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185" yWindow="-15" windowWidth="10320" windowHeight="7410"/>
  </bookViews>
  <sheets>
    <sheet name="データ概要" sheetId="72" r:id="rId1"/>
    <sheet name="0_1関連指標暦年データ" sheetId="76" r:id="rId2"/>
    <sheet name="0_2関連指標年度データ" sheetId="75" r:id="rId3"/>
    <sheet name="1GDP長期時系列" sheetId="1" r:id="rId4"/>
    <sheet name="1_2GDP長期時系列暦年" sheetId="78" r:id="rId5"/>
    <sheet name="1_3県民経済関連指標" sheetId="77" r:id="rId6"/>
    <sheet name="1_4国経済活動別" sheetId="79" r:id="rId7"/>
    <sheet name="1_5県経済活動別" sheetId="81" r:id="rId8"/>
    <sheet name="2国県GDPH25比較" sheetId="59" r:id="rId9"/>
    <sheet name="3震災前後比較1" sheetId="48" r:id="rId10"/>
    <sheet name="3_2震災前後比較2" sheetId="85" r:id="rId11"/>
    <sheet name="3_3震災前後比較3" sheetId="86" r:id="rId12"/>
    <sheet name="4R&amp;D推計値" sheetId="63" r:id="rId13"/>
    <sheet name="5H29生産名目" sheetId="66" r:id="rId14"/>
    <sheet name="6H29生産実質" sheetId="67" r:id="rId15"/>
    <sheet name="7H29分配" sheetId="70" r:id="rId16"/>
    <sheet name="8H29支出名目" sheetId="68" r:id="rId17"/>
    <sheet name="9H29支出実質" sheetId="69" r:id="rId18"/>
    <sheet name="10H29生産連鎖DF" sheetId="64" r:id="rId19"/>
    <sheet name="11H29支出連鎖DF" sheetId="65" r:id="rId20"/>
    <sheet name="12県QE名目" sheetId="12" r:id="rId21"/>
    <sheet name="13県QE実質" sheetId="11" r:id="rId22"/>
    <sheet name="14県QE実質季調" sheetId="71" r:id="rId23"/>
    <sheet name="15県QE生産名目" sheetId="43" r:id="rId24"/>
    <sheet name="15_2県QE生産実質" sheetId="87" r:id="rId25"/>
    <sheet name="16県QE雇用者報酬" sheetId="74" r:id="rId26"/>
    <sheet name="16_2県QE県民所得" sheetId="82" r:id="rId27"/>
    <sheet name="17名目市町GDP" sheetId="45" r:id="rId28"/>
    <sheet name="18実質市町GDP" sheetId="44" r:id="rId29"/>
    <sheet name="18_2研究会試算" sheetId="84" r:id="rId30"/>
    <sheet name="19市町民所得" sheetId="73" r:id="rId31"/>
    <sheet name="20H30国QE名目" sheetId="47" r:id="rId32"/>
    <sheet name="21H30国QE実質" sheetId="46" r:id="rId33"/>
    <sheet name="22H26生産名目" sheetId="35" r:id="rId34"/>
    <sheet name="23H26県確報実質連鎖" sheetId="30" r:id="rId35"/>
    <sheet name="24H26確報分配" sheetId="36" r:id="rId36"/>
    <sheet name="25H26確報支出名目" sheetId="29" r:id="rId37"/>
    <sheet name="26H26確報支出実質固定" sheetId="28" r:id="rId38"/>
    <sheet name="27H26ﾃﾞﾌﾚｰﾀｰ" sheetId="31" r:id="rId39"/>
    <sheet name="28H12基準生産" sheetId="39" r:id="rId40"/>
    <sheet name="29H12基準分配" sheetId="40" r:id="rId41"/>
    <sheet name="30H12基準支出名目" sheetId="4" r:id="rId42"/>
    <sheet name="31H12基準支出実質" sheetId="2" r:id="rId43"/>
  </sheets>
  <definedNames>
    <definedName name="_xlnm._FilterDatabase" localSheetId="3" hidden="1">'1GDP長期時系列'!$A$1:$H$71</definedName>
  </definedNames>
  <calcPr calcId="145621"/>
</workbook>
</file>

<file path=xl/calcChain.xml><?xml version="1.0" encoding="utf-8"?>
<calcChain xmlns="http://schemas.openxmlformats.org/spreadsheetml/2006/main">
  <c r="Z109" i="76" l="1"/>
  <c r="F7" i="76" l="1"/>
  <c r="G7" i="76"/>
  <c r="F5" i="76"/>
  <c r="G5" i="76"/>
  <c r="E6" i="76"/>
  <c r="F6" i="76"/>
  <c r="E4" i="76"/>
  <c r="F4" i="76"/>
  <c r="E103" i="76"/>
  <c r="F103" i="76"/>
  <c r="G103" i="76"/>
  <c r="H103" i="76"/>
  <c r="I103" i="76"/>
  <c r="J103" i="76"/>
  <c r="K103" i="76"/>
  <c r="L103" i="76"/>
  <c r="M103" i="76"/>
  <c r="N103" i="76"/>
  <c r="O103" i="76"/>
  <c r="P103" i="76"/>
  <c r="E101" i="76"/>
  <c r="F101" i="76"/>
  <c r="G101" i="76"/>
  <c r="H101" i="76"/>
  <c r="I101" i="76"/>
  <c r="J101" i="76"/>
  <c r="K101" i="76"/>
  <c r="L101" i="76"/>
  <c r="M101" i="76"/>
  <c r="N101" i="76"/>
  <c r="O101" i="76"/>
  <c r="P101" i="76"/>
  <c r="G109" i="76" l="1"/>
  <c r="G110" i="76"/>
  <c r="G113" i="76"/>
  <c r="G114" i="76"/>
  <c r="E114" i="75" l="1"/>
  <c r="AB82" i="75" l="1"/>
  <c r="AC82" i="75"/>
  <c r="AD82" i="75"/>
  <c r="AE82" i="75"/>
  <c r="AF82" i="75"/>
  <c r="AG82" i="75"/>
  <c r="AH82" i="75"/>
  <c r="AI82" i="75"/>
  <c r="AB80" i="75"/>
  <c r="AC80" i="75"/>
  <c r="AD80" i="75"/>
  <c r="AE80" i="75"/>
  <c r="AF80" i="75"/>
  <c r="AG80" i="75"/>
  <c r="AH80" i="75"/>
  <c r="AI80" i="75"/>
  <c r="AB78" i="75"/>
  <c r="AC78" i="75"/>
  <c r="AD78" i="75"/>
  <c r="AE78" i="75"/>
  <c r="AF78" i="75"/>
  <c r="AG78" i="75"/>
  <c r="AH78" i="75"/>
  <c r="AI78" i="75"/>
  <c r="AB76" i="75"/>
  <c r="AC76" i="75"/>
  <c r="AD76" i="75"/>
  <c r="AE76" i="75"/>
  <c r="AF76" i="75"/>
  <c r="AG76" i="75"/>
  <c r="AH76" i="75"/>
  <c r="AI76" i="75"/>
  <c r="E133" i="75"/>
  <c r="F133" i="75"/>
  <c r="G133" i="75"/>
  <c r="E135" i="75"/>
  <c r="F135" i="75"/>
  <c r="G135" i="75"/>
  <c r="E137" i="75"/>
  <c r="F137" i="75"/>
  <c r="G137" i="75"/>
  <c r="AA150" i="75"/>
  <c r="AA82" i="75" s="1"/>
  <c r="Z150" i="75"/>
  <c r="Z82" i="75" s="1"/>
  <c r="Y150" i="75"/>
  <c r="Y82" i="75" s="1"/>
  <c r="X150" i="75"/>
  <c r="X82" i="75" s="1"/>
  <c r="W150" i="75"/>
  <c r="V150" i="75" s="1"/>
  <c r="V82" i="75" s="1"/>
  <c r="P150" i="75"/>
  <c r="P82" i="75" s="1"/>
  <c r="L150" i="75"/>
  <c r="L82" i="75" s="1"/>
  <c r="H150" i="75"/>
  <c r="H82" i="75" s="1"/>
  <c r="AA147" i="75"/>
  <c r="AA80" i="75" s="1"/>
  <c r="Z147" i="75"/>
  <c r="Z80" i="75" s="1"/>
  <c r="Y147" i="75"/>
  <c r="Y80" i="75" s="1"/>
  <c r="X147" i="75"/>
  <c r="X80" i="75" s="1"/>
  <c r="W147" i="75"/>
  <c r="V147" i="75" s="1"/>
  <c r="V80" i="75" s="1"/>
  <c r="AA144" i="75"/>
  <c r="AA78" i="75" s="1"/>
  <c r="Z144" i="75"/>
  <c r="Z78" i="75" s="1"/>
  <c r="Y144" i="75"/>
  <c r="Y78" i="75" s="1"/>
  <c r="X144" i="75"/>
  <c r="X78" i="75" s="1"/>
  <c r="W144" i="75"/>
  <c r="V144" i="75" s="1"/>
  <c r="V78" i="75" s="1"/>
  <c r="L144" i="75"/>
  <c r="L78" i="75" s="1"/>
  <c r="AA141" i="75"/>
  <c r="AA76" i="75" s="1"/>
  <c r="Z141" i="75"/>
  <c r="Z76" i="75" s="1"/>
  <c r="Y141" i="75"/>
  <c r="Y76" i="75" s="1"/>
  <c r="X141" i="75"/>
  <c r="X76" i="75" s="1"/>
  <c r="W141" i="75"/>
  <c r="V141" i="75" s="1"/>
  <c r="V76" i="75" s="1"/>
  <c r="F84" i="76"/>
  <c r="G84" i="76"/>
  <c r="H84" i="76"/>
  <c r="I84" i="76"/>
  <c r="J84" i="76"/>
  <c r="K84" i="76"/>
  <c r="L84" i="76"/>
  <c r="M84" i="76"/>
  <c r="N84" i="76"/>
  <c r="O84" i="76"/>
  <c r="P84" i="76"/>
  <c r="Q84" i="76"/>
  <c r="R84" i="76"/>
  <c r="S84" i="76"/>
  <c r="T84" i="76"/>
  <c r="U84" i="76"/>
  <c r="V84" i="76"/>
  <c r="W84" i="76"/>
  <c r="X84" i="76"/>
  <c r="Y84" i="76"/>
  <c r="Z84" i="76"/>
  <c r="AA84" i="76"/>
  <c r="AB84" i="76"/>
  <c r="AC84" i="76"/>
  <c r="AD84" i="76"/>
  <c r="AE84" i="76"/>
  <c r="AF84" i="76"/>
  <c r="AG84" i="76"/>
  <c r="AH84" i="76"/>
  <c r="AI84" i="76"/>
  <c r="E84" i="76"/>
  <c r="F82" i="76"/>
  <c r="G82" i="76"/>
  <c r="H82" i="76"/>
  <c r="I82" i="76"/>
  <c r="J82" i="76"/>
  <c r="K82" i="76"/>
  <c r="L82" i="76"/>
  <c r="M82" i="76"/>
  <c r="N82" i="76"/>
  <c r="O82" i="76"/>
  <c r="P82" i="76"/>
  <c r="Q82" i="76"/>
  <c r="R82" i="76"/>
  <c r="S82" i="76"/>
  <c r="T82" i="76"/>
  <c r="U82" i="76"/>
  <c r="V82" i="76"/>
  <c r="W82" i="76"/>
  <c r="X82" i="76"/>
  <c r="Y82" i="76"/>
  <c r="Z82" i="76"/>
  <c r="AA82" i="76"/>
  <c r="AB82" i="76"/>
  <c r="AC82" i="76"/>
  <c r="AD82" i="76"/>
  <c r="AE82" i="76"/>
  <c r="AF82" i="76"/>
  <c r="AG82" i="76"/>
  <c r="AH82" i="76"/>
  <c r="AI82" i="76"/>
  <c r="E82" i="76"/>
  <c r="F80" i="76"/>
  <c r="G80" i="76"/>
  <c r="H80" i="76"/>
  <c r="I80" i="76"/>
  <c r="J80" i="76"/>
  <c r="K80" i="76"/>
  <c r="L80" i="76"/>
  <c r="M80" i="76"/>
  <c r="N80" i="76"/>
  <c r="O80" i="76"/>
  <c r="P80" i="76"/>
  <c r="Q80" i="76"/>
  <c r="R80" i="76"/>
  <c r="S80" i="76"/>
  <c r="T80" i="76"/>
  <c r="U80" i="76"/>
  <c r="V80" i="76"/>
  <c r="W80" i="76"/>
  <c r="X80" i="76"/>
  <c r="Y80" i="76"/>
  <c r="Z80" i="76"/>
  <c r="AA80" i="76"/>
  <c r="AB80" i="76"/>
  <c r="AC80" i="76"/>
  <c r="AD80" i="76"/>
  <c r="AE80" i="76"/>
  <c r="AF80" i="76"/>
  <c r="AG80" i="76"/>
  <c r="AH80" i="76"/>
  <c r="AI80" i="76"/>
  <c r="E80" i="76"/>
  <c r="I78" i="76"/>
  <c r="J78" i="76"/>
  <c r="K78" i="76"/>
  <c r="L78" i="76"/>
  <c r="M78" i="76"/>
  <c r="N78" i="76"/>
  <c r="O78" i="76"/>
  <c r="P78" i="76"/>
  <c r="Q78" i="76"/>
  <c r="R78" i="76"/>
  <c r="S78" i="76"/>
  <c r="T78" i="76"/>
  <c r="U78" i="76"/>
  <c r="V78" i="76"/>
  <c r="W78" i="76"/>
  <c r="X78" i="76"/>
  <c r="Y78" i="76"/>
  <c r="Z78" i="76"/>
  <c r="AA78" i="76"/>
  <c r="AB78" i="76"/>
  <c r="AC78" i="76"/>
  <c r="AD78" i="76"/>
  <c r="AE78" i="76"/>
  <c r="AF78" i="76"/>
  <c r="AG78" i="76"/>
  <c r="AH78" i="76"/>
  <c r="AI78" i="76"/>
  <c r="G78" i="76"/>
  <c r="H78" i="76"/>
  <c r="F78" i="76"/>
  <c r="E78" i="76"/>
  <c r="X138" i="76"/>
  <c r="Y138" i="76"/>
  <c r="Z138" i="76"/>
  <c r="AA138" i="76"/>
  <c r="W138" i="76"/>
  <c r="G138" i="76" s="1"/>
  <c r="X135" i="76"/>
  <c r="Y135" i="76"/>
  <c r="Z135" i="76"/>
  <c r="AA135" i="76"/>
  <c r="W135" i="76"/>
  <c r="F135" i="76" s="1"/>
  <c r="X132" i="76"/>
  <c r="Y132" i="76"/>
  <c r="Z132" i="76"/>
  <c r="AA132" i="76"/>
  <c r="W132" i="76"/>
  <c r="F132" i="76" s="1"/>
  <c r="U132" i="76"/>
  <c r="AA129" i="76"/>
  <c r="W129" i="76"/>
  <c r="E129" i="76" s="1"/>
  <c r="X129" i="76"/>
  <c r="Y129" i="76"/>
  <c r="Z129" i="76"/>
  <c r="F147" i="75" l="1"/>
  <c r="F80" i="75" s="1"/>
  <c r="K141" i="75"/>
  <c r="K76" i="75" s="1"/>
  <c r="W76" i="75"/>
  <c r="W78" i="75"/>
  <c r="W80" i="75"/>
  <c r="N147" i="75"/>
  <c r="N80" i="75" s="1"/>
  <c r="W82" i="75"/>
  <c r="J147" i="75"/>
  <c r="J80" i="75" s="1"/>
  <c r="R147" i="75"/>
  <c r="R80" i="75" s="1"/>
  <c r="H144" i="75"/>
  <c r="H78" i="75" s="1"/>
  <c r="P144" i="75"/>
  <c r="P78" i="75" s="1"/>
  <c r="F144" i="75"/>
  <c r="F78" i="75" s="1"/>
  <c r="J144" i="75"/>
  <c r="J78" i="75" s="1"/>
  <c r="N144" i="75"/>
  <c r="N78" i="75" s="1"/>
  <c r="R144" i="75"/>
  <c r="R78" i="75" s="1"/>
  <c r="H147" i="75"/>
  <c r="H80" i="75" s="1"/>
  <c r="L147" i="75"/>
  <c r="L80" i="75" s="1"/>
  <c r="P147" i="75"/>
  <c r="P80" i="75" s="1"/>
  <c r="T147" i="75"/>
  <c r="T80" i="75" s="1"/>
  <c r="F150" i="75"/>
  <c r="F82" i="75" s="1"/>
  <c r="J150" i="75"/>
  <c r="J82" i="75" s="1"/>
  <c r="N150" i="75"/>
  <c r="N82" i="75" s="1"/>
  <c r="S150" i="75"/>
  <c r="S82" i="75" s="1"/>
  <c r="G141" i="75"/>
  <c r="G76" i="75" s="1"/>
  <c r="O141" i="75"/>
  <c r="O76" i="75" s="1"/>
  <c r="E141" i="75"/>
  <c r="E76" i="75" s="1"/>
  <c r="I141" i="75"/>
  <c r="I76" i="75" s="1"/>
  <c r="M141" i="75"/>
  <c r="M76" i="75" s="1"/>
  <c r="Q141" i="75"/>
  <c r="Q76" i="75" s="1"/>
  <c r="S141" i="75"/>
  <c r="S76" i="75" s="1"/>
  <c r="U141" i="75"/>
  <c r="U76" i="75" s="1"/>
  <c r="F141" i="75"/>
  <c r="F76" i="75" s="1"/>
  <c r="H141" i="75"/>
  <c r="H76" i="75" s="1"/>
  <c r="J141" i="75"/>
  <c r="J76" i="75" s="1"/>
  <c r="L141" i="75"/>
  <c r="L76" i="75" s="1"/>
  <c r="N141" i="75"/>
  <c r="N76" i="75" s="1"/>
  <c r="P141" i="75"/>
  <c r="P76" i="75" s="1"/>
  <c r="R141" i="75"/>
  <c r="R76" i="75" s="1"/>
  <c r="T141" i="75"/>
  <c r="T76" i="75" s="1"/>
  <c r="E144" i="75"/>
  <c r="E78" i="75" s="1"/>
  <c r="G144" i="75"/>
  <c r="G78" i="75" s="1"/>
  <c r="I144" i="75"/>
  <c r="I78" i="75" s="1"/>
  <c r="K144" i="75"/>
  <c r="K78" i="75" s="1"/>
  <c r="M144" i="75"/>
  <c r="M78" i="75" s="1"/>
  <c r="O144" i="75"/>
  <c r="O78" i="75" s="1"/>
  <c r="Q144" i="75"/>
  <c r="Q78" i="75" s="1"/>
  <c r="S144" i="75"/>
  <c r="S78" i="75" s="1"/>
  <c r="E147" i="75"/>
  <c r="E80" i="75" s="1"/>
  <c r="G147" i="75"/>
  <c r="G80" i="75" s="1"/>
  <c r="I147" i="75"/>
  <c r="I80" i="75" s="1"/>
  <c r="K147" i="75"/>
  <c r="K80" i="75" s="1"/>
  <c r="M147" i="75"/>
  <c r="M80" i="75" s="1"/>
  <c r="O147" i="75"/>
  <c r="O80" i="75" s="1"/>
  <c r="Q147" i="75"/>
  <c r="Q80" i="75" s="1"/>
  <c r="S147" i="75"/>
  <c r="S80" i="75" s="1"/>
  <c r="U147" i="75"/>
  <c r="U80" i="75" s="1"/>
  <c r="E150" i="75"/>
  <c r="E82" i="75" s="1"/>
  <c r="G150" i="75"/>
  <c r="G82" i="75" s="1"/>
  <c r="I150" i="75"/>
  <c r="I82" i="75" s="1"/>
  <c r="K150" i="75"/>
  <c r="K82" i="75" s="1"/>
  <c r="M150" i="75"/>
  <c r="M82" i="75" s="1"/>
  <c r="O150" i="75"/>
  <c r="O82" i="75" s="1"/>
  <c r="Q150" i="75"/>
  <c r="Q82" i="75" s="1"/>
  <c r="U150" i="75"/>
  <c r="U82" i="75" s="1"/>
  <c r="U144" i="75"/>
  <c r="U78" i="75" s="1"/>
  <c r="T144" i="75"/>
  <c r="T78" i="75" s="1"/>
  <c r="R150" i="75"/>
  <c r="R82" i="75" s="1"/>
  <c r="T150" i="75"/>
  <c r="T82" i="75" s="1"/>
  <c r="Q132" i="76"/>
  <c r="M132" i="76"/>
  <c r="I132" i="76"/>
  <c r="E132" i="76"/>
  <c r="S132" i="76"/>
  <c r="O132" i="76"/>
  <c r="K132" i="76"/>
  <c r="G132" i="76"/>
  <c r="J138" i="76"/>
  <c r="R138" i="76"/>
  <c r="U129" i="76"/>
  <c r="S129" i="76"/>
  <c r="O129" i="76"/>
  <c r="M129" i="76"/>
  <c r="K129" i="76"/>
  <c r="I129" i="76"/>
  <c r="G129" i="76"/>
  <c r="V129" i="76"/>
  <c r="T129" i="76"/>
  <c r="R129" i="76"/>
  <c r="P129" i="76"/>
  <c r="N129" i="76"/>
  <c r="L129" i="76"/>
  <c r="J129" i="76"/>
  <c r="H129" i="76"/>
  <c r="F129" i="76"/>
  <c r="V138" i="76"/>
  <c r="N138" i="76"/>
  <c r="V135" i="76"/>
  <c r="Q129" i="76"/>
  <c r="T138" i="76"/>
  <c r="P138" i="76"/>
  <c r="L138" i="76"/>
  <c r="H138" i="76"/>
  <c r="F138" i="76"/>
  <c r="E138" i="76"/>
  <c r="U138" i="76"/>
  <c r="S138" i="76"/>
  <c r="Q138" i="76"/>
  <c r="O138" i="76"/>
  <c r="M138" i="76"/>
  <c r="K138" i="76"/>
  <c r="I138" i="76"/>
  <c r="E135" i="76"/>
  <c r="U135" i="76"/>
  <c r="S135" i="76"/>
  <c r="Q135" i="76"/>
  <c r="O135" i="76"/>
  <c r="M135" i="76"/>
  <c r="K135" i="76"/>
  <c r="I135" i="76"/>
  <c r="G135" i="76"/>
  <c r="T135" i="76"/>
  <c r="R135" i="76"/>
  <c r="P135" i="76"/>
  <c r="N135" i="76"/>
  <c r="L135" i="76"/>
  <c r="J135" i="76"/>
  <c r="H135" i="76"/>
  <c r="V132" i="76"/>
  <c r="T132" i="76"/>
  <c r="R132" i="76"/>
  <c r="P132" i="76"/>
  <c r="N132" i="76"/>
  <c r="L132" i="76"/>
  <c r="J132" i="76"/>
  <c r="H132" i="76"/>
  <c r="AC13" i="75"/>
  <c r="AD13" i="75"/>
  <c r="AE13" i="75"/>
  <c r="AF13" i="75"/>
  <c r="AG13" i="75"/>
  <c r="AH13" i="75"/>
  <c r="AI13" i="75"/>
  <c r="Y121" i="75"/>
  <c r="Y13" i="75" s="1"/>
  <c r="Z121" i="75"/>
  <c r="Z13" i="75" s="1"/>
  <c r="AA121" i="75"/>
  <c r="AA13" i="75" s="1"/>
  <c r="AB121" i="75"/>
  <c r="AB13" i="75" s="1"/>
  <c r="X121" i="75"/>
  <c r="X13" i="75" s="1"/>
  <c r="T121" i="75"/>
  <c r="T13" i="75" s="1"/>
  <c r="U121" i="75"/>
  <c r="U13" i="75" s="1"/>
  <c r="V121" i="75"/>
  <c r="V13" i="75" s="1"/>
  <c r="W121" i="75"/>
  <c r="W13" i="75" s="1"/>
  <c r="S121" i="75"/>
  <c r="S13" i="75" s="1"/>
  <c r="R121" i="75"/>
  <c r="R13" i="75" s="1"/>
  <c r="F121" i="75"/>
  <c r="F13" i="75" s="1"/>
  <c r="G121" i="75"/>
  <c r="G13" i="75" s="1"/>
  <c r="H121" i="75"/>
  <c r="H13" i="75" s="1"/>
  <c r="I121" i="75"/>
  <c r="I13" i="75" s="1"/>
  <c r="J121" i="75"/>
  <c r="J13" i="75" s="1"/>
  <c r="K121" i="75"/>
  <c r="K13" i="75" s="1"/>
  <c r="L121" i="75"/>
  <c r="L13" i="75" s="1"/>
  <c r="M121" i="75"/>
  <c r="M13" i="75" s="1"/>
  <c r="N121" i="75"/>
  <c r="N13" i="75" s="1"/>
  <c r="O121" i="75"/>
  <c r="O13" i="75" s="1"/>
  <c r="P121" i="75"/>
  <c r="P13" i="75" s="1"/>
  <c r="Q121" i="75"/>
  <c r="Q13" i="75" s="1"/>
  <c r="E121" i="75"/>
  <c r="E13" i="75" s="1"/>
  <c r="AC11" i="75"/>
  <c r="AD11" i="75"/>
  <c r="AE11" i="75"/>
  <c r="AF11" i="75"/>
  <c r="AG11" i="75"/>
  <c r="AH11" i="75"/>
  <c r="AI11" i="75"/>
  <c r="Z117" i="75"/>
  <c r="Z11" i="75" s="1"/>
  <c r="AA117" i="75"/>
  <c r="AA11" i="75" s="1"/>
  <c r="AB117" i="75"/>
  <c r="AB11" i="75" s="1"/>
  <c r="Y117" i="75"/>
  <c r="Y11" i="75" s="1"/>
  <c r="X117" i="75"/>
  <c r="X11" i="75" s="1"/>
  <c r="T117" i="75"/>
  <c r="T11" i="75" s="1"/>
  <c r="U117" i="75"/>
  <c r="U11" i="75" s="1"/>
  <c r="V117" i="75"/>
  <c r="V11" i="75" s="1"/>
  <c r="W117" i="75"/>
  <c r="W11" i="75" s="1"/>
  <c r="S117" i="75"/>
  <c r="S11" i="75" s="1"/>
  <c r="F117" i="75"/>
  <c r="F11" i="75" s="1"/>
  <c r="G117" i="75"/>
  <c r="G11" i="75" s="1"/>
  <c r="H117" i="75"/>
  <c r="H11" i="75" s="1"/>
  <c r="I117" i="75"/>
  <c r="I11" i="75" s="1"/>
  <c r="J117" i="75"/>
  <c r="J11" i="75" s="1"/>
  <c r="K117" i="75"/>
  <c r="K11" i="75" s="1"/>
  <c r="L117" i="75"/>
  <c r="L11" i="75" s="1"/>
  <c r="M117" i="75"/>
  <c r="M11" i="75" s="1"/>
  <c r="N117" i="75"/>
  <c r="N11" i="75" s="1"/>
  <c r="O117" i="75"/>
  <c r="O11" i="75" s="1"/>
  <c r="P117" i="75"/>
  <c r="P11" i="75" s="1"/>
  <c r="Q117" i="75"/>
  <c r="Q11" i="75" s="1"/>
  <c r="R117" i="75"/>
  <c r="R11" i="75" s="1"/>
  <c r="E117" i="75"/>
  <c r="E11" i="75" s="1"/>
  <c r="F12" i="75" l="1"/>
  <c r="E91" i="75" l="1"/>
  <c r="F92" i="75" s="1"/>
  <c r="F91" i="75"/>
  <c r="G91" i="75"/>
  <c r="G92" i="75" s="1"/>
  <c r="H91" i="75"/>
  <c r="I91" i="75"/>
  <c r="J91" i="75"/>
  <c r="K91" i="75"/>
  <c r="L91" i="75"/>
  <c r="M91" i="75"/>
  <c r="N91" i="75"/>
  <c r="O91" i="75"/>
  <c r="P91" i="75"/>
  <c r="Q91" i="75"/>
  <c r="R91" i="75"/>
  <c r="S91" i="75"/>
  <c r="T91" i="75"/>
  <c r="U91" i="75"/>
  <c r="V91" i="75"/>
  <c r="W91" i="75"/>
  <c r="X91" i="75"/>
  <c r="Y91" i="75"/>
  <c r="Z91" i="75"/>
  <c r="AA91" i="75"/>
  <c r="AB91" i="75"/>
  <c r="AC91" i="75"/>
  <c r="AD91" i="75"/>
  <c r="AE91" i="75"/>
  <c r="AF91" i="75"/>
  <c r="AG91" i="75"/>
  <c r="AH91" i="75"/>
  <c r="AI91" i="75"/>
  <c r="F90" i="75"/>
  <c r="G90" i="75"/>
  <c r="H90" i="75"/>
  <c r="I90" i="75"/>
  <c r="J90" i="75"/>
  <c r="K90" i="75"/>
  <c r="L90" i="75"/>
  <c r="M90" i="75"/>
  <c r="N90" i="75"/>
  <c r="O90" i="75"/>
  <c r="P90" i="75"/>
  <c r="O92" i="75" l="1"/>
  <c r="K92" i="75"/>
  <c r="M92" i="75"/>
  <c r="I92" i="75"/>
  <c r="P92" i="75"/>
  <c r="N92" i="75"/>
  <c r="L92" i="75"/>
  <c r="J92" i="75"/>
  <c r="H92" i="75"/>
  <c r="E48" i="75"/>
  <c r="E46" i="75"/>
  <c r="L50" i="1" l="1"/>
  <c r="J98" i="75" l="1"/>
  <c r="K98" i="75"/>
  <c r="L98" i="75"/>
  <c r="M98" i="75"/>
  <c r="N98" i="75"/>
  <c r="H137" i="75" l="1"/>
  <c r="I137" i="75"/>
  <c r="H135" i="75"/>
  <c r="I135" i="75"/>
  <c r="H133" i="75"/>
  <c r="I133" i="75"/>
  <c r="O124" i="76" l="1"/>
  <c r="N124" i="76"/>
  <c r="P123" i="76"/>
  <c r="O114" i="76"/>
  <c r="O123" i="76" l="1"/>
  <c r="O119" i="76"/>
  <c r="N119" i="76" s="1"/>
  <c r="P119" i="76"/>
  <c r="X118" i="76"/>
  <c r="Z118" i="76"/>
  <c r="P109" i="76" l="1"/>
  <c r="Q109" i="76"/>
  <c r="R109" i="76"/>
  <c r="S109" i="76"/>
  <c r="T109" i="76"/>
  <c r="U109" i="76"/>
  <c r="V109" i="76"/>
  <c r="W109" i="76"/>
  <c r="X109" i="76"/>
  <c r="Y109" i="76"/>
  <c r="O110" i="76" l="1"/>
  <c r="O109" i="76" s="1"/>
  <c r="O43" i="69" l="1"/>
  <c r="O44" i="69" s="1"/>
  <c r="B53" i="86"/>
  <c r="C38" i="86"/>
  <c r="E119" i="48"/>
  <c r="H118" i="48"/>
  <c r="G117" i="48"/>
  <c r="O45" i="69" l="1"/>
  <c r="AI36" i="75"/>
  <c r="Q51" i="66" l="1"/>
  <c r="P51" i="66"/>
  <c r="E70" i="59"/>
  <c r="C70" i="59"/>
  <c r="E69" i="59"/>
  <c r="C69" i="59"/>
  <c r="E68" i="59"/>
  <c r="D68" i="59"/>
  <c r="C68" i="59"/>
  <c r="B68" i="59"/>
  <c r="E67" i="59"/>
  <c r="D67" i="59"/>
  <c r="C67" i="59"/>
  <c r="B67" i="59"/>
  <c r="E66" i="59"/>
  <c r="D66" i="59"/>
  <c r="C66" i="59"/>
  <c r="B66" i="59"/>
  <c r="E65" i="59"/>
  <c r="D65" i="59"/>
  <c r="C65" i="59"/>
  <c r="B65" i="59"/>
  <c r="BF36" i="1" l="1"/>
  <c r="E56" i="86" l="1"/>
  <c r="C56" i="86"/>
  <c r="D56" i="86"/>
  <c r="B56" i="86"/>
  <c r="Q52" i="66"/>
  <c r="P52" i="66" l="1"/>
  <c r="E55" i="86"/>
  <c r="C55" i="86"/>
  <c r="C54" i="86"/>
  <c r="D53" i="86"/>
  <c r="D54" i="86"/>
  <c r="D55" i="86"/>
  <c r="B54" i="86"/>
  <c r="B55" i="86"/>
  <c r="N46" i="86"/>
  <c r="N45" i="86"/>
  <c r="N44" i="86"/>
  <c r="N43" i="86"/>
  <c r="M46" i="86"/>
  <c r="M45" i="86"/>
  <c r="M44" i="86"/>
  <c r="M43" i="86"/>
  <c r="K46" i="86"/>
  <c r="K45" i="86"/>
  <c r="K44" i="86"/>
  <c r="K43" i="86"/>
  <c r="J46" i="86"/>
  <c r="J45" i="86"/>
  <c r="J44" i="86"/>
  <c r="J43" i="86"/>
  <c r="I46" i="86"/>
  <c r="I45" i="86"/>
  <c r="I44" i="86"/>
  <c r="I43" i="86"/>
  <c r="H46" i="86"/>
  <c r="H45" i="86"/>
  <c r="H44" i="86"/>
  <c r="H43" i="86"/>
  <c r="D46" i="86"/>
  <c r="D45" i="86"/>
  <c r="D44" i="86"/>
  <c r="D43" i="86"/>
  <c r="C46" i="86"/>
  <c r="C45" i="86"/>
  <c r="C44" i="86"/>
  <c r="C43" i="86"/>
  <c r="Z113" i="76"/>
  <c r="N41" i="86"/>
  <c r="N40" i="86"/>
  <c r="N39" i="86"/>
  <c r="N38" i="86"/>
  <c r="M41" i="86"/>
  <c r="M40" i="86"/>
  <c r="M39" i="86"/>
  <c r="M38" i="86"/>
  <c r="K41" i="86"/>
  <c r="K40" i="86"/>
  <c r="K39" i="86"/>
  <c r="K38" i="86"/>
  <c r="J41" i="86"/>
  <c r="J40" i="86"/>
  <c r="J39" i="86"/>
  <c r="J38" i="86"/>
  <c r="I41" i="86"/>
  <c r="I40" i="86"/>
  <c r="I39" i="86"/>
  <c r="I38" i="86"/>
  <c r="H41" i="86"/>
  <c r="H40" i="86"/>
  <c r="H39" i="86"/>
  <c r="H38" i="86"/>
  <c r="D41" i="86"/>
  <c r="D40" i="86"/>
  <c r="D39" i="86"/>
  <c r="D38" i="86"/>
  <c r="C40" i="86"/>
  <c r="E90" i="48" l="1"/>
  <c r="D60" i="48"/>
  <c r="E60" i="48"/>
  <c r="D29" i="48"/>
  <c r="E29" i="48"/>
  <c r="C42" i="59" l="1"/>
  <c r="G42" i="59" s="1"/>
  <c r="H35" i="78" l="1"/>
  <c r="BE36" i="1" l="1"/>
  <c r="BH36" i="1"/>
  <c r="BQ36" i="1"/>
  <c r="BN36" i="1"/>
  <c r="D10" i="59" l="1"/>
  <c r="B9" i="59"/>
  <c r="B10" i="59"/>
  <c r="W36" i="1"/>
  <c r="M36" i="1" l="1"/>
  <c r="K36" i="1"/>
  <c r="K35" i="1"/>
  <c r="F36" i="1"/>
  <c r="F35" i="1"/>
  <c r="AI60" i="75" l="1"/>
  <c r="AI62" i="75"/>
  <c r="E10" i="59"/>
  <c r="C10" i="59"/>
  <c r="BH49" i="1"/>
  <c r="BR36" i="1"/>
  <c r="BO36" i="1"/>
  <c r="BI49" i="1" s="1"/>
  <c r="BI36" i="1"/>
  <c r="AI98" i="75" l="1"/>
  <c r="AI90" i="75"/>
  <c r="AI92" i="75" l="1"/>
  <c r="AI24" i="76"/>
  <c r="AI22" i="76"/>
  <c r="AI20" i="76"/>
  <c r="AH20" i="76"/>
  <c r="AG20" i="76"/>
  <c r="AI18" i="76"/>
  <c r="AH18" i="76"/>
  <c r="AG18" i="76"/>
  <c r="AF18" i="76"/>
  <c r="P113" i="76"/>
  <c r="P20" i="76" s="1"/>
  <c r="P118" i="76"/>
  <c r="P22" i="76" s="1"/>
  <c r="AI108" i="75"/>
  <c r="AI106" i="75"/>
  <c r="AI53" i="75"/>
  <c r="AI51" i="75"/>
  <c r="AI104" i="75"/>
  <c r="AI102" i="75"/>
  <c r="O49" i="75"/>
  <c r="T49" i="75"/>
  <c r="AE49" i="75"/>
  <c r="AH49" i="75"/>
  <c r="O47" i="75"/>
  <c r="V47" i="75"/>
  <c r="AI100" i="75"/>
  <c r="Y36" i="76"/>
  <c r="AI88" i="75"/>
  <c r="AI70" i="75"/>
  <c r="AI71" i="75"/>
  <c r="AI94" i="75"/>
  <c r="AI96" i="75"/>
  <c r="AD96" i="75"/>
  <c r="AD98" i="75"/>
  <c r="AD100" i="75"/>
  <c r="AI69" i="75"/>
  <c r="AI67" i="75"/>
  <c r="AI15" i="75"/>
  <c r="E114" i="76"/>
  <c r="E113" i="76" s="1"/>
  <c r="E20" i="76" s="1"/>
  <c r="E130" i="75" s="1"/>
  <c r="AI81" i="75"/>
  <c r="AB81" i="75"/>
  <c r="AB83" i="75"/>
  <c r="AI79" i="75"/>
  <c r="AI77" i="75"/>
  <c r="AI83" i="75"/>
  <c r="AI85" i="76"/>
  <c r="AH85" i="76"/>
  <c r="AG85" i="76"/>
  <c r="AF85" i="76"/>
  <c r="AE85" i="76"/>
  <c r="AD85" i="76"/>
  <c r="AC85" i="76"/>
  <c r="AI75" i="75"/>
  <c r="AI73" i="75"/>
  <c r="AI9" i="76"/>
  <c r="AH9" i="76"/>
  <c r="AG9" i="76"/>
  <c r="AF9" i="76"/>
  <c r="AE9" i="76"/>
  <c r="AD9" i="76"/>
  <c r="AI45" i="75"/>
  <c r="AI43" i="75"/>
  <c r="AI41" i="75"/>
  <c r="AI35" i="75"/>
  <c r="AI33" i="75"/>
  <c r="AI28" i="75"/>
  <c r="AI26" i="75"/>
  <c r="AI24" i="75"/>
  <c r="AI22" i="75"/>
  <c r="AI16" i="75"/>
  <c r="AI18" i="75"/>
  <c r="AI19" i="75"/>
  <c r="AI20" i="75"/>
  <c r="AI14" i="75"/>
  <c r="AI12" i="75"/>
  <c r="AI7" i="75"/>
  <c r="AI5" i="75"/>
  <c r="N123" i="76"/>
  <c r="N24" i="76" s="1"/>
  <c r="M124" i="76"/>
  <c r="M123" i="76" s="1"/>
  <c r="M24" i="76" s="1"/>
  <c r="L124" i="76"/>
  <c r="L123" i="76" s="1"/>
  <c r="L24" i="76" s="1"/>
  <c r="K124" i="76"/>
  <c r="J124" i="76"/>
  <c r="J123" i="76" s="1"/>
  <c r="J24" i="76" s="1"/>
  <c r="I124" i="76"/>
  <c r="I123" i="76" s="1"/>
  <c r="I24" i="76" s="1"/>
  <c r="H124" i="76"/>
  <c r="H123" i="76" s="1"/>
  <c r="H24" i="76" s="1"/>
  <c r="G124" i="76"/>
  <c r="G123" i="76" s="1"/>
  <c r="G24" i="76" s="1"/>
  <c r="F124" i="76"/>
  <c r="F123" i="76" s="1"/>
  <c r="E123" i="76" s="1"/>
  <c r="Z123" i="76"/>
  <c r="Y123" i="76"/>
  <c r="Y24" i="76" s="1"/>
  <c r="X123" i="76"/>
  <c r="X24" i="76" s="1"/>
  <c r="W123" i="76"/>
  <c r="W24" i="76" s="1"/>
  <c r="V123" i="76"/>
  <c r="U123" i="76"/>
  <c r="U24" i="76" s="1"/>
  <c r="T123" i="76"/>
  <c r="T24" i="76" s="1"/>
  <c r="S123" i="76"/>
  <c r="S24" i="76" s="1"/>
  <c r="R123" i="76"/>
  <c r="Q123" i="76"/>
  <c r="Q24" i="76" s="1"/>
  <c r="K123" i="76"/>
  <c r="K24" i="76" s="1"/>
  <c r="T119" i="76"/>
  <c r="T118" i="76" s="1"/>
  <c r="S119" i="76"/>
  <c r="S118" i="76" s="1"/>
  <c r="S22" i="76" s="1"/>
  <c r="R119" i="76"/>
  <c r="R118" i="76" s="1"/>
  <c r="R22" i="76" s="1"/>
  <c r="Q119" i="76"/>
  <c r="Q118" i="76" s="1"/>
  <c r="M119" i="76"/>
  <c r="M118" i="76" s="1"/>
  <c r="M22" i="76" s="1"/>
  <c r="Z22" i="76"/>
  <c r="Y118" i="76"/>
  <c r="Y22" i="76" s="1"/>
  <c r="W118" i="76"/>
  <c r="W22" i="76" s="1"/>
  <c r="V118" i="76"/>
  <c r="V22" i="76" s="1"/>
  <c r="U118" i="76"/>
  <c r="U22" i="76" s="1"/>
  <c r="K114" i="76"/>
  <c r="K113" i="76" s="1"/>
  <c r="K20" i="76" s="1"/>
  <c r="K130" i="75" s="1"/>
  <c r="G20" i="76"/>
  <c r="G130" i="75" s="1"/>
  <c r="Y113" i="76"/>
  <c r="Y20" i="76" s="1"/>
  <c r="X113" i="76"/>
  <c r="W113" i="76"/>
  <c r="W20" i="76" s="1"/>
  <c r="V113" i="76"/>
  <c r="V20" i="76" s="1"/>
  <c r="U113" i="76"/>
  <c r="U20" i="76" s="1"/>
  <c r="T113" i="76"/>
  <c r="S113" i="76"/>
  <c r="R113" i="76"/>
  <c r="Q113" i="76"/>
  <c r="O18" i="76"/>
  <c r="O127" i="75" s="1"/>
  <c r="AI98" i="76"/>
  <c r="AH98" i="76"/>
  <c r="AG98" i="76"/>
  <c r="AF98" i="76"/>
  <c r="AE98" i="76"/>
  <c r="AD98" i="76"/>
  <c r="AC98" i="76"/>
  <c r="AB98" i="76"/>
  <c r="AA98" i="76"/>
  <c r="Z98" i="76"/>
  <c r="Y98" i="76"/>
  <c r="X98" i="76"/>
  <c r="W98" i="76"/>
  <c r="V98" i="76"/>
  <c r="U98" i="76"/>
  <c r="T98" i="76"/>
  <c r="S98" i="76"/>
  <c r="R98" i="76"/>
  <c r="Q98" i="76"/>
  <c r="P98" i="76"/>
  <c r="O98" i="76"/>
  <c r="N98" i="76"/>
  <c r="M98" i="76"/>
  <c r="L98" i="76"/>
  <c r="K98" i="76"/>
  <c r="J98" i="76"/>
  <c r="I98" i="76"/>
  <c r="H98" i="76"/>
  <c r="G98" i="76"/>
  <c r="F98" i="76"/>
  <c r="AI96" i="76"/>
  <c r="AH96" i="76"/>
  <c r="AG96" i="76"/>
  <c r="AF96" i="76"/>
  <c r="AE96" i="76"/>
  <c r="AD96" i="76"/>
  <c r="AC96" i="76"/>
  <c r="AB96" i="76"/>
  <c r="AA96" i="76"/>
  <c r="Z96" i="76"/>
  <c r="Y96" i="76"/>
  <c r="X96" i="76"/>
  <c r="W96" i="76"/>
  <c r="V96" i="76"/>
  <c r="U96" i="76"/>
  <c r="T96" i="76"/>
  <c r="S96" i="76"/>
  <c r="R96" i="76"/>
  <c r="Q96" i="76"/>
  <c r="P96" i="76"/>
  <c r="O96" i="76"/>
  <c r="N96" i="76"/>
  <c r="M96" i="76"/>
  <c r="L96" i="76"/>
  <c r="K96" i="76"/>
  <c r="J96" i="76"/>
  <c r="I96" i="76"/>
  <c r="H96" i="76"/>
  <c r="G96" i="76"/>
  <c r="F96" i="76"/>
  <c r="AI94" i="76"/>
  <c r="AH94" i="76"/>
  <c r="AG94" i="76"/>
  <c r="AF94" i="76"/>
  <c r="AE94" i="76"/>
  <c r="AD94" i="76"/>
  <c r="AC94" i="76"/>
  <c r="AB94" i="76"/>
  <c r="AA94" i="76"/>
  <c r="Z94" i="76"/>
  <c r="Y94" i="76"/>
  <c r="X94" i="76"/>
  <c r="W94" i="76"/>
  <c r="V94" i="76"/>
  <c r="U94" i="76"/>
  <c r="T94" i="76"/>
  <c r="S94" i="76"/>
  <c r="R94" i="76"/>
  <c r="Q94" i="76"/>
  <c r="P94" i="76"/>
  <c r="O94" i="76"/>
  <c r="N94" i="76"/>
  <c r="M94" i="76"/>
  <c r="L94" i="76"/>
  <c r="K94" i="76"/>
  <c r="J94" i="76"/>
  <c r="I94" i="76"/>
  <c r="H94" i="76"/>
  <c r="G94" i="76"/>
  <c r="F94" i="76"/>
  <c r="AI92" i="76"/>
  <c r="AH92" i="76"/>
  <c r="AG92" i="76"/>
  <c r="AF92" i="76"/>
  <c r="AE92" i="76"/>
  <c r="AD92" i="76"/>
  <c r="AC92" i="76"/>
  <c r="AB92" i="76"/>
  <c r="AA92" i="76"/>
  <c r="Z92" i="76"/>
  <c r="Y92" i="76"/>
  <c r="X92" i="76"/>
  <c r="W92" i="76"/>
  <c r="V92" i="76"/>
  <c r="U92" i="76"/>
  <c r="T92" i="76"/>
  <c r="S92" i="76"/>
  <c r="R92" i="76"/>
  <c r="Q92" i="76"/>
  <c r="P92" i="76"/>
  <c r="O92" i="76"/>
  <c r="N92" i="76"/>
  <c r="M92" i="76"/>
  <c r="L92" i="76"/>
  <c r="K92" i="76"/>
  <c r="J92" i="76"/>
  <c r="I92" i="76"/>
  <c r="H92" i="76"/>
  <c r="G92" i="76"/>
  <c r="F92" i="76"/>
  <c r="AI90" i="76"/>
  <c r="AH90" i="76"/>
  <c r="AG90" i="76"/>
  <c r="AF90" i="76"/>
  <c r="AE90" i="76"/>
  <c r="AD90" i="76"/>
  <c r="AC90" i="76"/>
  <c r="AB90" i="76"/>
  <c r="AA90" i="76"/>
  <c r="Z90" i="76"/>
  <c r="Y90" i="76"/>
  <c r="X90" i="76"/>
  <c r="W90" i="76"/>
  <c r="V90" i="76"/>
  <c r="U90" i="76"/>
  <c r="T90" i="76"/>
  <c r="S90" i="76"/>
  <c r="R90" i="76"/>
  <c r="Q90" i="76"/>
  <c r="P90" i="76"/>
  <c r="O90" i="76"/>
  <c r="N90" i="76"/>
  <c r="M90" i="76"/>
  <c r="L90" i="76"/>
  <c r="K90" i="76"/>
  <c r="J90" i="76"/>
  <c r="I90" i="76"/>
  <c r="H90" i="76"/>
  <c r="G90" i="76"/>
  <c r="F90" i="76"/>
  <c r="AB85" i="76"/>
  <c r="AA85" i="76"/>
  <c r="Z85" i="76"/>
  <c r="Y85" i="76"/>
  <c r="X85" i="76"/>
  <c r="W85" i="76"/>
  <c r="V85" i="76"/>
  <c r="U85" i="76"/>
  <c r="T85" i="76"/>
  <c r="S85" i="76"/>
  <c r="R85" i="76"/>
  <c r="Q85" i="76"/>
  <c r="P85" i="76"/>
  <c r="O85" i="76"/>
  <c r="N85" i="76"/>
  <c r="M85" i="76"/>
  <c r="L85" i="76"/>
  <c r="K85" i="76"/>
  <c r="J85" i="76"/>
  <c r="I85" i="76"/>
  <c r="H85" i="76"/>
  <c r="G85" i="76"/>
  <c r="F85" i="76"/>
  <c r="AI83" i="76"/>
  <c r="AH83" i="76"/>
  <c r="AG83" i="76"/>
  <c r="AF83" i="76"/>
  <c r="AE83" i="76"/>
  <c r="AD83" i="76"/>
  <c r="AC83" i="76"/>
  <c r="AB83" i="76"/>
  <c r="AA83" i="76"/>
  <c r="Z83" i="76"/>
  <c r="Y83" i="76"/>
  <c r="X83" i="76"/>
  <c r="W83" i="76"/>
  <c r="V83" i="76"/>
  <c r="U83" i="76"/>
  <c r="T83" i="76"/>
  <c r="S83" i="76"/>
  <c r="R83" i="76"/>
  <c r="Q83" i="76"/>
  <c r="P83" i="76"/>
  <c r="O83" i="76"/>
  <c r="N83" i="76"/>
  <c r="M83" i="76"/>
  <c r="L83" i="76"/>
  <c r="K83" i="76"/>
  <c r="J83" i="76"/>
  <c r="I83" i="76"/>
  <c r="H83" i="76"/>
  <c r="G83" i="76"/>
  <c r="F83" i="76"/>
  <c r="AI81" i="76"/>
  <c r="AH81" i="76"/>
  <c r="AG81" i="76"/>
  <c r="AF81" i="76"/>
  <c r="AE81" i="76"/>
  <c r="AD81" i="76"/>
  <c r="AC81" i="76"/>
  <c r="AB81" i="76"/>
  <c r="AA81" i="76"/>
  <c r="Z81" i="76"/>
  <c r="Y81" i="76"/>
  <c r="X81" i="76"/>
  <c r="W81" i="76"/>
  <c r="V81" i="76"/>
  <c r="U81" i="76"/>
  <c r="T81" i="76"/>
  <c r="S81" i="76"/>
  <c r="R81" i="76"/>
  <c r="Q81" i="76"/>
  <c r="P81" i="76"/>
  <c r="O81" i="76"/>
  <c r="N81" i="76"/>
  <c r="M81" i="76"/>
  <c r="L81" i="76"/>
  <c r="K81" i="76"/>
  <c r="J81" i="76"/>
  <c r="I81" i="76"/>
  <c r="H81" i="76"/>
  <c r="G81" i="76"/>
  <c r="F81" i="76"/>
  <c r="AI79" i="76"/>
  <c r="AH79" i="76"/>
  <c r="AG79" i="76"/>
  <c r="AF79" i="76"/>
  <c r="AE79" i="76"/>
  <c r="AD79" i="76"/>
  <c r="AC79" i="76"/>
  <c r="AB79" i="76"/>
  <c r="AA79" i="76"/>
  <c r="Z79" i="76"/>
  <c r="Y79" i="76"/>
  <c r="X79" i="76"/>
  <c r="W79" i="76"/>
  <c r="V79" i="76"/>
  <c r="U79" i="76"/>
  <c r="T79" i="76"/>
  <c r="S79" i="76"/>
  <c r="R79" i="76"/>
  <c r="Q79" i="76"/>
  <c r="P79" i="76"/>
  <c r="O79" i="76"/>
  <c r="N79" i="76"/>
  <c r="M79" i="76"/>
  <c r="L79" i="76"/>
  <c r="K79" i="76"/>
  <c r="J79" i="76"/>
  <c r="I79" i="76"/>
  <c r="H79" i="76"/>
  <c r="G79" i="76"/>
  <c r="F79" i="76"/>
  <c r="AI77" i="76"/>
  <c r="AI17" i="76" s="1"/>
  <c r="AH77" i="76"/>
  <c r="AG77" i="76"/>
  <c r="AG17" i="76" s="1"/>
  <c r="AF77" i="76"/>
  <c r="AF17" i="76" s="1"/>
  <c r="AE77" i="76"/>
  <c r="AE17" i="76" s="1"/>
  <c r="AD77" i="76"/>
  <c r="AC77" i="76"/>
  <c r="AC17" i="76" s="1"/>
  <c r="AB77" i="76"/>
  <c r="AB17" i="76" s="1"/>
  <c r="AA77" i="76"/>
  <c r="AA17" i="76" s="1"/>
  <c r="Z77" i="76"/>
  <c r="Y77" i="76"/>
  <c r="Y17" i="76" s="1"/>
  <c r="X77" i="76"/>
  <c r="X17" i="76" s="1"/>
  <c r="W77" i="76"/>
  <c r="W17" i="76" s="1"/>
  <c r="V77" i="76"/>
  <c r="U77" i="76"/>
  <c r="U17" i="76" s="1"/>
  <c r="T77" i="76"/>
  <c r="T17" i="76" s="1"/>
  <c r="S77" i="76"/>
  <c r="S17" i="76" s="1"/>
  <c r="R77" i="76"/>
  <c r="Q77" i="76"/>
  <c r="Q17" i="76" s="1"/>
  <c r="P77" i="76"/>
  <c r="P17" i="76" s="1"/>
  <c r="O77" i="76"/>
  <c r="O17" i="76" s="1"/>
  <c r="N77" i="76"/>
  <c r="M77" i="76"/>
  <c r="M17" i="76" s="1"/>
  <c r="L77" i="76"/>
  <c r="L17" i="76" s="1"/>
  <c r="K77" i="76"/>
  <c r="K17" i="76" s="1"/>
  <c r="J77" i="76"/>
  <c r="I77" i="76"/>
  <c r="I17" i="76" s="1"/>
  <c r="H77" i="76"/>
  <c r="H17" i="76" s="1"/>
  <c r="G77" i="76"/>
  <c r="G17" i="76" s="1"/>
  <c r="F77" i="76"/>
  <c r="AI75" i="76"/>
  <c r="AH75" i="76"/>
  <c r="AG75" i="76"/>
  <c r="AF75" i="76"/>
  <c r="AE75" i="76"/>
  <c r="AD75" i="76"/>
  <c r="AC75" i="76"/>
  <c r="AB75" i="76"/>
  <c r="AA75" i="76"/>
  <c r="Z75" i="76"/>
  <c r="Y75" i="76"/>
  <c r="X75" i="76"/>
  <c r="W75" i="76"/>
  <c r="V75" i="76"/>
  <c r="U75" i="76"/>
  <c r="T75" i="76"/>
  <c r="S75" i="76"/>
  <c r="R75" i="76"/>
  <c r="Q75" i="76"/>
  <c r="P75" i="76"/>
  <c r="O75" i="76"/>
  <c r="N75" i="76"/>
  <c r="M75" i="76"/>
  <c r="L75" i="76"/>
  <c r="K75" i="76"/>
  <c r="J75" i="76"/>
  <c r="I75" i="76"/>
  <c r="H75" i="76"/>
  <c r="G75" i="76"/>
  <c r="F75" i="76"/>
  <c r="AH73" i="76"/>
  <c r="AH71" i="75" s="1"/>
  <c r="AG73" i="76"/>
  <c r="AF73" i="76"/>
  <c r="AF71" i="75" s="1"/>
  <c r="AE73" i="76"/>
  <c r="AE71" i="75" s="1"/>
  <c r="AD73" i="76"/>
  <c r="AD71" i="75" s="1"/>
  <c r="AC73" i="76"/>
  <c r="AC71" i="75" s="1"/>
  <c r="AB73" i="76"/>
  <c r="AB71" i="75" s="1"/>
  <c r="AA73" i="76"/>
  <c r="AA71" i="75" s="1"/>
  <c r="Z73" i="76"/>
  <c r="Y73" i="76"/>
  <c r="Y71" i="75" s="1"/>
  <c r="X73" i="76"/>
  <c r="X71" i="75" s="1"/>
  <c r="W73" i="76"/>
  <c r="W71" i="75" s="1"/>
  <c r="V73" i="76"/>
  <c r="V71" i="75" s="1"/>
  <c r="U73" i="76"/>
  <c r="U71" i="75" s="1"/>
  <c r="T73" i="76"/>
  <c r="T71" i="75" s="1"/>
  <c r="S73" i="76"/>
  <c r="S71" i="75" s="1"/>
  <c r="R73" i="76"/>
  <c r="R71" i="75" s="1"/>
  <c r="Q73" i="76"/>
  <c r="Q71" i="75" s="1"/>
  <c r="P73" i="76"/>
  <c r="P71" i="75" s="1"/>
  <c r="O73" i="76"/>
  <c r="O71" i="75" s="1"/>
  <c r="N73" i="76"/>
  <c r="N71" i="75" s="1"/>
  <c r="M73" i="76"/>
  <c r="M71" i="75" s="1"/>
  <c r="L73" i="76"/>
  <c r="L71" i="75" s="1"/>
  <c r="K73" i="76"/>
  <c r="K71" i="75" s="1"/>
  <c r="J73" i="76"/>
  <c r="I73" i="76"/>
  <c r="I71" i="75" s="1"/>
  <c r="H73" i="76"/>
  <c r="H71" i="75" s="1"/>
  <c r="G73" i="76"/>
  <c r="G71" i="75" s="1"/>
  <c r="F73" i="76"/>
  <c r="F71" i="75" s="1"/>
  <c r="AI71" i="76"/>
  <c r="AH71" i="76"/>
  <c r="AG71" i="76"/>
  <c r="AF71" i="76"/>
  <c r="AE71" i="76"/>
  <c r="AD71" i="76"/>
  <c r="AC71" i="76"/>
  <c r="AB71" i="76"/>
  <c r="AA71" i="76"/>
  <c r="Z71" i="76"/>
  <c r="Y71" i="76"/>
  <c r="X71" i="76"/>
  <c r="W71" i="76"/>
  <c r="V71" i="76"/>
  <c r="U71" i="76"/>
  <c r="T71" i="76"/>
  <c r="S71" i="76"/>
  <c r="R71" i="76"/>
  <c r="Q71" i="76"/>
  <c r="P71" i="76"/>
  <c r="O71" i="76"/>
  <c r="N71" i="76"/>
  <c r="M71" i="76"/>
  <c r="L71" i="76"/>
  <c r="K71" i="76"/>
  <c r="J71" i="76"/>
  <c r="I71" i="76"/>
  <c r="H71" i="76"/>
  <c r="G71" i="76"/>
  <c r="F71" i="76"/>
  <c r="AI69" i="76"/>
  <c r="AH69" i="76"/>
  <c r="AG69" i="76"/>
  <c r="AF69" i="76"/>
  <c r="AE69" i="76"/>
  <c r="AD69" i="76"/>
  <c r="AC69" i="76"/>
  <c r="AB69" i="76"/>
  <c r="AA69" i="76"/>
  <c r="Z69" i="76"/>
  <c r="Y69" i="76"/>
  <c r="X69" i="76"/>
  <c r="W69" i="76"/>
  <c r="V69" i="76"/>
  <c r="U69" i="76"/>
  <c r="T69" i="76"/>
  <c r="S69" i="76"/>
  <c r="R69" i="76"/>
  <c r="Q69" i="76"/>
  <c r="P69" i="76"/>
  <c r="O69" i="76"/>
  <c r="N69" i="76"/>
  <c r="M69" i="76"/>
  <c r="L69" i="76"/>
  <c r="K69" i="76"/>
  <c r="J69" i="76"/>
  <c r="I69" i="76"/>
  <c r="H69" i="76"/>
  <c r="G69" i="76"/>
  <c r="F69" i="76"/>
  <c r="AG55" i="76"/>
  <c r="AF55" i="76"/>
  <c r="AE55" i="76"/>
  <c r="AD55" i="76"/>
  <c r="AC55" i="76"/>
  <c r="AB55" i="76"/>
  <c r="AA55" i="76"/>
  <c r="Z55" i="76"/>
  <c r="Y55" i="76"/>
  <c r="X55" i="76"/>
  <c r="W55" i="76"/>
  <c r="V55" i="76"/>
  <c r="U55" i="76"/>
  <c r="T55" i="76"/>
  <c r="S55" i="76"/>
  <c r="R55" i="76"/>
  <c r="Q55" i="76"/>
  <c r="P55" i="76"/>
  <c r="O55" i="76"/>
  <c r="N55" i="76"/>
  <c r="M55" i="76"/>
  <c r="L55" i="76"/>
  <c r="K55" i="76"/>
  <c r="J55" i="76"/>
  <c r="I55" i="76"/>
  <c r="H55" i="76"/>
  <c r="G55" i="76"/>
  <c r="F55" i="76"/>
  <c r="E55" i="76"/>
  <c r="AI48" i="76"/>
  <c r="AH48" i="76"/>
  <c r="AG48" i="76"/>
  <c r="AF48" i="76"/>
  <c r="AE48" i="76"/>
  <c r="AD48" i="76"/>
  <c r="AC48" i="76"/>
  <c r="AB48" i="76"/>
  <c r="AA48" i="76"/>
  <c r="Z48" i="76"/>
  <c r="Y48" i="76"/>
  <c r="X48" i="76"/>
  <c r="W48" i="76"/>
  <c r="V48" i="76"/>
  <c r="U48" i="76"/>
  <c r="T48" i="76"/>
  <c r="S48" i="76"/>
  <c r="R48" i="76"/>
  <c r="Q48" i="76"/>
  <c r="P48" i="76"/>
  <c r="O48" i="76"/>
  <c r="N48" i="76"/>
  <c r="M48" i="76"/>
  <c r="L48" i="76"/>
  <c r="K48" i="76"/>
  <c r="J48" i="76"/>
  <c r="I48" i="76"/>
  <c r="H48" i="76"/>
  <c r="G48" i="76"/>
  <c r="AI46" i="76"/>
  <c r="AH46" i="76"/>
  <c r="AG46" i="76"/>
  <c r="AF46" i="76"/>
  <c r="AE46" i="76"/>
  <c r="AD46" i="76"/>
  <c r="AC46" i="76"/>
  <c r="AB46" i="76"/>
  <c r="AA46" i="76"/>
  <c r="Z46" i="76"/>
  <c r="Y46" i="76"/>
  <c r="X46" i="76"/>
  <c r="W46" i="76"/>
  <c r="V46" i="76"/>
  <c r="U46" i="76"/>
  <c r="T46" i="76"/>
  <c r="S46" i="76"/>
  <c r="R46" i="76"/>
  <c r="Q46" i="76"/>
  <c r="P46" i="76"/>
  <c r="O46" i="76"/>
  <c r="N46" i="76"/>
  <c r="M46" i="76"/>
  <c r="L46" i="76"/>
  <c r="K46" i="76"/>
  <c r="J46" i="76"/>
  <c r="I46" i="76"/>
  <c r="H46" i="76"/>
  <c r="G46" i="76"/>
  <c r="AI44" i="76"/>
  <c r="AH44" i="76"/>
  <c r="AG44" i="76"/>
  <c r="AF44" i="76"/>
  <c r="AE44" i="76"/>
  <c r="AD44" i="76"/>
  <c r="AC44" i="76"/>
  <c r="AB44" i="76"/>
  <c r="AA44" i="76"/>
  <c r="Z44" i="76"/>
  <c r="Y44" i="76"/>
  <c r="X44" i="76"/>
  <c r="W44" i="76"/>
  <c r="V44" i="76"/>
  <c r="U44" i="76"/>
  <c r="T44" i="76"/>
  <c r="S44" i="76"/>
  <c r="R44" i="76"/>
  <c r="Q44" i="76"/>
  <c r="P44" i="76"/>
  <c r="O44" i="76"/>
  <c r="N44" i="76"/>
  <c r="M44" i="76"/>
  <c r="L44" i="76"/>
  <c r="K44" i="76"/>
  <c r="J44" i="76"/>
  <c r="I44" i="76"/>
  <c r="H44" i="76"/>
  <c r="G44" i="76"/>
  <c r="F44" i="76"/>
  <c r="AI42" i="76"/>
  <c r="AH42" i="76"/>
  <c r="AG42" i="76"/>
  <c r="AF42" i="76"/>
  <c r="AE42" i="76"/>
  <c r="AD42" i="76"/>
  <c r="AC42" i="76"/>
  <c r="AB42" i="76"/>
  <c r="AA42" i="76"/>
  <c r="Z42" i="76"/>
  <c r="Y42" i="76"/>
  <c r="X42" i="76"/>
  <c r="W42" i="76"/>
  <c r="V42" i="76"/>
  <c r="U42" i="76"/>
  <c r="T42" i="76"/>
  <c r="S42" i="76"/>
  <c r="R42" i="76"/>
  <c r="Q42" i="76"/>
  <c r="P42" i="76"/>
  <c r="O42" i="76"/>
  <c r="N42" i="76"/>
  <c r="M42" i="76"/>
  <c r="L42" i="76"/>
  <c r="K42" i="76"/>
  <c r="J42" i="76"/>
  <c r="I42" i="76"/>
  <c r="H42" i="76"/>
  <c r="G42" i="76"/>
  <c r="F42" i="76"/>
  <c r="AI40" i="76"/>
  <c r="AH40" i="76"/>
  <c r="AG40" i="76"/>
  <c r="AF40" i="76"/>
  <c r="AE40" i="76"/>
  <c r="AD40" i="76"/>
  <c r="AC40" i="76"/>
  <c r="AB40" i="76"/>
  <c r="AA40" i="76"/>
  <c r="Z40" i="76"/>
  <c r="Y40" i="76"/>
  <c r="X40" i="76"/>
  <c r="W40" i="76"/>
  <c r="V40" i="76"/>
  <c r="U40" i="76"/>
  <c r="T40" i="76"/>
  <c r="S40" i="76"/>
  <c r="R40" i="76"/>
  <c r="Q40" i="76"/>
  <c r="P40" i="76"/>
  <c r="O40" i="76"/>
  <c r="N40" i="76"/>
  <c r="M40" i="76"/>
  <c r="L40" i="76"/>
  <c r="K40" i="76"/>
  <c r="J40" i="76"/>
  <c r="I40" i="76"/>
  <c r="H40" i="76"/>
  <c r="G40" i="76"/>
  <c r="F40" i="76"/>
  <c r="AG36" i="76"/>
  <c r="P36" i="76"/>
  <c r="AI34" i="76"/>
  <c r="AH34" i="76"/>
  <c r="AG34" i="76"/>
  <c r="AF34" i="76"/>
  <c r="AE34" i="76"/>
  <c r="AD34" i="76"/>
  <c r="AC34" i="76"/>
  <c r="AB34" i="76"/>
  <c r="AA34" i="76"/>
  <c r="Z34" i="76"/>
  <c r="Y34" i="76"/>
  <c r="X34" i="76"/>
  <c r="W34" i="76"/>
  <c r="V34" i="76"/>
  <c r="U34" i="76"/>
  <c r="T34" i="76"/>
  <c r="S34" i="76"/>
  <c r="R34" i="76"/>
  <c r="Q34" i="76"/>
  <c r="P34" i="76"/>
  <c r="O34" i="76"/>
  <c r="N34" i="76"/>
  <c r="M34" i="76"/>
  <c r="L34" i="76"/>
  <c r="K34" i="76"/>
  <c r="J34" i="76"/>
  <c r="I34" i="76"/>
  <c r="H34" i="76"/>
  <c r="G34" i="76"/>
  <c r="F34" i="76"/>
  <c r="E25" i="76"/>
  <c r="AH24" i="76"/>
  <c r="AG24" i="76"/>
  <c r="AF24" i="76"/>
  <c r="AE24" i="76"/>
  <c r="AD24" i="76"/>
  <c r="AC24" i="76"/>
  <c r="AB24" i="76"/>
  <c r="AA24" i="76"/>
  <c r="Z24" i="76"/>
  <c r="V24" i="76"/>
  <c r="R24" i="76"/>
  <c r="P24" i="76"/>
  <c r="O24" i="76"/>
  <c r="E23" i="76"/>
  <c r="AH22" i="76"/>
  <c r="AG22" i="76"/>
  <c r="AF22" i="76"/>
  <c r="AE22" i="76"/>
  <c r="AD22" i="76"/>
  <c r="AC22" i="76"/>
  <c r="AB22" i="76"/>
  <c r="AA22" i="76"/>
  <c r="X22" i="76"/>
  <c r="T22" i="76"/>
  <c r="Q22" i="76"/>
  <c r="E21" i="76"/>
  <c r="AF20" i="76"/>
  <c r="AE20" i="76"/>
  <c r="AD20" i="76"/>
  <c r="AC20" i="76"/>
  <c r="AB20" i="76"/>
  <c r="AB130" i="75" s="1"/>
  <c r="AA20" i="76"/>
  <c r="Z20" i="76"/>
  <c r="X20" i="76"/>
  <c r="T20" i="76"/>
  <c r="S20" i="76"/>
  <c r="S130" i="75" s="1"/>
  <c r="R20" i="76"/>
  <c r="R130" i="75" s="1"/>
  <c r="Q20" i="76"/>
  <c r="Q130" i="75" s="1"/>
  <c r="E19" i="76"/>
  <c r="AE18" i="76"/>
  <c r="AD18" i="76"/>
  <c r="AC18" i="76"/>
  <c r="AB18" i="76"/>
  <c r="AA18" i="76"/>
  <c r="Z18" i="76"/>
  <c r="Y18" i="76"/>
  <c r="X18" i="76"/>
  <c r="W18" i="76"/>
  <c r="V18" i="76"/>
  <c r="U18" i="76"/>
  <c r="T18" i="76"/>
  <c r="S18" i="76"/>
  <c r="R18" i="76"/>
  <c r="Q18" i="76"/>
  <c r="P18" i="76"/>
  <c r="AH17" i="76"/>
  <c r="AD17" i="76"/>
  <c r="Z17" i="76"/>
  <c r="V17" i="76"/>
  <c r="R17" i="76"/>
  <c r="N17" i="76"/>
  <c r="J17" i="76"/>
  <c r="F17" i="76"/>
  <c r="E17" i="76"/>
  <c r="AI16" i="76"/>
  <c r="AH16" i="76"/>
  <c r="AG16" i="76"/>
  <c r="AF16" i="76"/>
  <c r="AE16" i="76"/>
  <c r="AD16" i="76"/>
  <c r="AC16" i="76"/>
  <c r="AB16" i="76"/>
  <c r="AA16" i="76"/>
  <c r="Z16" i="76"/>
  <c r="Y16" i="76"/>
  <c r="X16" i="76"/>
  <c r="W16" i="76"/>
  <c r="V16" i="76"/>
  <c r="U16" i="76"/>
  <c r="T16" i="76"/>
  <c r="S16" i="76"/>
  <c r="R16" i="76"/>
  <c r="Q16" i="76"/>
  <c r="P16" i="76"/>
  <c r="O16" i="76"/>
  <c r="N16" i="76"/>
  <c r="M16" i="76"/>
  <c r="L16" i="76"/>
  <c r="K16" i="76"/>
  <c r="J16" i="76"/>
  <c r="I16" i="76"/>
  <c r="H16" i="76"/>
  <c r="G16" i="76"/>
  <c r="F16" i="76"/>
  <c r="E16" i="76"/>
  <c r="AI15" i="76"/>
  <c r="AH15" i="76"/>
  <c r="AG15" i="76"/>
  <c r="AF15" i="76"/>
  <c r="AE15" i="76"/>
  <c r="AD15" i="76"/>
  <c r="AC15" i="76"/>
  <c r="AB15" i="76"/>
  <c r="AA15" i="76"/>
  <c r="Z15" i="76"/>
  <c r="Y15" i="76"/>
  <c r="X15" i="76"/>
  <c r="W15" i="76"/>
  <c r="V15" i="76"/>
  <c r="U15" i="76"/>
  <c r="T15" i="76"/>
  <c r="S15" i="76"/>
  <c r="R15" i="76"/>
  <c r="Q15" i="76"/>
  <c r="P15" i="76"/>
  <c r="O15" i="76"/>
  <c r="N15" i="76"/>
  <c r="M15" i="76"/>
  <c r="L15" i="76"/>
  <c r="K15" i="76"/>
  <c r="J15" i="76"/>
  <c r="I15" i="76"/>
  <c r="H15" i="76"/>
  <c r="G15" i="76"/>
  <c r="F15" i="76"/>
  <c r="AH13" i="76"/>
  <c r="AG13" i="76"/>
  <c r="AG16" i="75" s="1"/>
  <c r="AF13" i="76"/>
  <c r="AF16" i="75" s="1"/>
  <c r="AE13" i="76"/>
  <c r="AE16" i="75" s="1"/>
  <c r="AD13" i="76"/>
  <c r="AD16" i="75" s="1"/>
  <c r="AI11" i="76"/>
  <c r="AH11" i="76"/>
  <c r="AG11" i="76"/>
  <c r="AF11" i="76"/>
  <c r="AE11" i="76"/>
  <c r="AD11" i="76"/>
  <c r="AC11" i="76"/>
  <c r="AB11" i="76"/>
  <c r="AA11" i="76"/>
  <c r="Z11" i="76"/>
  <c r="Y11" i="76"/>
  <c r="AC9" i="76"/>
  <c r="AB9" i="76"/>
  <c r="AA9" i="76"/>
  <c r="Z9" i="76"/>
  <c r="Y9" i="76"/>
  <c r="X9" i="76"/>
  <c r="W9" i="76"/>
  <c r="V9" i="76"/>
  <c r="U9" i="76"/>
  <c r="T9" i="76"/>
  <c r="S9" i="76"/>
  <c r="R9" i="76"/>
  <c r="Q9" i="76"/>
  <c r="P9" i="76"/>
  <c r="O9" i="76"/>
  <c r="N9" i="76"/>
  <c r="M9" i="76"/>
  <c r="L9" i="76"/>
  <c r="K9" i="76"/>
  <c r="J9" i="76"/>
  <c r="I9" i="76"/>
  <c r="H9" i="76"/>
  <c r="G9" i="76"/>
  <c r="F9" i="76"/>
  <c r="AI6" i="76"/>
  <c r="AH6" i="76"/>
  <c r="AG6" i="76"/>
  <c r="AF6" i="76"/>
  <c r="AE6" i="76"/>
  <c r="AD6" i="76"/>
  <c r="AC6" i="76"/>
  <c r="AB6" i="76"/>
  <c r="AA6" i="76"/>
  <c r="Z6" i="76"/>
  <c r="Y6" i="76"/>
  <c r="X6" i="76"/>
  <c r="W6" i="76"/>
  <c r="V6" i="76"/>
  <c r="U6" i="76"/>
  <c r="T6" i="76"/>
  <c r="S6" i="76"/>
  <c r="R6" i="76"/>
  <c r="Q6" i="76"/>
  <c r="P6" i="76"/>
  <c r="O6" i="76"/>
  <c r="N6" i="76"/>
  <c r="M6" i="76"/>
  <c r="L6" i="76"/>
  <c r="K6" i="76"/>
  <c r="J6" i="76"/>
  <c r="I6" i="76"/>
  <c r="H6" i="76"/>
  <c r="G6" i="76"/>
  <c r="AI4" i="76"/>
  <c r="AH4" i="76"/>
  <c r="AG4" i="76"/>
  <c r="AF4" i="76"/>
  <c r="AE4" i="76"/>
  <c r="AD4" i="76"/>
  <c r="AC4" i="76"/>
  <c r="AB4" i="76"/>
  <c r="AA4" i="76"/>
  <c r="Z4" i="76"/>
  <c r="Y4" i="76"/>
  <c r="X4" i="76"/>
  <c r="W4" i="76"/>
  <c r="V4" i="76"/>
  <c r="U4" i="76"/>
  <c r="T4" i="76"/>
  <c r="S4" i="76"/>
  <c r="R4" i="76"/>
  <c r="Z56" i="76"/>
  <c r="N114" i="76"/>
  <c r="N113" i="76" s="1"/>
  <c r="N20" i="76" s="1"/>
  <c r="N130" i="75" s="1"/>
  <c r="L114" i="76"/>
  <c r="L113" i="76" s="1"/>
  <c r="L20" i="76" s="1"/>
  <c r="J114" i="76"/>
  <c r="J113" i="76" s="1"/>
  <c r="J20" i="76" s="1"/>
  <c r="K21" i="76" s="1"/>
  <c r="H114" i="76"/>
  <c r="H113" i="76" s="1"/>
  <c r="H20" i="76" s="1"/>
  <c r="F114" i="76"/>
  <c r="F113" i="76" s="1"/>
  <c r="F20" i="76" s="1"/>
  <c r="F130" i="75" s="1"/>
  <c r="O113" i="76"/>
  <c r="O20" i="76" s="1"/>
  <c r="I114" i="76"/>
  <c r="I113" i="76" s="1"/>
  <c r="I20" i="76" s="1"/>
  <c r="I130" i="75" s="1"/>
  <c r="M114" i="76"/>
  <c r="M113" i="76" s="1"/>
  <c r="M20" i="76" s="1"/>
  <c r="M130" i="75" s="1"/>
  <c r="N118" i="76"/>
  <c r="N22" i="76" s="1"/>
  <c r="L119" i="76"/>
  <c r="L118" i="76" s="1"/>
  <c r="L22" i="76" s="1"/>
  <c r="J119" i="76"/>
  <c r="J118" i="76" s="1"/>
  <c r="J22" i="76" s="1"/>
  <c r="H119" i="76"/>
  <c r="H118" i="76" s="1"/>
  <c r="H22" i="76" s="1"/>
  <c r="F119" i="76"/>
  <c r="F118" i="76" s="1"/>
  <c r="E118" i="76" s="1"/>
  <c r="O118" i="76"/>
  <c r="O22" i="76" s="1"/>
  <c r="T69" i="73"/>
  <c r="S69" i="73"/>
  <c r="R69" i="73"/>
  <c r="Q69" i="73"/>
  <c r="P69" i="73"/>
  <c r="O69" i="73"/>
  <c r="N69" i="73"/>
  <c r="M69" i="73"/>
  <c r="L69" i="73"/>
  <c r="K69" i="73"/>
  <c r="J69" i="73"/>
  <c r="I69" i="73"/>
  <c r="H69" i="73"/>
  <c r="G69" i="73"/>
  <c r="F69" i="73"/>
  <c r="E69" i="73"/>
  <c r="D69" i="73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D69" i="44"/>
  <c r="U69" i="45"/>
  <c r="T69" i="45"/>
  <c r="S69" i="45"/>
  <c r="R69" i="45"/>
  <c r="Q69" i="45"/>
  <c r="P69" i="45"/>
  <c r="O69" i="45"/>
  <c r="N69" i="45"/>
  <c r="M69" i="45"/>
  <c r="L69" i="45"/>
  <c r="K69" i="45"/>
  <c r="J69" i="45"/>
  <c r="I69" i="45"/>
  <c r="H69" i="45"/>
  <c r="G69" i="45"/>
  <c r="F69" i="45"/>
  <c r="E69" i="45"/>
  <c r="D69" i="45"/>
  <c r="I35" i="78"/>
  <c r="J35" i="78"/>
  <c r="K35" i="78"/>
  <c r="AG1" i="76"/>
  <c r="AE1" i="75" s="1"/>
  <c r="B43" i="86"/>
  <c r="B44" i="86"/>
  <c r="B45" i="86"/>
  <c r="B46" i="86"/>
  <c r="B38" i="86"/>
  <c r="B39" i="86"/>
  <c r="B40" i="86"/>
  <c r="B41" i="86"/>
  <c r="E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28" i="86"/>
  <c r="E29" i="86"/>
  <c r="E30" i="86"/>
  <c r="E31" i="86"/>
  <c r="E6" i="86"/>
  <c r="C41" i="59"/>
  <c r="G41" i="59" s="1"/>
  <c r="H29" i="85"/>
  <c r="I29" i="85"/>
  <c r="F31" i="86" s="1"/>
  <c r="J29" i="85"/>
  <c r="G31" i="86" s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23" i="1"/>
  <c r="L45" i="86"/>
  <c r="L44" i="86"/>
  <c r="L43" i="86"/>
  <c r="AA10" i="86"/>
  <c r="AB10" i="86"/>
  <c r="AA11" i="86"/>
  <c r="AB11" i="86"/>
  <c r="AA12" i="86"/>
  <c r="AB12" i="86"/>
  <c r="AA13" i="86"/>
  <c r="AB13" i="86"/>
  <c r="AA14" i="86"/>
  <c r="Z14" i="86" s="1"/>
  <c r="AB14" i="86"/>
  <c r="AA15" i="86"/>
  <c r="AB15" i="86"/>
  <c r="T16" i="86"/>
  <c r="W16" i="86"/>
  <c r="AA16" i="86"/>
  <c r="AB16" i="86"/>
  <c r="AC16" i="86"/>
  <c r="W28" i="86" s="1"/>
  <c r="T22" i="86"/>
  <c r="U22" i="86"/>
  <c r="V22" i="86"/>
  <c r="AB22" i="86"/>
  <c r="W22" i="86"/>
  <c r="X22" i="86"/>
  <c r="Y22" i="86"/>
  <c r="T23" i="86"/>
  <c r="U23" i="86"/>
  <c r="V23" i="86"/>
  <c r="W23" i="86"/>
  <c r="X23" i="86"/>
  <c r="AA23" i="86" s="1"/>
  <c r="Y23" i="86"/>
  <c r="AB23" i="86"/>
  <c r="T24" i="86"/>
  <c r="U24" i="86"/>
  <c r="V24" i="86"/>
  <c r="W24" i="86"/>
  <c r="X24" i="86"/>
  <c r="AA24" i="86"/>
  <c r="Y24" i="86"/>
  <c r="T25" i="86"/>
  <c r="U25" i="86"/>
  <c r="V25" i="86"/>
  <c r="AB25" i="86" s="1"/>
  <c r="W25" i="86"/>
  <c r="X25" i="86"/>
  <c r="AA25" i="86" s="1"/>
  <c r="Z25" i="86" s="1"/>
  <c r="Y25" i="86"/>
  <c r="T26" i="86"/>
  <c r="U26" i="86"/>
  <c r="AA26" i="86"/>
  <c r="V26" i="86"/>
  <c r="W26" i="86"/>
  <c r="X26" i="86"/>
  <c r="Y26" i="86"/>
  <c r="AB26" i="86" s="1"/>
  <c r="Z26" i="86" s="1"/>
  <c r="T27" i="86"/>
  <c r="U27" i="86"/>
  <c r="AA27" i="86" s="1"/>
  <c r="V27" i="86"/>
  <c r="W27" i="86"/>
  <c r="X27" i="86"/>
  <c r="Y27" i="86"/>
  <c r="AB27" i="86" s="1"/>
  <c r="U28" i="86"/>
  <c r="V28" i="86"/>
  <c r="V30" i="86" s="1"/>
  <c r="X28" i="86"/>
  <c r="Y28" i="86"/>
  <c r="Y30" i="86" s="1"/>
  <c r="L38" i="86"/>
  <c r="L39" i="86"/>
  <c r="L40" i="86"/>
  <c r="C41" i="86"/>
  <c r="C39" i="86"/>
  <c r="H4" i="85"/>
  <c r="H5" i="85"/>
  <c r="H6" i="85"/>
  <c r="B6" i="85" s="1"/>
  <c r="H7" i="85"/>
  <c r="H8" i="85"/>
  <c r="B8" i="85" s="1"/>
  <c r="H9" i="85"/>
  <c r="H10" i="85"/>
  <c r="H11" i="85"/>
  <c r="J11" i="85"/>
  <c r="G13" i="86" s="1"/>
  <c r="H12" i="85"/>
  <c r="J12" i="85"/>
  <c r="G14" i="86" s="1"/>
  <c r="H13" i="85"/>
  <c r="J13" i="85"/>
  <c r="G15" i="86" s="1"/>
  <c r="H14" i="85"/>
  <c r="J14" i="85"/>
  <c r="G16" i="86" s="1"/>
  <c r="H15" i="85"/>
  <c r="J15" i="85"/>
  <c r="G17" i="86" s="1"/>
  <c r="H16" i="85"/>
  <c r="I16" i="85"/>
  <c r="F18" i="86" s="1"/>
  <c r="J16" i="85"/>
  <c r="G18" i="86" s="1"/>
  <c r="H17" i="85"/>
  <c r="B17" i="85" s="1"/>
  <c r="I17" i="85"/>
  <c r="F19" i="86" s="1"/>
  <c r="J17" i="85"/>
  <c r="G19" i="86" s="1"/>
  <c r="H18" i="85"/>
  <c r="I18" i="85"/>
  <c r="F20" i="86" s="1"/>
  <c r="J18" i="85"/>
  <c r="G20" i="86" s="1"/>
  <c r="H19" i="85"/>
  <c r="B19" i="85" s="1"/>
  <c r="I19" i="85"/>
  <c r="F21" i="86" s="1"/>
  <c r="J19" i="85"/>
  <c r="G21" i="86" s="1"/>
  <c r="H20" i="85"/>
  <c r="I20" i="85"/>
  <c r="F22" i="86" s="1"/>
  <c r="J20" i="85"/>
  <c r="G22" i="86" s="1"/>
  <c r="H21" i="85"/>
  <c r="B21" i="85" s="1"/>
  <c r="I21" i="85"/>
  <c r="F23" i="86" s="1"/>
  <c r="J21" i="85"/>
  <c r="G23" i="86" s="1"/>
  <c r="H22" i="85"/>
  <c r="I22" i="85"/>
  <c r="F24" i="86" s="1"/>
  <c r="J22" i="85"/>
  <c r="G24" i="86" s="1"/>
  <c r="H23" i="85"/>
  <c r="B23" i="85" s="1"/>
  <c r="I23" i="85"/>
  <c r="F25" i="86" s="1"/>
  <c r="J23" i="85"/>
  <c r="G25" i="86" s="1"/>
  <c r="H24" i="85"/>
  <c r="I24" i="85"/>
  <c r="F26" i="86" s="1"/>
  <c r="J24" i="85"/>
  <c r="G26" i="86" s="1"/>
  <c r="H25" i="85"/>
  <c r="I25" i="85"/>
  <c r="F27" i="86" s="1"/>
  <c r="J25" i="85"/>
  <c r="G27" i="86" s="1"/>
  <c r="H26" i="85"/>
  <c r="I26" i="85"/>
  <c r="F28" i="86" s="1"/>
  <c r="J26" i="85"/>
  <c r="G28" i="86" s="1"/>
  <c r="H27" i="85"/>
  <c r="I27" i="85"/>
  <c r="F29" i="86" s="1"/>
  <c r="J27" i="85"/>
  <c r="G29" i="86" s="1"/>
  <c r="H28" i="85"/>
  <c r="I28" i="85"/>
  <c r="F30" i="86" s="1"/>
  <c r="E55" i="59"/>
  <c r="C55" i="59"/>
  <c r="E117" i="48"/>
  <c r="E118" i="48"/>
  <c r="H117" i="48"/>
  <c r="G118" i="48"/>
  <c r="G119" i="48"/>
  <c r="H119" i="48"/>
  <c r="BO8" i="1"/>
  <c r="BP8" i="1"/>
  <c r="BR8" i="1"/>
  <c r="BO9" i="1"/>
  <c r="BP9" i="1"/>
  <c r="BR9" i="1"/>
  <c r="BO10" i="1"/>
  <c r="BP10" i="1"/>
  <c r="BR10" i="1"/>
  <c r="BO11" i="1"/>
  <c r="BP11" i="1"/>
  <c r="BR11" i="1"/>
  <c r="BO12" i="1"/>
  <c r="BP12" i="1"/>
  <c r="BR12" i="1"/>
  <c r="BO13" i="1"/>
  <c r="BP13" i="1"/>
  <c r="BR13" i="1"/>
  <c r="BO14" i="1"/>
  <c r="BP14" i="1"/>
  <c r="BR14" i="1"/>
  <c r="BO15" i="1"/>
  <c r="BP15" i="1"/>
  <c r="BR15" i="1"/>
  <c r="BO16" i="1"/>
  <c r="BP16" i="1"/>
  <c r="BR16" i="1"/>
  <c r="BO17" i="1"/>
  <c r="BP17" i="1"/>
  <c r="BR17" i="1"/>
  <c r="BO18" i="1"/>
  <c r="BP18" i="1"/>
  <c r="BQ18" i="1"/>
  <c r="BR18" i="1"/>
  <c r="BO19" i="1"/>
  <c r="BP19" i="1"/>
  <c r="BQ19" i="1"/>
  <c r="BR19" i="1"/>
  <c r="BO20" i="1"/>
  <c r="BP20" i="1"/>
  <c r="BQ20" i="1"/>
  <c r="BR20" i="1"/>
  <c r="BO21" i="1"/>
  <c r="BP21" i="1"/>
  <c r="BQ21" i="1"/>
  <c r="BR21" i="1"/>
  <c r="BO22" i="1"/>
  <c r="BP22" i="1"/>
  <c r="BQ22" i="1"/>
  <c r="BR22" i="1"/>
  <c r="BN23" i="1"/>
  <c r="BO23" i="1"/>
  <c r="BP23" i="1"/>
  <c r="BQ23" i="1"/>
  <c r="BR23" i="1"/>
  <c r="BN24" i="1"/>
  <c r="BO24" i="1"/>
  <c r="BP24" i="1"/>
  <c r="BQ24" i="1"/>
  <c r="BR24" i="1"/>
  <c r="BN25" i="1"/>
  <c r="BO25" i="1"/>
  <c r="BP25" i="1"/>
  <c r="BQ25" i="1"/>
  <c r="BR25" i="1"/>
  <c r="BN26" i="1"/>
  <c r="BO26" i="1"/>
  <c r="BP26" i="1"/>
  <c r="BQ26" i="1"/>
  <c r="BR26" i="1"/>
  <c r="BN27" i="1"/>
  <c r="BO27" i="1"/>
  <c r="BP27" i="1"/>
  <c r="BQ27" i="1"/>
  <c r="BR27" i="1"/>
  <c r="BN28" i="1"/>
  <c r="BH41" i="1" s="1"/>
  <c r="BO28" i="1"/>
  <c r="BI41" i="1" s="1"/>
  <c r="BP28" i="1"/>
  <c r="BQ28" i="1"/>
  <c r="BR28" i="1"/>
  <c r="BN29" i="1"/>
  <c r="BH42" i="1" s="1"/>
  <c r="BO29" i="1"/>
  <c r="BI42" i="1" s="1"/>
  <c r="BP29" i="1"/>
  <c r="BQ29" i="1"/>
  <c r="BR29" i="1"/>
  <c r="BN30" i="1"/>
  <c r="BH43" i="1" s="1"/>
  <c r="BO30" i="1"/>
  <c r="BI43" i="1" s="1"/>
  <c r="BP30" i="1"/>
  <c r="BQ30" i="1"/>
  <c r="BR30" i="1"/>
  <c r="BN31" i="1"/>
  <c r="BH44" i="1" s="1"/>
  <c r="BO31" i="1"/>
  <c r="BI44" i="1" s="1"/>
  <c r="BP31" i="1"/>
  <c r="BQ31" i="1"/>
  <c r="BR31" i="1"/>
  <c r="BN32" i="1"/>
  <c r="BH45" i="1" s="1"/>
  <c r="BO32" i="1"/>
  <c r="BI45" i="1" s="1"/>
  <c r="BP32" i="1"/>
  <c r="BQ32" i="1"/>
  <c r="BR32" i="1"/>
  <c r="BN33" i="1"/>
  <c r="BH46" i="1" s="1"/>
  <c r="BO33" i="1"/>
  <c r="BI46" i="1" s="1"/>
  <c r="BP33" i="1"/>
  <c r="BQ33" i="1"/>
  <c r="BR33" i="1"/>
  <c r="BW6" i="1"/>
  <c r="BX6" i="1" s="1"/>
  <c r="W8" i="1"/>
  <c r="W9" i="1"/>
  <c r="W10" i="1"/>
  <c r="D65" i="48" s="1"/>
  <c r="W11" i="1"/>
  <c r="D66" i="48" s="1"/>
  <c r="W12" i="1"/>
  <c r="D67" i="48" s="1"/>
  <c r="W13" i="1"/>
  <c r="D68" i="48" s="1"/>
  <c r="W14" i="1"/>
  <c r="D69" i="48" s="1"/>
  <c r="W15" i="1"/>
  <c r="D70" i="48" s="1"/>
  <c r="W16" i="1"/>
  <c r="D71" i="48" s="1"/>
  <c r="W17" i="1"/>
  <c r="D72" i="48" s="1"/>
  <c r="W18" i="1"/>
  <c r="D73" i="48" s="1"/>
  <c r="W19" i="1"/>
  <c r="D74" i="48" s="1"/>
  <c r="W20" i="1"/>
  <c r="D75" i="48" s="1"/>
  <c r="W21" i="1"/>
  <c r="W22" i="1"/>
  <c r="W23" i="1"/>
  <c r="D78" i="48" s="1"/>
  <c r="W24" i="1"/>
  <c r="D79" i="48" s="1"/>
  <c r="W25" i="1"/>
  <c r="D80" i="48" s="1"/>
  <c r="W26" i="1"/>
  <c r="D81" i="48" s="1"/>
  <c r="W27" i="1"/>
  <c r="D82" i="48" s="1"/>
  <c r="W28" i="1"/>
  <c r="D83" i="48" s="1"/>
  <c r="W29" i="1"/>
  <c r="D84" i="48" s="1"/>
  <c r="W30" i="1"/>
  <c r="D85" i="48" s="1"/>
  <c r="W31" i="1"/>
  <c r="D86" i="48" s="1"/>
  <c r="W32" i="1"/>
  <c r="D87" i="48" s="1"/>
  <c r="W33" i="1"/>
  <c r="D88" i="48" s="1"/>
  <c r="W34" i="1"/>
  <c r="D89" i="48" s="1"/>
  <c r="W35" i="1"/>
  <c r="D90" i="48" s="1"/>
  <c r="B90" i="48" s="1"/>
  <c r="T6" i="1"/>
  <c r="D6" i="1"/>
  <c r="BV6" i="1" s="1"/>
  <c r="D59" i="48"/>
  <c r="E59" i="48"/>
  <c r="D28" i="48"/>
  <c r="E28" i="48"/>
  <c r="F83" i="75"/>
  <c r="F81" i="75"/>
  <c r="F79" i="75"/>
  <c r="F77" i="75"/>
  <c r="AH70" i="75"/>
  <c r="AH15" i="75"/>
  <c r="AH16" i="75"/>
  <c r="F70" i="75"/>
  <c r="G70" i="75"/>
  <c r="H70" i="75"/>
  <c r="I70" i="75"/>
  <c r="J70" i="75"/>
  <c r="K70" i="75"/>
  <c r="L70" i="75"/>
  <c r="M70" i="75"/>
  <c r="N70" i="75"/>
  <c r="O70" i="75"/>
  <c r="P70" i="75"/>
  <c r="Q70" i="75"/>
  <c r="R70" i="75"/>
  <c r="S70" i="75"/>
  <c r="T70" i="75"/>
  <c r="U70" i="75"/>
  <c r="V70" i="75"/>
  <c r="W70" i="75"/>
  <c r="X70" i="75"/>
  <c r="Y70" i="75"/>
  <c r="Z70" i="75"/>
  <c r="AA70" i="75"/>
  <c r="AB70" i="75"/>
  <c r="AC70" i="75"/>
  <c r="AD70" i="75"/>
  <c r="AE70" i="75"/>
  <c r="AF70" i="75"/>
  <c r="AG70" i="75"/>
  <c r="E70" i="75"/>
  <c r="E64" i="75"/>
  <c r="F64" i="75"/>
  <c r="G64" i="75"/>
  <c r="H64" i="75"/>
  <c r="I64" i="75"/>
  <c r="F39" i="59"/>
  <c r="F40" i="59"/>
  <c r="Z47" i="75"/>
  <c r="AC92" i="75"/>
  <c r="AE92" i="75"/>
  <c r="E64" i="81"/>
  <c r="F64" i="81"/>
  <c r="G64" i="81"/>
  <c r="H64" i="81"/>
  <c r="D64" i="81"/>
  <c r="AB131" i="75"/>
  <c r="AB128" i="75"/>
  <c r="E36" i="75"/>
  <c r="F36" i="75"/>
  <c r="G36" i="75"/>
  <c r="H36" i="75"/>
  <c r="I36" i="75"/>
  <c r="J36" i="75"/>
  <c r="K36" i="75"/>
  <c r="L36" i="75"/>
  <c r="M36" i="75"/>
  <c r="N36" i="75"/>
  <c r="O36" i="75"/>
  <c r="P36" i="75"/>
  <c r="Q36" i="75"/>
  <c r="R36" i="75"/>
  <c r="S36" i="75"/>
  <c r="T36" i="75"/>
  <c r="U36" i="75"/>
  <c r="V36" i="75"/>
  <c r="W36" i="75"/>
  <c r="X36" i="75"/>
  <c r="Y36" i="75"/>
  <c r="Z36" i="75"/>
  <c r="AA36" i="75"/>
  <c r="AB36" i="75"/>
  <c r="AC36" i="75"/>
  <c r="AD36" i="75"/>
  <c r="AE36" i="75"/>
  <c r="AF36" i="75"/>
  <c r="AH36" i="75"/>
  <c r="AI37" i="75" s="1"/>
  <c r="AG36" i="75"/>
  <c r="N49" i="75"/>
  <c r="V49" i="75"/>
  <c r="N47" i="75"/>
  <c r="AH47" i="75"/>
  <c r="F26" i="75"/>
  <c r="G26" i="75"/>
  <c r="H26" i="75"/>
  <c r="I26" i="75"/>
  <c r="J26" i="75"/>
  <c r="K26" i="75"/>
  <c r="L26" i="75"/>
  <c r="M26" i="75"/>
  <c r="N26" i="75"/>
  <c r="O26" i="75"/>
  <c r="P26" i="75"/>
  <c r="Q26" i="75"/>
  <c r="R26" i="75"/>
  <c r="S26" i="75"/>
  <c r="T26" i="75"/>
  <c r="U26" i="75"/>
  <c r="V26" i="75"/>
  <c r="W26" i="75"/>
  <c r="X26" i="75"/>
  <c r="Y26" i="75"/>
  <c r="Z26" i="75"/>
  <c r="AA26" i="75"/>
  <c r="AB26" i="75"/>
  <c r="AC26" i="75"/>
  <c r="AD26" i="75"/>
  <c r="F28" i="75"/>
  <c r="G28" i="75"/>
  <c r="H28" i="75"/>
  <c r="I28" i="75"/>
  <c r="J28" i="75"/>
  <c r="K28" i="75"/>
  <c r="L28" i="75"/>
  <c r="M28" i="75"/>
  <c r="N28" i="75"/>
  <c r="O28" i="75"/>
  <c r="P28" i="75"/>
  <c r="Q28" i="75"/>
  <c r="R28" i="75"/>
  <c r="S28" i="75"/>
  <c r="T28" i="75"/>
  <c r="U28" i="75"/>
  <c r="V28" i="75"/>
  <c r="W28" i="75"/>
  <c r="X28" i="75"/>
  <c r="Y28" i="75"/>
  <c r="Z28" i="75"/>
  <c r="AA28" i="75"/>
  <c r="AB28" i="75"/>
  <c r="AC28" i="75"/>
  <c r="AD28" i="75"/>
  <c r="M108" i="75"/>
  <c r="E5" i="75"/>
  <c r="F108" i="75"/>
  <c r="G108" i="75"/>
  <c r="H108" i="75"/>
  <c r="I108" i="75"/>
  <c r="J108" i="75"/>
  <c r="K108" i="75"/>
  <c r="L108" i="75"/>
  <c r="N108" i="75"/>
  <c r="F106" i="75"/>
  <c r="G106" i="75"/>
  <c r="H106" i="75"/>
  <c r="I106" i="75"/>
  <c r="J106" i="75"/>
  <c r="K106" i="75"/>
  <c r="L106" i="75"/>
  <c r="M106" i="75"/>
  <c r="N106" i="75"/>
  <c r="F96" i="75"/>
  <c r="G96" i="75"/>
  <c r="H96" i="75"/>
  <c r="I96" i="75"/>
  <c r="J96" i="75"/>
  <c r="K96" i="75"/>
  <c r="L96" i="75"/>
  <c r="M96" i="75"/>
  <c r="N96" i="75"/>
  <c r="F94" i="75"/>
  <c r="G94" i="75"/>
  <c r="H94" i="75"/>
  <c r="I94" i="75"/>
  <c r="J94" i="75"/>
  <c r="K94" i="75"/>
  <c r="L94" i="75"/>
  <c r="M94" i="75"/>
  <c r="N94" i="75"/>
  <c r="D9" i="59"/>
  <c r="BQ35" i="1"/>
  <c r="BN35" i="1"/>
  <c r="BH48" i="1" s="1"/>
  <c r="BH35" i="1"/>
  <c r="BE35" i="1"/>
  <c r="M35" i="1"/>
  <c r="AH7" i="75"/>
  <c r="AI8" i="75" s="1"/>
  <c r="AH5" i="75"/>
  <c r="AI6" i="75" s="1"/>
  <c r="F35" i="75"/>
  <c r="AH108" i="75"/>
  <c r="AH106" i="75"/>
  <c r="AH104" i="75"/>
  <c r="AH102" i="75"/>
  <c r="AH100" i="75"/>
  <c r="AH98" i="75"/>
  <c r="AH96" i="75"/>
  <c r="AH94" i="75"/>
  <c r="AB77" i="75"/>
  <c r="AB79" i="75"/>
  <c r="AH90" i="75"/>
  <c r="AH83" i="75"/>
  <c r="AH81" i="75"/>
  <c r="AH79" i="75"/>
  <c r="AH77" i="75"/>
  <c r="AH53" i="75"/>
  <c r="AH51" i="75"/>
  <c r="AH35" i="75"/>
  <c r="AH28" i="75"/>
  <c r="AH26" i="75"/>
  <c r="AH24" i="75"/>
  <c r="AH22" i="75"/>
  <c r="F45" i="75"/>
  <c r="F43" i="75"/>
  <c r="F41" i="75"/>
  <c r="E19" i="75"/>
  <c r="F75" i="75"/>
  <c r="F20" i="75" s="1"/>
  <c r="F73" i="75"/>
  <c r="F33" i="75"/>
  <c r="AH41" i="75"/>
  <c r="AH43" i="75"/>
  <c r="AI39" i="75"/>
  <c r="E60" i="75"/>
  <c r="F60" i="75"/>
  <c r="G60" i="75"/>
  <c r="H60" i="75"/>
  <c r="I60" i="75"/>
  <c r="E62" i="75"/>
  <c r="F62" i="75"/>
  <c r="G62" i="75"/>
  <c r="H62" i="75"/>
  <c r="I62" i="75"/>
  <c r="BI7" i="1"/>
  <c r="BF7" i="1"/>
  <c r="AH45" i="75"/>
  <c r="AH19" i="75"/>
  <c r="BZ35" i="1"/>
  <c r="AH75" i="75"/>
  <c r="AH20" i="75" s="1"/>
  <c r="AH33" i="75"/>
  <c r="AH88" i="75"/>
  <c r="AH18" i="75"/>
  <c r="AH73" i="75"/>
  <c r="AH69" i="75"/>
  <c r="AH67" i="75"/>
  <c r="AH14" i="75"/>
  <c r="AH12" i="75"/>
  <c r="E9" i="59"/>
  <c r="C9" i="59"/>
  <c r="AH60" i="75"/>
  <c r="AI61" i="75" s="1"/>
  <c r="AH62" i="75"/>
  <c r="AI63" i="75" s="1"/>
  <c r="BR35" i="1"/>
  <c r="BO35" i="1"/>
  <c r="BI48" i="1" s="1"/>
  <c r="BI35" i="1"/>
  <c r="BF35" i="1"/>
  <c r="AG15" i="75"/>
  <c r="AG71" i="75"/>
  <c r="I34" i="78"/>
  <c r="H34" i="78"/>
  <c r="I33" i="78"/>
  <c r="H33" i="78"/>
  <c r="I32" i="78"/>
  <c r="H32" i="78"/>
  <c r="I31" i="78"/>
  <c r="H31" i="78"/>
  <c r="I30" i="78"/>
  <c r="H30" i="78"/>
  <c r="I29" i="78"/>
  <c r="H29" i="78"/>
  <c r="I28" i="78"/>
  <c r="H28" i="78"/>
  <c r="I27" i="78"/>
  <c r="H27" i="78"/>
  <c r="I26" i="78"/>
  <c r="H26" i="78"/>
  <c r="I25" i="78"/>
  <c r="H25" i="78"/>
  <c r="I24" i="78"/>
  <c r="H24" i="78"/>
  <c r="I23" i="78"/>
  <c r="H23" i="78"/>
  <c r="I22" i="78"/>
  <c r="H22" i="78"/>
  <c r="I21" i="78"/>
  <c r="H21" i="78"/>
  <c r="I20" i="78"/>
  <c r="H20" i="78"/>
  <c r="I19" i="78"/>
  <c r="H19" i="78"/>
  <c r="J12" i="78"/>
  <c r="K12" i="78"/>
  <c r="J13" i="78"/>
  <c r="K13" i="78"/>
  <c r="J14" i="78"/>
  <c r="K14" i="78"/>
  <c r="J15" i="78"/>
  <c r="K15" i="78"/>
  <c r="J16" i="78"/>
  <c r="K16" i="78"/>
  <c r="J17" i="78"/>
  <c r="K17" i="78"/>
  <c r="J18" i="78"/>
  <c r="K18" i="78"/>
  <c r="J19" i="78"/>
  <c r="K19" i="78"/>
  <c r="J20" i="78"/>
  <c r="K20" i="78"/>
  <c r="J21" i="78"/>
  <c r="K21" i="78"/>
  <c r="J22" i="78"/>
  <c r="K22" i="78"/>
  <c r="J23" i="78"/>
  <c r="K23" i="78"/>
  <c r="J24" i="78"/>
  <c r="K24" i="78"/>
  <c r="J25" i="78"/>
  <c r="K25" i="78"/>
  <c r="J26" i="78"/>
  <c r="K26" i="78"/>
  <c r="J27" i="78"/>
  <c r="K27" i="78"/>
  <c r="J28" i="78"/>
  <c r="K28" i="78"/>
  <c r="J29" i="78"/>
  <c r="K29" i="78"/>
  <c r="J30" i="78"/>
  <c r="K30" i="78"/>
  <c r="J31" i="78"/>
  <c r="K31" i="78"/>
  <c r="J32" i="78"/>
  <c r="K32" i="78"/>
  <c r="J33" i="78"/>
  <c r="K33" i="78"/>
  <c r="J34" i="78"/>
  <c r="K34" i="78"/>
  <c r="K11" i="78"/>
  <c r="J11" i="78"/>
  <c r="AG108" i="75"/>
  <c r="AG106" i="75"/>
  <c r="AG104" i="75"/>
  <c r="AG102" i="75"/>
  <c r="AG98" i="75"/>
  <c r="AG90" i="75"/>
  <c r="AG35" i="75"/>
  <c r="F69" i="75"/>
  <c r="F67" i="75"/>
  <c r="AA15" i="75"/>
  <c r="AB15" i="75"/>
  <c r="AC15" i="75"/>
  <c r="AD15" i="75"/>
  <c r="AE15" i="75"/>
  <c r="AF15" i="75"/>
  <c r="AA16" i="75"/>
  <c r="AB16" i="75"/>
  <c r="AC16" i="75"/>
  <c r="Z16" i="75"/>
  <c r="Z15" i="75"/>
  <c r="E15" i="75"/>
  <c r="Z71" i="75"/>
  <c r="J71" i="75"/>
  <c r="AF108" i="75"/>
  <c r="AE108" i="75"/>
  <c r="AD108" i="75"/>
  <c r="AC108" i="75"/>
  <c r="AB108" i="75"/>
  <c r="AA108" i="75"/>
  <c r="Z108" i="75"/>
  <c r="Y108" i="75"/>
  <c r="X108" i="75"/>
  <c r="W108" i="75"/>
  <c r="V108" i="75"/>
  <c r="U108" i="75"/>
  <c r="T108" i="75"/>
  <c r="S108" i="75"/>
  <c r="R108" i="75"/>
  <c r="Q108" i="75"/>
  <c r="P108" i="75"/>
  <c r="O108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AF104" i="75"/>
  <c r="AE104" i="75"/>
  <c r="AD104" i="75"/>
  <c r="AC104" i="75"/>
  <c r="AB104" i="75"/>
  <c r="AA104" i="75"/>
  <c r="Z104" i="75"/>
  <c r="Y104" i="75"/>
  <c r="X104" i="75"/>
  <c r="W104" i="75"/>
  <c r="V104" i="75"/>
  <c r="U104" i="75"/>
  <c r="T104" i="75"/>
  <c r="S104" i="75"/>
  <c r="R104" i="75"/>
  <c r="Q104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AG100" i="75"/>
  <c r="AF100" i="75"/>
  <c r="AE100" i="75"/>
  <c r="AC100" i="75"/>
  <c r="AB100" i="75"/>
  <c r="AA100" i="75"/>
  <c r="Z100" i="75"/>
  <c r="Y100" i="75"/>
  <c r="X100" i="75"/>
  <c r="W100" i="75"/>
  <c r="V100" i="75"/>
  <c r="U100" i="75"/>
  <c r="T100" i="75"/>
  <c r="S100" i="75"/>
  <c r="R100" i="75"/>
  <c r="Q100" i="75"/>
  <c r="P100" i="75"/>
  <c r="O100" i="75"/>
  <c r="N100" i="75"/>
  <c r="M100" i="75"/>
  <c r="L100" i="75"/>
  <c r="K100" i="75"/>
  <c r="J100" i="75"/>
  <c r="I100" i="75"/>
  <c r="H100" i="75"/>
  <c r="G100" i="75"/>
  <c r="F100" i="75"/>
  <c r="AF98" i="75"/>
  <c r="AE98" i="75"/>
  <c r="AC98" i="75"/>
  <c r="AB98" i="75"/>
  <c r="AA98" i="75"/>
  <c r="Z98" i="75"/>
  <c r="Y98" i="75"/>
  <c r="X98" i="75"/>
  <c r="W98" i="75"/>
  <c r="V98" i="75"/>
  <c r="U98" i="75"/>
  <c r="T98" i="75"/>
  <c r="S98" i="75"/>
  <c r="R98" i="75"/>
  <c r="Q98" i="75"/>
  <c r="P98" i="75"/>
  <c r="O98" i="75"/>
  <c r="AG96" i="75"/>
  <c r="AF96" i="75"/>
  <c r="AE96" i="75"/>
  <c r="AC96" i="75"/>
  <c r="AB96" i="75"/>
  <c r="AA96" i="75"/>
  <c r="Z96" i="75"/>
  <c r="Y96" i="75"/>
  <c r="X96" i="75"/>
  <c r="W96" i="75"/>
  <c r="V96" i="75"/>
  <c r="U96" i="75"/>
  <c r="T96" i="75"/>
  <c r="S96" i="75"/>
  <c r="R96" i="75"/>
  <c r="Q96" i="75"/>
  <c r="P96" i="75"/>
  <c r="O96" i="75"/>
  <c r="AG94" i="75"/>
  <c r="AF94" i="75"/>
  <c r="AE94" i="75"/>
  <c r="AD94" i="75"/>
  <c r="AC94" i="75"/>
  <c r="AB94" i="75"/>
  <c r="AA94" i="75"/>
  <c r="Z94" i="75"/>
  <c r="Y94" i="75"/>
  <c r="X94" i="75"/>
  <c r="W94" i="75"/>
  <c r="V94" i="75"/>
  <c r="U94" i="75"/>
  <c r="T94" i="75"/>
  <c r="S94" i="75"/>
  <c r="R94" i="75"/>
  <c r="Q94" i="75"/>
  <c r="P94" i="75"/>
  <c r="O94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AG83" i="75"/>
  <c r="AF83" i="75"/>
  <c r="AE83" i="75"/>
  <c r="AD83" i="75"/>
  <c r="AC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AG81" i="75"/>
  <c r="AF81" i="75"/>
  <c r="AE81" i="75"/>
  <c r="AD81" i="75"/>
  <c r="AC81" i="75"/>
  <c r="AA81" i="75"/>
  <c r="Z81" i="75"/>
  <c r="Y81" i="75"/>
  <c r="X81" i="75"/>
  <c r="W81" i="75"/>
  <c r="V81" i="75"/>
  <c r="U81" i="75"/>
  <c r="T81" i="75"/>
  <c r="S81" i="75"/>
  <c r="R81" i="75"/>
  <c r="Q81" i="75"/>
  <c r="P81" i="75"/>
  <c r="O81" i="75"/>
  <c r="N81" i="75"/>
  <c r="M81" i="75"/>
  <c r="L81" i="75"/>
  <c r="K81" i="75"/>
  <c r="J81" i="75"/>
  <c r="I81" i="75"/>
  <c r="H81" i="75"/>
  <c r="G81" i="75"/>
  <c r="AG79" i="75"/>
  <c r="AF79" i="75"/>
  <c r="AE79" i="75"/>
  <c r="AD79" i="75"/>
  <c r="AC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AG77" i="75"/>
  <c r="AF77" i="75"/>
  <c r="AE77" i="75"/>
  <c r="AD77" i="75"/>
  <c r="AC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AG75" i="75"/>
  <c r="AG20" i="75" s="1"/>
  <c r="AF75" i="75"/>
  <c r="AF20" i="75" s="1"/>
  <c r="AE75" i="75"/>
  <c r="AE20" i="75" s="1"/>
  <c r="AD75" i="75"/>
  <c r="AD20" i="75" s="1"/>
  <c r="AC75" i="75"/>
  <c r="AC20" i="75" s="1"/>
  <c r="AB75" i="75"/>
  <c r="AB20" i="75" s="1"/>
  <c r="AA75" i="75"/>
  <c r="AA20" i="75" s="1"/>
  <c r="Z75" i="75"/>
  <c r="Z20" i="75" s="1"/>
  <c r="Y75" i="75"/>
  <c r="Y20" i="75" s="1"/>
  <c r="X75" i="75"/>
  <c r="X20" i="75" s="1"/>
  <c r="W75" i="75"/>
  <c r="W20" i="75" s="1"/>
  <c r="V75" i="75"/>
  <c r="V20" i="75" s="1"/>
  <c r="U75" i="75"/>
  <c r="U20" i="75" s="1"/>
  <c r="T75" i="75"/>
  <c r="T20" i="75" s="1"/>
  <c r="S75" i="75"/>
  <c r="S20" i="75" s="1"/>
  <c r="R75" i="75"/>
  <c r="R20" i="75" s="1"/>
  <c r="Q75" i="75"/>
  <c r="Q20" i="75" s="1"/>
  <c r="P75" i="75"/>
  <c r="P20" i="75" s="1"/>
  <c r="O75" i="75"/>
  <c r="O20" i="75" s="1"/>
  <c r="N75" i="75"/>
  <c r="N20" i="75" s="1"/>
  <c r="M75" i="75"/>
  <c r="M20" i="75" s="1"/>
  <c r="L75" i="75"/>
  <c r="L20" i="75" s="1"/>
  <c r="K75" i="75"/>
  <c r="K20" i="75" s="1"/>
  <c r="J75" i="75"/>
  <c r="J20" i="75" s="1"/>
  <c r="I75" i="75"/>
  <c r="I20" i="75" s="1"/>
  <c r="H75" i="75"/>
  <c r="H20" i="75" s="1"/>
  <c r="G75" i="75"/>
  <c r="G20" i="75" s="1"/>
  <c r="AG73" i="75"/>
  <c r="AF73" i="75"/>
  <c r="AE73" i="75"/>
  <c r="AD73" i="75"/>
  <c r="AC73" i="75"/>
  <c r="AB73" i="75"/>
  <c r="AA73" i="75"/>
  <c r="Z73" i="75"/>
  <c r="Y73" i="75"/>
  <c r="X73" i="75"/>
  <c r="W73" i="75"/>
  <c r="V73" i="75"/>
  <c r="U73" i="75"/>
  <c r="T73" i="75"/>
  <c r="S73" i="75"/>
  <c r="R73" i="75"/>
  <c r="Q73" i="75"/>
  <c r="P73" i="75"/>
  <c r="O73" i="75"/>
  <c r="N73" i="75"/>
  <c r="M73" i="75"/>
  <c r="L73" i="75"/>
  <c r="K73" i="75"/>
  <c r="J73" i="75"/>
  <c r="I73" i="75"/>
  <c r="H73" i="75"/>
  <c r="G73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AG67" i="75"/>
  <c r="AF67" i="75"/>
  <c r="AE67" i="75"/>
  <c r="AD67" i="75"/>
  <c r="AC67" i="75"/>
  <c r="AB67" i="75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J67" i="75"/>
  <c r="I67" i="75"/>
  <c r="H67" i="75"/>
  <c r="G67" i="75"/>
  <c r="AD64" i="75"/>
  <c r="AC64" i="75"/>
  <c r="AB64" i="75"/>
  <c r="AA64" i="75"/>
  <c r="Z64" i="75"/>
  <c r="Y64" i="75"/>
  <c r="X64" i="75"/>
  <c r="W64" i="75"/>
  <c r="V64" i="75"/>
  <c r="U64" i="75"/>
  <c r="T64" i="75"/>
  <c r="S64" i="75"/>
  <c r="R64" i="75"/>
  <c r="Q64" i="75"/>
  <c r="P64" i="75"/>
  <c r="O64" i="75"/>
  <c r="N64" i="75"/>
  <c r="M64" i="75"/>
  <c r="L64" i="75"/>
  <c r="K64" i="75"/>
  <c r="J64" i="75"/>
  <c r="AG62" i="75"/>
  <c r="AF62" i="75"/>
  <c r="AE62" i="75"/>
  <c r="AD62" i="75"/>
  <c r="AC62" i="75"/>
  <c r="AB62" i="75"/>
  <c r="AA62" i="75"/>
  <c r="Z62" i="75"/>
  <c r="Y62" i="75"/>
  <c r="X62" i="75"/>
  <c r="W62" i="75"/>
  <c r="V62" i="75"/>
  <c r="U62" i="75"/>
  <c r="T62" i="75"/>
  <c r="S62" i="75"/>
  <c r="R62" i="75"/>
  <c r="Q62" i="75"/>
  <c r="P62" i="75"/>
  <c r="O62" i="75"/>
  <c r="N62" i="75"/>
  <c r="M62" i="75"/>
  <c r="L62" i="75"/>
  <c r="K62" i="75"/>
  <c r="J62" i="75"/>
  <c r="J63" i="75" s="1"/>
  <c r="AG60" i="75"/>
  <c r="AF60" i="75"/>
  <c r="AE60" i="75"/>
  <c r="AD60" i="75"/>
  <c r="AC60" i="75"/>
  <c r="AB60" i="75"/>
  <c r="AA60" i="75"/>
  <c r="Z60" i="75"/>
  <c r="Y60" i="75"/>
  <c r="X60" i="75"/>
  <c r="W60" i="75"/>
  <c r="V60" i="75"/>
  <c r="U60" i="75"/>
  <c r="T60" i="75"/>
  <c r="S60" i="75"/>
  <c r="R60" i="75"/>
  <c r="Q60" i="75"/>
  <c r="P60" i="75"/>
  <c r="O60" i="75"/>
  <c r="N60" i="75"/>
  <c r="M60" i="75"/>
  <c r="L60" i="75"/>
  <c r="K60" i="75"/>
  <c r="J60" i="75"/>
  <c r="AG53" i="75"/>
  <c r="AF53" i="75"/>
  <c r="AE53" i="75"/>
  <c r="AD53" i="75"/>
  <c r="AC53" i="75"/>
  <c r="AB53" i="75"/>
  <c r="AA53" i="75"/>
  <c r="Z53" i="75"/>
  <c r="Y53" i="75"/>
  <c r="X53" i="75"/>
  <c r="W53" i="75"/>
  <c r="V53" i="75"/>
  <c r="U53" i="75"/>
  <c r="T53" i="75"/>
  <c r="S53" i="75"/>
  <c r="R53" i="75"/>
  <c r="Q53" i="75"/>
  <c r="P53" i="75"/>
  <c r="AG51" i="75"/>
  <c r="AF51" i="75"/>
  <c r="AE51" i="75"/>
  <c r="AD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AF49" i="75"/>
  <c r="P47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AG39" i="75"/>
  <c r="AF35" i="75"/>
  <c r="AE35" i="75"/>
  <c r="AD35" i="75"/>
  <c r="AC35" i="75"/>
  <c r="AB35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AG33" i="75"/>
  <c r="AF33" i="75"/>
  <c r="AE33" i="75"/>
  <c r="AD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AG28" i="75"/>
  <c r="AF28" i="75"/>
  <c r="AE28" i="75"/>
  <c r="AG26" i="75"/>
  <c r="AF26" i="75"/>
  <c r="AE26" i="75"/>
  <c r="AG24" i="75"/>
  <c r="AF24" i="75"/>
  <c r="AE24" i="75"/>
  <c r="AD24" i="75"/>
  <c r="AC24" i="75"/>
  <c r="AG22" i="75"/>
  <c r="AF22" i="75"/>
  <c r="AE22" i="75"/>
  <c r="AD22" i="75"/>
  <c r="AC22" i="75"/>
  <c r="AG19" i="75"/>
  <c r="AF19" i="75"/>
  <c r="AE19" i="75"/>
  <c r="AD19" i="75"/>
  <c r="AC19" i="75"/>
  <c r="AB19" i="75"/>
  <c r="AA19" i="75"/>
  <c r="Z19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AG18" i="75"/>
  <c r="AF18" i="75"/>
  <c r="AE18" i="75"/>
  <c r="AD18" i="75"/>
  <c r="AC18" i="75"/>
  <c r="AB18" i="75"/>
  <c r="AA18" i="75"/>
  <c r="Z18" i="75"/>
  <c r="Y18" i="75"/>
  <c r="X18" i="75"/>
  <c r="W18" i="75"/>
  <c r="V18" i="75"/>
  <c r="U18" i="75"/>
  <c r="T18" i="75"/>
  <c r="S18" i="75"/>
  <c r="R18" i="75"/>
  <c r="Q18" i="75"/>
  <c r="P18" i="75"/>
  <c r="O18" i="75"/>
  <c r="N18" i="75"/>
  <c r="M18" i="75"/>
  <c r="L18" i="75"/>
  <c r="K18" i="75"/>
  <c r="J18" i="75"/>
  <c r="I18" i="75"/>
  <c r="H18" i="75"/>
  <c r="G18" i="75"/>
  <c r="F18" i="75"/>
  <c r="AG14" i="75"/>
  <c r="AF14" i="75"/>
  <c r="AE14" i="75"/>
  <c r="AD14" i="75"/>
  <c r="AG12" i="75"/>
  <c r="AF12" i="75"/>
  <c r="AE12" i="75"/>
  <c r="AD12" i="75"/>
  <c r="AD9" i="75"/>
  <c r="AC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AG7" i="75"/>
  <c r="AF7" i="75"/>
  <c r="AE7" i="75"/>
  <c r="AD7" i="75"/>
  <c r="AC7" i="75"/>
  <c r="AB7" i="75"/>
  <c r="AA7" i="75"/>
  <c r="Z7" i="75"/>
  <c r="Y7" i="75"/>
  <c r="X7" i="75"/>
  <c r="W7" i="75"/>
  <c r="V7" i="75"/>
  <c r="U7" i="75"/>
  <c r="T7" i="75"/>
  <c r="S7" i="75"/>
  <c r="R7" i="75"/>
  <c r="Q7" i="75"/>
  <c r="AG5" i="75"/>
  <c r="AH6" i="75" s="1"/>
  <c r="AF5" i="75"/>
  <c r="AE5" i="75"/>
  <c r="AD5" i="75"/>
  <c r="AC5" i="75"/>
  <c r="AB5" i="75"/>
  <c r="AA5" i="75"/>
  <c r="Z5" i="75"/>
  <c r="Y5" i="75"/>
  <c r="X5" i="75"/>
  <c r="W5" i="75"/>
  <c r="V5" i="75"/>
  <c r="U5" i="75"/>
  <c r="T5" i="75"/>
  <c r="S5" i="75"/>
  <c r="R5" i="75"/>
  <c r="Q5" i="75"/>
  <c r="P5" i="75"/>
  <c r="O5" i="75"/>
  <c r="N5" i="75"/>
  <c r="M5" i="75"/>
  <c r="L5" i="75"/>
  <c r="K5" i="75"/>
  <c r="J5" i="75"/>
  <c r="I5" i="75"/>
  <c r="H5" i="75"/>
  <c r="I6" i="75" s="1"/>
  <c r="G5" i="75"/>
  <c r="F5" i="75"/>
  <c r="E89" i="48"/>
  <c r="BW39" i="1"/>
  <c r="BY39" i="1"/>
  <c r="H50" i="1"/>
  <c r="H51" i="1"/>
  <c r="L51" i="1"/>
  <c r="K23" i="1"/>
  <c r="BZ23" i="1" s="1"/>
  <c r="K24" i="1"/>
  <c r="BZ24" i="1" s="1"/>
  <c r="K25" i="1"/>
  <c r="BZ25" i="1" s="1"/>
  <c r="K26" i="1"/>
  <c r="BZ26" i="1" s="1"/>
  <c r="K27" i="1"/>
  <c r="BZ27" i="1" s="1"/>
  <c r="K28" i="1"/>
  <c r="BZ28" i="1" s="1"/>
  <c r="K29" i="1"/>
  <c r="BZ29" i="1" s="1"/>
  <c r="K30" i="1"/>
  <c r="BZ30" i="1" s="1"/>
  <c r="K31" i="1"/>
  <c r="BZ31" i="1" s="1"/>
  <c r="K32" i="1"/>
  <c r="BZ32" i="1" s="1"/>
  <c r="K33" i="1"/>
  <c r="BZ33" i="1" s="1"/>
  <c r="E7" i="1"/>
  <c r="E8" i="1"/>
  <c r="E9" i="1"/>
  <c r="E10" i="1"/>
  <c r="E11" i="1"/>
  <c r="X22" i="1" s="1"/>
  <c r="E12" i="1"/>
  <c r="E13" i="1"/>
  <c r="BQ13" i="1" s="1"/>
  <c r="E14" i="1"/>
  <c r="E15" i="1"/>
  <c r="E16" i="1"/>
  <c r="E17" i="1"/>
  <c r="AD8" i="1"/>
  <c r="AE8" i="1"/>
  <c r="AD9" i="1"/>
  <c r="AE9" i="1"/>
  <c r="AD10" i="1"/>
  <c r="AE10" i="1"/>
  <c r="AD11" i="1"/>
  <c r="AE11" i="1"/>
  <c r="AD12" i="1"/>
  <c r="AE12" i="1"/>
  <c r="AD13" i="1"/>
  <c r="AE13" i="1"/>
  <c r="AD14" i="1"/>
  <c r="AE14" i="1"/>
  <c r="AD15" i="1"/>
  <c r="AE15" i="1"/>
  <c r="AD16" i="1"/>
  <c r="AE16" i="1"/>
  <c r="AD17" i="1"/>
  <c r="AE17" i="1"/>
  <c r="AD18" i="1"/>
  <c r="AE18" i="1"/>
  <c r="AD19" i="1"/>
  <c r="AE19" i="1"/>
  <c r="AD20" i="1"/>
  <c r="AE20" i="1"/>
  <c r="AD21" i="1"/>
  <c r="AE21" i="1"/>
  <c r="AD22" i="1"/>
  <c r="AE22" i="1"/>
  <c r="AD23" i="1"/>
  <c r="AE23" i="1"/>
  <c r="AD24" i="1"/>
  <c r="AE24" i="1"/>
  <c r="AD25" i="1"/>
  <c r="AE25" i="1"/>
  <c r="AD26" i="1"/>
  <c r="AE2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E7" i="1"/>
  <c r="AD7" i="1"/>
  <c r="E67" i="48"/>
  <c r="E68" i="48"/>
  <c r="E69" i="48"/>
  <c r="E70" i="48"/>
  <c r="E71" i="48"/>
  <c r="E72" i="48"/>
  <c r="E73" i="48"/>
  <c r="E74" i="48"/>
  <c r="E75" i="48"/>
  <c r="E76" i="48"/>
  <c r="E77" i="48"/>
  <c r="E78" i="48"/>
  <c r="E79" i="48"/>
  <c r="E80" i="48"/>
  <c r="E81" i="48"/>
  <c r="E82" i="48"/>
  <c r="E83" i="48"/>
  <c r="E84" i="48"/>
  <c r="E85" i="48"/>
  <c r="E86" i="48"/>
  <c r="E87" i="48"/>
  <c r="E88" i="48"/>
  <c r="E66" i="48"/>
  <c r="E35" i="48"/>
  <c r="E36" i="48"/>
  <c r="E37" i="48"/>
  <c r="E38" i="48"/>
  <c r="E39" i="48"/>
  <c r="E40" i="48"/>
  <c r="E41" i="48"/>
  <c r="E42" i="48"/>
  <c r="E43" i="48"/>
  <c r="E44" i="48"/>
  <c r="E45" i="48"/>
  <c r="E46" i="48"/>
  <c r="E47" i="48"/>
  <c r="E48" i="48"/>
  <c r="E49" i="48"/>
  <c r="E50" i="48"/>
  <c r="E51" i="48"/>
  <c r="E52" i="48"/>
  <c r="E53" i="48"/>
  <c r="E54" i="48"/>
  <c r="E55" i="48"/>
  <c r="E56" i="48"/>
  <c r="E57" i="48"/>
  <c r="E58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E4" i="48"/>
  <c r="E5" i="48"/>
  <c r="E6" i="48"/>
  <c r="E7" i="48"/>
  <c r="E8" i="48"/>
  <c r="E9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7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E32" i="48"/>
  <c r="C60" i="48" s="1"/>
  <c r="E1" i="48"/>
  <c r="I43" i="1"/>
  <c r="I44" i="1"/>
  <c r="I45" i="1"/>
  <c r="I46" i="1"/>
  <c r="I47" i="1"/>
  <c r="I48" i="1"/>
  <c r="I49" i="1"/>
  <c r="I42" i="1"/>
  <c r="E43" i="1"/>
  <c r="E44" i="1"/>
  <c r="E45" i="1"/>
  <c r="E46" i="1"/>
  <c r="E47" i="1"/>
  <c r="E48" i="1"/>
  <c r="E49" i="1"/>
  <c r="E42" i="1"/>
  <c r="E64" i="59"/>
  <c r="C64" i="59"/>
  <c r="F34" i="1"/>
  <c r="BX7" i="1"/>
  <c r="BX8" i="1"/>
  <c r="BX9" i="1"/>
  <c r="BX10" i="1"/>
  <c r="BX39" i="1" s="1"/>
  <c r="BX11" i="1"/>
  <c r="BX12" i="1"/>
  <c r="BX13" i="1"/>
  <c r="BX14" i="1"/>
  <c r="BX15" i="1"/>
  <c r="BX16" i="1"/>
  <c r="BX17" i="1"/>
  <c r="C40" i="59"/>
  <c r="C39" i="59"/>
  <c r="D64" i="59"/>
  <c r="B64" i="59"/>
  <c r="M34" i="1"/>
  <c r="BN34" i="1"/>
  <c r="BH47" i="1" s="1"/>
  <c r="B52" i="59"/>
  <c r="B51" i="59"/>
  <c r="B50" i="59"/>
  <c r="C54" i="59"/>
  <c r="E54" i="59"/>
  <c r="E8" i="59"/>
  <c r="C8" i="59"/>
  <c r="BR34" i="1"/>
  <c r="BO34" i="1"/>
  <c r="BI47" i="1" s="1"/>
  <c r="BI34" i="1"/>
  <c r="BF34" i="1"/>
  <c r="C72" i="63"/>
  <c r="D72" i="63"/>
  <c r="E72" i="63"/>
  <c r="F72" i="63"/>
  <c r="G72" i="63"/>
  <c r="H72" i="63"/>
  <c r="I72" i="63"/>
  <c r="J75" i="63"/>
  <c r="J72" i="63"/>
  <c r="K72" i="63"/>
  <c r="K75" i="63"/>
  <c r="L72" i="63"/>
  <c r="L75" i="63"/>
  <c r="C73" i="63"/>
  <c r="D73" i="63"/>
  <c r="E73" i="63"/>
  <c r="F73" i="63"/>
  <c r="G73" i="63"/>
  <c r="H73" i="63"/>
  <c r="I73" i="63"/>
  <c r="J73" i="63"/>
  <c r="J76" i="63"/>
  <c r="K73" i="63"/>
  <c r="B73" i="63"/>
  <c r="B72" i="63"/>
  <c r="C65" i="63"/>
  <c r="D65" i="63"/>
  <c r="E65" i="63"/>
  <c r="F65" i="63"/>
  <c r="G65" i="63"/>
  <c r="H65" i="63"/>
  <c r="I65" i="63"/>
  <c r="J67" i="63"/>
  <c r="J65" i="63"/>
  <c r="K65" i="63"/>
  <c r="L65" i="63"/>
  <c r="C66" i="63"/>
  <c r="D66" i="63"/>
  <c r="E66" i="63"/>
  <c r="F66" i="63"/>
  <c r="G66" i="63"/>
  <c r="H66" i="63"/>
  <c r="I66" i="63"/>
  <c r="I68" i="63"/>
  <c r="J66" i="63"/>
  <c r="J68" i="63"/>
  <c r="K66" i="63"/>
  <c r="K68" i="63"/>
  <c r="B57" i="63"/>
  <c r="B66" i="63"/>
  <c r="B56" i="63"/>
  <c r="B65" i="63"/>
  <c r="L52" i="63"/>
  <c r="L73" i="63"/>
  <c r="L76" i="63"/>
  <c r="L51" i="63"/>
  <c r="L66" i="63"/>
  <c r="C34" i="63"/>
  <c r="D34" i="63"/>
  <c r="D35" i="63"/>
  <c r="D36" i="63"/>
  <c r="E34" i="63"/>
  <c r="E35" i="63"/>
  <c r="E36" i="63"/>
  <c r="F34" i="63"/>
  <c r="G34" i="63"/>
  <c r="G35" i="63"/>
  <c r="G36" i="63"/>
  <c r="H34" i="63"/>
  <c r="H35" i="63"/>
  <c r="H36" i="63"/>
  <c r="I34" i="63"/>
  <c r="I35" i="63"/>
  <c r="I36" i="63"/>
  <c r="J34" i="63"/>
  <c r="J37" i="63"/>
  <c r="B34" i="63"/>
  <c r="K39" i="63"/>
  <c r="K34" i="63"/>
  <c r="C26" i="63"/>
  <c r="C27" i="63"/>
  <c r="C28" i="63"/>
  <c r="D26" i="63"/>
  <c r="D27" i="63"/>
  <c r="D28" i="63"/>
  <c r="E26" i="63"/>
  <c r="F26" i="63"/>
  <c r="F27" i="63"/>
  <c r="F28" i="63"/>
  <c r="G26" i="63"/>
  <c r="H26" i="63"/>
  <c r="H27" i="63"/>
  <c r="H28" i="63"/>
  <c r="I26" i="63"/>
  <c r="J26" i="63"/>
  <c r="K26" i="63"/>
  <c r="B26" i="63"/>
  <c r="C20" i="63"/>
  <c r="D20" i="63"/>
  <c r="E20" i="63"/>
  <c r="F20" i="63"/>
  <c r="G20" i="63"/>
  <c r="H20" i="63"/>
  <c r="I20" i="63"/>
  <c r="J20" i="63"/>
  <c r="K20" i="63"/>
  <c r="B20" i="63"/>
  <c r="C13" i="63"/>
  <c r="C14" i="63"/>
  <c r="D13" i="63"/>
  <c r="D14" i="63"/>
  <c r="E13" i="63"/>
  <c r="E14" i="63"/>
  <c r="F13" i="63"/>
  <c r="F14" i="63"/>
  <c r="G13" i="63"/>
  <c r="G14" i="63"/>
  <c r="H13" i="63"/>
  <c r="H14" i="63"/>
  <c r="I13" i="63"/>
  <c r="I14" i="63"/>
  <c r="J13" i="63"/>
  <c r="J14" i="63"/>
  <c r="K13" i="63"/>
  <c r="K14" i="63"/>
  <c r="L13" i="63"/>
  <c r="L14" i="63"/>
  <c r="K5" i="63"/>
  <c r="K6" i="63"/>
  <c r="L5" i="63"/>
  <c r="L6" i="63"/>
  <c r="J5" i="63"/>
  <c r="J6" i="63"/>
  <c r="F5" i="63"/>
  <c r="F6" i="63"/>
  <c r="B5" i="63"/>
  <c r="B6" i="63"/>
  <c r="D5" i="63"/>
  <c r="D6" i="63"/>
  <c r="H5" i="63"/>
  <c r="H6" i="63"/>
  <c r="I5" i="63"/>
  <c r="I6" i="63"/>
  <c r="G5" i="63"/>
  <c r="G6" i="63"/>
  <c r="E5" i="63"/>
  <c r="E6" i="63"/>
  <c r="C5" i="63"/>
  <c r="C6" i="63"/>
  <c r="B13" i="63"/>
  <c r="B14" i="63"/>
  <c r="C38" i="59"/>
  <c r="C37" i="59"/>
  <c r="D51" i="59"/>
  <c r="D52" i="59"/>
  <c r="D53" i="59"/>
  <c r="O7" i="1"/>
  <c r="W7" i="1"/>
  <c r="Z7" i="1"/>
  <c r="Z6" i="1" s="1"/>
  <c r="AB7" i="1"/>
  <c r="AB6" i="1" s="1"/>
  <c r="BH19" i="1"/>
  <c r="BH20" i="1"/>
  <c r="BH21" i="1"/>
  <c r="BH22" i="1"/>
  <c r="BH23" i="1"/>
  <c r="D76" i="48"/>
  <c r="B76" i="48" s="1"/>
  <c r="D77" i="48"/>
  <c r="B77" i="48" s="1"/>
  <c r="B52" i="36"/>
  <c r="C52" i="36"/>
  <c r="D52" i="36"/>
  <c r="E52" i="36"/>
  <c r="F52" i="36"/>
  <c r="G52" i="36"/>
  <c r="H52" i="36"/>
  <c r="I52" i="36"/>
  <c r="J52" i="36"/>
  <c r="K52" i="36"/>
  <c r="L52" i="36"/>
  <c r="B54" i="36"/>
  <c r="C54" i="36"/>
  <c r="D54" i="36"/>
  <c r="E54" i="36"/>
  <c r="F54" i="36"/>
  <c r="G54" i="36"/>
  <c r="H54" i="36"/>
  <c r="I54" i="36"/>
  <c r="J54" i="36"/>
  <c r="K54" i="36"/>
  <c r="L54" i="36"/>
  <c r="E34" i="48"/>
  <c r="C34" i="48" s="1"/>
  <c r="BR7" i="1"/>
  <c r="E51" i="59"/>
  <c r="E52" i="59"/>
  <c r="E53" i="59"/>
  <c r="E50" i="59"/>
  <c r="D50" i="59"/>
  <c r="H64" i="59" s="1"/>
  <c r="C51" i="59"/>
  <c r="C52" i="59"/>
  <c r="C53" i="59"/>
  <c r="C50" i="59"/>
  <c r="M33" i="1"/>
  <c r="B7" i="59"/>
  <c r="I39" i="59"/>
  <c r="I40" i="59"/>
  <c r="G40" i="59" s="1"/>
  <c r="I41" i="59"/>
  <c r="I42" i="59"/>
  <c r="I38" i="59"/>
  <c r="F38" i="59"/>
  <c r="M24" i="1"/>
  <c r="M25" i="1"/>
  <c r="M26" i="1"/>
  <c r="M27" i="1"/>
  <c r="M28" i="1"/>
  <c r="M29" i="1"/>
  <c r="M30" i="1"/>
  <c r="M31" i="1"/>
  <c r="M32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M23" i="1"/>
  <c r="F18" i="1"/>
  <c r="D5" i="59"/>
  <c r="D6" i="59"/>
  <c r="E5" i="59"/>
  <c r="E6" i="59"/>
  <c r="E7" i="59"/>
  <c r="E4" i="59"/>
  <c r="D4" i="59"/>
  <c r="C5" i="59"/>
  <c r="C6" i="59"/>
  <c r="C7" i="59"/>
  <c r="C4" i="59"/>
  <c r="C21" i="59" s="1"/>
  <c r="B5" i="59"/>
  <c r="B6" i="59"/>
  <c r="B4" i="59"/>
  <c r="BH25" i="1"/>
  <c r="BH26" i="1"/>
  <c r="BH27" i="1"/>
  <c r="BH28" i="1"/>
  <c r="BH29" i="1"/>
  <c r="BH30" i="1"/>
  <c r="BH31" i="1"/>
  <c r="BH32" i="1"/>
  <c r="BE25" i="1"/>
  <c r="BE26" i="1"/>
  <c r="BE27" i="1"/>
  <c r="BE28" i="1"/>
  <c r="BE29" i="1"/>
  <c r="BE30" i="1"/>
  <c r="BE31" i="1"/>
  <c r="BE32" i="1"/>
  <c r="BH24" i="1"/>
  <c r="BE24" i="1"/>
  <c r="BF13" i="1"/>
  <c r="BF15" i="1"/>
  <c r="BF17" i="1"/>
  <c r="AL32" i="1"/>
  <c r="BS32" i="1" s="1"/>
  <c r="AL33" i="1"/>
  <c r="BS33" i="1" s="1"/>
  <c r="BI13" i="1"/>
  <c r="BI15" i="1"/>
  <c r="BI17" i="1"/>
  <c r="BI21" i="1"/>
  <c r="BI25" i="1"/>
  <c r="BI31" i="1"/>
  <c r="E97" i="48"/>
  <c r="E99" i="48"/>
  <c r="E101" i="48"/>
  <c r="E103" i="48"/>
  <c r="E105" i="48"/>
  <c r="E107" i="48"/>
  <c r="E109" i="48"/>
  <c r="E111" i="48"/>
  <c r="E113" i="48"/>
  <c r="E115" i="48"/>
  <c r="G98" i="48"/>
  <c r="G100" i="48"/>
  <c r="G102" i="48"/>
  <c r="G104" i="48"/>
  <c r="G106" i="48"/>
  <c r="G108" i="48"/>
  <c r="G110" i="48"/>
  <c r="G112" i="48"/>
  <c r="G114" i="48"/>
  <c r="G116" i="48"/>
  <c r="E96" i="48"/>
  <c r="E98" i="48"/>
  <c r="E100" i="48"/>
  <c r="E102" i="48"/>
  <c r="E104" i="48"/>
  <c r="E106" i="48"/>
  <c r="E108" i="48"/>
  <c r="E110" i="48"/>
  <c r="E112" i="48"/>
  <c r="E114" i="48"/>
  <c r="E116" i="48"/>
  <c r="E95" i="48"/>
  <c r="H96" i="48"/>
  <c r="G97" i="48"/>
  <c r="H97" i="48"/>
  <c r="H98" i="48"/>
  <c r="G99" i="48"/>
  <c r="H99" i="48"/>
  <c r="H100" i="48"/>
  <c r="G101" i="48"/>
  <c r="H101" i="48"/>
  <c r="H102" i="48"/>
  <c r="G103" i="48"/>
  <c r="H103" i="48"/>
  <c r="H104" i="48"/>
  <c r="G105" i="48"/>
  <c r="H105" i="48"/>
  <c r="H106" i="48"/>
  <c r="G107" i="48"/>
  <c r="H107" i="48"/>
  <c r="H108" i="48"/>
  <c r="G109" i="48"/>
  <c r="H109" i="48"/>
  <c r="H110" i="48"/>
  <c r="G111" i="48"/>
  <c r="H111" i="48"/>
  <c r="H112" i="48"/>
  <c r="G113" i="48"/>
  <c r="H113" i="48"/>
  <c r="H114" i="48"/>
  <c r="G115" i="48"/>
  <c r="H115" i="48"/>
  <c r="H116" i="48"/>
  <c r="H95" i="48"/>
  <c r="G95" i="48"/>
  <c r="AR10" i="1"/>
  <c r="AL8" i="1"/>
  <c r="AL9" i="1"/>
  <c r="AL10" i="1"/>
  <c r="BS10" i="1" s="1"/>
  <c r="AL7" i="1"/>
  <c r="AJ8" i="1"/>
  <c r="AJ9" i="1"/>
  <c r="AJ10" i="1"/>
  <c r="AJ7" i="1"/>
  <c r="AJ33" i="1"/>
  <c r="BS11" i="1"/>
  <c r="BS12" i="1"/>
  <c r="BS13" i="1"/>
  <c r="BS14" i="1"/>
  <c r="BS15" i="1"/>
  <c r="BS16" i="1"/>
  <c r="BS17" i="1"/>
  <c r="AX10" i="1"/>
  <c r="E65" i="48" s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18" i="1"/>
  <c r="BL33" i="1"/>
  <c r="BG33" i="1"/>
  <c r="BC33" i="1"/>
  <c r="BI33" i="1"/>
  <c r="BI14" i="1"/>
  <c r="BI16" i="1"/>
  <c r="BI18" i="1"/>
  <c r="BI20" i="1"/>
  <c r="BI22" i="1"/>
  <c r="BI24" i="1"/>
  <c r="BI26" i="1"/>
  <c r="BI28" i="1"/>
  <c r="BI30" i="1"/>
  <c r="BI32" i="1"/>
  <c r="BF14" i="1"/>
  <c r="BF16" i="1"/>
  <c r="BF18" i="1"/>
  <c r="BF20" i="1"/>
  <c r="BF22" i="1"/>
  <c r="BF24" i="1"/>
  <c r="BF26" i="1"/>
  <c r="BF28" i="1"/>
  <c r="BF30" i="1"/>
  <c r="BF32" i="1"/>
  <c r="BF12" i="1"/>
  <c r="Z55" i="36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R31" i="1"/>
  <c r="V31" i="1" s="1"/>
  <c r="R30" i="1"/>
  <c r="V30" i="1" s="1"/>
  <c r="R29" i="1"/>
  <c r="V29" i="1" s="1"/>
  <c r="R28" i="1"/>
  <c r="V28" i="1" s="1"/>
  <c r="R27" i="1"/>
  <c r="V27" i="1" s="1"/>
  <c r="R26" i="1"/>
  <c r="V26" i="1" s="1"/>
  <c r="R25" i="1"/>
  <c r="V25" i="1" s="1"/>
  <c r="R24" i="1"/>
  <c r="V24" i="1" s="1"/>
  <c r="R23" i="1"/>
  <c r="V23" i="1" s="1"/>
  <c r="R22" i="1"/>
  <c r="V22" i="1" s="1"/>
  <c r="R21" i="1"/>
  <c r="V21" i="1" s="1"/>
  <c r="R20" i="1"/>
  <c r="V20" i="1" s="1"/>
  <c r="R19" i="1"/>
  <c r="V19" i="1" s="1"/>
  <c r="R18" i="1"/>
  <c r="V18" i="1" s="1"/>
  <c r="BL24" i="1"/>
  <c r="BD31" i="1"/>
  <c r="BD20" i="1"/>
  <c r="BD19" i="1"/>
  <c r="O51" i="1"/>
  <c r="O50" i="1"/>
  <c r="D51" i="1"/>
  <c r="H47" i="1" s="1"/>
  <c r="D50" i="1"/>
  <c r="AO7" i="1"/>
  <c r="AO8" i="1"/>
  <c r="AO9" i="1"/>
  <c r="AO10" i="1"/>
  <c r="N55" i="36"/>
  <c r="O55" i="36"/>
  <c r="P55" i="36"/>
  <c r="Q55" i="36"/>
  <c r="R55" i="36"/>
  <c r="S55" i="36"/>
  <c r="T55" i="36"/>
  <c r="U55" i="36"/>
  <c r="V55" i="36"/>
  <c r="W55" i="36"/>
  <c r="X55" i="36"/>
  <c r="Y55" i="36"/>
  <c r="N76" i="36"/>
  <c r="N77" i="36"/>
  <c r="N78" i="36"/>
  <c r="N79" i="36"/>
  <c r="N80" i="36"/>
  <c r="N81" i="36"/>
  <c r="N82" i="36"/>
  <c r="N83" i="36"/>
  <c r="N84" i="36"/>
  <c r="N85" i="36"/>
  <c r="N86" i="36"/>
  <c r="N87" i="36"/>
  <c r="N88" i="36"/>
  <c r="N89" i="36"/>
  <c r="N90" i="36"/>
  <c r="N91" i="36"/>
  <c r="N92" i="36"/>
  <c r="N93" i="36"/>
  <c r="N94" i="36"/>
  <c r="N95" i="36"/>
  <c r="N96" i="36"/>
  <c r="N97" i="36"/>
  <c r="N98" i="36"/>
  <c r="N99" i="36"/>
  <c r="N100" i="36"/>
  <c r="N101" i="36"/>
  <c r="N102" i="36"/>
  <c r="N103" i="36"/>
  <c r="N104" i="36"/>
  <c r="N105" i="36"/>
  <c r="N106" i="36"/>
  <c r="N107" i="36"/>
  <c r="B47" i="36"/>
  <c r="N108" i="36"/>
  <c r="N109" i="36"/>
  <c r="N110" i="36"/>
  <c r="N111" i="36"/>
  <c r="N112" i="36"/>
  <c r="N113" i="36"/>
  <c r="N114" i="36"/>
  <c r="N67" i="36"/>
  <c r="N68" i="36"/>
  <c r="N69" i="36"/>
  <c r="N70" i="36"/>
  <c r="N71" i="36"/>
  <c r="N72" i="36"/>
  <c r="N73" i="36"/>
  <c r="N74" i="36"/>
  <c r="N75" i="36"/>
  <c r="I15" i="36"/>
  <c r="N66" i="36"/>
  <c r="C60" i="36"/>
  <c r="D60" i="36"/>
  <c r="E60" i="36"/>
  <c r="F60" i="36"/>
  <c r="G60" i="36"/>
  <c r="H60" i="36"/>
  <c r="H35" i="36"/>
  <c r="I60" i="36"/>
  <c r="I48" i="36"/>
  <c r="J60" i="36"/>
  <c r="J32" i="36"/>
  <c r="J31" i="36"/>
  <c r="K60" i="36"/>
  <c r="L60" i="36"/>
  <c r="L29" i="36"/>
  <c r="B60" i="36"/>
  <c r="BC28" i="1"/>
  <c r="BG19" i="1"/>
  <c r="BG21" i="1"/>
  <c r="BG23" i="1"/>
  <c r="BG25" i="1"/>
  <c r="BG27" i="1"/>
  <c r="BG29" i="1"/>
  <c r="BG31" i="1"/>
  <c r="BL19" i="1"/>
  <c r="BC19" i="1"/>
  <c r="BL21" i="1"/>
  <c r="BC21" i="1"/>
  <c r="BL23" i="1"/>
  <c r="BC23" i="1"/>
  <c r="BL25" i="1"/>
  <c r="BC25" i="1"/>
  <c r="BL27" i="1"/>
  <c r="BC27" i="1"/>
  <c r="BL29" i="1"/>
  <c r="BC29" i="1"/>
  <c r="BL31" i="1"/>
  <c r="BC31" i="1"/>
  <c r="BL32" i="1"/>
  <c r="BC32" i="1"/>
  <c r="BG32" i="1"/>
  <c r="BG30" i="1"/>
  <c r="BG28" i="1"/>
  <c r="BG26" i="1"/>
  <c r="BG24" i="1"/>
  <c r="BG22" i="1"/>
  <c r="BG20" i="1"/>
  <c r="BL28" i="1"/>
  <c r="BC30" i="1"/>
  <c r="BC26" i="1"/>
  <c r="BC24" i="1"/>
  <c r="BC22" i="1"/>
  <c r="BC20" i="1"/>
  <c r="BL18" i="1"/>
  <c r="BL20" i="1"/>
  <c r="BL22" i="1"/>
  <c r="BL30" i="1"/>
  <c r="BL26" i="1"/>
  <c r="O10" i="1"/>
  <c r="R50" i="1" s="1"/>
  <c r="R42" i="1" s="1"/>
  <c r="AB10" i="1"/>
  <c r="O14" i="1"/>
  <c r="AB14" i="1"/>
  <c r="O12" i="1"/>
  <c r="O9" i="1"/>
  <c r="AB15" i="1"/>
  <c r="O13" i="1"/>
  <c r="AB13" i="1"/>
  <c r="AB11" i="1"/>
  <c r="O11" i="1"/>
  <c r="R51" i="1" s="1"/>
  <c r="R49" i="1" s="1"/>
  <c r="AB9" i="1"/>
  <c r="BG18" i="1"/>
  <c r="O8" i="1"/>
  <c r="AB8" i="1"/>
  <c r="O16" i="1"/>
  <c r="AB16" i="1"/>
  <c r="AB17" i="1"/>
  <c r="O17" i="1"/>
  <c r="BC18" i="1" s="1"/>
  <c r="AB12" i="1"/>
  <c r="O15" i="1"/>
  <c r="BC15" i="1" s="1"/>
  <c r="Z14" i="1"/>
  <c r="Z15" i="1"/>
  <c r="Z16" i="1"/>
  <c r="Z8" i="1"/>
  <c r="Z17" i="1"/>
  <c r="Z12" i="1"/>
  <c r="Z13" i="1"/>
  <c r="Z10" i="1"/>
  <c r="Z11" i="1"/>
  <c r="Z9" i="1"/>
  <c r="G96" i="48"/>
  <c r="BF31" i="1"/>
  <c r="BF29" i="1"/>
  <c r="BF27" i="1"/>
  <c r="BF25" i="1"/>
  <c r="BF23" i="1"/>
  <c r="BF21" i="1"/>
  <c r="BF19" i="1"/>
  <c r="BF33" i="1"/>
  <c r="BI12" i="1"/>
  <c r="BI29" i="1"/>
  <c r="BI27" i="1"/>
  <c r="BI23" i="1"/>
  <c r="BI19" i="1"/>
  <c r="D7" i="59"/>
  <c r="BE33" i="1"/>
  <c r="BH33" i="1"/>
  <c r="F33" i="1"/>
  <c r="B53" i="59"/>
  <c r="D54" i="59"/>
  <c r="BE34" i="1"/>
  <c r="D8" i="59"/>
  <c r="BG16" i="1"/>
  <c r="BM31" i="1"/>
  <c r="BD28" i="1"/>
  <c r="BM29" i="1"/>
  <c r="BP7" i="1"/>
  <c r="BG17" i="1"/>
  <c r="BM30" i="1"/>
  <c r="BG12" i="1"/>
  <c r="BG13" i="1"/>
  <c r="D58" i="48"/>
  <c r="BG14" i="1"/>
  <c r="BG15" i="1"/>
  <c r="BD30" i="1"/>
  <c r="BD21" i="1"/>
  <c r="BM18" i="1"/>
  <c r="BD29" i="1"/>
  <c r="BM22" i="1"/>
  <c r="BD22" i="1"/>
  <c r="BD23" i="1"/>
  <c r="BD24" i="1"/>
  <c r="BM24" i="1"/>
  <c r="BM26" i="1"/>
  <c r="BD26" i="1"/>
  <c r="BM27" i="1"/>
  <c r="BM21" i="1"/>
  <c r="BM19" i="1"/>
  <c r="BM25" i="1"/>
  <c r="BD27" i="1"/>
  <c r="BM28" i="1"/>
  <c r="BD25" i="1"/>
  <c r="BM20" i="1"/>
  <c r="BM23" i="1"/>
  <c r="K34" i="1"/>
  <c r="BZ34" i="1" s="1"/>
  <c r="B8" i="59"/>
  <c r="B19" i="59" s="1"/>
  <c r="BQ34" i="1"/>
  <c r="BH34" i="1"/>
  <c r="E37" i="63"/>
  <c r="BO7" i="1"/>
  <c r="B54" i="59"/>
  <c r="BI8" i="1"/>
  <c r="BI9" i="1"/>
  <c r="K27" i="63"/>
  <c r="K28" i="63"/>
  <c r="BF11" i="1"/>
  <c r="E3" i="48"/>
  <c r="BF10" i="1"/>
  <c r="BI11" i="1"/>
  <c r="BI10" i="1"/>
  <c r="BF8" i="1"/>
  <c r="J27" i="63"/>
  <c r="J28" i="63"/>
  <c r="BF9" i="1"/>
  <c r="H37" i="63"/>
  <c r="U128" i="75"/>
  <c r="U21" i="75" s="1"/>
  <c r="W65" i="75"/>
  <c r="J48" i="36"/>
  <c r="F44" i="36"/>
  <c r="G37" i="63"/>
  <c r="D40" i="48"/>
  <c r="F15" i="36"/>
  <c r="G15" i="36"/>
  <c r="D15" i="36"/>
  <c r="D14" i="36"/>
  <c r="I51" i="36"/>
  <c r="F47" i="36"/>
  <c r="H32" i="36"/>
  <c r="J16" i="36"/>
  <c r="E51" i="36"/>
  <c r="I7" i="36"/>
  <c r="H15" i="36"/>
  <c r="J35" i="63"/>
  <c r="J36" i="63"/>
  <c r="L7" i="36"/>
  <c r="V128" i="75"/>
  <c r="V21" i="75" s="1"/>
  <c r="X128" i="75"/>
  <c r="X21" i="75" s="1"/>
  <c r="Z128" i="75"/>
  <c r="Z21" i="75" s="1"/>
  <c r="Q128" i="75"/>
  <c r="Q21" i="75" s="1"/>
  <c r="P128" i="75"/>
  <c r="P21" i="75" s="1"/>
  <c r="Y128" i="75"/>
  <c r="Y21" i="75" s="1"/>
  <c r="Y22" i="75" s="1"/>
  <c r="R128" i="75"/>
  <c r="R21" i="75" s="1"/>
  <c r="D29" i="63"/>
  <c r="AF92" i="75"/>
  <c r="AE34" i="1"/>
  <c r="AD34" i="1"/>
  <c r="AH8" i="75"/>
  <c r="E50" i="36"/>
  <c r="E39" i="36"/>
  <c r="D39" i="36"/>
  <c r="I67" i="63"/>
  <c r="I35" i="36"/>
  <c r="E10" i="36"/>
  <c r="D51" i="36"/>
  <c r="D29" i="36"/>
  <c r="F26" i="36"/>
  <c r="L67" i="63"/>
  <c r="S92" i="75"/>
  <c r="B15" i="59"/>
  <c r="L39" i="36"/>
  <c r="D36" i="36"/>
  <c r="B42" i="36"/>
  <c r="B35" i="36"/>
  <c r="F35" i="36"/>
  <c r="E35" i="36"/>
  <c r="E34" i="36"/>
  <c r="D47" i="36"/>
  <c r="I50" i="36"/>
  <c r="G27" i="63"/>
  <c r="G28" i="63"/>
  <c r="Q61" i="75"/>
  <c r="L35" i="36"/>
  <c r="X26" i="1"/>
  <c r="I36" i="36"/>
  <c r="F7" i="36"/>
  <c r="H50" i="36"/>
  <c r="D10" i="36"/>
  <c r="X39" i="75"/>
  <c r="K15" i="36"/>
  <c r="E15" i="36"/>
  <c r="H51" i="36"/>
  <c r="F51" i="36"/>
  <c r="I39" i="36"/>
  <c r="H36" i="36"/>
  <c r="H34" i="36"/>
  <c r="D32" i="36"/>
  <c r="I32" i="36"/>
  <c r="F32" i="36"/>
  <c r="C16" i="36"/>
  <c r="D33" i="36"/>
  <c r="N37" i="75"/>
  <c r="AC35" i="1"/>
  <c r="D69" i="59" s="1"/>
  <c r="H33" i="36"/>
  <c r="E24" i="36"/>
  <c r="H24" i="36"/>
  <c r="D24" i="36"/>
  <c r="B24" i="36"/>
  <c r="E16" i="36"/>
  <c r="E14" i="36"/>
  <c r="F16" i="36"/>
  <c r="D16" i="36"/>
  <c r="K16" i="36"/>
  <c r="I16" i="36"/>
  <c r="F35" i="63"/>
  <c r="F36" i="63"/>
  <c r="F37" i="63"/>
  <c r="C35" i="63"/>
  <c r="C36" i="63"/>
  <c r="C37" i="63"/>
  <c r="H16" i="36"/>
  <c r="H14" i="36"/>
  <c r="B16" i="36"/>
  <c r="L24" i="36"/>
  <c r="H39" i="36"/>
  <c r="H43" i="36"/>
  <c r="H10" i="36"/>
  <c r="H7" i="36"/>
  <c r="P63" i="75"/>
  <c r="J33" i="36"/>
  <c r="F33" i="36"/>
  <c r="E33" i="36"/>
  <c r="K35" i="63"/>
  <c r="K36" i="63"/>
  <c r="K37" i="63"/>
  <c r="D38" i="48"/>
  <c r="F24" i="36"/>
  <c r="G16" i="36"/>
  <c r="G14" i="36"/>
  <c r="L16" i="36"/>
  <c r="H31" i="36"/>
  <c r="B22" i="36"/>
  <c r="B39" i="36"/>
  <c r="B43" i="36"/>
  <c r="B50" i="36"/>
  <c r="B44" i="36"/>
  <c r="B7" i="36"/>
  <c r="B23" i="36"/>
  <c r="AD65" i="75"/>
  <c r="K6" i="75"/>
  <c r="W39" i="75"/>
  <c r="E32" i="36"/>
  <c r="E31" i="36"/>
  <c r="E29" i="36"/>
  <c r="E36" i="36"/>
  <c r="C15" i="36"/>
  <c r="C14" i="36"/>
  <c r="J15" i="36"/>
  <c r="B15" i="36"/>
  <c r="E7" i="36"/>
  <c r="B51" i="36"/>
  <c r="L51" i="36"/>
  <c r="E47" i="36"/>
  <c r="D43" i="36"/>
  <c r="J43" i="36"/>
  <c r="E43" i="36"/>
  <c r="BQ12" i="1"/>
  <c r="I10" i="36"/>
  <c r="L50" i="36"/>
  <c r="D50" i="36"/>
  <c r="J25" i="36"/>
  <c r="I37" i="63"/>
  <c r="D37" i="63"/>
  <c r="V63" i="75"/>
  <c r="L32" i="36"/>
  <c r="H48" i="36"/>
  <c r="E44" i="36"/>
  <c r="J44" i="36"/>
  <c r="B36" i="36"/>
  <c r="Z39" i="75"/>
  <c r="U65" i="75"/>
  <c r="W128" i="75"/>
  <c r="W21" i="75" s="1"/>
  <c r="AA128" i="75"/>
  <c r="AA21" i="75" s="1"/>
  <c r="S128" i="75"/>
  <c r="S21" i="75" s="1"/>
  <c r="T128" i="75"/>
  <c r="T21" i="75" s="1"/>
  <c r="AH61" i="75"/>
  <c r="AH39" i="75"/>
  <c r="F14" i="36"/>
  <c r="K51" i="36"/>
  <c r="K50" i="36"/>
  <c r="K35" i="36"/>
  <c r="K34" i="36"/>
  <c r="K47" i="36"/>
  <c r="K44" i="36"/>
  <c r="K39" i="36"/>
  <c r="K10" i="36"/>
  <c r="K8" i="36"/>
  <c r="K6" i="36"/>
  <c r="K43" i="36"/>
  <c r="K24" i="36"/>
  <c r="K36" i="36"/>
  <c r="K32" i="36"/>
  <c r="K7" i="36"/>
  <c r="G51" i="36"/>
  <c r="G44" i="36"/>
  <c r="G32" i="36"/>
  <c r="G10" i="36"/>
  <c r="G8" i="36"/>
  <c r="G50" i="36"/>
  <c r="G35" i="36"/>
  <c r="G48" i="36"/>
  <c r="G7" i="36"/>
  <c r="G6" i="36"/>
  <c r="G43" i="36"/>
  <c r="G39" i="36"/>
  <c r="G23" i="36"/>
  <c r="G47" i="36"/>
  <c r="G46" i="36"/>
  <c r="C24" i="36"/>
  <c r="C39" i="36"/>
  <c r="C7" i="36"/>
  <c r="C48" i="36"/>
  <c r="C46" i="36"/>
  <c r="C10" i="36"/>
  <c r="C32" i="36"/>
  <c r="C47" i="36"/>
  <c r="F9" i="36"/>
  <c r="F8" i="36"/>
  <c r="F6" i="36"/>
  <c r="L9" i="36"/>
  <c r="L8" i="36"/>
  <c r="L6" i="36"/>
  <c r="H9" i="36"/>
  <c r="H8" i="36"/>
  <c r="J9" i="36"/>
  <c r="B9" i="36"/>
  <c r="K9" i="36"/>
  <c r="G9" i="36"/>
  <c r="L49" i="36"/>
  <c r="J49" i="36"/>
  <c r="E49" i="36"/>
  <c r="B49" i="36"/>
  <c r="I49" i="36"/>
  <c r="D49" i="36"/>
  <c r="C45" i="36"/>
  <c r="H45" i="36"/>
  <c r="F45" i="36"/>
  <c r="I45" i="36"/>
  <c r="L45" i="36"/>
  <c r="G45" i="36"/>
  <c r="E45" i="36"/>
  <c r="D45" i="36"/>
  <c r="K45" i="36"/>
  <c r="K37" i="36"/>
  <c r="L37" i="36"/>
  <c r="G37" i="36"/>
  <c r="E37" i="36"/>
  <c r="F37" i="36"/>
  <c r="J37" i="36"/>
  <c r="J34" i="36"/>
  <c r="D37" i="36"/>
  <c r="C30" i="36"/>
  <c r="L30" i="36"/>
  <c r="L28" i="36"/>
  <c r="L27" i="36"/>
  <c r="K30" i="36"/>
  <c r="H30" i="36"/>
  <c r="G30" i="36"/>
  <c r="I30" i="36"/>
  <c r="E26" i="36"/>
  <c r="K26" i="36"/>
  <c r="C26" i="36"/>
  <c r="J26" i="36"/>
  <c r="B26" i="36"/>
  <c r="H26" i="36"/>
  <c r="K22" i="36"/>
  <c r="L22" i="36"/>
  <c r="L21" i="36"/>
  <c r="E22" i="36"/>
  <c r="I22" i="36"/>
  <c r="C22" i="36"/>
  <c r="C21" i="36"/>
  <c r="C20" i="36"/>
  <c r="H18" i="36"/>
  <c r="C18" i="36"/>
  <c r="J18" i="36"/>
  <c r="B18" i="36"/>
  <c r="F18" i="36"/>
  <c r="G18" i="36"/>
  <c r="D18" i="36"/>
  <c r="C37" i="36"/>
  <c r="B35" i="63"/>
  <c r="B36" i="63"/>
  <c r="B37" i="63"/>
  <c r="I76" i="63"/>
  <c r="K76" i="63"/>
  <c r="K33" i="36"/>
  <c r="K31" i="36"/>
  <c r="F49" i="36"/>
  <c r="C36" i="36"/>
  <c r="F22" i="36"/>
  <c r="G26" i="36"/>
  <c r="C50" i="36"/>
  <c r="G49" i="36"/>
  <c r="C5" i="48"/>
  <c r="AG6" i="75"/>
  <c r="P10" i="75"/>
  <c r="K25" i="36"/>
  <c r="W37" i="75"/>
  <c r="J14" i="36"/>
  <c r="C29" i="36"/>
  <c r="C28" i="36"/>
  <c r="K14" i="36"/>
  <c r="BH15" i="1"/>
  <c r="J7" i="36"/>
  <c r="J36" i="36"/>
  <c r="J35" i="36"/>
  <c r="J51" i="36"/>
  <c r="J24" i="36"/>
  <c r="J10" i="36"/>
  <c r="J50" i="36"/>
  <c r="J39" i="36"/>
  <c r="J29" i="36"/>
  <c r="K29" i="36"/>
  <c r="K28" i="36"/>
  <c r="H29" i="36"/>
  <c r="I29" i="36"/>
  <c r="I28" i="36"/>
  <c r="G29" i="36"/>
  <c r="G28" i="36"/>
  <c r="F29" i="36"/>
  <c r="D25" i="36"/>
  <c r="L25" i="36"/>
  <c r="G25" i="36"/>
  <c r="E25" i="36"/>
  <c r="C25" i="36"/>
  <c r="H25" i="36"/>
  <c r="B29" i="63"/>
  <c r="B27" i="63"/>
  <c r="B28" i="63"/>
  <c r="E27" i="63"/>
  <c r="E28" i="63"/>
  <c r="W10" i="75"/>
  <c r="I61" i="75"/>
  <c r="J61" i="75"/>
  <c r="AG37" i="75"/>
  <c r="K37" i="75"/>
  <c r="D44" i="36"/>
  <c r="D7" i="36"/>
  <c r="D35" i="36"/>
  <c r="D34" i="36"/>
  <c r="F10" i="36"/>
  <c r="L10" i="36"/>
  <c r="B10" i="36"/>
  <c r="B8" i="36"/>
  <c r="B6" i="36"/>
  <c r="D23" i="36"/>
  <c r="F23" i="36"/>
  <c r="F21" i="36"/>
  <c r="C23" i="36"/>
  <c r="AB6" i="75"/>
  <c r="T39" i="75"/>
  <c r="H47" i="36"/>
  <c r="L63" i="75"/>
  <c r="AD63" i="75"/>
  <c r="J8" i="36"/>
  <c r="J6" i="36"/>
  <c r="H6" i="36"/>
  <c r="C29" i="63"/>
  <c r="G29" i="63"/>
  <c r="I29" i="63"/>
  <c r="K29" i="63"/>
  <c r="F29" i="63"/>
  <c r="I27" i="63"/>
  <c r="I28" i="63"/>
  <c r="H29" i="63"/>
  <c r="BQ10" i="1"/>
  <c r="L6" i="75"/>
  <c r="M65" i="75"/>
  <c r="C12" i="36"/>
  <c r="H28" i="36"/>
  <c r="E29" i="63"/>
  <c r="J28" i="85"/>
  <c r="G30" i="86" s="1"/>
  <c r="J29" i="63"/>
  <c r="C31" i="36"/>
  <c r="F31" i="36"/>
  <c r="G42" i="36"/>
  <c r="G41" i="36"/>
  <c r="J30" i="36"/>
  <c r="J28" i="36"/>
  <c r="J27" i="36"/>
  <c r="D30" i="36"/>
  <c r="D28" i="36"/>
  <c r="E30" i="36"/>
  <c r="E28" i="36"/>
  <c r="E27" i="36"/>
  <c r="B30" i="36"/>
  <c r="F30" i="36"/>
  <c r="F28" i="36"/>
  <c r="H23" i="36"/>
  <c r="J23" i="36"/>
  <c r="E23" i="36"/>
  <c r="E21" i="36"/>
  <c r="E20" i="36"/>
  <c r="L23" i="36"/>
  <c r="L20" i="36"/>
  <c r="I23" i="36"/>
  <c r="I21" i="36"/>
  <c r="K23" i="36"/>
  <c r="D31" i="36"/>
  <c r="D27" i="36"/>
  <c r="L43" i="36"/>
  <c r="L36" i="36"/>
  <c r="L34" i="36"/>
  <c r="I43" i="36"/>
  <c r="I47" i="36"/>
  <c r="I46" i="36"/>
  <c r="I24" i="36"/>
  <c r="I12" i="36"/>
  <c r="I25" i="36"/>
  <c r="F39" i="36"/>
  <c r="F43" i="36"/>
  <c r="F25" i="36"/>
  <c r="F12" i="36"/>
  <c r="F50" i="36"/>
  <c r="F46" i="36"/>
  <c r="F36" i="36"/>
  <c r="F34" i="36"/>
  <c r="L48" i="36"/>
  <c r="F48" i="36"/>
  <c r="D48" i="36"/>
  <c r="D46" i="36"/>
  <c r="B48" i="36"/>
  <c r="E48" i="36"/>
  <c r="K48" i="36"/>
  <c r="K46" i="36"/>
  <c r="L44" i="36"/>
  <c r="I44" i="36"/>
  <c r="H44" i="36"/>
  <c r="C44" i="36"/>
  <c r="AE8" i="75"/>
  <c r="B14" i="36"/>
  <c r="B21" i="36"/>
  <c r="B32" i="36"/>
  <c r="B25" i="36"/>
  <c r="B12" i="36"/>
  <c r="B29" i="36"/>
  <c r="B28" i="36"/>
  <c r="G36" i="36"/>
  <c r="G34" i="36"/>
  <c r="G24" i="36"/>
  <c r="C51" i="36"/>
  <c r="C43" i="36"/>
  <c r="C35" i="36"/>
  <c r="C34" i="36"/>
  <c r="C27" i="36"/>
  <c r="E9" i="36"/>
  <c r="E8" i="36"/>
  <c r="E6" i="36"/>
  <c r="C9" i="36"/>
  <c r="C8" i="36"/>
  <c r="C6" i="36"/>
  <c r="I9" i="36"/>
  <c r="I8" i="36"/>
  <c r="I6" i="36"/>
  <c r="D9" i="36"/>
  <c r="D8" i="36"/>
  <c r="D6" i="36"/>
  <c r="C49" i="36"/>
  <c r="H49" i="36"/>
  <c r="H46" i="36"/>
  <c r="K49" i="36"/>
  <c r="J45" i="36"/>
  <c r="B45" i="36"/>
  <c r="I37" i="36"/>
  <c r="I34" i="36"/>
  <c r="B37" i="36"/>
  <c r="B34" i="36"/>
  <c r="H37" i="36"/>
  <c r="B33" i="36"/>
  <c r="I33" i="36"/>
  <c r="I31" i="36"/>
  <c r="I27" i="36"/>
  <c r="L33" i="36"/>
  <c r="L31" i="36"/>
  <c r="G33" i="36"/>
  <c r="G31" i="36"/>
  <c r="G27" i="36"/>
  <c r="C33" i="36"/>
  <c r="D26" i="36"/>
  <c r="L26" i="36"/>
  <c r="I26" i="36"/>
  <c r="J22" i="36"/>
  <c r="G22" i="36"/>
  <c r="D22" i="36"/>
  <c r="D12" i="36"/>
  <c r="D21" i="36"/>
  <c r="D20" i="36"/>
  <c r="H22" i="36"/>
  <c r="K18" i="36"/>
  <c r="I18" i="36"/>
  <c r="L18" i="36"/>
  <c r="E18" i="36"/>
  <c r="L15" i="36"/>
  <c r="L14" i="36"/>
  <c r="J47" i="36"/>
  <c r="J46" i="36"/>
  <c r="L47" i="36"/>
  <c r="P14" i="75"/>
  <c r="AG8" i="75"/>
  <c r="O39" i="75"/>
  <c r="P61" i="75"/>
  <c r="Q6" i="75"/>
  <c r="M61" i="75"/>
  <c r="K65" i="75"/>
  <c r="Q39" i="75"/>
  <c r="L39" i="75"/>
  <c r="X61" i="75"/>
  <c r="T61" i="75"/>
  <c r="E12" i="36"/>
  <c r="F20" i="36"/>
  <c r="L12" i="36"/>
  <c r="H27" i="36"/>
  <c r="L46" i="36"/>
  <c r="K12" i="36"/>
  <c r="J12" i="36"/>
  <c r="J21" i="36"/>
  <c r="J20" i="36"/>
  <c r="B31" i="36"/>
  <c r="B20" i="36"/>
  <c r="B27" i="36"/>
  <c r="G21" i="36"/>
  <c r="G20" i="36"/>
  <c r="G12" i="36"/>
  <c r="K21" i="36"/>
  <c r="K20" i="36"/>
  <c r="Z11" i="86"/>
  <c r="U30" i="86"/>
  <c r="B10" i="85"/>
  <c r="AA28" i="86"/>
  <c r="AB24" i="86"/>
  <c r="F27" i="36"/>
  <c r="K27" i="36"/>
  <c r="G19" i="36"/>
  <c r="D19" i="36"/>
  <c r="I19" i="36"/>
  <c r="K19" i="36"/>
  <c r="K13" i="36"/>
  <c r="K11" i="36"/>
  <c r="K38" i="36"/>
  <c r="H19" i="36"/>
  <c r="H13" i="36"/>
  <c r="B19" i="36"/>
  <c r="L19" i="36"/>
  <c r="L13" i="36"/>
  <c r="L11" i="36"/>
  <c r="L38" i="36"/>
  <c r="C19" i="36"/>
  <c r="F19" i="36"/>
  <c r="E19" i="36"/>
  <c r="E13" i="36"/>
  <c r="E11" i="36"/>
  <c r="E38" i="36"/>
  <c r="J19" i="36"/>
  <c r="I42" i="36"/>
  <c r="I41" i="36"/>
  <c r="C42" i="36"/>
  <c r="C41" i="36"/>
  <c r="J42" i="36"/>
  <c r="J41" i="36"/>
  <c r="F42" i="36"/>
  <c r="F41" i="36"/>
  <c r="H42" i="36"/>
  <c r="H41" i="36"/>
  <c r="L42" i="36"/>
  <c r="L41" i="36"/>
  <c r="D42" i="36"/>
  <c r="D41" i="36"/>
  <c r="K42" i="36"/>
  <c r="K41" i="36"/>
  <c r="E42" i="36"/>
  <c r="E41" i="36"/>
  <c r="H17" i="36"/>
  <c r="H12" i="36"/>
  <c r="H11" i="36"/>
  <c r="H38" i="36"/>
  <c r="H21" i="36"/>
  <c r="H20" i="36"/>
  <c r="E46" i="36"/>
  <c r="I20" i="36"/>
  <c r="B41" i="36"/>
  <c r="B46" i="36"/>
  <c r="L68" i="63"/>
  <c r="AH63" i="75"/>
  <c r="AG63" i="75"/>
  <c r="I14" i="36"/>
  <c r="K67" i="63"/>
  <c r="I75" i="63"/>
  <c r="R10" i="1"/>
  <c r="V10" i="1" s="1"/>
  <c r="E40" i="36"/>
  <c r="E53" i="36"/>
  <c r="E61" i="36"/>
  <c r="R17" i="1"/>
  <c r="V17" i="1" s="1"/>
  <c r="L40" i="36"/>
  <c r="L55" i="36"/>
  <c r="L61" i="36"/>
  <c r="L53" i="36"/>
  <c r="M55" i="36"/>
  <c r="K61" i="36"/>
  <c r="K40" i="36"/>
  <c r="K55" i="36"/>
  <c r="R16" i="1"/>
  <c r="V16" i="1" s="1"/>
  <c r="K53" i="36"/>
  <c r="J13" i="36"/>
  <c r="J11" i="36"/>
  <c r="J38" i="36"/>
  <c r="J17" i="36"/>
  <c r="I13" i="36"/>
  <c r="I11" i="36"/>
  <c r="I38" i="36"/>
  <c r="I17" i="36"/>
  <c r="E17" i="36"/>
  <c r="D13" i="36"/>
  <c r="D11" i="36"/>
  <c r="D38" i="36"/>
  <c r="E55" i="36"/>
  <c r="D17" i="36"/>
  <c r="K17" i="36"/>
  <c r="F13" i="36"/>
  <c r="F11" i="36"/>
  <c r="F38" i="36"/>
  <c r="F17" i="36"/>
  <c r="G13" i="36"/>
  <c r="G11" i="36"/>
  <c r="G38" i="36"/>
  <c r="G17" i="36"/>
  <c r="C13" i="36"/>
  <c r="C11" i="36"/>
  <c r="C38" i="36"/>
  <c r="C17" i="36"/>
  <c r="H55" i="36"/>
  <c r="R13" i="1"/>
  <c r="V13" i="1" s="1"/>
  <c r="H61" i="36"/>
  <c r="H53" i="36"/>
  <c r="H40" i="36"/>
  <c r="B17" i="36"/>
  <c r="B13" i="36"/>
  <c r="B11" i="36"/>
  <c r="B38" i="36"/>
  <c r="L17" i="36"/>
  <c r="R14" i="1"/>
  <c r="V14" i="1" s="1"/>
  <c r="I61" i="36"/>
  <c r="I40" i="36"/>
  <c r="I55" i="36"/>
  <c r="I53" i="36"/>
  <c r="J40" i="36"/>
  <c r="R15" i="1"/>
  <c r="V15" i="1" s="1"/>
  <c r="J61" i="36"/>
  <c r="J53" i="36"/>
  <c r="J55" i="36"/>
  <c r="R7" i="1"/>
  <c r="V7" i="1" s="1"/>
  <c r="B40" i="36"/>
  <c r="B61" i="36"/>
  <c r="B53" i="36"/>
  <c r="G61" i="36"/>
  <c r="G40" i="36"/>
  <c r="G55" i="36"/>
  <c r="G53" i="36"/>
  <c r="R12" i="1"/>
  <c r="V12" i="1" s="1"/>
  <c r="C40" i="36"/>
  <c r="R8" i="1"/>
  <c r="V8" i="1" s="1"/>
  <c r="C55" i="36"/>
  <c r="C61" i="36"/>
  <c r="C53" i="36"/>
  <c r="F61" i="36"/>
  <c r="R11" i="1"/>
  <c r="V11" i="1" s="1"/>
  <c r="F40" i="36"/>
  <c r="F53" i="36"/>
  <c r="F55" i="36"/>
  <c r="D55" i="36"/>
  <c r="D61" i="36"/>
  <c r="R9" i="1"/>
  <c r="V9" i="1" s="1"/>
  <c r="D53" i="36"/>
  <c r="D40" i="36"/>
  <c r="R6" i="1"/>
  <c r="S6" i="1" s="1"/>
  <c r="W6" i="1" s="1"/>
  <c r="R65" i="75"/>
  <c r="S65" i="75"/>
  <c r="I12" i="75"/>
  <c r="X12" i="75"/>
  <c r="U12" i="75"/>
  <c r="AH92" i="75"/>
  <c r="R63" i="75"/>
  <c r="I10" i="75"/>
  <c r="F39" i="75"/>
  <c r="W61" i="75"/>
  <c r="N65" i="75"/>
  <c r="AE39" i="75"/>
  <c r="X92" i="75"/>
  <c r="Y65" i="75"/>
  <c r="AF39" i="75"/>
  <c r="G61" i="75"/>
  <c r="AD92" i="75"/>
  <c r="O10" i="75"/>
  <c r="P65" i="75"/>
  <c r="AB10" i="75"/>
  <c r="AG61" i="75"/>
  <c r="Z65" i="75"/>
  <c r="O12" i="75"/>
  <c r="T12" i="75"/>
  <c r="V12" i="75"/>
  <c r="K14" i="75"/>
  <c r="G14" i="75"/>
  <c r="AB14" i="75"/>
  <c r="M14" i="75"/>
  <c r="W14" i="75"/>
  <c r="E9" i="75"/>
  <c r="F10" i="75" s="1"/>
  <c r="AC37" i="75"/>
  <c r="I37" i="75"/>
  <c r="G37" i="75"/>
  <c r="J10" i="75"/>
  <c r="J39" i="75"/>
  <c r="S61" i="75"/>
  <c r="Z61" i="75"/>
  <c r="Z63" i="75"/>
  <c r="AB65" i="75"/>
  <c r="I14" i="75"/>
  <c r="I65" i="75"/>
  <c r="Y92" i="75"/>
  <c r="Q92" i="75"/>
  <c r="T6" i="75"/>
  <c r="K10" i="75"/>
  <c r="R61" i="75"/>
  <c r="U61" i="75"/>
  <c r="Y63" i="75"/>
  <c r="Z92" i="75"/>
  <c r="T8" i="75"/>
  <c r="AB8" i="75"/>
  <c r="R39" i="75"/>
  <c r="AB39" i="75"/>
  <c r="AB92" i="75"/>
  <c r="N61" i="75"/>
  <c r="K63" i="75"/>
  <c r="Q63" i="75"/>
  <c r="W63" i="75"/>
  <c r="AE63" i="75"/>
  <c r="AB37" i="75"/>
  <c r="P37" i="75"/>
  <c r="U14" i="75"/>
  <c r="Z10" i="75"/>
  <c r="H39" i="75"/>
  <c r="M39" i="75"/>
  <c r="L61" i="75"/>
  <c r="O63" i="75"/>
  <c r="T63" i="75"/>
  <c r="AB63" i="75"/>
  <c r="T65" i="75"/>
  <c r="Y37" i="75"/>
  <c r="M37" i="75"/>
  <c r="U92" i="75"/>
  <c r="AB22" i="75"/>
  <c r="J6" i="75"/>
  <c r="Y8" i="75"/>
  <c r="V14" i="75"/>
  <c r="H6" i="75"/>
  <c r="AF6" i="75"/>
  <c r="H10" i="75"/>
  <c r="AC10" i="75"/>
  <c r="K39" i="75"/>
  <c r="U39" i="75"/>
  <c r="AC39" i="75"/>
  <c r="O61" i="75"/>
  <c r="AD61" i="75"/>
  <c r="N63" i="75"/>
  <c r="AA63" i="75"/>
  <c r="O65" i="75"/>
  <c r="AA65" i="75"/>
  <c r="AF37" i="75"/>
  <c r="T37" i="75"/>
  <c r="Q37" i="75"/>
  <c r="L37" i="75"/>
  <c r="AG92" i="75"/>
  <c r="W92" i="75"/>
  <c r="AA14" i="75"/>
  <c r="T14" i="75"/>
  <c r="X14" i="75"/>
  <c r="Q14" i="75"/>
  <c r="N14" i="75"/>
  <c r="L14" i="75"/>
  <c r="AC12" i="75"/>
  <c r="O14" i="75"/>
  <c r="O6" i="75"/>
  <c r="AD8" i="75"/>
  <c r="X10" i="75"/>
  <c r="AE58" i="76"/>
  <c r="E24" i="76"/>
  <c r="J25" i="76"/>
  <c r="L110" i="76"/>
  <c r="L109" i="76" s="1"/>
  <c r="G21" i="76"/>
  <c r="N25" i="76"/>
  <c r="H25" i="76"/>
  <c r="F110" i="76"/>
  <c r="F109" i="76" s="1"/>
  <c r="I110" i="76"/>
  <c r="I109" i="76" s="1"/>
  <c r="J110" i="76"/>
  <c r="J109" i="76" s="1"/>
  <c r="M110" i="76"/>
  <c r="M109" i="76" s="1"/>
  <c r="CC16" i="1" l="1"/>
  <c r="R43" i="1"/>
  <c r="O41" i="1"/>
  <c r="E51" i="1"/>
  <c r="X20" i="1"/>
  <c r="G39" i="59"/>
  <c r="P6" i="75"/>
  <c r="U6" i="75"/>
  <c r="W6" i="75"/>
  <c r="Y6" i="75"/>
  <c r="AA6" i="75"/>
  <c r="AC6" i="75"/>
  <c r="AE6" i="75"/>
  <c r="R8" i="75"/>
  <c r="V8" i="75"/>
  <c r="W8" i="75"/>
  <c r="M10" i="75"/>
  <c r="R10" i="75"/>
  <c r="T10" i="75"/>
  <c r="U10" i="75"/>
  <c r="Y10" i="75"/>
  <c r="W21" i="76"/>
  <c r="N10" i="75"/>
  <c r="X8" i="75"/>
  <c r="V6" i="75"/>
  <c r="Q10" i="75"/>
  <c r="F14" i="75"/>
  <c r="AA92" i="75"/>
  <c r="AI25" i="76"/>
  <c r="T23" i="76"/>
  <c r="I25" i="76"/>
  <c r="K25" i="76"/>
  <c r="AC36" i="76"/>
  <c r="T36" i="76"/>
  <c r="AI21" i="76"/>
  <c r="AG25" i="76"/>
  <c r="H53" i="59"/>
  <c r="C57" i="48"/>
  <c r="BH12" i="1"/>
  <c r="R44" i="1"/>
  <c r="BC17" i="1"/>
  <c r="BH18" i="1"/>
  <c r="D37" i="48"/>
  <c r="F9" i="1"/>
  <c r="H51" i="59"/>
  <c r="C26" i="48"/>
  <c r="C39" i="48"/>
  <c r="BH8" i="1"/>
  <c r="B16" i="85"/>
  <c r="R45" i="1"/>
  <c r="B24" i="85"/>
  <c r="X14" i="1"/>
  <c r="X34" i="1"/>
  <c r="X27" i="1"/>
  <c r="BQ9" i="1"/>
  <c r="F15" i="1"/>
  <c r="E6" i="1"/>
  <c r="X6" i="1" s="1"/>
  <c r="B29" i="59"/>
  <c r="BQ7" i="1"/>
  <c r="H52" i="59"/>
  <c r="C45" i="48"/>
  <c r="B84" i="48"/>
  <c r="B11" i="85"/>
  <c r="BC16" i="1"/>
  <c r="BC13" i="1"/>
  <c r="X33" i="1"/>
  <c r="F11" i="1"/>
  <c r="X13" i="1"/>
  <c r="X32" i="1"/>
  <c r="X16" i="1"/>
  <c r="X23" i="1"/>
  <c r="BQ15" i="1"/>
  <c r="F17" i="1"/>
  <c r="X28" i="1"/>
  <c r="B28" i="85"/>
  <c r="B26" i="85"/>
  <c r="B22" i="85"/>
  <c r="B13" i="85"/>
  <c r="R47" i="1"/>
  <c r="I52" i="59"/>
  <c r="H54" i="59"/>
  <c r="C47" i="48"/>
  <c r="C37" i="48"/>
  <c r="X9" i="1"/>
  <c r="B86" i="48"/>
  <c r="C15" i="59"/>
  <c r="H50" i="59"/>
  <c r="X10" i="1"/>
  <c r="BH14" i="1"/>
  <c r="BH9" i="1"/>
  <c r="H49" i="1"/>
  <c r="X19" i="1"/>
  <c r="X31" i="1"/>
  <c r="D35" i="48"/>
  <c r="X17" i="1"/>
  <c r="X11" i="1"/>
  <c r="X29" i="1"/>
  <c r="X25" i="1"/>
  <c r="X21" i="1"/>
  <c r="X18" i="1"/>
  <c r="BQ11" i="1"/>
  <c r="X8" i="1"/>
  <c r="X15" i="1"/>
  <c r="D39" i="48"/>
  <c r="BH17" i="1"/>
  <c r="BQ17" i="1"/>
  <c r="X24" i="1"/>
  <c r="X35" i="1"/>
  <c r="X30" i="1"/>
  <c r="BH11" i="1"/>
  <c r="B30" i="59"/>
  <c r="H68" i="59"/>
  <c r="D41" i="1"/>
  <c r="CC31" i="1"/>
  <c r="CC10" i="1"/>
  <c r="CC6" i="1"/>
  <c r="G34" i="1"/>
  <c r="D41" i="48"/>
  <c r="F13" i="1"/>
  <c r="F8" i="1"/>
  <c r="H48" i="1"/>
  <c r="CC8" i="1"/>
  <c r="CC35" i="1"/>
  <c r="CC18" i="1"/>
  <c r="CC15" i="1"/>
  <c r="CC7" i="1"/>
  <c r="E50" i="1"/>
  <c r="E41" i="1" s="1"/>
  <c r="D32" i="48" s="1"/>
  <c r="I50" i="1"/>
  <c r="BH16" i="1"/>
  <c r="F14" i="1"/>
  <c r="D36" i="48"/>
  <c r="F10" i="1"/>
  <c r="BQ8" i="1"/>
  <c r="F7" i="1"/>
  <c r="R46" i="1"/>
  <c r="B20" i="85"/>
  <c r="V6" i="1"/>
  <c r="I53" i="59"/>
  <c r="CC33" i="1"/>
  <c r="CC23" i="1"/>
  <c r="CC30" i="1"/>
  <c r="CC24" i="1"/>
  <c r="CC26" i="1"/>
  <c r="CC32" i="1"/>
  <c r="CC20" i="1"/>
  <c r="BC14" i="1"/>
  <c r="R48" i="1"/>
  <c r="B18" i="85"/>
  <c r="B4" i="85"/>
  <c r="B5" i="85"/>
  <c r="B27" i="85"/>
  <c r="B15" i="85"/>
  <c r="BH13" i="1"/>
  <c r="BH10" i="1"/>
  <c r="D34" i="48"/>
  <c r="BQ14" i="1"/>
  <c r="X12" i="1"/>
  <c r="F12" i="1"/>
  <c r="H46" i="1"/>
  <c r="X7" i="1"/>
  <c r="F16" i="1"/>
  <c r="C3" i="48"/>
  <c r="G38" i="59"/>
  <c r="B25" i="85"/>
  <c r="B14" i="85"/>
  <c r="B12" i="85"/>
  <c r="B9" i="85"/>
  <c r="B7" i="85"/>
  <c r="CC14" i="1"/>
  <c r="CC21" i="1"/>
  <c r="CC29" i="1"/>
  <c r="CC28" i="1"/>
  <c r="CC25" i="1"/>
  <c r="CC19" i="1"/>
  <c r="CC27" i="1"/>
  <c r="CC12" i="1"/>
  <c r="CC22" i="1"/>
  <c r="CC11" i="1"/>
  <c r="CC9" i="1"/>
  <c r="CC17" i="1"/>
  <c r="CC34" i="1"/>
  <c r="CC13" i="1"/>
  <c r="BC12" i="1"/>
  <c r="B88" i="48"/>
  <c r="C18" i="59"/>
  <c r="C16" i="59"/>
  <c r="B28" i="59"/>
  <c r="I51" i="59"/>
  <c r="B89" i="48"/>
  <c r="B65" i="48"/>
  <c r="B20" i="59"/>
  <c r="B21" i="59"/>
  <c r="D21" i="59" s="1"/>
  <c r="B16" i="59"/>
  <c r="C26" i="59"/>
  <c r="C32" i="59"/>
  <c r="C28" i="59"/>
  <c r="I70" i="59"/>
  <c r="I64" i="59"/>
  <c r="I66" i="59"/>
  <c r="H66" i="59"/>
  <c r="C30" i="59"/>
  <c r="I54" i="59"/>
  <c r="I51" i="1"/>
  <c r="C16" i="48"/>
  <c r="C29" i="48"/>
  <c r="B87" i="48"/>
  <c r="B81" i="48"/>
  <c r="J1" i="1"/>
  <c r="C31" i="59"/>
  <c r="B31" i="59"/>
  <c r="I55" i="59"/>
  <c r="B17" i="59"/>
  <c r="C17" i="59"/>
  <c r="B26" i="59"/>
  <c r="B32" i="59"/>
  <c r="D32" i="59" s="1"/>
  <c r="C29" i="59"/>
  <c r="C27" i="59"/>
  <c r="B27" i="59"/>
  <c r="B18" i="59"/>
  <c r="D18" i="59" s="1"/>
  <c r="I50" i="59"/>
  <c r="I56" i="59"/>
  <c r="I67" i="59"/>
  <c r="I65" i="59"/>
  <c r="H67" i="59"/>
  <c r="H65" i="59"/>
  <c r="C19" i="59"/>
  <c r="D19" i="59" s="1"/>
  <c r="I68" i="59"/>
  <c r="I41" i="1"/>
  <c r="BQ16" i="1"/>
  <c r="C53" i="86"/>
  <c r="X36" i="1"/>
  <c r="H44" i="1"/>
  <c r="H43" i="1"/>
  <c r="H45" i="1"/>
  <c r="H42" i="1"/>
  <c r="C20" i="59"/>
  <c r="I69" i="59"/>
  <c r="B29" i="85"/>
  <c r="N65" i="76"/>
  <c r="W25" i="76"/>
  <c r="O25" i="76"/>
  <c r="P130" i="75"/>
  <c r="P131" i="75" s="1"/>
  <c r="P23" i="75" s="1"/>
  <c r="P21" i="76"/>
  <c r="F24" i="76"/>
  <c r="G25" i="76" s="1"/>
  <c r="N23" i="76"/>
  <c r="AH21" i="76"/>
  <c r="U21" i="76"/>
  <c r="X21" i="76"/>
  <c r="AH36" i="76"/>
  <c r="H47" i="75"/>
  <c r="AE36" i="76"/>
  <c r="AA36" i="76"/>
  <c r="W36" i="76"/>
  <c r="Q36" i="76"/>
  <c r="Y131" i="75"/>
  <c r="Y23" i="75" s="1"/>
  <c r="V131" i="75"/>
  <c r="V23" i="75" s="1"/>
  <c r="I131" i="75"/>
  <c r="I23" i="75" s="1"/>
  <c r="J130" i="75"/>
  <c r="J131" i="75" s="1"/>
  <c r="J23" i="75" s="1"/>
  <c r="V36" i="76"/>
  <c r="O54" i="76"/>
  <c r="Y54" i="76"/>
  <c r="AG54" i="76"/>
  <c r="F65" i="76"/>
  <c r="Z65" i="76"/>
  <c r="V23" i="76"/>
  <c r="L25" i="76"/>
  <c r="M25" i="76"/>
  <c r="AG19" i="76"/>
  <c r="AB19" i="76"/>
  <c r="AH37" i="75"/>
  <c r="Z8" i="75"/>
  <c r="V37" i="75"/>
  <c r="H37" i="75"/>
  <c r="F37" i="75"/>
  <c r="AA12" i="75"/>
  <c r="Y12" i="75"/>
  <c r="V92" i="75"/>
  <c r="AG47" i="75"/>
  <c r="AE47" i="75"/>
  <c r="AC47" i="75"/>
  <c r="V39" i="75"/>
  <c r="AB47" i="75"/>
  <c r="Y47" i="75"/>
  <c r="W47" i="75"/>
  <c r="U47" i="75"/>
  <c r="G6" i="75"/>
  <c r="AC8" i="75"/>
  <c r="Q65" i="75"/>
  <c r="AC14" i="75"/>
  <c r="J12" i="75"/>
  <c r="AD6" i="75"/>
  <c r="V10" i="75"/>
  <c r="I39" i="75"/>
  <c r="P39" i="75"/>
  <c r="S39" i="75"/>
  <c r="AA61" i="75"/>
  <c r="U63" i="75"/>
  <c r="L65" i="75"/>
  <c r="G65" i="75"/>
  <c r="T47" i="75"/>
  <c r="Q47" i="75"/>
  <c r="AG49" i="75"/>
  <c r="AC49" i="75"/>
  <c r="AB49" i="75"/>
  <c r="Z49" i="75"/>
  <c r="X49" i="75"/>
  <c r="R6" i="75"/>
  <c r="X6" i="75"/>
  <c r="Z6" i="75"/>
  <c r="U49" i="75"/>
  <c r="AA8" i="75"/>
  <c r="L10" i="75"/>
  <c r="S10" i="75"/>
  <c r="S37" i="75"/>
  <c r="O37" i="75"/>
  <c r="S49" i="75"/>
  <c r="Q49" i="75"/>
  <c r="S8" i="75"/>
  <c r="U8" i="75"/>
  <c r="AD10" i="75"/>
  <c r="G39" i="75"/>
  <c r="AA39" i="75"/>
  <c r="AD39" i="75"/>
  <c r="V61" i="75"/>
  <c r="Y61" i="75"/>
  <c r="AB61" i="75"/>
  <c r="F61" i="75"/>
  <c r="X37" i="75"/>
  <c r="U37" i="75"/>
  <c r="R37" i="75"/>
  <c r="R14" i="75"/>
  <c r="S14" i="75"/>
  <c r="Z14" i="75"/>
  <c r="Y14" i="75"/>
  <c r="R12" i="75"/>
  <c r="P49" i="75"/>
  <c r="G12" i="75"/>
  <c r="M6" i="75"/>
  <c r="S6" i="75"/>
  <c r="AF8" i="75"/>
  <c r="G10" i="75"/>
  <c r="AA10" i="75"/>
  <c r="N39" i="75"/>
  <c r="Y39" i="75"/>
  <c r="M63" i="75"/>
  <c r="S63" i="75"/>
  <c r="X65" i="75"/>
  <c r="AC65" i="75"/>
  <c r="I63" i="75"/>
  <c r="G63" i="75"/>
  <c r="H61" i="75"/>
  <c r="J37" i="75"/>
  <c r="R92" i="75"/>
  <c r="H65" i="75"/>
  <c r="F65" i="75"/>
  <c r="AI19" i="76"/>
  <c r="AF36" i="76"/>
  <c r="AD36" i="76"/>
  <c r="AB36" i="76"/>
  <c r="Z36" i="76"/>
  <c r="X36" i="76"/>
  <c r="U36" i="76"/>
  <c r="S36" i="76"/>
  <c r="P12" i="75"/>
  <c r="Q12" i="75"/>
  <c r="Z12" i="75"/>
  <c r="M12" i="75"/>
  <c r="N12" i="75"/>
  <c r="W12" i="75"/>
  <c r="H12" i="75"/>
  <c r="J14" i="75"/>
  <c r="L12" i="75"/>
  <c r="AB12" i="75"/>
  <c r="J65" i="75"/>
  <c r="V65" i="75"/>
  <c r="S12" i="75"/>
  <c r="K12" i="75"/>
  <c r="H14" i="75"/>
  <c r="F6" i="75"/>
  <c r="AA22" i="75"/>
  <c r="N6" i="75"/>
  <c r="X63" i="75"/>
  <c r="AC63" i="75"/>
  <c r="AF63" i="75"/>
  <c r="H63" i="75"/>
  <c r="AE37" i="75"/>
  <c r="AD37" i="75"/>
  <c r="AA37" i="75"/>
  <c r="Z37" i="75"/>
  <c r="T92" i="75"/>
  <c r="O128" i="75"/>
  <c r="O21" i="75" s="1"/>
  <c r="P22" i="75" s="1"/>
  <c r="AC61" i="75"/>
  <c r="AE61" i="75"/>
  <c r="K61" i="75"/>
  <c r="O53" i="75"/>
  <c r="AD47" i="75"/>
  <c r="AF47" i="75"/>
  <c r="Y49" i="75"/>
  <c r="X47" i="75"/>
  <c r="AA49" i="75"/>
  <c r="R49" i="75"/>
  <c r="R47" i="75"/>
  <c r="T19" i="76"/>
  <c r="AF19" i="76"/>
  <c r="G54" i="76"/>
  <c r="U54" i="76"/>
  <c r="AC54" i="76"/>
  <c r="AD56" i="76"/>
  <c r="AG56" i="76"/>
  <c r="J65" i="76"/>
  <c r="R65" i="76"/>
  <c r="AA47" i="75"/>
  <c r="S47" i="75"/>
  <c r="AD49" i="75"/>
  <c r="W49" i="75"/>
  <c r="AH19" i="76"/>
  <c r="H65" i="76"/>
  <c r="L65" i="76"/>
  <c r="P65" i="76"/>
  <c r="Q65" i="76"/>
  <c r="T65" i="76"/>
  <c r="V65" i="76"/>
  <c r="X65" i="76"/>
  <c r="AD65" i="76"/>
  <c r="AH65" i="76"/>
  <c r="F67" i="76"/>
  <c r="N110" i="76"/>
  <c r="E110" i="76"/>
  <c r="E109" i="76" s="1"/>
  <c r="Z23" i="86"/>
  <c r="X30" i="86"/>
  <c r="Z10" i="86"/>
  <c r="AA35" i="1"/>
  <c r="B69" i="59" s="1"/>
  <c r="Z24" i="86"/>
  <c r="G41" i="86"/>
  <c r="G46" i="86"/>
  <c r="E40" i="86"/>
  <c r="E45" i="86"/>
  <c r="E43" i="86"/>
  <c r="F41" i="86"/>
  <c r="F46" i="86"/>
  <c r="G40" i="86"/>
  <c r="G45" i="86"/>
  <c r="F40" i="86"/>
  <c r="F45" i="86"/>
  <c r="G39" i="86"/>
  <c r="G44" i="86"/>
  <c r="E41" i="86"/>
  <c r="E46" i="86"/>
  <c r="E39" i="86"/>
  <c r="E44" i="86"/>
  <c r="W30" i="86"/>
  <c r="E38" i="86"/>
  <c r="Z16" i="86"/>
  <c r="Z15" i="86"/>
  <c r="Z12" i="86"/>
  <c r="Z27" i="86"/>
  <c r="AA22" i="86"/>
  <c r="Z22" i="86" s="1"/>
  <c r="T28" i="86"/>
  <c r="T30" i="86" s="1"/>
  <c r="AB28" i="86"/>
  <c r="Z28" i="86" s="1"/>
  <c r="Z30" i="86" s="1"/>
  <c r="Z13" i="86"/>
  <c r="AB30" i="86"/>
  <c r="C19" i="48"/>
  <c r="C27" i="48"/>
  <c r="C17" i="48"/>
  <c r="C56" i="48"/>
  <c r="C52" i="48"/>
  <c r="C50" i="48"/>
  <c r="C46" i="48"/>
  <c r="C44" i="48"/>
  <c r="C42" i="48"/>
  <c r="B85" i="48"/>
  <c r="B82" i="48"/>
  <c r="B75" i="48"/>
  <c r="B72" i="48"/>
  <c r="B71" i="48"/>
  <c r="B70" i="48"/>
  <c r="B69" i="48"/>
  <c r="B66" i="48"/>
  <c r="C25" i="48"/>
  <c r="C23" i="48"/>
  <c r="C21" i="48"/>
  <c r="C9" i="48"/>
  <c r="C28" i="48"/>
  <c r="B67" i="48"/>
  <c r="C14" i="48"/>
  <c r="C10" i="48"/>
  <c r="B83" i="48"/>
  <c r="C59" i="48"/>
  <c r="B80" i="48"/>
  <c r="B78" i="48"/>
  <c r="C24" i="48"/>
  <c r="C22" i="48"/>
  <c r="C20" i="48"/>
  <c r="C18" i="48"/>
  <c r="C15" i="48"/>
  <c r="C13" i="48"/>
  <c r="C11" i="48"/>
  <c r="C7" i="48"/>
  <c r="C54" i="48"/>
  <c r="C48" i="48"/>
  <c r="C40" i="48"/>
  <c r="C38" i="48"/>
  <c r="C36" i="48"/>
  <c r="C6" i="48"/>
  <c r="C4" i="48"/>
  <c r="B79" i="48"/>
  <c r="B74" i="48"/>
  <c r="B73" i="48"/>
  <c r="B68" i="48"/>
  <c r="C55" i="48"/>
  <c r="C53" i="48"/>
  <c r="C35" i="48"/>
  <c r="C58" i="48"/>
  <c r="C41" i="48"/>
  <c r="C51" i="48"/>
  <c r="C43" i="48"/>
  <c r="C49" i="48"/>
  <c r="C12" i="48"/>
  <c r="C8" i="48"/>
  <c r="L47" i="75"/>
  <c r="I47" i="75"/>
  <c r="J49" i="75"/>
  <c r="F131" i="75"/>
  <c r="F23" i="75" s="1"/>
  <c r="N131" i="75"/>
  <c r="N23" i="75" s="1"/>
  <c r="R19" i="76"/>
  <c r="V19" i="76"/>
  <c r="X19" i="76"/>
  <c r="Z19" i="76"/>
  <c r="AD19" i="76"/>
  <c r="Q21" i="76"/>
  <c r="AB23" i="76"/>
  <c r="AD23" i="76"/>
  <c r="Q25" i="76"/>
  <c r="S25" i="76"/>
  <c r="U25" i="76"/>
  <c r="Y25" i="76"/>
  <c r="AA25" i="76"/>
  <c r="AC25" i="76"/>
  <c r="AE25" i="76"/>
  <c r="AH25" i="76"/>
  <c r="W38" i="76"/>
  <c r="AA38" i="76"/>
  <c r="AE38" i="76"/>
  <c r="AF38" i="76"/>
  <c r="AH38" i="76"/>
  <c r="I54" i="76"/>
  <c r="K54" i="76"/>
  <c r="M54" i="76"/>
  <c r="Q54" i="76"/>
  <c r="S54" i="76"/>
  <c r="W54" i="76"/>
  <c r="AA54" i="76"/>
  <c r="AE54" i="76"/>
  <c r="AI54" i="76"/>
  <c r="J56" i="76"/>
  <c r="L56" i="76"/>
  <c r="V56" i="76"/>
  <c r="X56" i="76"/>
  <c r="AB56" i="76"/>
  <c r="AF56" i="76"/>
  <c r="AA131" i="75"/>
  <c r="AA23" i="75" s="1"/>
  <c r="AB24" i="75" s="1"/>
  <c r="K47" i="75"/>
  <c r="T130" i="75"/>
  <c r="T131" i="75" s="1"/>
  <c r="T23" i="75" s="1"/>
  <c r="P19" i="76"/>
  <c r="L18" i="76"/>
  <c r="L127" i="75" s="1"/>
  <c r="L128" i="75" s="1"/>
  <c r="L21" i="75" s="1"/>
  <c r="R36" i="76"/>
  <c r="M18" i="76"/>
  <c r="M127" i="75" s="1"/>
  <c r="M128" i="75" s="1"/>
  <c r="M21" i="75" s="1"/>
  <c r="V22" i="75"/>
  <c r="AI49" i="75"/>
  <c r="I18" i="76"/>
  <c r="I127" i="75" s="1"/>
  <c r="I128" i="75" s="1"/>
  <c r="I21" i="75" s="1"/>
  <c r="E18" i="76"/>
  <c r="E127" i="75" s="1"/>
  <c r="E128" i="75" s="1"/>
  <c r="E21" i="75" s="1"/>
  <c r="J47" i="75"/>
  <c r="G47" i="75"/>
  <c r="L49" i="75"/>
  <c r="I49" i="75"/>
  <c r="G49" i="75"/>
  <c r="J21" i="76"/>
  <c r="Z5" i="76"/>
  <c r="AH5" i="76"/>
  <c r="Q7" i="76"/>
  <c r="S7" i="76"/>
  <c r="AG7" i="76"/>
  <c r="AI7" i="76"/>
  <c r="V21" i="76"/>
  <c r="AD21" i="76"/>
  <c r="AC23" i="76"/>
  <c r="Q131" i="75"/>
  <c r="Q23" i="75" s="1"/>
  <c r="U22" i="75"/>
  <c r="G53" i="75"/>
  <c r="M131" i="75"/>
  <c r="M23" i="75" s="1"/>
  <c r="F21" i="76"/>
  <c r="F49" i="75"/>
  <c r="F53" i="75"/>
  <c r="F25" i="76"/>
  <c r="Z131" i="75"/>
  <c r="Z23" i="75" s="1"/>
  <c r="S131" i="75"/>
  <c r="S23" i="75" s="1"/>
  <c r="R22" i="75"/>
  <c r="Y19" i="76"/>
  <c r="AC19" i="76"/>
  <c r="AE19" i="76"/>
  <c r="T21" i="76"/>
  <c r="Q23" i="76"/>
  <c r="AE23" i="76"/>
  <c r="Y58" i="76"/>
  <c r="AA58" i="76"/>
  <c r="L21" i="76"/>
  <c r="L130" i="75"/>
  <c r="L131" i="75" s="1"/>
  <c r="L23" i="75" s="1"/>
  <c r="M21" i="76"/>
  <c r="K131" i="75"/>
  <c r="K23" i="75" s="1"/>
  <c r="N21" i="76"/>
  <c r="G131" i="75"/>
  <c r="G23" i="75" s="1"/>
  <c r="G24" i="75" s="1"/>
  <c r="K49" i="75"/>
  <c r="Z22" i="75"/>
  <c r="H49" i="75"/>
  <c r="U131" i="75"/>
  <c r="U23" i="75" s="1"/>
  <c r="X131" i="75"/>
  <c r="X23" i="75" s="1"/>
  <c r="Y24" i="75" s="1"/>
  <c r="M47" i="75"/>
  <c r="R131" i="75"/>
  <c r="R23" i="75" s="1"/>
  <c r="M49" i="75"/>
  <c r="W22" i="75"/>
  <c r="Q22" i="75"/>
  <c r="AI38" i="76"/>
  <c r="AA5" i="76"/>
  <c r="AI5" i="76"/>
  <c r="J7" i="76"/>
  <c r="R7" i="76"/>
  <c r="AB25" i="76"/>
  <c r="AI36" i="76"/>
  <c r="T54" i="76"/>
  <c r="K56" i="76"/>
  <c r="AA56" i="76"/>
  <c r="Q19" i="76"/>
  <c r="AC21" i="76"/>
  <c r="AE21" i="76"/>
  <c r="T25" i="76"/>
  <c r="X25" i="76"/>
  <c r="Z25" i="76"/>
  <c r="H36" i="76"/>
  <c r="J36" i="76"/>
  <c r="L36" i="76"/>
  <c r="N36" i="76"/>
  <c r="G38" i="76"/>
  <c r="I38" i="76"/>
  <c r="K38" i="76"/>
  <c r="M38" i="76"/>
  <c r="O38" i="76"/>
  <c r="Q38" i="76"/>
  <c r="S38" i="76"/>
  <c r="U38" i="76"/>
  <c r="AG38" i="76"/>
  <c r="F54" i="76"/>
  <c r="J54" i="76"/>
  <c r="L54" i="76"/>
  <c r="N54" i="76"/>
  <c r="AH54" i="76"/>
  <c r="F56" i="76"/>
  <c r="H56" i="76"/>
  <c r="M56" i="76"/>
  <c r="T56" i="76"/>
  <c r="AC56" i="76"/>
  <c r="R58" i="76"/>
  <c r="Z58" i="76"/>
  <c r="I65" i="76"/>
  <c r="M65" i="76"/>
  <c r="O65" i="76"/>
  <c r="G67" i="76"/>
  <c r="U67" i="76"/>
  <c r="W67" i="76"/>
  <c r="AC67" i="76"/>
  <c r="AE67" i="76"/>
  <c r="X22" i="75"/>
  <c r="O21" i="76"/>
  <c r="O130" i="75"/>
  <c r="O131" i="75" s="1"/>
  <c r="O23" i="75" s="1"/>
  <c r="S22" i="75"/>
  <c r="T22" i="75"/>
  <c r="W131" i="75"/>
  <c r="S5" i="76"/>
  <c r="W5" i="76"/>
  <c r="Y5" i="76"/>
  <c r="AB5" i="76"/>
  <c r="AD5" i="76"/>
  <c r="I7" i="76"/>
  <c r="K7" i="76"/>
  <c r="M7" i="76"/>
  <c r="P7" i="76"/>
  <c r="T7" i="76"/>
  <c r="V7" i="76"/>
  <c r="Z7" i="76"/>
  <c r="AH7" i="76"/>
  <c r="U19" i="76"/>
  <c r="W19" i="76"/>
  <c r="AB21" i="76"/>
  <c r="AF21" i="76"/>
  <c r="R25" i="76"/>
  <c r="X38" i="76"/>
  <c r="Z38" i="76"/>
  <c r="AB38" i="76"/>
  <c r="AD38" i="76"/>
  <c r="AB54" i="76"/>
  <c r="Q58" i="76"/>
  <c r="S58" i="76"/>
  <c r="U58" i="76"/>
  <c r="X58" i="76"/>
  <c r="AB58" i="76"/>
  <c r="G65" i="76"/>
  <c r="Y65" i="76"/>
  <c r="AE65" i="76"/>
  <c r="H67" i="76"/>
  <c r="J67" i="76"/>
  <c r="L67" i="76"/>
  <c r="N67" i="76"/>
  <c r="V67" i="76"/>
  <c r="K110" i="76"/>
  <c r="AI47" i="75"/>
  <c r="F63" i="75"/>
  <c r="AF61" i="75"/>
  <c r="M67" i="76"/>
  <c r="O67" i="76"/>
  <c r="Q67" i="76"/>
  <c r="S67" i="76"/>
  <c r="X67" i="76"/>
  <c r="AD67" i="76"/>
  <c r="U65" i="76"/>
  <c r="W65" i="76"/>
  <c r="AI65" i="76"/>
  <c r="AA24" i="75"/>
  <c r="H130" i="75"/>
  <c r="H131" i="75" s="1"/>
  <c r="H23" i="75" s="1"/>
  <c r="I24" i="75" s="1"/>
  <c r="I21" i="76"/>
  <c r="H21" i="76"/>
  <c r="F47" i="75"/>
  <c r="T5" i="76"/>
  <c r="V5" i="76"/>
  <c r="AE5" i="76"/>
  <c r="AG5" i="76"/>
  <c r="H7" i="76"/>
  <c r="L7" i="76"/>
  <c r="N7" i="76"/>
  <c r="Y7" i="76"/>
  <c r="AA7" i="76"/>
  <c r="AC7" i="76"/>
  <c r="AF7" i="76"/>
  <c r="S19" i="76"/>
  <c r="AA19" i="76"/>
  <c r="R21" i="76"/>
  <c r="Y21" i="76"/>
  <c r="U23" i="76"/>
  <c r="P25" i="76"/>
  <c r="AF25" i="76"/>
  <c r="I36" i="76"/>
  <c r="F38" i="76"/>
  <c r="H38" i="76"/>
  <c r="J38" i="76"/>
  <c r="L38" i="76"/>
  <c r="N38" i="76"/>
  <c r="P38" i="76"/>
  <c r="R38" i="76"/>
  <c r="T38" i="76"/>
  <c r="V38" i="76"/>
  <c r="E131" i="75"/>
  <c r="E23" i="75" s="1"/>
  <c r="Z21" i="76"/>
  <c r="S23" i="76"/>
  <c r="W23" i="76"/>
  <c r="Y23" i="76"/>
  <c r="AF23" i="76"/>
  <c r="AH23" i="76"/>
  <c r="K36" i="76"/>
  <c r="Y38" i="76"/>
  <c r="AC38" i="76"/>
  <c r="H54" i="76"/>
  <c r="V54" i="76"/>
  <c r="X54" i="76"/>
  <c r="G56" i="76"/>
  <c r="P58" i="76"/>
  <c r="T58" i="76"/>
  <c r="V58" i="76"/>
  <c r="AF58" i="76"/>
  <c r="K65" i="76"/>
  <c r="S65" i="76"/>
  <c r="AA65" i="76"/>
  <c r="AC65" i="76"/>
  <c r="AF65" i="76"/>
  <c r="I67" i="76"/>
  <c r="K67" i="76"/>
  <c r="P67" i="76"/>
  <c r="R67" i="76"/>
  <c r="T67" i="76"/>
  <c r="Y67" i="76"/>
  <c r="AB67" i="76"/>
  <c r="AF67" i="76"/>
  <c r="AH67" i="76"/>
  <c r="H110" i="76"/>
  <c r="M19" i="76"/>
  <c r="N53" i="75"/>
  <c r="O23" i="76"/>
  <c r="P23" i="76"/>
  <c r="E22" i="76"/>
  <c r="F22" i="76"/>
  <c r="M23" i="76"/>
  <c r="AF5" i="76"/>
  <c r="U5" i="76"/>
  <c r="X5" i="76"/>
  <c r="AC5" i="76"/>
  <c r="O7" i="76"/>
  <c r="U7" i="76"/>
  <c r="X7" i="76"/>
  <c r="AB7" i="76"/>
  <c r="AD7" i="76"/>
  <c r="S21" i="76"/>
  <c r="AA21" i="76"/>
  <c r="AG21" i="76"/>
  <c r="R23" i="76"/>
  <c r="X23" i="76"/>
  <c r="Z23" i="76"/>
  <c r="AG23" i="76"/>
  <c r="AA23" i="76"/>
  <c r="V25" i="76"/>
  <c r="AD25" i="76"/>
  <c r="F36" i="76"/>
  <c r="M36" i="76"/>
  <c r="O36" i="76"/>
  <c r="AI23" i="76"/>
  <c r="G36" i="76"/>
  <c r="I56" i="76"/>
  <c r="P54" i="76"/>
  <c r="R54" i="76"/>
  <c r="O56" i="76"/>
  <c r="U56" i="76"/>
  <c r="O58" i="76"/>
  <c r="W58" i="76"/>
  <c r="AD58" i="76"/>
  <c r="AI58" i="76"/>
  <c r="AB65" i="76"/>
  <c r="AG65" i="76"/>
  <c r="Z67" i="76"/>
  <c r="AG67" i="76"/>
  <c r="AI67" i="76"/>
  <c r="G119" i="76"/>
  <c r="G118" i="76" s="1"/>
  <c r="G22" i="76" s="1"/>
  <c r="I119" i="76"/>
  <c r="I118" i="76" s="1"/>
  <c r="I22" i="76" s="1"/>
  <c r="I23" i="76" s="1"/>
  <c r="K119" i="76"/>
  <c r="K118" i="76" s="1"/>
  <c r="K22" i="76" s="1"/>
  <c r="K23" i="76" s="1"/>
  <c r="W7" i="76"/>
  <c r="AE7" i="76"/>
  <c r="AA67" i="76"/>
  <c r="AE35" i="1"/>
  <c r="D55" i="59"/>
  <c r="H69" i="59" s="1"/>
  <c r="AH58" i="76"/>
  <c r="AG58" i="76"/>
  <c r="AF54" i="76"/>
  <c r="AE56" i="76"/>
  <c r="AD54" i="76"/>
  <c r="AC58" i="76"/>
  <c r="Z54" i="76"/>
  <c r="Y56" i="76"/>
  <c r="W56" i="76"/>
  <c r="S56" i="76"/>
  <c r="R56" i="76"/>
  <c r="Q56" i="76"/>
  <c r="P56" i="76"/>
  <c r="N56" i="76"/>
  <c r="N58" i="76"/>
  <c r="D30" i="59" l="1"/>
  <c r="BH7" i="1"/>
  <c r="W23" i="75"/>
  <c r="F24" i="75"/>
  <c r="Q24" i="75"/>
  <c r="Z24" i="75"/>
  <c r="D29" i="59"/>
  <c r="F6" i="1"/>
  <c r="R41" i="1"/>
  <c r="D27" i="59"/>
  <c r="B39" i="48"/>
  <c r="F39" i="48" s="1"/>
  <c r="B50" i="48"/>
  <c r="F50" i="48" s="1"/>
  <c r="B55" i="48"/>
  <c r="F55" i="48" s="1"/>
  <c r="B48" i="48"/>
  <c r="B35" i="48"/>
  <c r="F35" i="48" s="1"/>
  <c r="D20" i="59"/>
  <c r="H41" i="1"/>
  <c r="B37" i="48"/>
  <c r="F37" i="48" s="1"/>
  <c r="B36" i="48"/>
  <c r="F36" i="48" s="1"/>
  <c r="B59" i="48"/>
  <c r="F59" i="48" s="1"/>
  <c r="B46" i="48"/>
  <c r="F46" i="48" s="1"/>
  <c r="B49" i="48"/>
  <c r="B54" i="48"/>
  <c r="F54" i="48" s="1"/>
  <c r="B45" i="48"/>
  <c r="F45" i="48" s="1"/>
  <c r="B44" i="48"/>
  <c r="F44" i="48" s="1"/>
  <c r="B60" i="48"/>
  <c r="F60" i="48" s="1"/>
  <c r="D28" i="59"/>
  <c r="D16" i="59"/>
  <c r="B47" i="48"/>
  <c r="F47" i="48" s="1"/>
  <c r="B42" i="48"/>
  <c r="F42" i="48" s="1"/>
  <c r="B40" i="48"/>
  <c r="F40" i="48" s="1"/>
  <c r="B34" i="48"/>
  <c r="F34" i="48" s="1"/>
  <c r="B57" i="48"/>
  <c r="F57" i="48" s="1"/>
  <c r="B43" i="48"/>
  <c r="F43" i="48" s="1"/>
  <c r="B51" i="48"/>
  <c r="F51" i="48" s="1"/>
  <c r="B38" i="48"/>
  <c r="F38" i="48" s="1"/>
  <c r="B56" i="48"/>
  <c r="F56" i="48" s="1"/>
  <c r="B53" i="48"/>
  <c r="F53" i="48" s="1"/>
  <c r="B58" i="48"/>
  <c r="F58" i="48" s="1"/>
  <c r="B52" i="48"/>
  <c r="F52" i="48" s="1"/>
  <c r="B41" i="48"/>
  <c r="F41" i="48" s="1"/>
  <c r="D17" i="59"/>
  <c r="D31" i="59"/>
  <c r="K17" i="1"/>
  <c r="K20" i="1"/>
  <c r="K11" i="1"/>
  <c r="K12" i="1"/>
  <c r="K10" i="1"/>
  <c r="K13" i="1"/>
  <c r="K21" i="1"/>
  <c r="K9" i="1"/>
  <c r="K18" i="1"/>
  <c r="K16" i="1"/>
  <c r="K19" i="1"/>
  <c r="K15" i="1"/>
  <c r="K22" i="1"/>
  <c r="K8" i="1"/>
  <c r="K14" i="1"/>
  <c r="K7" i="1"/>
  <c r="J24" i="75"/>
  <c r="G23" i="76"/>
  <c r="K24" i="75"/>
  <c r="R24" i="75"/>
  <c r="V24" i="75"/>
  <c r="F51" i="75"/>
  <c r="O51" i="75"/>
  <c r="X24" i="75"/>
  <c r="S24" i="75"/>
  <c r="H51" i="75"/>
  <c r="U24" i="75"/>
  <c r="T24" i="75"/>
  <c r="P24" i="75"/>
  <c r="H53" i="75"/>
  <c r="J53" i="75"/>
  <c r="K51" i="75"/>
  <c r="N24" i="75"/>
  <c r="L51" i="75"/>
  <c r="I53" i="75"/>
  <c r="M53" i="75"/>
  <c r="K53" i="75"/>
  <c r="M51" i="75"/>
  <c r="J51" i="75"/>
  <c r="G51" i="75"/>
  <c r="L24" i="75"/>
  <c r="W24" i="75"/>
  <c r="O24" i="75"/>
  <c r="M24" i="75"/>
  <c r="I51" i="75"/>
  <c r="N51" i="75"/>
  <c r="L53" i="75"/>
  <c r="H109" i="76"/>
  <c r="H18" i="76" s="1"/>
  <c r="H127" i="75" s="1"/>
  <c r="H128" i="75" s="1"/>
  <c r="H21" i="75" s="1"/>
  <c r="I22" i="75" s="1"/>
  <c r="J18" i="76"/>
  <c r="J127" i="75" s="1"/>
  <c r="J128" i="75" s="1"/>
  <c r="J21" i="75" s="1"/>
  <c r="J22" i="75" s="1"/>
  <c r="K109" i="76"/>
  <c r="K18" i="76" s="1"/>
  <c r="F18" i="76"/>
  <c r="F19" i="76" s="1"/>
  <c r="G18" i="76"/>
  <c r="N109" i="76"/>
  <c r="N18" i="76" s="1"/>
  <c r="H24" i="75"/>
  <c r="F127" i="75"/>
  <c r="F128" i="75" s="1"/>
  <c r="F21" i="75" s="1"/>
  <c r="F22" i="75" s="1"/>
  <c r="AD35" i="1"/>
  <c r="B55" i="59"/>
  <c r="H55" i="59" s="1"/>
  <c r="AA30" i="86"/>
  <c r="F49" i="48"/>
  <c r="F48" i="48"/>
  <c r="M22" i="75"/>
  <c r="L23" i="76"/>
  <c r="F23" i="76"/>
  <c r="H23" i="76"/>
  <c r="J23" i="76"/>
  <c r="J19" i="76" l="1"/>
  <c r="BZ7" i="1"/>
  <c r="K6" i="1"/>
  <c r="L7" i="1"/>
  <c r="BZ15" i="1"/>
  <c r="L15" i="1"/>
  <c r="BZ16" i="1"/>
  <c r="L16" i="1"/>
  <c r="L9" i="1"/>
  <c r="BZ9" i="1"/>
  <c r="L13" i="1"/>
  <c r="BZ13" i="1"/>
  <c r="BZ12" i="1"/>
  <c r="L12" i="1"/>
  <c r="BZ20" i="1"/>
  <c r="L20" i="1"/>
  <c r="L14" i="1"/>
  <c r="BZ14" i="1"/>
  <c r="L22" i="1"/>
  <c r="BZ22" i="1"/>
  <c r="CA22" i="1" s="1"/>
  <c r="BZ19" i="1"/>
  <c r="L19" i="1"/>
  <c r="BZ18" i="1"/>
  <c r="L18" i="1"/>
  <c r="L21" i="1"/>
  <c r="BZ21" i="1"/>
  <c r="L10" i="1"/>
  <c r="BZ10" i="1"/>
  <c r="L11" i="1"/>
  <c r="BZ11" i="1"/>
  <c r="BZ17" i="1"/>
  <c r="L17" i="1"/>
  <c r="L8" i="1"/>
  <c r="BZ8" i="1"/>
  <c r="N127" i="75"/>
  <c r="N128" i="75" s="1"/>
  <c r="N21" i="75" s="1"/>
  <c r="N19" i="76"/>
  <c r="O19" i="76"/>
  <c r="I19" i="76"/>
  <c r="K127" i="75"/>
  <c r="K128" i="75" s="1"/>
  <c r="K21" i="75" s="1"/>
  <c r="L22" i="75" s="1"/>
  <c r="L19" i="76"/>
  <c r="K19" i="76"/>
  <c r="G127" i="75"/>
  <c r="G128" i="75" s="1"/>
  <c r="G21" i="75" s="1"/>
  <c r="G19" i="76"/>
  <c r="H19" i="76"/>
  <c r="CA21" i="1" l="1"/>
  <c r="CA20" i="1" s="1"/>
  <c r="CA19" i="1" s="1"/>
  <c r="M17" i="1"/>
  <c r="D10" i="48"/>
  <c r="I10" i="85"/>
  <c r="BN17" i="1"/>
  <c r="Y17" i="1"/>
  <c r="BE17" i="1"/>
  <c r="Y18" i="1"/>
  <c r="E54" i="86"/>
  <c r="E53" i="86"/>
  <c r="M18" i="1"/>
  <c r="D11" i="48"/>
  <c r="BN18" i="1"/>
  <c r="BE18" i="1"/>
  <c r="I11" i="85"/>
  <c r="I12" i="85"/>
  <c r="D12" i="48"/>
  <c r="BN19" i="1"/>
  <c r="BE19" i="1"/>
  <c r="M19" i="1"/>
  <c r="Y19" i="1"/>
  <c r="M20" i="1"/>
  <c r="BN20" i="1"/>
  <c r="BE20" i="1"/>
  <c r="D13" i="48"/>
  <c r="I13" i="85"/>
  <c r="Y20" i="1"/>
  <c r="M15" i="1"/>
  <c r="D8" i="48"/>
  <c r="I8" i="85"/>
  <c r="BN15" i="1"/>
  <c r="BE15" i="1"/>
  <c r="Y15" i="1"/>
  <c r="M8" i="1"/>
  <c r="BE8" i="1"/>
  <c r="BN8" i="1"/>
  <c r="Y8" i="1"/>
  <c r="Y36" i="1"/>
  <c r="Y11" i="1"/>
  <c r="BE11" i="1"/>
  <c r="Y33" i="1"/>
  <c r="Y27" i="1"/>
  <c r="Y24" i="1"/>
  <c r="Y35" i="1"/>
  <c r="Y29" i="1"/>
  <c r="Y34" i="1"/>
  <c r="Y25" i="1"/>
  <c r="Y30" i="1"/>
  <c r="Y23" i="1"/>
  <c r="D4" i="48"/>
  <c r="Y32" i="1"/>
  <c r="Y26" i="1"/>
  <c r="Y31" i="1"/>
  <c r="Y28" i="1"/>
  <c r="M11" i="1"/>
  <c r="BN11" i="1"/>
  <c r="L41" i="1"/>
  <c r="Y10" i="1"/>
  <c r="BE10" i="1"/>
  <c r="M10" i="1"/>
  <c r="D3" i="48"/>
  <c r="BN10" i="1"/>
  <c r="Y21" i="1"/>
  <c r="BN21" i="1"/>
  <c r="M21" i="1"/>
  <c r="D14" i="48"/>
  <c r="BE21" i="1"/>
  <c r="I14" i="85"/>
  <c r="CA18" i="1"/>
  <c r="CA17" i="1" s="1"/>
  <c r="I15" i="85"/>
  <c r="BE23" i="1"/>
  <c r="D15" i="48"/>
  <c r="BN22" i="1"/>
  <c r="Y22" i="1"/>
  <c r="BE22" i="1"/>
  <c r="M22" i="1"/>
  <c r="M14" i="1"/>
  <c r="BE14" i="1"/>
  <c r="BN14" i="1"/>
  <c r="D7" i="48"/>
  <c r="Y14" i="1"/>
  <c r="I7" i="85"/>
  <c r="I6" i="85"/>
  <c r="M13" i="1"/>
  <c r="D6" i="48"/>
  <c r="BE13" i="1"/>
  <c r="BN13" i="1"/>
  <c r="Y13" i="1"/>
  <c r="BN9" i="1"/>
  <c r="M9" i="1"/>
  <c r="Y9" i="1"/>
  <c r="BE9" i="1"/>
  <c r="I6" i="1"/>
  <c r="L6" i="1" s="1"/>
  <c r="BE7" i="1" s="1"/>
  <c r="BZ6" i="1"/>
  <c r="M12" i="1"/>
  <c r="I5" i="85"/>
  <c r="D5" i="48"/>
  <c r="BN12" i="1"/>
  <c r="BE12" i="1"/>
  <c r="Y12" i="1"/>
  <c r="BE16" i="1"/>
  <c r="M16" i="1"/>
  <c r="BN16" i="1"/>
  <c r="D9" i="48"/>
  <c r="I9" i="85"/>
  <c r="Y16" i="1"/>
  <c r="BN7" i="1"/>
  <c r="M7" i="1"/>
  <c r="Y7" i="1"/>
  <c r="O22" i="75"/>
  <c r="N22" i="75"/>
  <c r="K22" i="75"/>
  <c r="H22" i="75"/>
  <c r="G22" i="75"/>
  <c r="CB17" i="1" l="1"/>
  <c r="J10" i="85" s="1"/>
  <c r="G12" i="86" s="1"/>
  <c r="CA16" i="1"/>
  <c r="F11" i="86"/>
  <c r="Y6" i="1"/>
  <c r="M6" i="1"/>
  <c r="F9" i="86"/>
  <c r="F17" i="86"/>
  <c r="F16" i="86"/>
  <c r="F13" i="86"/>
  <c r="F7" i="86"/>
  <c r="F8" i="86"/>
  <c r="D1" i="48"/>
  <c r="I4" i="85"/>
  <c r="C9" i="85" s="1"/>
  <c r="F10" i="86"/>
  <c r="C8" i="85"/>
  <c r="F15" i="86"/>
  <c r="C13" i="85"/>
  <c r="F14" i="86"/>
  <c r="C12" i="85"/>
  <c r="B11" i="48"/>
  <c r="F11" i="48" s="1"/>
  <c r="F12" i="86"/>
  <c r="C10" i="85" l="1"/>
  <c r="C7" i="85"/>
  <c r="C6" i="85"/>
  <c r="C5" i="85"/>
  <c r="C11" i="85"/>
  <c r="B28" i="48"/>
  <c r="F28" i="48" s="1"/>
  <c r="B24" i="48"/>
  <c r="F24" i="48" s="1"/>
  <c r="B27" i="48"/>
  <c r="F27" i="48" s="1"/>
  <c r="B18" i="48"/>
  <c r="F18" i="48" s="1"/>
  <c r="B23" i="48"/>
  <c r="F23" i="48" s="1"/>
  <c r="B22" i="48"/>
  <c r="F22" i="48" s="1"/>
  <c r="B21" i="48"/>
  <c r="F21" i="48" s="1"/>
  <c r="B25" i="48"/>
  <c r="F25" i="48" s="1"/>
  <c r="B29" i="48"/>
  <c r="F29" i="48" s="1"/>
  <c r="B20" i="48"/>
  <c r="F20" i="48" s="1"/>
  <c r="B26" i="48"/>
  <c r="F26" i="48" s="1"/>
  <c r="B19" i="48"/>
  <c r="F19" i="48" s="1"/>
  <c r="B17" i="48"/>
  <c r="F17" i="48" s="1"/>
  <c r="B16" i="48"/>
  <c r="F16" i="48" s="1"/>
  <c r="B9" i="48"/>
  <c r="F9" i="48" s="1"/>
  <c r="B12" i="48"/>
  <c r="F12" i="48" s="1"/>
  <c r="B8" i="48"/>
  <c r="F8" i="48" s="1"/>
  <c r="B14" i="48"/>
  <c r="F14" i="48" s="1"/>
  <c r="B7" i="48"/>
  <c r="F7" i="48" s="1"/>
  <c r="B6" i="48"/>
  <c r="F6" i="48" s="1"/>
  <c r="C22" i="85"/>
  <c r="F6" i="86"/>
  <c r="F43" i="86" s="1"/>
  <c r="C24" i="85"/>
  <c r="C4" i="85"/>
  <c r="C27" i="85"/>
  <c r="C16" i="85"/>
  <c r="C20" i="85"/>
  <c r="C25" i="85"/>
  <c r="C26" i="85"/>
  <c r="C18" i="85"/>
  <c r="C23" i="85"/>
  <c r="C29" i="85"/>
  <c r="C19" i="85"/>
  <c r="C17" i="85"/>
  <c r="C28" i="85"/>
  <c r="C21" i="85"/>
  <c r="B3" i="48"/>
  <c r="F3" i="48" s="1"/>
  <c r="B10" i="48"/>
  <c r="F10" i="48" s="1"/>
  <c r="F44" i="86"/>
  <c r="F39" i="86"/>
  <c r="B13" i="48"/>
  <c r="F13" i="48" s="1"/>
  <c r="B4" i="48"/>
  <c r="F4" i="48" s="1"/>
  <c r="C14" i="85"/>
  <c r="C15" i="85"/>
  <c r="B15" i="48"/>
  <c r="F15" i="48" s="1"/>
  <c r="B5" i="48"/>
  <c r="F5" i="48" s="1"/>
  <c r="CB16" i="1"/>
  <c r="J9" i="85" s="1"/>
  <c r="G11" i="86" s="1"/>
  <c r="CA15" i="1"/>
  <c r="F38" i="86" l="1"/>
  <c r="CB15" i="1"/>
  <c r="J8" i="85" s="1"/>
  <c r="G10" i="86" s="1"/>
  <c r="CA14" i="1"/>
  <c r="CA13" i="1" l="1"/>
  <c r="CB14" i="1"/>
  <c r="J7" i="85" s="1"/>
  <c r="G9" i="86" s="1"/>
  <c r="CA12" i="1" l="1"/>
  <c r="CB13" i="1"/>
  <c r="J6" i="85" s="1"/>
  <c r="G8" i="86" s="1"/>
  <c r="CB12" i="1" l="1"/>
  <c r="J5" i="85" s="1"/>
  <c r="G7" i="86" s="1"/>
  <c r="CA11" i="1"/>
  <c r="CA10" i="1" l="1"/>
  <c r="CB11" i="1"/>
  <c r="CA9" i="1" l="1"/>
  <c r="CB10" i="1"/>
  <c r="CB39" i="1" l="1"/>
  <c r="CD10" i="1" s="1"/>
  <c r="CA8" i="1"/>
  <c r="CB9" i="1"/>
  <c r="CA7" i="1" l="1"/>
  <c r="CB8" i="1"/>
  <c r="CD8" i="1" s="1"/>
  <c r="CD9" i="1"/>
  <c r="CD22" i="1"/>
  <c r="CD25" i="1"/>
  <c r="CD29" i="1"/>
  <c r="CD23" i="1"/>
  <c r="CD19" i="1"/>
  <c r="CD35" i="1"/>
  <c r="CD33" i="1"/>
  <c r="CD14" i="1"/>
  <c r="CD30" i="1"/>
  <c r="CD34" i="1"/>
  <c r="CD27" i="1"/>
  <c r="CD20" i="1"/>
  <c r="CD26" i="1"/>
  <c r="CD31" i="1"/>
  <c r="CD28" i="1"/>
  <c r="CD32" i="1"/>
  <c r="CD24" i="1"/>
  <c r="CD17" i="1"/>
  <c r="CD15" i="1"/>
  <c r="CD13" i="1"/>
  <c r="CD11" i="1"/>
  <c r="CD21" i="1"/>
  <c r="J4" i="85"/>
  <c r="CD18" i="1"/>
  <c r="CD16" i="1"/>
  <c r="CD12" i="1"/>
  <c r="P4" i="76"/>
  <c r="M4" i="76"/>
  <c r="H4" i="76"/>
  <c r="Q4" i="76"/>
  <c r="O4" i="76"/>
  <c r="N4" i="76"/>
  <c r="K4" i="76"/>
  <c r="L4" i="76"/>
  <c r="G4" i="76"/>
  <c r="J4" i="76"/>
  <c r="I4" i="76"/>
  <c r="I5" i="76" s="1"/>
  <c r="D29" i="85" l="1"/>
  <c r="D21" i="85"/>
  <c r="D28" i="85"/>
  <c r="D23" i="85"/>
  <c r="D13" i="85"/>
  <c r="D16" i="85"/>
  <c r="D19" i="85"/>
  <c r="D27" i="85"/>
  <c r="D4" i="85"/>
  <c r="D22" i="85"/>
  <c r="G6" i="86"/>
  <c r="D7" i="85"/>
  <c r="D11" i="85"/>
  <c r="D26" i="85"/>
  <c r="D12" i="85"/>
  <c r="D20" i="85"/>
  <c r="D14" i="85"/>
  <c r="D18" i="85"/>
  <c r="D24" i="85"/>
  <c r="D17" i="85"/>
  <c r="D25" i="85"/>
  <c r="D15" i="85"/>
  <c r="D10" i="85"/>
  <c r="D8" i="85"/>
  <c r="D6" i="85"/>
  <c r="D9" i="85"/>
  <c r="D5" i="85"/>
  <c r="CB7" i="1"/>
  <c r="CD7" i="1" s="1"/>
  <c r="CA6" i="1"/>
  <c r="P5" i="76"/>
  <c r="Q5" i="76"/>
  <c r="R5" i="76"/>
  <c r="J5" i="76"/>
  <c r="L5" i="76"/>
  <c r="M5" i="76"/>
  <c r="K5" i="76"/>
  <c r="N5" i="76"/>
  <c r="H5" i="76"/>
  <c r="O5" i="76"/>
  <c r="BY6" i="1" l="1"/>
  <c r="CB6" i="1"/>
  <c r="CD6" i="1" s="1"/>
  <c r="G38" i="86"/>
  <c r="G43" i="86"/>
</calcChain>
</file>

<file path=xl/comments1.xml><?xml version="1.0" encoding="utf-8"?>
<comments xmlns="http://schemas.openxmlformats.org/spreadsheetml/2006/main">
  <authors>
    <author>兵庫県</author>
  </authors>
  <commentList>
    <comment ref="H49" authorId="0">
      <text>
        <r>
          <rPr>
            <b/>
            <sz val="9"/>
            <color indexed="81"/>
            <rFont val="ＭＳ Ｐゴシック"/>
            <family val="3"/>
            <charset val="128"/>
          </rPr>
          <t>～92 国民経済計算年報</t>
        </r>
      </text>
    </comment>
  </commentList>
</comments>
</file>

<file path=xl/sharedStrings.xml><?xml version="1.0" encoding="utf-8"?>
<sst xmlns="http://schemas.openxmlformats.org/spreadsheetml/2006/main" count="8216" uniqueCount="2389">
  <si>
    <t>GDP長期時系列</t>
    <rPh sb="3" eb="5">
      <t>チョウキ</t>
    </rPh>
    <rPh sb="5" eb="8">
      <t>ジケイレツ</t>
    </rPh>
    <phoneticPr fontId="2"/>
  </si>
  <si>
    <t>簡易接続</t>
    <rPh sb="0" eb="2">
      <t>カンイ</t>
    </rPh>
    <rPh sb="2" eb="4">
      <t>セツゾク</t>
    </rPh>
    <phoneticPr fontId="2"/>
  </si>
  <si>
    <t>名目</t>
    <rPh sb="0" eb="2">
      <t>メイモク</t>
    </rPh>
    <phoneticPr fontId="2"/>
  </si>
  <si>
    <t>実質（固定基準年）</t>
    <rPh sb="0" eb="2">
      <t>ジッシツ</t>
    </rPh>
    <rPh sb="3" eb="5">
      <t>コテイ</t>
    </rPh>
    <rPh sb="5" eb="7">
      <t>キジュン</t>
    </rPh>
    <rPh sb="7" eb="8">
      <t>ネン</t>
    </rPh>
    <phoneticPr fontId="2"/>
  </si>
  <si>
    <t>実質（連鎖）</t>
    <rPh sb="0" eb="2">
      <t>ジッシツ</t>
    </rPh>
    <rPh sb="3" eb="5">
      <t>レンサ</t>
    </rPh>
    <phoneticPr fontId="2"/>
  </si>
  <si>
    <t>県</t>
    <rPh sb="0" eb="1">
      <t>ケン</t>
    </rPh>
    <phoneticPr fontId="2"/>
  </si>
  <si>
    <t>H12年基準</t>
    <rPh sb="3" eb="4">
      <t>ネン</t>
    </rPh>
    <rPh sb="4" eb="6">
      <t>キジュン</t>
    </rPh>
    <phoneticPr fontId="2"/>
  </si>
  <si>
    <t>H17年基準</t>
    <rPh sb="3" eb="4">
      <t>ネン</t>
    </rPh>
    <rPh sb="4" eb="6">
      <t>キジュン</t>
    </rPh>
    <phoneticPr fontId="2"/>
  </si>
  <si>
    <t>百万円</t>
    <rPh sb="0" eb="1">
      <t>ヒャク</t>
    </rPh>
    <rPh sb="1" eb="3">
      <t>マンエン</t>
    </rPh>
    <phoneticPr fontId="2"/>
  </si>
  <si>
    <t>平成2年度</t>
    <rPh sb="0" eb="2">
      <t>ヘイセイ</t>
    </rPh>
    <rPh sb="3" eb="5">
      <t>ネンド</t>
    </rPh>
    <phoneticPr fontId="2"/>
  </si>
  <si>
    <t>平成3年度</t>
    <rPh sb="0" eb="2">
      <t>ヘイセイ</t>
    </rPh>
    <rPh sb="3" eb="5">
      <t>ネンド</t>
    </rPh>
    <phoneticPr fontId="2"/>
  </si>
  <si>
    <t>平成4年度</t>
    <rPh sb="0" eb="2">
      <t>ヘイセイ</t>
    </rPh>
    <rPh sb="3" eb="5">
      <t>ネンド</t>
    </rPh>
    <phoneticPr fontId="2"/>
  </si>
  <si>
    <t>平成5年度</t>
    <rPh sb="0" eb="2">
      <t>ヘイセイ</t>
    </rPh>
    <rPh sb="3" eb="5">
      <t>ネンド</t>
    </rPh>
    <phoneticPr fontId="2"/>
  </si>
  <si>
    <t>平成6年度</t>
    <rPh sb="0" eb="2">
      <t>ヘイセイ</t>
    </rPh>
    <rPh sb="3" eb="5">
      <t>ネンド</t>
    </rPh>
    <phoneticPr fontId="2"/>
  </si>
  <si>
    <t>平成7年度</t>
    <rPh sb="0" eb="2">
      <t>ヘイセイ</t>
    </rPh>
    <rPh sb="3" eb="5">
      <t>ネンド</t>
    </rPh>
    <phoneticPr fontId="2"/>
  </si>
  <si>
    <t>平成8年度</t>
    <rPh sb="0" eb="2">
      <t>ヘイセイ</t>
    </rPh>
    <rPh sb="3" eb="5">
      <t>ネンド</t>
    </rPh>
    <phoneticPr fontId="2"/>
  </si>
  <si>
    <t>平成9年度</t>
    <rPh sb="0" eb="2">
      <t>ヘイセイ</t>
    </rPh>
    <rPh sb="3" eb="5">
      <t>ネンド</t>
    </rPh>
    <phoneticPr fontId="2"/>
  </si>
  <si>
    <t>平成10年度</t>
    <rPh sb="0" eb="2">
      <t>ヘイセイ</t>
    </rPh>
    <rPh sb="4" eb="6">
      <t>ネンド</t>
    </rPh>
    <phoneticPr fontId="2"/>
  </si>
  <si>
    <t>平成11年度</t>
    <rPh sb="0" eb="2">
      <t>ヘイセイ</t>
    </rPh>
    <rPh sb="4" eb="6">
      <t>ネンド</t>
    </rPh>
    <phoneticPr fontId="2"/>
  </si>
  <si>
    <t>平成12年度</t>
    <rPh sb="0" eb="2">
      <t>ヘイセイ</t>
    </rPh>
    <rPh sb="4" eb="6">
      <t>ネンド</t>
    </rPh>
    <phoneticPr fontId="2"/>
  </si>
  <si>
    <t>平成13年度</t>
    <rPh sb="0" eb="2">
      <t>ヘイセイ</t>
    </rPh>
    <rPh sb="4" eb="6">
      <t>ネンド</t>
    </rPh>
    <phoneticPr fontId="2"/>
  </si>
  <si>
    <t>平成14年度</t>
    <rPh sb="0" eb="2">
      <t>ヘイセイ</t>
    </rPh>
    <rPh sb="4" eb="6">
      <t>ネンド</t>
    </rPh>
    <phoneticPr fontId="2"/>
  </si>
  <si>
    <t>平成15年度</t>
    <rPh sb="0" eb="2">
      <t>ヘイセイ</t>
    </rPh>
    <rPh sb="4" eb="6">
      <t>ネンド</t>
    </rPh>
    <phoneticPr fontId="2"/>
  </si>
  <si>
    <t>平成16年度</t>
    <rPh sb="0" eb="2">
      <t>ヘイセイ</t>
    </rPh>
    <rPh sb="4" eb="6">
      <t>ネンド</t>
    </rPh>
    <phoneticPr fontId="2"/>
  </si>
  <si>
    <t>平成17年度</t>
    <rPh sb="0" eb="2">
      <t>ヘイセイ</t>
    </rPh>
    <rPh sb="4" eb="6">
      <t>ネンド</t>
    </rPh>
    <phoneticPr fontId="2"/>
  </si>
  <si>
    <t>平成18年度</t>
    <rPh sb="0" eb="2">
      <t>ヘイセイ</t>
    </rPh>
    <rPh sb="4" eb="6">
      <t>ネンド</t>
    </rPh>
    <phoneticPr fontId="2"/>
  </si>
  <si>
    <t>平成19年度</t>
    <rPh sb="0" eb="2">
      <t>ヘイセイ</t>
    </rPh>
    <rPh sb="4" eb="6">
      <t>ネンド</t>
    </rPh>
    <phoneticPr fontId="2"/>
  </si>
  <si>
    <t>平成20年度</t>
    <rPh sb="0" eb="2">
      <t>ヘイセイ</t>
    </rPh>
    <rPh sb="4" eb="6">
      <t>ネンド</t>
    </rPh>
    <phoneticPr fontId="2"/>
  </si>
  <si>
    <t>平成21年度</t>
    <rPh sb="0" eb="2">
      <t>ヘイセイ</t>
    </rPh>
    <rPh sb="4" eb="6">
      <t>ネンド</t>
    </rPh>
    <phoneticPr fontId="2"/>
  </si>
  <si>
    <t>平成22年度</t>
    <rPh sb="0" eb="2">
      <t>ヘイセイ</t>
    </rPh>
    <rPh sb="4" eb="6">
      <t>ネンド</t>
    </rPh>
    <phoneticPr fontId="2"/>
  </si>
  <si>
    <t>平成23年度</t>
    <rPh sb="0" eb="2">
      <t>ヘイセイ</t>
    </rPh>
    <rPh sb="4" eb="6">
      <t>ネンド</t>
    </rPh>
    <phoneticPr fontId="2"/>
  </si>
  <si>
    <t>平成24年度</t>
    <rPh sb="0" eb="2">
      <t>ヘイセイ</t>
    </rPh>
    <rPh sb="4" eb="6">
      <t>ネンド</t>
    </rPh>
    <phoneticPr fontId="2"/>
  </si>
  <si>
    <t xml:space="preserve"> 県内総生産（支出側／実質：平成12暦年固定基準年方式）長期時系列データ(平成12年基準)</t>
    <rPh sb="4" eb="6">
      <t>セイサン</t>
    </rPh>
    <rPh sb="7" eb="9">
      <t>シシュツ</t>
    </rPh>
    <rPh sb="9" eb="10">
      <t>ガワ</t>
    </rPh>
    <rPh sb="28" eb="30">
      <t>チョウキ</t>
    </rPh>
    <rPh sb="30" eb="33">
      <t>ジケイレツ</t>
    </rPh>
    <rPh sb="37" eb="39">
      <t>ヘイセイ</t>
    </rPh>
    <rPh sb="41" eb="42">
      <t>ネン</t>
    </rPh>
    <rPh sb="42" eb="44">
      <t>キジュン</t>
    </rPh>
    <phoneticPr fontId="2"/>
  </si>
  <si>
    <t xml:space="preserve"> </t>
    <phoneticPr fontId="2"/>
  </si>
  <si>
    <t>　</t>
    <phoneticPr fontId="2"/>
  </si>
  <si>
    <t>93SNA接続データ（平成2年度～）</t>
    <rPh sb="5" eb="7">
      <t>セツゾク</t>
    </rPh>
    <rPh sb="11" eb="13">
      <t>ヘイセイ</t>
    </rPh>
    <rPh sb="14" eb="16">
      <t>ネンド</t>
    </rPh>
    <phoneticPr fontId="2"/>
  </si>
  <si>
    <t>（単位：百万円）</t>
  </si>
  <si>
    <t>　　　　項　　　　　　目</t>
  </si>
  <si>
    <t>平成２年度</t>
    <rPh sb="0" eb="2">
      <t>ヘイセイ</t>
    </rPh>
    <phoneticPr fontId="12"/>
  </si>
  <si>
    <t>平成３年度</t>
    <rPh sb="0" eb="2">
      <t>ヘイセイ</t>
    </rPh>
    <phoneticPr fontId="12"/>
  </si>
  <si>
    <t>平成４年度</t>
    <rPh sb="0" eb="2">
      <t>ヘイセイ</t>
    </rPh>
    <phoneticPr fontId="12"/>
  </si>
  <si>
    <t>平成５年度</t>
    <rPh sb="0" eb="2">
      <t>ヘイセイ</t>
    </rPh>
    <phoneticPr fontId="12"/>
  </si>
  <si>
    <t>平成６年度</t>
    <rPh sb="0" eb="2">
      <t>ヘイセイ</t>
    </rPh>
    <phoneticPr fontId="12"/>
  </si>
  <si>
    <t>平成７年度</t>
    <rPh sb="0" eb="2">
      <t>ヘイセイ</t>
    </rPh>
    <phoneticPr fontId="12"/>
  </si>
  <si>
    <t>平成８年度</t>
    <rPh sb="0" eb="2">
      <t>ヘイセイ</t>
    </rPh>
    <rPh sb="3" eb="5">
      <t>ネンド</t>
    </rPh>
    <phoneticPr fontId="12"/>
  </si>
  <si>
    <t>平成９年度</t>
    <rPh sb="0" eb="2">
      <t>ヘイセイ</t>
    </rPh>
    <rPh sb="3" eb="5">
      <t>ネンド</t>
    </rPh>
    <phoneticPr fontId="12"/>
  </si>
  <si>
    <t>平成10年度</t>
    <rPh sb="0" eb="2">
      <t>ヘイセイ</t>
    </rPh>
    <rPh sb="4" eb="6">
      <t>ネンド</t>
    </rPh>
    <phoneticPr fontId="12"/>
  </si>
  <si>
    <t>平成2１年度</t>
    <rPh sb="0" eb="2">
      <t>ヘイセイ</t>
    </rPh>
    <rPh sb="4" eb="6">
      <t>ネンド</t>
    </rPh>
    <phoneticPr fontId="2"/>
  </si>
  <si>
    <t>1 民間最終消費支出</t>
  </si>
  <si>
    <t xml:space="preserve"> (1)家計最終消費支出</t>
  </si>
  <si>
    <t xml:space="preserve">   A 食料</t>
  </si>
  <si>
    <t xml:space="preserve">   B 住居</t>
  </si>
  <si>
    <t xml:space="preserve">   C 光熱・水道</t>
  </si>
  <si>
    <t xml:space="preserve">   D 家具･家庭用品</t>
  </si>
  <si>
    <t xml:space="preserve">   E 被服及び履物</t>
  </si>
  <si>
    <t xml:space="preserve">   F 保健医療</t>
  </si>
  <si>
    <t xml:space="preserve">   G 交通･通信</t>
  </si>
  <si>
    <t xml:space="preserve">   H 教育</t>
  </si>
  <si>
    <t xml:space="preserve">   I 教養娯楽</t>
  </si>
  <si>
    <t xml:space="preserve">   J その他の消費支出</t>
  </si>
  <si>
    <t xml:space="preserve"> (2)対家計民間非営利団体最終消費支出</t>
  </si>
  <si>
    <t>2 政府最終消費支出</t>
  </si>
  <si>
    <t xml:space="preserve"> (1)国出先機関</t>
  </si>
  <si>
    <t xml:space="preserve"> (2)  県</t>
  </si>
  <si>
    <t xml:space="preserve"> (3)市  町</t>
  </si>
  <si>
    <t xml:space="preserve"> (4)社会保障基金</t>
  </si>
  <si>
    <t>【再掲】（1+2）</t>
  </si>
  <si>
    <t>　・ 家計現実最終消費</t>
  </si>
  <si>
    <t>　・ 政府現実最終消費</t>
  </si>
  <si>
    <t>3 県内総資本形成</t>
  </si>
  <si>
    <t xml:space="preserve"> (1)総固定資本形成</t>
  </si>
  <si>
    <t xml:space="preserve">  A 民  間</t>
  </si>
  <si>
    <t xml:space="preserve">   a 住    宅</t>
  </si>
  <si>
    <t xml:space="preserve">   b 企業設備</t>
  </si>
  <si>
    <t xml:space="preserve">  B 公  的</t>
  </si>
  <si>
    <t xml:space="preserve">   c 一般政府</t>
  </si>
  <si>
    <t xml:space="preserve"> (2)在庫品増加</t>
  </si>
  <si>
    <t xml:space="preserve">  A 民間企業</t>
  </si>
  <si>
    <t xml:space="preserve">  B 公的（公的企業・一般政府）</t>
  </si>
  <si>
    <t>4 財貨･ｻｰﾋﾞｽの移出入(純)・統計上の不突合</t>
  </si>
  <si>
    <t xml:space="preserve"> (1)財貨・ｻｰﾋﾞｽの移出</t>
  </si>
  <si>
    <t xml:space="preserve"> (2)（控除）財貨・ｻｰﾋﾞｽの移入</t>
  </si>
  <si>
    <t xml:space="preserve"> (3)統計上の不突合</t>
  </si>
  <si>
    <t>5 県内総支出(市場価格表示)(1＋2＋3＋4）</t>
  </si>
  <si>
    <t>参</t>
  </si>
  <si>
    <t>県外からの所得(純)</t>
  </si>
  <si>
    <t>考</t>
  </si>
  <si>
    <t>県民総所得(市場価格表示)</t>
  </si>
  <si>
    <t>平成14年度</t>
  </si>
  <si>
    <t>平成15年度</t>
  </si>
  <si>
    <t>平成18年度</t>
  </si>
  <si>
    <t>平成24年度</t>
  </si>
  <si>
    <t>四半期別兵庫県内ＧＤＰ速報（支出側） 名目原系列</t>
    <rPh sb="14" eb="16">
      <t>シシュツ</t>
    </rPh>
    <rPh sb="16" eb="17">
      <t>ガワ</t>
    </rPh>
    <rPh sb="19" eb="21">
      <t>メイモク</t>
    </rPh>
    <rPh sb="21" eb="24">
      <t>ゲンケイレツ</t>
    </rPh>
    <phoneticPr fontId="18"/>
  </si>
  <si>
    <t>（資料：兵庫県統計課「四半期別兵庫県内ＧＤＰ速報」）</t>
    <rPh sb="1" eb="3">
      <t>シリョウ</t>
    </rPh>
    <rPh sb="4" eb="7">
      <t>ヒョウゴケン</t>
    </rPh>
    <rPh sb="7" eb="9">
      <t>トウケイ</t>
    </rPh>
    <rPh sb="9" eb="10">
      <t>カ</t>
    </rPh>
    <rPh sb="11" eb="14">
      <t>シハンキ</t>
    </rPh>
    <rPh sb="14" eb="15">
      <t>ベツ</t>
    </rPh>
    <rPh sb="15" eb="17">
      <t>ヒョウゴ</t>
    </rPh>
    <rPh sb="17" eb="19">
      <t>ケンナイ</t>
    </rPh>
    <rPh sb="22" eb="24">
      <t>ソクホウ</t>
    </rPh>
    <phoneticPr fontId="17"/>
  </si>
  <si>
    <t>（単位：百万円）</t>
    <rPh sb="1" eb="3">
      <t>タンイ</t>
    </rPh>
    <rPh sb="4" eb="5">
      <t>ヒャク</t>
    </rPh>
    <rPh sb="5" eb="7">
      <t>マンエン</t>
    </rPh>
    <phoneticPr fontId="16"/>
  </si>
  <si>
    <t>県内総生産</t>
    <rPh sb="0" eb="2">
      <t>ケンナイ</t>
    </rPh>
    <rPh sb="2" eb="5">
      <t>ソウセイサン</t>
    </rPh>
    <phoneticPr fontId="18"/>
  </si>
  <si>
    <t>民間最終</t>
    <rPh sb="0" eb="2">
      <t>ミンカン</t>
    </rPh>
    <rPh sb="2" eb="4">
      <t>サイシュウ</t>
    </rPh>
    <phoneticPr fontId="17"/>
  </si>
  <si>
    <t>民間住宅</t>
    <rPh sb="0" eb="2">
      <t>ミンカン</t>
    </rPh>
    <rPh sb="2" eb="4">
      <t>ジュウタク</t>
    </rPh>
    <phoneticPr fontId="18"/>
  </si>
  <si>
    <t>民間企業</t>
    <rPh sb="0" eb="2">
      <t>ミンカン</t>
    </rPh>
    <rPh sb="2" eb="4">
      <t>キギョウ</t>
    </rPh>
    <phoneticPr fontId="18"/>
  </si>
  <si>
    <t>民間</t>
    <rPh sb="0" eb="2">
      <t>ミンカン</t>
    </rPh>
    <phoneticPr fontId="18"/>
  </si>
  <si>
    <t>政府最終</t>
    <rPh sb="0" eb="2">
      <t>セイフ</t>
    </rPh>
    <rPh sb="2" eb="4">
      <t>サイシュウ</t>
    </rPh>
    <phoneticPr fontId="17"/>
  </si>
  <si>
    <t>公的固定</t>
    <rPh sb="0" eb="2">
      <t>コウテキ</t>
    </rPh>
    <rPh sb="2" eb="4">
      <t>コテイ</t>
    </rPh>
    <phoneticPr fontId="16"/>
  </si>
  <si>
    <t>公的</t>
    <rPh sb="0" eb="2">
      <t>コウテキ</t>
    </rPh>
    <phoneticPr fontId="16"/>
  </si>
  <si>
    <t>純移出・</t>
    <rPh sb="0" eb="1">
      <t>ジュン</t>
    </rPh>
    <rPh sb="1" eb="3">
      <t>イシュツ</t>
    </rPh>
    <phoneticPr fontId="18"/>
  </si>
  <si>
    <t>県内総生産</t>
    <rPh sb="0" eb="2">
      <t>ケンナイ</t>
    </rPh>
    <rPh sb="2" eb="5">
      <t>ソウセイサン</t>
    </rPh>
    <phoneticPr fontId="21"/>
  </si>
  <si>
    <t>項目</t>
    <rPh sb="0" eb="2">
      <t>コウモク</t>
    </rPh>
    <phoneticPr fontId="17"/>
  </si>
  <si>
    <t>（支出側）</t>
    <rPh sb="1" eb="3">
      <t>シシュツ</t>
    </rPh>
    <rPh sb="3" eb="4">
      <t>ガワ</t>
    </rPh>
    <phoneticPr fontId="21"/>
  </si>
  <si>
    <t>消費支出</t>
    <rPh sb="0" eb="2">
      <t>ショウヒ</t>
    </rPh>
    <rPh sb="2" eb="4">
      <t>シシュツ</t>
    </rPh>
    <phoneticPr fontId="21"/>
  </si>
  <si>
    <t>投資</t>
    <rPh sb="0" eb="2">
      <t>トウシ</t>
    </rPh>
    <phoneticPr fontId="21"/>
  </si>
  <si>
    <t>設備投資</t>
    <rPh sb="0" eb="2">
      <t>セツビ</t>
    </rPh>
    <rPh sb="2" eb="4">
      <t>トウシ</t>
    </rPh>
    <phoneticPr fontId="21"/>
  </si>
  <si>
    <t>消費支出</t>
    <rPh sb="0" eb="2">
      <t>ショウヒ</t>
    </rPh>
    <rPh sb="2" eb="4">
      <t>シシュツ</t>
    </rPh>
    <phoneticPr fontId="16"/>
  </si>
  <si>
    <t>資本形成</t>
    <rPh sb="0" eb="2">
      <t>シホン</t>
    </rPh>
    <rPh sb="2" eb="4">
      <t>ケイセイ</t>
    </rPh>
    <phoneticPr fontId="16"/>
  </si>
  <si>
    <t>統計上の</t>
    <rPh sb="0" eb="3">
      <t>トウケイジョウ</t>
    </rPh>
    <phoneticPr fontId="18"/>
  </si>
  <si>
    <t>純移出</t>
    <rPh sb="0" eb="1">
      <t>ジュン</t>
    </rPh>
    <rPh sb="1" eb="3">
      <t>イシュツ</t>
    </rPh>
    <phoneticPr fontId="17"/>
  </si>
  <si>
    <t>移出</t>
    <rPh sb="0" eb="1">
      <t>イ</t>
    </rPh>
    <rPh sb="1" eb="2">
      <t>デ</t>
    </rPh>
    <phoneticPr fontId="16"/>
  </si>
  <si>
    <t>（控除）</t>
    <rPh sb="1" eb="3">
      <t>コウジョ</t>
    </rPh>
    <phoneticPr fontId="16"/>
  </si>
  <si>
    <t>統計上の</t>
    <rPh sb="0" eb="2">
      <t>トウケイ</t>
    </rPh>
    <rPh sb="2" eb="3">
      <t>ウエ</t>
    </rPh>
    <phoneticPr fontId="17"/>
  </si>
  <si>
    <t>前年同期比</t>
    <rPh sb="0" eb="1">
      <t>マエ</t>
    </rPh>
    <rPh sb="1" eb="2">
      <t>ネン</t>
    </rPh>
    <rPh sb="2" eb="4">
      <t>ドウキ</t>
    </rPh>
    <rPh sb="4" eb="5">
      <t>ヒ</t>
    </rPh>
    <phoneticPr fontId="21"/>
  </si>
  <si>
    <t>不突合</t>
    <rPh sb="0" eb="1">
      <t>フ</t>
    </rPh>
    <rPh sb="1" eb="3">
      <t>ツキア</t>
    </rPh>
    <phoneticPr fontId="21"/>
  </si>
  <si>
    <t>（移出－移入）</t>
    <rPh sb="1" eb="3">
      <t>イシュツ</t>
    </rPh>
    <rPh sb="4" eb="6">
      <t>イニュウ</t>
    </rPh>
    <phoneticPr fontId="17"/>
  </si>
  <si>
    <t>移入</t>
    <rPh sb="0" eb="1">
      <t>イニュウ</t>
    </rPh>
    <rPh sb="1" eb="2">
      <t>イリ</t>
    </rPh>
    <phoneticPr fontId="17"/>
  </si>
  <si>
    <t>不突合</t>
    <rPh sb="0" eb="1">
      <t>フ</t>
    </rPh>
    <rPh sb="1" eb="2">
      <t>トツ</t>
    </rPh>
    <rPh sb="2" eb="3">
      <t>ア</t>
    </rPh>
    <phoneticPr fontId="18"/>
  </si>
  <si>
    <t>（％）</t>
  </si>
  <si>
    <t>4-6月</t>
    <rPh sb="3" eb="4">
      <t>ツキ</t>
    </rPh>
    <phoneticPr fontId="17"/>
  </si>
  <si>
    <t>7-9月</t>
    <rPh sb="3" eb="4">
      <t>ツキ</t>
    </rPh>
    <phoneticPr fontId="17"/>
  </si>
  <si>
    <t>10-12月</t>
    <rPh sb="5" eb="6">
      <t>ツキ</t>
    </rPh>
    <phoneticPr fontId="17"/>
  </si>
  <si>
    <t>19年/1-3月</t>
    <rPh sb="2" eb="3">
      <t>ネン</t>
    </rPh>
    <rPh sb="7" eb="8">
      <t>ツキ</t>
    </rPh>
    <phoneticPr fontId="17"/>
  </si>
  <si>
    <t>20年/1-3月</t>
    <rPh sb="2" eb="3">
      <t>ネン</t>
    </rPh>
    <rPh sb="7" eb="8">
      <t>ツキ</t>
    </rPh>
    <phoneticPr fontId="17"/>
  </si>
  <si>
    <t>21年/1-3月</t>
    <rPh sb="2" eb="3">
      <t>ネン</t>
    </rPh>
    <rPh sb="7" eb="8">
      <t>ツキ</t>
    </rPh>
    <phoneticPr fontId="17"/>
  </si>
  <si>
    <t>22年/1-3月</t>
    <rPh sb="2" eb="3">
      <t>ネン</t>
    </rPh>
    <rPh sb="7" eb="8">
      <t>ツキ</t>
    </rPh>
    <phoneticPr fontId="17"/>
  </si>
  <si>
    <t>23年/1-3月</t>
    <rPh sb="2" eb="3">
      <t>ネン</t>
    </rPh>
    <rPh sb="7" eb="8">
      <t>ツキ</t>
    </rPh>
    <phoneticPr fontId="17"/>
  </si>
  <si>
    <t>24年/1-3月</t>
    <rPh sb="2" eb="3">
      <t>ネン</t>
    </rPh>
    <rPh sb="7" eb="8">
      <t>ツキ</t>
    </rPh>
    <phoneticPr fontId="17"/>
  </si>
  <si>
    <t>25年/1-3月</t>
    <rPh sb="2" eb="3">
      <t>ネン</t>
    </rPh>
    <rPh sb="7" eb="8">
      <t>ツキ</t>
    </rPh>
    <phoneticPr fontId="17"/>
  </si>
  <si>
    <t>　※　純移出・統計上の不突合　＝　純移出（移出－移入）　＋　統計上の不突合</t>
    <rPh sb="3" eb="4">
      <t>ジュン</t>
    </rPh>
    <rPh sb="4" eb="6">
      <t>イシュツ</t>
    </rPh>
    <rPh sb="7" eb="10">
      <t>トウケイジョウ</t>
    </rPh>
    <rPh sb="11" eb="12">
      <t>フ</t>
    </rPh>
    <rPh sb="12" eb="13">
      <t>ツツ</t>
    </rPh>
    <rPh sb="13" eb="14">
      <t>ア</t>
    </rPh>
    <rPh sb="17" eb="18">
      <t>ジュン</t>
    </rPh>
    <rPh sb="18" eb="20">
      <t>イシュツ</t>
    </rPh>
    <rPh sb="21" eb="23">
      <t>イシュツ</t>
    </rPh>
    <rPh sb="24" eb="26">
      <t>イニュウ</t>
    </rPh>
    <rPh sb="30" eb="33">
      <t>トウケイジョウ</t>
    </rPh>
    <rPh sb="34" eb="35">
      <t>フ</t>
    </rPh>
    <rPh sb="35" eb="36">
      <t>トツ</t>
    </rPh>
    <rPh sb="36" eb="37">
      <t>ア</t>
    </rPh>
    <phoneticPr fontId="17"/>
  </si>
  <si>
    <t>県内総生産（支出側／名目年度）</t>
    <rPh sb="0" eb="2">
      <t>ケンナイ</t>
    </rPh>
    <rPh sb="2" eb="5">
      <t>ソウセイサン</t>
    </rPh>
    <rPh sb="6" eb="8">
      <t>シシュツ</t>
    </rPh>
    <rPh sb="8" eb="9">
      <t>ガワ</t>
    </rPh>
    <rPh sb="12" eb="14">
      <t>ネンド</t>
    </rPh>
    <phoneticPr fontId="17"/>
  </si>
  <si>
    <t>（単位：百万円）</t>
    <rPh sb="1" eb="3">
      <t>タンイ</t>
    </rPh>
    <rPh sb="4" eb="6">
      <t>ヒャクマン</t>
    </rPh>
    <rPh sb="6" eb="7">
      <t>エン</t>
    </rPh>
    <phoneticPr fontId="17"/>
  </si>
  <si>
    <t>県内総生産（支出側／実質年度）</t>
    <rPh sb="0" eb="2">
      <t>ケンナイ</t>
    </rPh>
    <rPh sb="2" eb="5">
      <t>ソウセイサン</t>
    </rPh>
    <rPh sb="6" eb="8">
      <t>シシュツ</t>
    </rPh>
    <rPh sb="8" eb="9">
      <t>ガワ</t>
    </rPh>
    <rPh sb="10" eb="12">
      <t>ジッシツ</t>
    </rPh>
    <rPh sb="12" eb="14">
      <t>ネンド</t>
    </rPh>
    <phoneticPr fontId="17"/>
  </si>
  <si>
    <t>平成</t>
    <rPh sb="0" eb="2">
      <t>ヘイセイ</t>
    </rPh>
    <phoneticPr fontId="12"/>
  </si>
  <si>
    <t>23年度</t>
  </si>
  <si>
    <t>　A．食料・非アルコール飲料</t>
  </si>
  <si>
    <t>　B．アルコール飲料・たばこ</t>
  </si>
  <si>
    <t>　C．被服・履物</t>
  </si>
  <si>
    <t>　D．住居・電気・ガス・水道</t>
  </si>
  <si>
    <t>　E．家具・家庭用機器・家事サービス</t>
  </si>
  <si>
    <t>　F．保健・医療</t>
  </si>
  <si>
    <t>　G．交通</t>
  </si>
  <si>
    <t>　H．通信</t>
  </si>
  <si>
    <t>　I．娯楽・レジャー・文化</t>
  </si>
  <si>
    <t xml:space="preserve">  J．教育</t>
  </si>
  <si>
    <t xml:space="preserve">  K．外食・宿泊</t>
  </si>
  <si>
    <t xml:space="preserve">  L．その他</t>
  </si>
  <si>
    <t xml:space="preserve"> (1)財貨・ｻｰﾋﾞｽの移出(FISIM除く)</t>
    <rPh sb="4" eb="6">
      <t>ザイカ</t>
    </rPh>
    <rPh sb="13" eb="14">
      <t>イシュツ</t>
    </rPh>
    <rPh sb="14" eb="15">
      <t>ユシュツ</t>
    </rPh>
    <rPh sb="21" eb="22">
      <t>ノゾ</t>
    </rPh>
    <phoneticPr fontId="2"/>
  </si>
  <si>
    <t xml:space="preserve"> (2)(控除)財貨･ｻｰﾋﾞｽの移入(FISIM除く)</t>
    <rPh sb="5" eb="7">
      <t>コウジョ</t>
    </rPh>
    <rPh sb="8" eb="10">
      <t>ザイカ</t>
    </rPh>
    <rPh sb="17" eb="18">
      <t>イニュウ</t>
    </rPh>
    <rPh sb="18" eb="19">
      <t>ユニュウ</t>
    </rPh>
    <phoneticPr fontId="2"/>
  </si>
  <si>
    <t xml:space="preserve"> (3)FISIM移出入(純)</t>
    <rPh sb="9" eb="11">
      <t>イシュツ</t>
    </rPh>
    <rPh sb="11" eb="12">
      <t>ニュウ</t>
    </rPh>
    <rPh sb="13" eb="14">
      <t>ジュン</t>
    </rPh>
    <phoneticPr fontId="2"/>
  </si>
  <si>
    <t xml:space="preserve"> (4)統計上の不突合</t>
    <rPh sb="4" eb="6">
      <t>トウケイ</t>
    </rPh>
    <rPh sb="6" eb="7">
      <t>ウエ</t>
    </rPh>
    <rPh sb="8" eb="9">
      <t>フ</t>
    </rPh>
    <rPh sb="9" eb="10">
      <t>トツ</t>
    </rPh>
    <rPh sb="10" eb="11">
      <t>ア</t>
    </rPh>
    <phoneticPr fontId="2"/>
  </si>
  <si>
    <t xml:space="preserve"> 県内総生産（支出側／名目）長期時系列データ(平成12年基準)</t>
    <rPh sb="4" eb="6">
      <t>セイサン</t>
    </rPh>
    <rPh sb="7" eb="9">
      <t>シシュツ</t>
    </rPh>
    <rPh sb="9" eb="10">
      <t>ガワ</t>
    </rPh>
    <rPh sb="14" eb="16">
      <t>チョウキ</t>
    </rPh>
    <rPh sb="16" eb="19">
      <t>ジケイレツ</t>
    </rPh>
    <rPh sb="23" eb="25">
      <t>ヘイセイ</t>
    </rPh>
    <rPh sb="27" eb="28">
      <t>ネン</t>
    </rPh>
    <rPh sb="28" eb="30">
      <t>キジュン</t>
    </rPh>
    <phoneticPr fontId="2"/>
  </si>
  <si>
    <t>平成13年度</t>
    <rPh sb="0" eb="2">
      <t>ヘイセイ</t>
    </rPh>
    <rPh sb="4" eb="5">
      <t>ネン</t>
    </rPh>
    <rPh sb="5" eb="6">
      <t>ド</t>
    </rPh>
    <phoneticPr fontId="2"/>
  </si>
  <si>
    <t>平成25年度</t>
    <rPh sb="0" eb="2">
      <t>ヘイセイ</t>
    </rPh>
    <rPh sb="4" eb="6">
      <t>ネンド</t>
    </rPh>
    <phoneticPr fontId="2"/>
  </si>
  <si>
    <t>（単位：百万円）</t>
    <rPh sb="1" eb="3">
      <t>タンイ</t>
    </rPh>
    <rPh sb="4" eb="5">
      <t>ヒャク</t>
    </rPh>
    <rPh sb="5" eb="7">
      <t>マンエン</t>
    </rPh>
    <phoneticPr fontId="2"/>
  </si>
  <si>
    <t>26年/1-3月</t>
    <rPh sb="2" eb="3">
      <t>ネン</t>
    </rPh>
    <rPh sb="7" eb="8">
      <t>ツキ</t>
    </rPh>
    <phoneticPr fontId="17"/>
  </si>
  <si>
    <t>27年/1-3月</t>
    <rPh sb="2" eb="3">
      <t>ネン</t>
    </rPh>
    <rPh sb="7" eb="8">
      <t>ツキ</t>
    </rPh>
    <phoneticPr fontId="17"/>
  </si>
  <si>
    <t>13年度</t>
    <rPh sb="2" eb="4">
      <t>ネンド</t>
    </rPh>
    <phoneticPr fontId="12"/>
  </si>
  <si>
    <t>14年度</t>
    <rPh sb="2" eb="4">
      <t>ネンド</t>
    </rPh>
    <phoneticPr fontId="12"/>
  </si>
  <si>
    <t>15年度</t>
    <rPh sb="2" eb="4">
      <t>ネンド</t>
    </rPh>
    <phoneticPr fontId="12"/>
  </si>
  <si>
    <t>16年度</t>
    <rPh sb="2" eb="4">
      <t>ネンド</t>
    </rPh>
    <phoneticPr fontId="12"/>
  </si>
  <si>
    <t>17年度</t>
    <rPh sb="2" eb="4">
      <t>ネンド</t>
    </rPh>
    <phoneticPr fontId="12"/>
  </si>
  <si>
    <t>18年度</t>
    <rPh sb="2" eb="4">
      <t>ネンド</t>
    </rPh>
    <phoneticPr fontId="12"/>
  </si>
  <si>
    <t>19年度</t>
    <rPh sb="2" eb="4">
      <t>ネンド</t>
    </rPh>
    <phoneticPr fontId="12"/>
  </si>
  <si>
    <t>20年度</t>
  </si>
  <si>
    <t>21年度</t>
  </si>
  <si>
    <t>3 県内総資本形成</t>
    <rPh sb="2" eb="4">
      <t>ケンナイ</t>
    </rPh>
    <phoneticPr fontId="12"/>
  </si>
  <si>
    <t>4 財貨･ｻｰﾋﾞｽの移出入（純）・統計上の不突合</t>
  </si>
  <si>
    <t>5 県内総生産(市場価格表示)(1＋2＋3＋4）</t>
    <rPh sb="5" eb="7">
      <t>セイサン</t>
    </rPh>
    <phoneticPr fontId="12"/>
  </si>
  <si>
    <t>県民総所得(市場価格表示)</t>
    <rPh sb="3" eb="5">
      <t>ショトク</t>
    </rPh>
    <phoneticPr fontId="12"/>
  </si>
  <si>
    <t>　 A 食料・非アルコール飲料</t>
  </si>
  <si>
    <t>　 B アルコール飲料・たばこ</t>
  </si>
  <si>
    <t>　 C 被服・履物</t>
  </si>
  <si>
    <t>　 D 住居・電気・ガス・水道</t>
  </si>
  <si>
    <t>　 E 家具・家庭用機器・家事サービス</t>
  </si>
  <si>
    <t>　 F 保健・医療</t>
  </si>
  <si>
    <t>　 G 交通</t>
  </si>
  <si>
    <t>　 H 通信</t>
  </si>
  <si>
    <t>　 I 娯楽・レジャー・文化</t>
  </si>
  <si>
    <t xml:space="preserve">   J 教育</t>
  </si>
  <si>
    <t xml:space="preserve">   K 外食・宿泊</t>
  </si>
  <si>
    <t xml:space="preserve">   L その他</t>
  </si>
  <si>
    <t>項　　　 目</t>
  </si>
  <si>
    <t>平成</t>
    <rPh sb="0" eb="2">
      <t>ヘイセイ</t>
    </rPh>
    <phoneticPr fontId="29"/>
  </si>
  <si>
    <t>1 産業</t>
  </si>
  <si>
    <t xml:space="preserve">  (1)</t>
  </si>
  <si>
    <t>農業</t>
  </si>
  <si>
    <t>林業</t>
  </si>
  <si>
    <t xml:space="preserve">  (3)</t>
  </si>
  <si>
    <t>水産業</t>
  </si>
  <si>
    <t xml:space="preserve">  (4)</t>
  </si>
  <si>
    <t>鉱業</t>
  </si>
  <si>
    <t xml:space="preserve">  (5)</t>
  </si>
  <si>
    <t>製造業</t>
  </si>
  <si>
    <t xml:space="preserve">    ① 食料品</t>
  </si>
  <si>
    <t xml:space="preserve">    ② 繊維</t>
  </si>
  <si>
    <t xml:space="preserve">    ③ パルプ・紙</t>
  </si>
  <si>
    <t xml:space="preserve">    ④ 化学</t>
  </si>
  <si>
    <t xml:space="preserve">    ⑤ 石油・石炭製品</t>
  </si>
  <si>
    <t xml:space="preserve">    ⑥ 窯業・土石製品</t>
  </si>
  <si>
    <t xml:space="preserve">    ⑦ 鉄鋼</t>
    <rPh sb="6" eb="8">
      <t>テッコウ</t>
    </rPh>
    <phoneticPr fontId="29"/>
  </si>
  <si>
    <t xml:space="preserve">    ⑧ 非鉄金属</t>
    <rPh sb="6" eb="8">
      <t>ヒテツ</t>
    </rPh>
    <rPh sb="8" eb="10">
      <t>キンゾク</t>
    </rPh>
    <phoneticPr fontId="29"/>
  </si>
  <si>
    <t xml:space="preserve">    ⑫ 輸送用機械</t>
    <rPh sb="8" eb="9">
      <t>ヨウ</t>
    </rPh>
    <phoneticPr fontId="27"/>
  </si>
  <si>
    <t xml:space="preserve">  (6)</t>
  </si>
  <si>
    <t>建設業</t>
  </si>
  <si>
    <t>（第２次産業 (4)～(6)計）</t>
  </si>
  <si>
    <t xml:space="preserve">  (7)</t>
  </si>
  <si>
    <t>電気･ｶﾞｽ･水道業</t>
  </si>
  <si>
    <t xml:space="preserve">  (8)</t>
  </si>
  <si>
    <t>卸売･小売業</t>
  </si>
  <si>
    <t xml:space="preserve">  (9)</t>
  </si>
  <si>
    <t>金融･保険業</t>
  </si>
  <si>
    <t>不動産業</t>
  </si>
  <si>
    <t xml:space="preserve"> (11)</t>
  </si>
  <si>
    <t>運輸･通信業</t>
  </si>
  <si>
    <t xml:space="preserve"> (12)</t>
  </si>
  <si>
    <t>サ－ビス業</t>
  </si>
  <si>
    <t xml:space="preserve">    ① 公共サービス業</t>
    <rPh sb="6" eb="8">
      <t>コウキョウ</t>
    </rPh>
    <rPh sb="12" eb="13">
      <t>ギョウ</t>
    </rPh>
    <phoneticPr fontId="2"/>
  </si>
  <si>
    <t xml:space="preserve">    ② 対事業所サービス業</t>
    <rPh sb="6" eb="7">
      <t>タイ</t>
    </rPh>
    <rPh sb="7" eb="10">
      <t>ジギョウショ</t>
    </rPh>
    <rPh sb="14" eb="15">
      <t>ギョウ</t>
    </rPh>
    <phoneticPr fontId="2"/>
  </si>
  <si>
    <t xml:space="preserve">    ③ 対個人サービス業</t>
    <rPh sb="6" eb="7">
      <t>タイ</t>
    </rPh>
    <rPh sb="7" eb="9">
      <t>コジン</t>
    </rPh>
    <rPh sb="13" eb="14">
      <t>ギョウ</t>
    </rPh>
    <phoneticPr fontId="2"/>
  </si>
  <si>
    <t>２ 政府サービス生産者</t>
  </si>
  <si>
    <t>公務</t>
  </si>
  <si>
    <t>３ 対家計民間非営利ｻ-ﾋﾞｽ生産者</t>
  </si>
  <si>
    <t>（第３次産業 (7)～(16)計）</t>
  </si>
  <si>
    <t>４</t>
  </si>
  <si>
    <t>５ 輸入品に課される税・関税</t>
    <rPh sb="4" eb="5">
      <t>シナ</t>
    </rPh>
    <rPh sb="6" eb="7">
      <t>カ</t>
    </rPh>
    <rPh sb="12" eb="14">
      <t>カンゼイ</t>
    </rPh>
    <phoneticPr fontId="2"/>
  </si>
  <si>
    <t xml:space="preserve"> 　(控除)総資本形成に係る消費税</t>
    <rPh sb="6" eb="7">
      <t>ソウ</t>
    </rPh>
    <rPh sb="7" eb="9">
      <t>シホン</t>
    </rPh>
    <rPh sb="9" eb="11">
      <t>ケイセイ</t>
    </rPh>
    <rPh sb="12" eb="13">
      <t>カカ</t>
    </rPh>
    <rPh sb="14" eb="17">
      <t>ショウヒゼイ</t>
    </rPh>
    <phoneticPr fontId="2"/>
  </si>
  <si>
    <t>　県内総生産(市場価格表示)</t>
  </si>
  <si>
    <t xml:space="preserve"> 　開　　　　　　差</t>
    <rPh sb="2" eb="3">
      <t>カイ</t>
    </rPh>
    <rPh sb="9" eb="10">
      <t>サ</t>
    </rPh>
    <phoneticPr fontId="2"/>
  </si>
  <si>
    <t>19年度</t>
    <rPh sb="2" eb="4">
      <t>ネンド</t>
    </rPh>
    <phoneticPr fontId="29"/>
  </si>
  <si>
    <t>20年度</t>
    <rPh sb="2" eb="4">
      <t>ネンド</t>
    </rPh>
    <phoneticPr fontId="29"/>
  </si>
  <si>
    <t>21年度</t>
    <rPh sb="2" eb="4">
      <t>ネンド</t>
    </rPh>
    <phoneticPr fontId="29"/>
  </si>
  <si>
    <t>22年度</t>
    <rPh sb="2" eb="4">
      <t>ネンド</t>
    </rPh>
    <phoneticPr fontId="29"/>
  </si>
  <si>
    <t>23年度</t>
    <rPh sb="2" eb="4">
      <t>ネンド</t>
    </rPh>
    <phoneticPr fontId="29"/>
  </si>
  <si>
    <t>24年度</t>
    <rPh sb="2" eb="4">
      <t>ネンド</t>
    </rPh>
    <phoneticPr fontId="29"/>
  </si>
  <si>
    <t>情報通信業</t>
    <rPh sb="0" eb="2">
      <t>ジョウホウ</t>
    </rPh>
    <rPh sb="2" eb="4">
      <t>ツウシン</t>
    </rPh>
    <phoneticPr fontId="29"/>
  </si>
  <si>
    <t>24年度</t>
  </si>
  <si>
    <t>県QE</t>
    <rPh sb="0" eb="1">
      <t>ケン</t>
    </rPh>
    <phoneticPr fontId="2"/>
  </si>
  <si>
    <t>－</t>
  </si>
  <si>
    <t xml:space="preserve">    ⑦ 鉄鋼</t>
    <rPh sb="6" eb="8">
      <t>テッコウ</t>
    </rPh>
    <phoneticPr fontId="27"/>
  </si>
  <si>
    <t xml:space="preserve">    ⑧ 非鉄金属</t>
    <rPh sb="6" eb="8">
      <t>ヒテツ</t>
    </rPh>
    <rPh sb="8" eb="10">
      <t>キンゾク</t>
    </rPh>
    <phoneticPr fontId="27"/>
  </si>
  <si>
    <t xml:space="preserve">    ⑪ 電気機械</t>
    <phoneticPr fontId="27"/>
  </si>
  <si>
    <t>　　　　　　　小 　　　　 計</t>
  </si>
  <si>
    <t xml:space="preserve"> 参</t>
  </si>
  <si>
    <t xml:space="preserve"> 考</t>
  </si>
  <si>
    <t>県民総所得(市場価格表示)</t>
    <rPh sb="3" eb="5">
      <t>ショトク</t>
    </rPh>
    <phoneticPr fontId="27"/>
  </si>
  <si>
    <t>実　数</t>
    <rPh sb="0" eb="1">
      <t>ジツ</t>
    </rPh>
    <rPh sb="2" eb="3">
      <t>カズ</t>
    </rPh>
    <phoneticPr fontId="27"/>
  </si>
  <si>
    <t xml:space="preserve">  (2)</t>
    <phoneticPr fontId="12"/>
  </si>
  <si>
    <t xml:space="preserve"> (10)</t>
    <phoneticPr fontId="27"/>
  </si>
  <si>
    <t>実　数</t>
    <rPh sb="0" eb="1">
      <t>ジツ</t>
    </rPh>
    <rPh sb="2" eb="3">
      <t>カズ</t>
    </rPh>
    <phoneticPr fontId="29"/>
  </si>
  <si>
    <t>(第１次産業 (1)～(3)計）</t>
    <phoneticPr fontId="29"/>
  </si>
  <si>
    <t xml:space="preserve">    ⑨ 金属製品</t>
    <phoneticPr fontId="29"/>
  </si>
  <si>
    <t xml:space="preserve">    ⑩ 一般機械</t>
    <phoneticPr fontId="29"/>
  </si>
  <si>
    <t xml:space="preserve">    ⑪ 電気機械</t>
    <phoneticPr fontId="29"/>
  </si>
  <si>
    <t xml:space="preserve">    ⑬ 精密機械</t>
    <phoneticPr fontId="29"/>
  </si>
  <si>
    <t xml:space="preserve">    ⑭ その他の製造業</t>
    <phoneticPr fontId="29"/>
  </si>
  <si>
    <t>　　　　　　　小 　　　　 計</t>
    <phoneticPr fontId="2"/>
  </si>
  <si>
    <t xml:space="preserve"> (11)</t>
    <phoneticPr fontId="29"/>
  </si>
  <si>
    <t>運輸業</t>
    <phoneticPr fontId="29"/>
  </si>
  <si>
    <t xml:space="preserve"> (13)</t>
    <phoneticPr fontId="29"/>
  </si>
  <si>
    <t xml:space="preserve"> (14)</t>
    <phoneticPr fontId="29"/>
  </si>
  <si>
    <t xml:space="preserve"> (15)</t>
    <phoneticPr fontId="29"/>
  </si>
  <si>
    <t xml:space="preserve"> (16)</t>
    <phoneticPr fontId="29"/>
  </si>
  <si>
    <t xml:space="preserve"> (17)</t>
    <phoneticPr fontId="29"/>
  </si>
  <si>
    <t>（第３次産業 (7)～(17)計）</t>
    <phoneticPr fontId="29"/>
  </si>
  <si>
    <t>実　数</t>
    <rPh sb="0" eb="1">
      <t>ジツ</t>
    </rPh>
    <rPh sb="2" eb="3">
      <t>スウ</t>
    </rPh>
    <phoneticPr fontId="12"/>
  </si>
  <si>
    <t>項          目</t>
    <phoneticPr fontId="12"/>
  </si>
  <si>
    <t>1 県　民　雇  用  者  報　酬</t>
    <rPh sb="2" eb="3">
      <t>ケン</t>
    </rPh>
    <rPh sb="4" eb="5">
      <t>ミン</t>
    </rPh>
    <rPh sb="6" eb="7">
      <t>ヤトイ</t>
    </rPh>
    <phoneticPr fontId="12"/>
  </si>
  <si>
    <t xml:space="preserve"> (1)賃 金･俸 給</t>
  </si>
  <si>
    <t xml:space="preserve"> (2)雇主の社会負担</t>
  </si>
  <si>
    <t xml:space="preserve">    a 雇主の現実社会負担</t>
  </si>
  <si>
    <t xml:space="preserve">    b 雇主の帰属社会負担</t>
  </si>
  <si>
    <t>2 財  産  所  得（非企業部門）</t>
    <phoneticPr fontId="28"/>
  </si>
  <si>
    <t xml:space="preserve">    a 受  取</t>
  </si>
  <si>
    <t xml:space="preserve">    b 支  払</t>
  </si>
  <si>
    <t xml:space="preserve"> (1)一 般 政 府</t>
  </si>
  <si>
    <t xml:space="preserve"> (2)対家計民間非営利団体</t>
  </si>
  <si>
    <t xml:space="preserve"> (3)家      計</t>
  </si>
  <si>
    <t xml:space="preserve">   ① 利   子</t>
  </si>
  <si>
    <t xml:space="preserve">   ② 配当(受取)</t>
  </si>
  <si>
    <t xml:space="preserve">   ③ 保険契約者に帰属する財産所得</t>
  </si>
  <si>
    <t xml:space="preserve">   ④ 賃貸料(受取)</t>
  </si>
  <si>
    <t>3 企業所得（法人企業分配所得受払後）</t>
  </si>
  <si>
    <t xml:space="preserve"> (1)民間法人企業</t>
    <phoneticPr fontId="28"/>
  </si>
  <si>
    <t xml:space="preserve">   a 非金融法人企業</t>
  </si>
  <si>
    <t xml:space="preserve">   b 金融機関</t>
  </si>
  <si>
    <t xml:space="preserve"> (2)公  的  企  業</t>
  </si>
  <si>
    <t xml:space="preserve"> (3)個  人  企  業</t>
  </si>
  <si>
    <t xml:space="preserve">   a農林水産業</t>
  </si>
  <si>
    <t xml:space="preserve">   bその他の産業(非農林水・非金融)</t>
  </si>
  <si>
    <t xml:space="preserve">   c持  ち  家</t>
  </si>
  <si>
    <t>4 県民所得(要素費用表示)（1＋2＋3）</t>
    <phoneticPr fontId="12"/>
  </si>
  <si>
    <t>5 生産・輸入品に課される税 (控除) 補助金</t>
    <phoneticPr fontId="12"/>
  </si>
  <si>
    <t>6 県民所得(市場価格表示)（4＋5）</t>
    <phoneticPr fontId="12"/>
  </si>
  <si>
    <t>7 その他の経常移転(純)</t>
    <phoneticPr fontId="12"/>
  </si>
  <si>
    <t xml:space="preserve"> (1)非金融法人企業及び金融機関</t>
    <rPh sb="9" eb="11">
      <t>キギョウ</t>
    </rPh>
    <phoneticPr fontId="12"/>
  </si>
  <si>
    <t xml:space="preserve"> (2)一　般　政　府</t>
  </si>
  <si>
    <t xml:space="preserve"> (3)家計(個人企業を含む)</t>
  </si>
  <si>
    <t xml:space="preserve"> (4)対家計民間非営利団体</t>
  </si>
  <si>
    <t>8 県民可処分所得（6＋7）</t>
    <phoneticPr fontId="12"/>
  </si>
  <si>
    <t>(参考) 民間法人企業所得(配当受払前)</t>
  </si>
  <si>
    <t>県民総所得（市場価格表示）</t>
    <rPh sb="0" eb="2">
      <t>ケンミン</t>
    </rPh>
    <rPh sb="2" eb="3">
      <t>ソウ</t>
    </rPh>
    <rPh sb="3" eb="5">
      <t>ショトク</t>
    </rPh>
    <rPh sb="6" eb="8">
      <t>シジョウ</t>
    </rPh>
    <rPh sb="8" eb="10">
      <t>カカク</t>
    </rPh>
    <rPh sb="10" eb="12">
      <t>ヒョウジ</t>
    </rPh>
    <phoneticPr fontId="28"/>
  </si>
  <si>
    <t>一人当たり県民所得（単位：千円）</t>
    <phoneticPr fontId="12"/>
  </si>
  <si>
    <t>兵庫県総人口（単位：人）※</t>
    <phoneticPr fontId="12"/>
  </si>
  <si>
    <t>７ 県内総生産（支出側／デフレーター：平成17暦年固定基準年方式）</t>
    <rPh sb="5" eb="7">
      <t>セイサン</t>
    </rPh>
    <rPh sb="8" eb="10">
      <t>シシュツ</t>
    </rPh>
    <rPh sb="10" eb="11">
      <t>ガワ</t>
    </rPh>
    <rPh sb="25" eb="27">
      <t>コテイ</t>
    </rPh>
    <rPh sb="29" eb="30">
      <t>ネン</t>
    </rPh>
    <rPh sb="30" eb="32">
      <t>ホウシキ</t>
    </rPh>
    <phoneticPr fontId="12"/>
  </si>
  <si>
    <t>実　　　　　　　　　　　　　　　　　　　　　　　　　数</t>
    <phoneticPr fontId="12"/>
  </si>
  <si>
    <t>項　　　　　目</t>
    <phoneticPr fontId="12"/>
  </si>
  <si>
    <t>22年度</t>
    <phoneticPr fontId="12"/>
  </si>
  <si>
    <t>県外からの所得(純)</t>
    <phoneticPr fontId="12"/>
  </si>
  <si>
    <t>項　　　　　　目</t>
  </si>
  <si>
    <t xml:space="preserve"> 　(控除)帰属利子</t>
  </si>
  <si>
    <t>　</t>
    <phoneticPr fontId="2"/>
  </si>
  <si>
    <t>H17基準</t>
    <rPh sb="3" eb="5">
      <t>キジュン</t>
    </rPh>
    <phoneticPr fontId="2"/>
  </si>
  <si>
    <t>県民所得（分配）長期時系列データ(平成12年基準)</t>
    <rPh sb="8" eb="10">
      <t>チョウキ</t>
    </rPh>
    <rPh sb="10" eb="13">
      <t>ジケイレツ</t>
    </rPh>
    <rPh sb="17" eb="19">
      <t>ヘイセイ</t>
    </rPh>
    <rPh sb="21" eb="22">
      <t>ネン</t>
    </rPh>
    <rPh sb="22" eb="24">
      <t>キジュン</t>
    </rPh>
    <phoneticPr fontId="2"/>
  </si>
  <si>
    <t xml:space="preserve"> </t>
    <phoneticPr fontId="12"/>
  </si>
  <si>
    <t xml:space="preserve">       項          目</t>
    <phoneticPr fontId="12"/>
  </si>
  <si>
    <t>1 雇  用  者  報　酬</t>
  </si>
  <si>
    <t>2 財  産  所  得（非企業部門）</t>
  </si>
  <si>
    <t xml:space="preserve"> (1)民間法人企業</t>
  </si>
  <si>
    <t>4.県民所得(要素費用表示)（1＋2＋3）</t>
  </si>
  <si>
    <t>5.生産・輸入品に課される税 (控除) 補助金</t>
  </si>
  <si>
    <t>6.県民所得(市場価格表示)（4＋5）</t>
  </si>
  <si>
    <t>7.その他の経常移転(純)</t>
  </si>
  <si>
    <t xml:space="preserve"> (1)非金融法人企業及び金融機関</t>
  </si>
  <si>
    <t>8.県民可処分所得（6＋7）</t>
  </si>
  <si>
    <t>一人当たり県民所得（単位：千円）</t>
    <phoneticPr fontId="12"/>
  </si>
  <si>
    <t>兵庫県総人口（単位：人）※</t>
    <phoneticPr fontId="12"/>
  </si>
  <si>
    <t>※兵庫県総人口は、各年10月１日現在の総務省推計人口。但し、昭和30年,35年,40年,45年,50年,55年,60年、平成2年、7年、12年、17年は国勢調査人口。</t>
    <rPh sb="30" eb="32">
      <t>ショウワ</t>
    </rPh>
    <rPh sb="34" eb="35">
      <t>ネン</t>
    </rPh>
    <rPh sb="38" eb="39">
      <t>ネン</t>
    </rPh>
    <rPh sb="42" eb="43">
      <t>ネン</t>
    </rPh>
    <rPh sb="46" eb="47">
      <t>ネン</t>
    </rPh>
    <rPh sb="50" eb="51">
      <t>ネン</t>
    </rPh>
    <rPh sb="54" eb="55">
      <t>ネン</t>
    </rPh>
    <rPh sb="58" eb="59">
      <t>ネン</t>
    </rPh>
    <rPh sb="74" eb="75">
      <t>ネン</t>
    </rPh>
    <phoneticPr fontId="2"/>
  </si>
  <si>
    <t xml:space="preserve"> 経済活動別県内総生産（名目）長期時系列データ(平成12年基準)</t>
    <rPh sb="15" eb="17">
      <t>チョウキ</t>
    </rPh>
    <rPh sb="17" eb="20">
      <t>ジケイレツ</t>
    </rPh>
    <rPh sb="24" eb="26">
      <t>ヘイセイ</t>
    </rPh>
    <rPh sb="28" eb="29">
      <t>ネン</t>
    </rPh>
    <rPh sb="29" eb="31">
      <t>キジュン</t>
    </rPh>
    <phoneticPr fontId="2"/>
  </si>
  <si>
    <t>平成20年度</t>
    <phoneticPr fontId="2"/>
  </si>
  <si>
    <t>(1)</t>
    <phoneticPr fontId="2"/>
  </si>
  <si>
    <t>(2)</t>
    <phoneticPr fontId="2"/>
  </si>
  <si>
    <t>(3)</t>
    <phoneticPr fontId="2"/>
  </si>
  <si>
    <t>(第一次産業 (1)～(3)計）</t>
  </si>
  <si>
    <t>(4)</t>
    <phoneticPr fontId="2"/>
  </si>
  <si>
    <t>(5)</t>
    <phoneticPr fontId="2"/>
  </si>
  <si>
    <t xml:space="preserve">    ⑦ 一次金属</t>
  </si>
  <si>
    <t xml:space="preserve">    ⑧ 金属製品</t>
  </si>
  <si>
    <t xml:space="preserve">    ⑨ 一般機械</t>
  </si>
  <si>
    <t xml:space="preserve">    ⑩ 電気機械</t>
  </si>
  <si>
    <t xml:space="preserve">    ⑪ 輸送機械</t>
  </si>
  <si>
    <t xml:space="preserve">    ⑫ 精密機械</t>
  </si>
  <si>
    <t xml:space="preserve">    ⑬ その他の製造業</t>
  </si>
  <si>
    <t>(6)</t>
    <phoneticPr fontId="2"/>
  </si>
  <si>
    <t>(7)</t>
    <phoneticPr fontId="2"/>
  </si>
  <si>
    <t>(8)</t>
    <phoneticPr fontId="2"/>
  </si>
  <si>
    <t>(9)</t>
    <phoneticPr fontId="2"/>
  </si>
  <si>
    <t>(10)</t>
    <phoneticPr fontId="2"/>
  </si>
  <si>
    <t>(11)</t>
    <phoneticPr fontId="2"/>
  </si>
  <si>
    <t>(12)</t>
    <phoneticPr fontId="2"/>
  </si>
  <si>
    <t xml:space="preserve">    ① 公共サービス業</t>
  </si>
  <si>
    <t xml:space="preserve">    ② 対事業所サービス業</t>
  </si>
  <si>
    <t xml:space="preserve">    ③ 対個人サービス業</t>
  </si>
  <si>
    <t>(13)</t>
    <phoneticPr fontId="2"/>
  </si>
  <si>
    <t>(14)</t>
    <phoneticPr fontId="2"/>
  </si>
  <si>
    <t>(15)</t>
    <phoneticPr fontId="2"/>
  </si>
  <si>
    <t>(16)</t>
    <phoneticPr fontId="2"/>
  </si>
  <si>
    <t>５ 輸入品に課される税・関税</t>
    <rPh sb="4" eb="5">
      <t>シナ</t>
    </rPh>
    <rPh sb="6" eb="7">
      <t>カ</t>
    </rPh>
    <rPh sb="12" eb="14">
      <t>カンゼイ</t>
    </rPh>
    <phoneticPr fontId="14"/>
  </si>
  <si>
    <t xml:space="preserve"> 　(控除)総資本形成に係る消費税</t>
    <rPh sb="6" eb="7">
      <t>ソウ</t>
    </rPh>
    <rPh sb="7" eb="9">
      <t>シホン</t>
    </rPh>
    <rPh sb="9" eb="11">
      <t>ケイセイ</t>
    </rPh>
    <rPh sb="12" eb="13">
      <t>カカ</t>
    </rPh>
    <rPh sb="14" eb="17">
      <t>ショウヒゼイ</t>
    </rPh>
    <phoneticPr fontId="14"/>
  </si>
  <si>
    <t>県外からの所得(純)</t>
    <phoneticPr fontId="2"/>
  </si>
  <si>
    <t>県民総所得(市場価格表示)</t>
    <rPh sb="3" eb="5">
      <t>ショトク</t>
    </rPh>
    <phoneticPr fontId="2"/>
  </si>
  <si>
    <t>（資料）</t>
    <rPh sb="1" eb="3">
      <t>シリョウ</t>
    </rPh>
    <phoneticPr fontId="2"/>
  </si>
  <si>
    <t>経済企画庁（現内閣府）「長期遡及推計　県民経済計算報告（昭和30年度～昭和49年度）」平成3年2月</t>
    <rPh sb="0" eb="2">
      <t>ケイザイ</t>
    </rPh>
    <rPh sb="2" eb="4">
      <t>キカク</t>
    </rPh>
    <rPh sb="4" eb="5">
      <t>チョウ</t>
    </rPh>
    <rPh sb="6" eb="7">
      <t>ゲン</t>
    </rPh>
    <rPh sb="7" eb="9">
      <t>ナイカク</t>
    </rPh>
    <rPh sb="9" eb="10">
      <t>フ</t>
    </rPh>
    <rPh sb="12" eb="14">
      <t>チョウキ</t>
    </rPh>
    <rPh sb="14" eb="16">
      <t>ソキュウ</t>
    </rPh>
    <rPh sb="16" eb="18">
      <t>スイケイ</t>
    </rPh>
    <rPh sb="19" eb="21">
      <t>ケンミン</t>
    </rPh>
    <rPh sb="21" eb="23">
      <t>ケイザイ</t>
    </rPh>
    <rPh sb="23" eb="25">
      <t>ケイサン</t>
    </rPh>
    <rPh sb="25" eb="27">
      <t>ホウコク</t>
    </rPh>
    <rPh sb="28" eb="30">
      <t>ショウワ</t>
    </rPh>
    <rPh sb="30" eb="33">
      <t>３０ネン</t>
    </rPh>
    <rPh sb="33" eb="34">
      <t>ド</t>
    </rPh>
    <rPh sb="35" eb="37">
      <t>ショウワ</t>
    </rPh>
    <rPh sb="37" eb="40">
      <t>４９ネン</t>
    </rPh>
    <rPh sb="40" eb="41">
      <t>ド</t>
    </rPh>
    <rPh sb="43" eb="45">
      <t>ヘイセイ</t>
    </rPh>
    <rPh sb="45" eb="47">
      <t>３ネン</t>
    </rPh>
    <rPh sb="47" eb="49">
      <t>２ガツ</t>
    </rPh>
    <phoneticPr fontId="2"/>
  </si>
  <si>
    <t>兵庫県統計課「平成21年度兵庫県民経済計算」（平成2年度～平成21年度）</t>
    <rPh sb="0" eb="3">
      <t>ヒョウゴケン</t>
    </rPh>
    <rPh sb="3" eb="5">
      <t>トウケイ</t>
    </rPh>
    <rPh sb="5" eb="6">
      <t>カ</t>
    </rPh>
    <rPh sb="7" eb="9">
      <t>ヘイセイ</t>
    </rPh>
    <rPh sb="11" eb="13">
      <t>１０ネンド</t>
    </rPh>
    <rPh sb="13" eb="17">
      <t>ヒョウゴケンミン</t>
    </rPh>
    <rPh sb="17" eb="19">
      <t>ケイザイ</t>
    </rPh>
    <rPh sb="19" eb="21">
      <t>ケイサン</t>
    </rPh>
    <rPh sb="23" eb="25">
      <t>ヘイセイ</t>
    </rPh>
    <rPh sb="26" eb="27">
      <t>ガンネン</t>
    </rPh>
    <rPh sb="27" eb="28">
      <t>ネンド</t>
    </rPh>
    <rPh sb="29" eb="31">
      <t>ヘイセイ</t>
    </rPh>
    <rPh sb="33" eb="35">
      <t>ネンド</t>
    </rPh>
    <phoneticPr fontId="2"/>
  </si>
  <si>
    <t>兵庫県統計課「平成11年度兵庫県民経済計算」（昭和50年度～平成11年度）</t>
    <rPh sb="0" eb="3">
      <t>ヒョウゴケン</t>
    </rPh>
    <rPh sb="3" eb="5">
      <t>トウケイ</t>
    </rPh>
    <rPh sb="5" eb="6">
      <t>カ</t>
    </rPh>
    <rPh sb="7" eb="9">
      <t>ヘイセイ</t>
    </rPh>
    <rPh sb="11" eb="13">
      <t>１０ネンド</t>
    </rPh>
    <rPh sb="13" eb="17">
      <t>ヒョウゴケンミン</t>
    </rPh>
    <rPh sb="17" eb="19">
      <t>ケイザイ</t>
    </rPh>
    <rPh sb="19" eb="21">
      <t>ケイサン</t>
    </rPh>
    <rPh sb="23" eb="25">
      <t>ショウワ</t>
    </rPh>
    <rPh sb="27" eb="29">
      <t>ネンド</t>
    </rPh>
    <rPh sb="30" eb="32">
      <t>ヘイセイ</t>
    </rPh>
    <rPh sb="34" eb="36">
      <t>ネンド</t>
    </rPh>
    <phoneticPr fontId="2"/>
  </si>
  <si>
    <t>兵庫県文書統計課「1959県民所得とその推計」（昭和25年度～昭和29年度）</t>
    <rPh sb="0" eb="3">
      <t>ヒョウゴケン</t>
    </rPh>
    <rPh sb="3" eb="5">
      <t>ブンショ</t>
    </rPh>
    <rPh sb="5" eb="7">
      <t>トウケイ</t>
    </rPh>
    <rPh sb="7" eb="8">
      <t>カ</t>
    </rPh>
    <rPh sb="13" eb="15">
      <t>ケンミン</t>
    </rPh>
    <rPh sb="15" eb="17">
      <t>ショトク</t>
    </rPh>
    <rPh sb="20" eb="22">
      <t>スイケイ</t>
    </rPh>
    <rPh sb="24" eb="26">
      <t>ショウワ</t>
    </rPh>
    <rPh sb="28" eb="30">
      <t>ネンド</t>
    </rPh>
    <rPh sb="31" eb="33">
      <t>ショウワ</t>
    </rPh>
    <rPh sb="35" eb="37">
      <t>ネンド</t>
    </rPh>
    <phoneticPr fontId="2"/>
  </si>
  <si>
    <t>平成13年度</t>
    <rPh sb="0" eb="2">
      <t>ヘイセイ</t>
    </rPh>
    <phoneticPr fontId="2"/>
  </si>
  <si>
    <t>平成14年度</t>
    <rPh sb="0" eb="2">
      <t>ヘイセイ</t>
    </rPh>
    <phoneticPr fontId="2"/>
  </si>
  <si>
    <t>平成15年度</t>
    <rPh sb="0" eb="2">
      <t>ヘイセイ</t>
    </rPh>
    <phoneticPr fontId="27"/>
  </si>
  <si>
    <t>平成16年度</t>
    <rPh sb="0" eb="2">
      <t>ヘイセイ</t>
    </rPh>
    <phoneticPr fontId="2"/>
  </si>
  <si>
    <t>平成17年度</t>
    <rPh sb="0" eb="2">
      <t>ヘイセイ</t>
    </rPh>
    <phoneticPr fontId="27"/>
  </si>
  <si>
    <t>平成18年度</t>
    <rPh sb="0" eb="2">
      <t>ヘイセイ</t>
    </rPh>
    <phoneticPr fontId="27"/>
  </si>
  <si>
    <t>平成19年度</t>
    <rPh sb="0" eb="2">
      <t>ヘイセイ</t>
    </rPh>
    <rPh sb="4" eb="6">
      <t>ネンド</t>
    </rPh>
    <phoneticPr fontId="27"/>
  </si>
  <si>
    <t>平成20年度</t>
    <rPh sb="0" eb="2">
      <t>ヘイセイ</t>
    </rPh>
    <rPh sb="4" eb="6">
      <t>ネンド</t>
    </rPh>
    <phoneticPr fontId="27"/>
  </si>
  <si>
    <t>平成21年度</t>
    <rPh sb="0" eb="2">
      <t>ヘイセイ</t>
    </rPh>
    <rPh sb="4" eb="6">
      <t>ネンド</t>
    </rPh>
    <phoneticPr fontId="27"/>
  </si>
  <si>
    <t>平成22年度</t>
    <rPh sb="0" eb="2">
      <t>ヘイセイ</t>
    </rPh>
    <rPh sb="4" eb="6">
      <t>ネンド</t>
    </rPh>
    <phoneticPr fontId="27"/>
  </si>
  <si>
    <t>平成23年度</t>
    <rPh sb="0" eb="2">
      <t>ヘイセイ</t>
    </rPh>
    <rPh sb="4" eb="6">
      <t>ネンド</t>
    </rPh>
    <phoneticPr fontId="27"/>
  </si>
  <si>
    <t>平成24年度</t>
    <rPh sb="0" eb="2">
      <t>ヘイセイ</t>
    </rPh>
    <rPh sb="4" eb="6">
      <t>ネンド</t>
    </rPh>
    <phoneticPr fontId="27"/>
  </si>
  <si>
    <t>H12基準簡易接続</t>
    <rPh sb="3" eb="5">
      <t>キジュン</t>
    </rPh>
    <rPh sb="5" eb="7">
      <t>カンイ</t>
    </rPh>
    <rPh sb="7" eb="9">
      <t>セツゾク</t>
    </rPh>
    <phoneticPr fontId="2"/>
  </si>
  <si>
    <t>県 民 所 得（分配）</t>
    <phoneticPr fontId="12"/>
  </si>
  <si>
    <t>県民所得</t>
    <rPh sb="0" eb="2">
      <t>ケンミン</t>
    </rPh>
    <rPh sb="2" eb="4">
      <t>ショトク</t>
    </rPh>
    <phoneticPr fontId="2"/>
  </si>
  <si>
    <t>　</t>
    <phoneticPr fontId="2"/>
  </si>
  <si>
    <t>　　</t>
    <phoneticPr fontId="2"/>
  </si>
  <si>
    <t>総人口</t>
    <rPh sb="0" eb="1">
      <t>ソウ</t>
    </rPh>
    <rPh sb="1" eb="3">
      <t>ジンコウ</t>
    </rPh>
    <phoneticPr fontId="2"/>
  </si>
  <si>
    <t>1人当たり</t>
    <rPh sb="1" eb="2">
      <t>ニン</t>
    </rPh>
    <rPh sb="2" eb="3">
      <t>ア</t>
    </rPh>
    <phoneticPr fontId="2"/>
  </si>
  <si>
    <t>1次接続値</t>
    <rPh sb="1" eb="2">
      <t>ツギ</t>
    </rPh>
    <rPh sb="2" eb="4">
      <t>セツゾク</t>
    </rPh>
    <rPh sb="4" eb="5">
      <t>アタイ</t>
    </rPh>
    <phoneticPr fontId="2"/>
  </si>
  <si>
    <t xml:space="preserve"> </t>
    <phoneticPr fontId="12"/>
  </si>
  <si>
    <t>※兵庫県総人口は、各年10月１日現在の総務省推計人口。但し、平成2年、7年、12年、17年、22年は国勢調査人口。</t>
    <rPh sb="36" eb="37">
      <t>ネン</t>
    </rPh>
    <rPh sb="40" eb="41">
      <t>ネン</t>
    </rPh>
    <rPh sb="44" eb="45">
      <t>ネン</t>
    </rPh>
    <rPh sb="48" eb="49">
      <t>ネン</t>
    </rPh>
    <phoneticPr fontId="12"/>
  </si>
  <si>
    <t>H13年度</t>
    <rPh sb="3" eb="5">
      <t>ネンド</t>
    </rPh>
    <phoneticPr fontId="2"/>
  </si>
  <si>
    <t xml:space="preserve"> </t>
    <phoneticPr fontId="2"/>
  </si>
  <si>
    <t>実質</t>
    <rPh sb="0" eb="2">
      <t>ジッシツ</t>
    </rPh>
    <phoneticPr fontId="2"/>
  </si>
  <si>
    <t>H6年度=100</t>
    <rPh sb="2" eb="4">
      <t>ネンド</t>
    </rPh>
    <phoneticPr fontId="2"/>
  </si>
  <si>
    <t>名目県民総所得</t>
    <rPh sb="0" eb="2">
      <t>メイモク</t>
    </rPh>
    <rPh sb="2" eb="4">
      <t>ケンミン</t>
    </rPh>
    <rPh sb="4" eb="5">
      <t>ソウ</t>
    </rPh>
    <rPh sb="5" eb="7">
      <t>ショトク</t>
    </rPh>
    <phoneticPr fontId="2"/>
  </si>
  <si>
    <t>実質県民総所得</t>
    <rPh sb="0" eb="2">
      <t>ジッシツ</t>
    </rPh>
    <rPh sb="2" eb="4">
      <t>ケンミン</t>
    </rPh>
    <rPh sb="4" eb="5">
      <t>ソウ</t>
    </rPh>
    <rPh sb="5" eb="7">
      <t>ショトク</t>
    </rPh>
    <phoneticPr fontId="2"/>
  </si>
  <si>
    <t>名目県GNI</t>
    <rPh sb="0" eb="2">
      <t>メイモク</t>
    </rPh>
    <rPh sb="2" eb="3">
      <t>ケン</t>
    </rPh>
    <phoneticPr fontId="2"/>
  </si>
  <si>
    <t>実質県GNI</t>
    <rPh sb="0" eb="2">
      <t>ジッシツ</t>
    </rPh>
    <rPh sb="2" eb="3">
      <t>ケン</t>
    </rPh>
    <phoneticPr fontId="2"/>
  </si>
  <si>
    <t>28年/1-3月</t>
    <rPh sb="2" eb="3">
      <t>ネン</t>
    </rPh>
    <rPh sb="7" eb="8">
      <t>ツキ</t>
    </rPh>
    <phoneticPr fontId="17"/>
  </si>
  <si>
    <t>平成25年度</t>
    <rPh sb="0" eb="2">
      <t>ヘイセイ</t>
    </rPh>
    <rPh sb="4" eb="6">
      <t>ネンド</t>
    </rPh>
    <phoneticPr fontId="27"/>
  </si>
  <si>
    <t>25年度</t>
    <rPh sb="2" eb="4">
      <t>ネンド</t>
    </rPh>
    <phoneticPr fontId="29"/>
  </si>
  <si>
    <t>25年度</t>
    <phoneticPr fontId="2"/>
  </si>
  <si>
    <t>ﾘﾝｸ係数</t>
    <rPh sb="3" eb="5">
      <t>ケイスウ</t>
    </rPh>
    <phoneticPr fontId="2"/>
  </si>
  <si>
    <t>※兵庫県総人口は、各年10月１日現在の総務省推計人口。但し、昭和30年,35年,40年,45年,50年,55年,60年、平成2年、7年、12年、17年,22年は国勢調査人口。</t>
    <rPh sb="30" eb="32">
      <t>ショウワ</t>
    </rPh>
    <rPh sb="34" eb="35">
      <t>ネン</t>
    </rPh>
    <rPh sb="38" eb="39">
      <t>ネン</t>
    </rPh>
    <rPh sb="42" eb="43">
      <t>ネン</t>
    </rPh>
    <rPh sb="46" eb="47">
      <t>ネン</t>
    </rPh>
    <rPh sb="50" eb="51">
      <t>ネン</t>
    </rPh>
    <rPh sb="54" eb="55">
      <t>ネン</t>
    </rPh>
    <rPh sb="58" eb="59">
      <t>ネン</t>
    </rPh>
    <rPh sb="74" eb="75">
      <t>ネン</t>
    </rPh>
    <rPh sb="78" eb="79">
      <t>ネン</t>
    </rPh>
    <phoneticPr fontId="2"/>
  </si>
  <si>
    <t>平成26年度</t>
    <rPh sb="0" eb="2">
      <t>ヘイセイ</t>
    </rPh>
    <rPh sb="4" eb="6">
      <t>ネンド</t>
    </rPh>
    <phoneticPr fontId="2"/>
  </si>
  <si>
    <t>年度/項目</t>
    <rPh sb="0" eb="2">
      <t>ネンド</t>
    </rPh>
    <rPh sb="3" eb="5">
      <t>コウモク</t>
    </rPh>
    <phoneticPr fontId="2"/>
  </si>
  <si>
    <t>4 県民所得(要素費用表示)（1＋2＋3）</t>
  </si>
  <si>
    <t>平成26年度</t>
  </si>
  <si>
    <t>平成26年度</t>
    <rPh sb="0" eb="2">
      <t>ヘイセイ</t>
    </rPh>
    <rPh sb="4" eb="6">
      <t>ネンド</t>
    </rPh>
    <phoneticPr fontId="27"/>
  </si>
  <si>
    <t>四半期別兵庫県内ＧＤＰ速報 名目原系列</t>
    <rPh sb="14" eb="16">
      <t>メイモク</t>
    </rPh>
    <rPh sb="16" eb="19">
      <t>ゲンケイレツ</t>
    </rPh>
    <phoneticPr fontId="18"/>
  </si>
  <si>
    <t>（単位：百万円）</t>
    <rPh sb="1" eb="3">
      <t>タンイ</t>
    </rPh>
    <rPh sb="4" eb="5">
      <t>ヒャク</t>
    </rPh>
    <rPh sb="5" eb="7">
      <t>マンエン</t>
    </rPh>
    <phoneticPr fontId="1"/>
  </si>
  <si>
    <t>県内総生産</t>
    <rPh sb="0" eb="2">
      <t>ケンナイ</t>
    </rPh>
    <rPh sb="2" eb="5">
      <t>ソウセイサン</t>
    </rPh>
    <phoneticPr fontId="2"/>
  </si>
  <si>
    <t>農業</t>
    <rPh sb="0" eb="2">
      <t>ノウギョウ</t>
    </rPh>
    <phoneticPr fontId="2"/>
  </si>
  <si>
    <t>林業</t>
    <rPh sb="0" eb="2">
      <t>リンギョウ</t>
    </rPh>
    <phoneticPr fontId="2"/>
  </si>
  <si>
    <t>水産業</t>
    <rPh sb="0" eb="3">
      <t>スイサンギョウ</t>
    </rPh>
    <phoneticPr fontId="2"/>
  </si>
  <si>
    <t>鉱業</t>
    <rPh sb="0" eb="2">
      <t>コウギョウ</t>
    </rPh>
    <phoneticPr fontId="2"/>
  </si>
  <si>
    <t>製造業</t>
    <rPh sb="0" eb="3">
      <t>セイゾウギョウ</t>
    </rPh>
    <phoneticPr fontId="2"/>
  </si>
  <si>
    <t>建設業</t>
    <rPh sb="0" eb="3">
      <t>ケンセツギョウ</t>
    </rPh>
    <phoneticPr fontId="2"/>
  </si>
  <si>
    <t>小計</t>
    <rPh sb="0" eb="2">
      <t>ショウケイ</t>
    </rPh>
    <phoneticPr fontId="2"/>
  </si>
  <si>
    <t>輸入品に課される税・関税等</t>
    <rPh sb="12" eb="13">
      <t>トウ</t>
    </rPh>
    <phoneticPr fontId="2"/>
  </si>
  <si>
    <t>県内総生産</t>
    <rPh sb="0" eb="2">
      <t>ケンナイ</t>
    </rPh>
    <rPh sb="2" eb="5">
      <t>ソウセイサン</t>
    </rPh>
    <phoneticPr fontId="4"/>
  </si>
  <si>
    <t>前年同期比</t>
    <rPh sb="0" eb="1">
      <t>マエ</t>
    </rPh>
    <rPh sb="1" eb="2">
      <t>ネン</t>
    </rPh>
    <rPh sb="2" eb="4">
      <t>ドウキ</t>
    </rPh>
    <rPh sb="4" eb="5">
      <t>ヒ</t>
    </rPh>
    <phoneticPr fontId="4"/>
  </si>
  <si>
    <t>県内総生産（名目年度）</t>
    <rPh sb="0" eb="2">
      <t>ケンナイ</t>
    </rPh>
    <rPh sb="2" eb="5">
      <t>ソウセイサン</t>
    </rPh>
    <rPh sb="6" eb="8">
      <t>メイモク</t>
    </rPh>
    <rPh sb="8" eb="10">
      <t>ネンド</t>
    </rPh>
    <phoneticPr fontId="17"/>
  </si>
  <si>
    <t>4-6月</t>
  </si>
  <si>
    <t>7-9月</t>
  </si>
  <si>
    <t>10-12月</t>
  </si>
  <si>
    <t>平成27年度</t>
  </si>
  <si>
    <t>28年/1-3月</t>
  </si>
  <si>
    <t>2006.4-07.3</t>
  </si>
  <si>
    <t>平成19年度</t>
  </si>
  <si>
    <t>2007.4-08.3</t>
  </si>
  <si>
    <t>平成20年度</t>
  </si>
  <si>
    <t>2008.4-09.3</t>
  </si>
  <si>
    <t>平成21年度</t>
  </si>
  <si>
    <t>2009.4-10.3</t>
  </si>
  <si>
    <t>平成22年度</t>
  </si>
  <si>
    <t>2010.4-11.3</t>
  </si>
  <si>
    <t>平成23年度</t>
  </si>
  <si>
    <t>2014.4-15.3</t>
  </si>
  <si>
    <t>市町名</t>
  </si>
  <si>
    <t>神戸市</t>
  </si>
  <si>
    <t>阪神南地域</t>
    <rPh sb="0" eb="2">
      <t>ハンシン</t>
    </rPh>
    <rPh sb="2" eb="3">
      <t>ミナミ</t>
    </rPh>
    <rPh sb="3" eb="5">
      <t>チイキ</t>
    </rPh>
    <phoneticPr fontId="2"/>
  </si>
  <si>
    <t>阪神北地域</t>
    <rPh sb="0" eb="2">
      <t>ハンシン</t>
    </rPh>
    <rPh sb="2" eb="3">
      <t>キタ</t>
    </rPh>
    <rPh sb="3" eb="5">
      <t>チイキ</t>
    </rPh>
    <phoneticPr fontId="2"/>
  </si>
  <si>
    <t>東播磨地域</t>
  </si>
  <si>
    <t>北播磨地域</t>
    <rPh sb="0" eb="1">
      <t>キタ</t>
    </rPh>
    <rPh sb="1" eb="3">
      <t>ハリマ</t>
    </rPh>
    <rPh sb="3" eb="5">
      <t>チイキ</t>
    </rPh>
    <phoneticPr fontId="2"/>
  </si>
  <si>
    <t>中播磨地域</t>
    <rPh sb="0" eb="1">
      <t>ナカ</t>
    </rPh>
    <phoneticPr fontId="2"/>
  </si>
  <si>
    <t>西播磨地域</t>
    <rPh sb="0" eb="1">
      <t>ニシ</t>
    </rPh>
    <rPh sb="1" eb="3">
      <t>ハリマ</t>
    </rPh>
    <rPh sb="3" eb="5">
      <t>チイキ</t>
    </rPh>
    <phoneticPr fontId="2"/>
  </si>
  <si>
    <t>但馬地域</t>
  </si>
  <si>
    <t>丹波地域</t>
  </si>
  <si>
    <t>淡路地域</t>
  </si>
  <si>
    <t>尼崎市</t>
  </si>
  <si>
    <t>西宮市</t>
  </si>
  <si>
    <t>芦屋市</t>
  </si>
  <si>
    <t>伊丹市</t>
  </si>
  <si>
    <t>宝塚市</t>
  </si>
  <si>
    <t>川西市</t>
  </si>
  <si>
    <t>三田市</t>
  </si>
  <si>
    <t>猪名川町</t>
  </si>
  <si>
    <t>明石市</t>
  </si>
  <si>
    <t>加古川市</t>
  </si>
  <si>
    <t>高砂市</t>
  </si>
  <si>
    <t>稲美町</t>
  </si>
  <si>
    <t>播磨町</t>
  </si>
  <si>
    <t>小野市</t>
  </si>
  <si>
    <t>加西市</t>
  </si>
  <si>
    <t>市川町</t>
  </si>
  <si>
    <t>福崎町</t>
  </si>
  <si>
    <t>相生市</t>
  </si>
  <si>
    <t>赤穂市</t>
  </si>
  <si>
    <t>宍粟市</t>
    <rPh sb="0" eb="2">
      <t>シソウ</t>
    </rPh>
    <rPh sb="2" eb="3">
      <t>シ</t>
    </rPh>
    <phoneticPr fontId="2"/>
  </si>
  <si>
    <t>太子町</t>
  </si>
  <si>
    <t>上郡町</t>
  </si>
  <si>
    <t>朝来市</t>
    <rPh sb="0" eb="2">
      <t>アサゴ</t>
    </rPh>
    <rPh sb="2" eb="3">
      <t>シ</t>
    </rPh>
    <phoneticPr fontId="2"/>
  </si>
  <si>
    <t>香美町</t>
    <rPh sb="0" eb="2">
      <t>カミ</t>
    </rPh>
    <rPh sb="2" eb="3">
      <t>チョウ</t>
    </rPh>
    <phoneticPr fontId="2"/>
  </si>
  <si>
    <t>丹波市</t>
    <rPh sb="0" eb="2">
      <t>タンバ</t>
    </rPh>
    <rPh sb="2" eb="3">
      <t>シ</t>
    </rPh>
    <phoneticPr fontId="2"/>
  </si>
  <si>
    <t>南あわじ市</t>
    <rPh sb="0" eb="1">
      <t>ミナミ</t>
    </rPh>
    <rPh sb="4" eb="5">
      <t>シ</t>
    </rPh>
    <phoneticPr fontId="2"/>
  </si>
  <si>
    <t>淡路市</t>
    <rPh sb="0" eb="2">
      <t>アワジ</t>
    </rPh>
    <rPh sb="2" eb="3">
      <t>シ</t>
    </rPh>
    <phoneticPr fontId="2"/>
  </si>
  <si>
    <t xml:space="preserve"> </t>
  </si>
  <si>
    <t xml:space="preserve">  </t>
  </si>
  <si>
    <t>国内総生産</t>
    <rPh sb="0" eb="2">
      <t>コクナイ</t>
    </rPh>
    <rPh sb="2" eb="5">
      <t>ソウセイサン</t>
    </rPh>
    <phoneticPr fontId="2"/>
  </si>
  <si>
    <t>10億円</t>
    <rPh sb="2" eb="4">
      <t>オクエン</t>
    </rPh>
    <phoneticPr fontId="2"/>
  </si>
  <si>
    <t>名目GDP</t>
    <rPh sb="0" eb="2">
      <t>メイモク</t>
    </rPh>
    <phoneticPr fontId="2"/>
  </si>
  <si>
    <t>実質GDP</t>
    <rPh sb="0" eb="2">
      <t>ジッシツ</t>
    </rPh>
    <phoneticPr fontId="2"/>
  </si>
  <si>
    <t>名目GNI</t>
    <rPh sb="0" eb="2">
      <t>メイモク</t>
    </rPh>
    <phoneticPr fontId="2"/>
  </si>
  <si>
    <t>実質GNI</t>
    <rPh sb="0" eb="2">
      <t>ジッシツ</t>
    </rPh>
    <phoneticPr fontId="2"/>
  </si>
  <si>
    <t>国民総所得</t>
    <rPh sb="0" eb="2">
      <t>コクミン</t>
    </rPh>
    <rPh sb="2" eb="3">
      <t>ソウ</t>
    </rPh>
    <rPh sb="3" eb="5">
      <t>ショトク</t>
    </rPh>
    <phoneticPr fontId="2"/>
  </si>
  <si>
    <t>H17年固定基準</t>
    <rPh sb="3" eb="4">
      <t>ネン</t>
    </rPh>
    <rPh sb="4" eb="6">
      <t>コテイ</t>
    </rPh>
    <rPh sb="6" eb="8">
      <t>キジュン</t>
    </rPh>
    <phoneticPr fontId="2"/>
  </si>
  <si>
    <t>(参考）国内総生産</t>
    <rPh sb="1" eb="3">
      <t>サンコウ</t>
    </rPh>
    <rPh sb="4" eb="6">
      <t>コクナイ</t>
    </rPh>
    <rPh sb="6" eb="9">
      <t>ソウセイサン</t>
    </rPh>
    <phoneticPr fontId="2"/>
  </si>
  <si>
    <t>（出所）兵庫県「県民経済計算」、「四半期別県内GDP速報」</t>
    <rPh sb="1" eb="3">
      <t>シュッショ</t>
    </rPh>
    <rPh sb="4" eb="7">
      <t>ヒョウゴケン</t>
    </rPh>
    <rPh sb="8" eb="10">
      <t>ケンミン</t>
    </rPh>
    <rPh sb="10" eb="12">
      <t>ケイザイ</t>
    </rPh>
    <rPh sb="12" eb="14">
      <t>ケイサン</t>
    </rPh>
    <rPh sb="17" eb="20">
      <t>シハンキ</t>
    </rPh>
    <rPh sb="20" eb="21">
      <t>ベツ</t>
    </rPh>
    <rPh sb="21" eb="23">
      <t>ケンアイ</t>
    </rPh>
    <rPh sb="26" eb="28">
      <t>ソクホウ</t>
    </rPh>
    <phoneticPr fontId="2"/>
  </si>
  <si>
    <t>（出所）内閣府「国民経済計算」、「四半期別GDP速報」</t>
    <rPh sb="1" eb="3">
      <t>シュッショ</t>
    </rPh>
    <rPh sb="4" eb="7">
      <t>ナイカクフ</t>
    </rPh>
    <rPh sb="8" eb="10">
      <t>コクミン</t>
    </rPh>
    <rPh sb="10" eb="12">
      <t>ケイザイ</t>
    </rPh>
    <rPh sb="12" eb="14">
      <t>ケイサン</t>
    </rPh>
    <rPh sb="17" eb="20">
      <t>シハンキ</t>
    </rPh>
    <rPh sb="20" eb="21">
      <t>ベツ</t>
    </rPh>
    <rPh sb="24" eb="26">
      <t>ソクホウ</t>
    </rPh>
    <phoneticPr fontId="2"/>
  </si>
  <si>
    <t>H17年連鎖</t>
    <rPh sb="3" eb="4">
      <t>ネン</t>
    </rPh>
    <rPh sb="4" eb="6">
      <t>レンサ</t>
    </rPh>
    <phoneticPr fontId="2"/>
  </si>
  <si>
    <t>H12年連鎖</t>
    <rPh sb="3" eb="4">
      <t>ネン</t>
    </rPh>
    <rPh sb="4" eb="6">
      <t>レンサ</t>
    </rPh>
    <phoneticPr fontId="2"/>
  </si>
  <si>
    <t>平成6暦年</t>
    <rPh sb="0" eb="2">
      <t>ヘイセイ</t>
    </rPh>
    <rPh sb="3" eb="4">
      <t>レキ</t>
    </rPh>
    <rPh sb="4" eb="5">
      <t>ネン</t>
    </rPh>
    <phoneticPr fontId="2"/>
  </si>
  <si>
    <t>6/ 1- 3</t>
  </si>
  <si>
    <t>4- 6</t>
  </si>
  <si>
    <t>7- 9</t>
  </si>
  <si>
    <t>10-12</t>
  </si>
  <si>
    <t>7/ 1- 3</t>
    <phoneticPr fontId="2"/>
  </si>
  <si>
    <t>5/4- 6</t>
    <phoneticPr fontId="2"/>
  </si>
  <si>
    <t>29年/1-3月</t>
    <rPh sb="2" eb="3">
      <t>ネン</t>
    </rPh>
    <rPh sb="7" eb="8">
      <t>ツキ</t>
    </rPh>
    <phoneticPr fontId="17"/>
  </si>
  <si>
    <t>26年度</t>
    <rPh sb="2" eb="4">
      <t>ネンド</t>
    </rPh>
    <phoneticPr fontId="29"/>
  </si>
  <si>
    <t>26年度</t>
    <phoneticPr fontId="2"/>
  </si>
  <si>
    <t>平成27年度</t>
    <rPh sb="0" eb="2">
      <t>ヘイセイ</t>
    </rPh>
    <rPh sb="4" eb="6">
      <t>ネンド</t>
    </rPh>
    <phoneticPr fontId="2"/>
  </si>
  <si>
    <t>H28.10.21公表</t>
    <rPh sb="9" eb="11">
      <t>コウヒョウ</t>
    </rPh>
    <phoneticPr fontId="2"/>
  </si>
  <si>
    <t xml:space="preserve"> ２　経済活動別県内総生産（実質：平成17暦年連鎖価格）（平成13年度～26年度）</t>
    <rPh sb="14" eb="16">
      <t>ジッシツ</t>
    </rPh>
    <rPh sb="17" eb="19">
      <t>ヘイセイ</t>
    </rPh>
    <rPh sb="21" eb="22">
      <t>レキ</t>
    </rPh>
    <rPh sb="22" eb="23">
      <t>ネン</t>
    </rPh>
    <rPh sb="23" eb="25">
      <t>レンサ</t>
    </rPh>
    <rPh sb="25" eb="27">
      <t>カカク</t>
    </rPh>
    <rPh sb="29" eb="31">
      <t>ヘイセイ</t>
    </rPh>
    <rPh sb="33" eb="35">
      <t>ネンド</t>
    </rPh>
    <rPh sb="38" eb="40">
      <t>ネンド</t>
    </rPh>
    <phoneticPr fontId="2"/>
  </si>
  <si>
    <t>実質年度</t>
  </si>
  <si>
    <t>&lt;参考&gt;</t>
  </si>
  <si>
    <t>(単位:2011暦年連鎖価格、10億円)</t>
  </si>
  <si>
    <t>Real, Fiscal Year</t>
  </si>
  <si>
    <t>&lt;cf&gt;</t>
  </si>
  <si>
    <t>(Billions of Chained (2011) Yen)</t>
  </si>
  <si>
    <t>国内総生産(支出側)</t>
  </si>
  <si>
    <t>民間最終消費支出</t>
  </si>
  <si>
    <t>民間住宅</t>
  </si>
  <si>
    <t>民間企業設備</t>
  </si>
  <si>
    <t>民間在庫変動</t>
  </si>
  <si>
    <t>政府最終消費支出</t>
  </si>
  <si>
    <t>公的固定資本形成</t>
  </si>
  <si>
    <t>公的在庫変動</t>
  </si>
  <si>
    <t>財貨・サービス</t>
  </si>
  <si>
    <t>開差</t>
  </si>
  <si>
    <t>交易利得</t>
  </si>
  <si>
    <t>国内総所得</t>
  </si>
  <si>
    <t>海外からの所得</t>
  </si>
  <si>
    <t>国民総所得</t>
  </si>
  <si>
    <t>国内需要</t>
  </si>
  <si>
    <t>民間需要</t>
  </si>
  <si>
    <t>公的需要</t>
  </si>
  <si>
    <t>総固定資本形成</t>
  </si>
  <si>
    <t>最終需要</t>
  </si>
  <si>
    <t>家計最終消費支出</t>
  </si>
  <si>
    <t>純輸出</t>
  </si>
  <si>
    <t>輸出</t>
  </si>
  <si>
    <t>輸入</t>
  </si>
  <si>
    <t>純受取</t>
  </si>
  <si>
    <t>受取</t>
  </si>
  <si>
    <t>支払</t>
  </si>
  <si>
    <t>除く持ち家の帰属家賃</t>
  </si>
  <si>
    <t>GDP(Expenditure Approach)</t>
  </si>
  <si>
    <t>PrivateConsumption</t>
  </si>
  <si>
    <t>Consumption ofHouseholds</t>
  </si>
  <si>
    <t>ExcludingImputed Rent</t>
  </si>
  <si>
    <t>PrivateResidentialInvestment</t>
  </si>
  <si>
    <t>Private Non-Resi.Investment</t>
  </si>
  <si>
    <t>Changein PrivateInventories</t>
  </si>
  <si>
    <t>GovernmentConsumption</t>
  </si>
  <si>
    <t>PublicInvestment</t>
  </si>
  <si>
    <t>Changein PublicInventories</t>
  </si>
  <si>
    <t>Goods &amp; Services</t>
  </si>
  <si>
    <t>Residual</t>
  </si>
  <si>
    <t>TradingGains/Losses</t>
  </si>
  <si>
    <t>GDI</t>
  </si>
  <si>
    <t>Income from /to the Rest of the World</t>
  </si>
  <si>
    <t>GNI</t>
  </si>
  <si>
    <t>DomesticDemand</t>
  </si>
  <si>
    <t>PrivateDemand</t>
  </si>
  <si>
    <t>PublicDemand</t>
  </si>
  <si>
    <t>Gross Fixed CapitalFormation</t>
  </si>
  <si>
    <t>Final Sales of Domestic Product</t>
  </si>
  <si>
    <t>Fiscal Year</t>
  </si>
  <si>
    <t>Net Exports</t>
  </si>
  <si>
    <t>Exports</t>
  </si>
  <si>
    <t>Imports</t>
  </si>
  <si>
    <t>Net</t>
  </si>
  <si>
    <t>Receipt</t>
  </si>
  <si>
    <t>Payment</t>
  </si>
  <si>
    <t>1994/4-3.</t>
  </si>
  <si>
    <t>1995/4-3.</t>
  </si>
  <si>
    <t>1996/4-3.</t>
  </si>
  <si>
    <t>1997/4-3.</t>
  </si>
  <si>
    <t>1998/4-3.</t>
  </si>
  <si>
    <t>1999/4-3.</t>
  </si>
  <si>
    <t>2000/4-3.</t>
  </si>
  <si>
    <t>2001/4-3.</t>
  </si>
  <si>
    <t>2002/4-3.</t>
  </si>
  <si>
    <t>2003/4-3.</t>
  </si>
  <si>
    <t>2004/4-3.</t>
  </si>
  <si>
    <t>2005/4-3.</t>
  </si>
  <si>
    <t>2006/4-3.</t>
  </si>
  <si>
    <t>2007/4-3.</t>
  </si>
  <si>
    <t>2008/4-3.</t>
  </si>
  <si>
    <t>2009/4-3.</t>
  </si>
  <si>
    <t>2010/4-3.</t>
  </si>
  <si>
    <t>2011/4-3.</t>
  </si>
  <si>
    <t>2012/4-3.</t>
  </si>
  <si>
    <t>2013/4-3.</t>
  </si>
  <si>
    <t>2014/4-3.</t>
  </si>
  <si>
    <t>2015/4-3.</t>
  </si>
  <si>
    <t>＊開差＝国内総生産(支出側)－国内総生産(支出側)の内訳項目計</t>
  </si>
  <si>
    <t>＊財貨・サービスの純輸出は連鎖方式での計算ができないため、財貨・サービスの輸出－財貨・サービスの輸入により求めている。このため寄与度とは符号が一致しない場合がある。</t>
  </si>
  <si>
    <t>名目年度</t>
  </si>
  <si>
    <t>(単位:10億円)</t>
  </si>
  <si>
    <t>Nominal, Fiscal Year</t>
  </si>
  <si>
    <t>(Billion Yen)</t>
  </si>
  <si>
    <t>H23年基準</t>
    <rPh sb="3" eb="4">
      <t>ネン</t>
    </rPh>
    <rPh sb="4" eb="6">
      <t>キジュン</t>
    </rPh>
    <phoneticPr fontId="2"/>
  </si>
  <si>
    <t>H23年連鎖</t>
    <rPh sb="3" eb="4">
      <t>ネン</t>
    </rPh>
    <rPh sb="4" eb="6">
      <t>レンサ</t>
    </rPh>
    <phoneticPr fontId="2"/>
  </si>
  <si>
    <t>実質連鎖</t>
    <rPh sb="0" eb="2">
      <t>ジッシツ</t>
    </rPh>
    <rPh sb="2" eb="4">
      <t>レンサ</t>
    </rPh>
    <phoneticPr fontId="2"/>
  </si>
  <si>
    <t>兵庫県</t>
    <rPh sb="0" eb="3">
      <t>ヒョウゴケン</t>
    </rPh>
    <phoneticPr fontId="2"/>
  </si>
  <si>
    <t>全国</t>
    <rPh sb="0" eb="2">
      <t>ゼンコク</t>
    </rPh>
    <phoneticPr fontId="2"/>
  </si>
  <si>
    <t>実質固定</t>
    <rPh sb="0" eb="2">
      <t>ジッシツ</t>
    </rPh>
    <rPh sb="2" eb="4">
      <t>コテイ</t>
    </rPh>
    <phoneticPr fontId="2"/>
  </si>
  <si>
    <t>（単位：％）</t>
    <rPh sb="1" eb="3">
      <t>タンイ</t>
    </rPh>
    <phoneticPr fontId="2"/>
  </si>
  <si>
    <t>年度</t>
    <rPh sb="0" eb="2">
      <t>ネンド</t>
    </rPh>
    <phoneticPr fontId="2"/>
  </si>
  <si>
    <t>経済成長率の推移</t>
    <rPh sb="0" eb="2">
      <t>ケイザイ</t>
    </rPh>
    <rPh sb="2" eb="5">
      <t>セイチョウリツ</t>
    </rPh>
    <rPh sb="6" eb="8">
      <t>スイイ</t>
    </rPh>
    <phoneticPr fontId="2"/>
  </si>
  <si>
    <t>H23基準</t>
    <rPh sb="3" eb="5">
      <t>キジュン</t>
    </rPh>
    <phoneticPr fontId="2"/>
  </si>
  <si>
    <t>2008SNA</t>
    <phoneticPr fontId="2"/>
  </si>
  <si>
    <t>1993SNA</t>
    <phoneticPr fontId="2"/>
  </si>
  <si>
    <t>H23連鎖</t>
    <rPh sb="3" eb="5">
      <t>レンサ</t>
    </rPh>
    <phoneticPr fontId="2"/>
  </si>
  <si>
    <t>　</t>
    <phoneticPr fontId="2"/>
  </si>
  <si>
    <t>平成23年度=100</t>
    <rPh sb="0" eb="2">
      <t>ヘイセイ</t>
    </rPh>
    <rPh sb="4" eb="6">
      <t>ネンド</t>
    </rPh>
    <phoneticPr fontId="2"/>
  </si>
  <si>
    <t>H22</t>
    <phoneticPr fontId="2"/>
  </si>
  <si>
    <t>H23</t>
    <phoneticPr fontId="2"/>
  </si>
  <si>
    <t>H24</t>
    <phoneticPr fontId="2"/>
  </si>
  <si>
    <t>H25</t>
    <phoneticPr fontId="2"/>
  </si>
  <si>
    <t>H26</t>
    <phoneticPr fontId="2"/>
  </si>
  <si>
    <t>H27</t>
    <phoneticPr fontId="2"/>
  </si>
  <si>
    <t>全国(H23基準）</t>
    <rPh sb="0" eb="2">
      <t>ゼンコク</t>
    </rPh>
    <rPh sb="6" eb="8">
      <t>キジュン</t>
    </rPh>
    <phoneticPr fontId="2"/>
  </si>
  <si>
    <t>1993SNA</t>
    <phoneticPr fontId="2"/>
  </si>
  <si>
    <t>平成28年度</t>
    <rPh sb="0" eb="2">
      <t>ヘイセイ</t>
    </rPh>
    <rPh sb="4" eb="6">
      <t>ネンド</t>
    </rPh>
    <phoneticPr fontId="2"/>
  </si>
  <si>
    <t>H28</t>
    <phoneticPr fontId="2"/>
  </si>
  <si>
    <t>平成28年度</t>
  </si>
  <si>
    <t>2016/4-3.</t>
  </si>
  <si>
    <t>　　　　寄与度（％）</t>
    <rPh sb="4" eb="7">
      <t>キヨド</t>
    </rPh>
    <phoneticPr fontId="17"/>
  </si>
  <si>
    <t>民間需要</t>
    <rPh sb="0" eb="2">
      <t>ミンカン</t>
    </rPh>
    <rPh sb="2" eb="4">
      <t>ジュヨウ</t>
    </rPh>
    <phoneticPr fontId="16"/>
  </si>
  <si>
    <t>公的需要</t>
    <rPh sb="0" eb="2">
      <t>コウテキ</t>
    </rPh>
    <rPh sb="2" eb="4">
      <t>ジュヨウ</t>
    </rPh>
    <phoneticPr fontId="16"/>
  </si>
  <si>
    <t>外需等</t>
    <rPh sb="0" eb="2">
      <t>ガイジュ</t>
    </rPh>
    <rPh sb="2" eb="3">
      <t>トウ</t>
    </rPh>
    <phoneticPr fontId="16"/>
  </si>
  <si>
    <t>民間需要</t>
    <rPh sb="0" eb="2">
      <t>ミンカン</t>
    </rPh>
    <rPh sb="2" eb="4">
      <t>ジュヨウ</t>
    </rPh>
    <phoneticPr fontId="17"/>
  </si>
  <si>
    <t>公的需要</t>
    <rPh sb="0" eb="2">
      <t>コウテキ</t>
    </rPh>
    <rPh sb="2" eb="4">
      <t>ジュヨウ</t>
    </rPh>
    <phoneticPr fontId="17"/>
  </si>
  <si>
    <t>外需等</t>
    <rPh sb="0" eb="2">
      <t>ガイジュ</t>
    </rPh>
    <rPh sb="2" eb="3">
      <t>トウ</t>
    </rPh>
    <phoneticPr fontId="17"/>
  </si>
  <si>
    <t>（移出入等）</t>
    <rPh sb="1" eb="3">
      <t>イシュツ</t>
    </rPh>
    <rPh sb="3" eb="4">
      <t>ニュウ</t>
    </rPh>
    <rPh sb="4" eb="5">
      <t>トウ</t>
    </rPh>
    <phoneticPr fontId="16"/>
  </si>
  <si>
    <t>（移出入等）</t>
    <rPh sb="1" eb="3">
      <t>イシュツ</t>
    </rPh>
    <rPh sb="3" eb="4">
      <t>ニュウ</t>
    </rPh>
    <rPh sb="4" eb="5">
      <t>トウ</t>
    </rPh>
    <phoneticPr fontId="17"/>
  </si>
  <si>
    <t>対前年度比</t>
    <rPh sb="0" eb="1">
      <t>タイ</t>
    </rPh>
    <rPh sb="1" eb="4">
      <t>ゼンネンド</t>
    </rPh>
    <rPh sb="4" eb="5">
      <t>ヒ</t>
    </rPh>
    <phoneticPr fontId="17"/>
  </si>
  <si>
    <t>平成25年度</t>
  </si>
  <si>
    <t>2016.4-17.3</t>
  </si>
  <si>
    <t>県内総生産（支出側／名目暦年）</t>
    <rPh sb="0" eb="2">
      <t>ケンナイ</t>
    </rPh>
    <rPh sb="2" eb="5">
      <t>ソウセイサン</t>
    </rPh>
    <rPh sb="6" eb="8">
      <t>シシュツ</t>
    </rPh>
    <rPh sb="8" eb="9">
      <t>ガワ</t>
    </rPh>
    <rPh sb="12" eb="14">
      <t>レキネン</t>
    </rPh>
    <phoneticPr fontId="17"/>
  </si>
  <si>
    <t>対前年比</t>
    <rPh sb="0" eb="1">
      <t>タイ</t>
    </rPh>
    <rPh sb="1" eb="2">
      <t>マエ</t>
    </rPh>
    <rPh sb="2" eb="3">
      <t>ネン</t>
    </rPh>
    <rPh sb="3" eb="4">
      <t>ヒ</t>
    </rPh>
    <phoneticPr fontId="21"/>
  </si>
  <si>
    <t>平成13年度</t>
  </si>
  <si>
    <t>2011.4-12.3</t>
  </si>
  <si>
    <t>2012.4-13.3</t>
  </si>
  <si>
    <t>2013.4-14.3</t>
  </si>
  <si>
    <t>2015.4-16.3</t>
  </si>
  <si>
    <t>県内総生産（支出側／実質暦年）</t>
    <rPh sb="0" eb="2">
      <t>ケンナイ</t>
    </rPh>
    <rPh sb="2" eb="5">
      <t>ソウセイサン</t>
    </rPh>
    <rPh sb="6" eb="8">
      <t>シシュツ</t>
    </rPh>
    <rPh sb="8" eb="9">
      <t>ガワ</t>
    </rPh>
    <rPh sb="10" eb="12">
      <t>ジッシツ</t>
    </rPh>
    <rPh sb="12" eb="14">
      <t>レキネン</t>
    </rPh>
    <phoneticPr fontId="17"/>
  </si>
  <si>
    <t>第1次産業</t>
    <rPh sb="0" eb="1">
      <t>ダイ</t>
    </rPh>
    <rPh sb="2" eb="3">
      <t>ツギ</t>
    </rPh>
    <rPh sb="3" eb="5">
      <t>サンギョウ</t>
    </rPh>
    <phoneticPr fontId="2"/>
  </si>
  <si>
    <t>第2次産業</t>
    <rPh sb="0" eb="1">
      <t>ダイ</t>
    </rPh>
    <rPh sb="2" eb="3">
      <t>ツギ</t>
    </rPh>
    <rPh sb="3" eb="5">
      <t>サンギョウ</t>
    </rPh>
    <phoneticPr fontId="2"/>
  </si>
  <si>
    <t>第3次産業</t>
    <rPh sb="0" eb="1">
      <t>ダイ</t>
    </rPh>
    <rPh sb="2" eb="3">
      <t>ツギ</t>
    </rPh>
    <rPh sb="3" eb="5">
      <t>サンギョウ</t>
    </rPh>
    <phoneticPr fontId="2"/>
  </si>
  <si>
    <t>寄与度（％）</t>
    <rPh sb="0" eb="3">
      <t>キヨド</t>
    </rPh>
    <phoneticPr fontId="2"/>
  </si>
  <si>
    <t>非製造業</t>
    <rPh sb="0" eb="1">
      <t>ヒ</t>
    </rPh>
    <rPh sb="1" eb="4">
      <t>セイゾウギョウ</t>
    </rPh>
    <phoneticPr fontId="2"/>
  </si>
  <si>
    <t>県内総生産（名目暦年）</t>
    <rPh sb="0" eb="2">
      <t>ケンナイ</t>
    </rPh>
    <rPh sb="2" eb="5">
      <t>ソウセイサン</t>
    </rPh>
    <rPh sb="8" eb="10">
      <t>レキネン</t>
    </rPh>
    <phoneticPr fontId="17"/>
  </si>
  <si>
    <t>平成19年</t>
  </si>
  <si>
    <t>2007.1-12</t>
  </si>
  <si>
    <t>平成20年</t>
  </si>
  <si>
    <t>2008.1-12</t>
  </si>
  <si>
    <t>平成21年</t>
  </si>
  <si>
    <t>2009.1-12</t>
  </si>
  <si>
    <t>平成22年</t>
  </si>
  <si>
    <t>2010.1-12</t>
  </si>
  <si>
    <t>平成23年</t>
  </si>
  <si>
    <t>※</t>
  </si>
  <si>
    <t>県計</t>
  </si>
  <si>
    <t>阪神南地域</t>
    <rPh sb="2" eb="3">
      <t>ミナミ</t>
    </rPh>
    <phoneticPr fontId="2"/>
  </si>
  <si>
    <t>加東市</t>
    <rPh sb="0" eb="2">
      <t>カトウ</t>
    </rPh>
    <rPh sb="2" eb="3">
      <t>シ</t>
    </rPh>
    <phoneticPr fontId="2"/>
  </si>
  <si>
    <t>多可町</t>
    <rPh sb="0" eb="2">
      <t>タカ</t>
    </rPh>
    <rPh sb="2" eb="3">
      <t>チョウ</t>
    </rPh>
    <phoneticPr fontId="2"/>
  </si>
  <si>
    <t>姫路市</t>
    <rPh sb="0" eb="3">
      <t>ヒメジシ</t>
    </rPh>
    <phoneticPr fontId="2"/>
  </si>
  <si>
    <t>神河町</t>
    <rPh sb="0" eb="1">
      <t>カミ</t>
    </rPh>
    <rPh sb="1" eb="2">
      <t>カワ</t>
    </rPh>
    <rPh sb="2" eb="3">
      <t>チョウ</t>
    </rPh>
    <phoneticPr fontId="2"/>
  </si>
  <si>
    <t>たつの市</t>
    <rPh sb="3" eb="4">
      <t>シ</t>
    </rPh>
    <phoneticPr fontId="2"/>
  </si>
  <si>
    <t>養父市</t>
    <rPh sb="2" eb="3">
      <t>シ</t>
    </rPh>
    <phoneticPr fontId="2"/>
  </si>
  <si>
    <t>新温泉町</t>
    <rPh sb="0" eb="1">
      <t>シン</t>
    </rPh>
    <rPh sb="1" eb="3">
      <t>オンセン</t>
    </rPh>
    <rPh sb="3" eb="4">
      <t>チョウ</t>
    </rPh>
    <phoneticPr fontId="2"/>
  </si>
  <si>
    <t>篠山市</t>
    <rPh sb="2" eb="3">
      <t>シ</t>
    </rPh>
    <phoneticPr fontId="18"/>
  </si>
  <si>
    <t>経済活動別県内総生産（名目）長期時系列データ（平成17年基準）</t>
    <rPh sb="13" eb="15">
      <t>チョウキ</t>
    </rPh>
    <rPh sb="15" eb="18">
      <t>ジケイレツ</t>
    </rPh>
    <rPh sb="22" eb="24">
      <t>ヘイセイ</t>
    </rPh>
    <rPh sb="25" eb="26">
      <t>ネン</t>
    </rPh>
    <rPh sb="26" eb="28">
      <t>キジュン</t>
    </rPh>
    <phoneticPr fontId="27"/>
  </si>
  <si>
    <t xml:space="preserve"> </t>
    <phoneticPr fontId="27"/>
  </si>
  <si>
    <t>実　        数</t>
    <phoneticPr fontId="27"/>
  </si>
  <si>
    <t xml:space="preserve">  (2)</t>
    <phoneticPr fontId="12"/>
  </si>
  <si>
    <t xml:space="preserve">  (2)</t>
  </si>
  <si>
    <t>（第１次産業 (1)～(3)計）</t>
    <phoneticPr fontId="27"/>
  </si>
  <si>
    <t>（第１次産業 (1)～(3)計）</t>
  </si>
  <si>
    <t xml:space="preserve">    ⑦ 鉄鋼</t>
    <rPh sb="6" eb="8">
      <t>テッコウ</t>
    </rPh>
    <phoneticPr fontId="41"/>
  </si>
  <si>
    <t xml:space="preserve">    ⑧ 非鉄金属</t>
    <rPh sb="6" eb="8">
      <t>ヒテツ</t>
    </rPh>
    <rPh sb="8" eb="10">
      <t>キンゾク</t>
    </rPh>
    <phoneticPr fontId="41"/>
  </si>
  <si>
    <t xml:space="preserve">    ⑨ 金属製品</t>
    <phoneticPr fontId="27"/>
  </si>
  <si>
    <t xml:space="preserve">    ⑨ 金属製品</t>
  </si>
  <si>
    <t xml:space="preserve">    ⑩ 一般機械</t>
    <phoneticPr fontId="27"/>
  </si>
  <si>
    <t xml:space="preserve">    ⑩ 一般機械</t>
  </si>
  <si>
    <t xml:space="preserve">    ⑪ 電気機械</t>
    <phoneticPr fontId="27"/>
  </si>
  <si>
    <t xml:space="preserve">    ⑪ 電気機械</t>
  </si>
  <si>
    <t xml:space="preserve">    ⑫ 輸送用機械</t>
    <rPh sb="8" eb="9">
      <t>ヨウ</t>
    </rPh>
    <phoneticPr fontId="41"/>
  </si>
  <si>
    <t xml:space="preserve">    ⑬ 精密機械</t>
    <phoneticPr fontId="27"/>
  </si>
  <si>
    <t xml:space="preserve">    ⑬ 精密機械</t>
  </si>
  <si>
    <t xml:space="preserve">    ⑭ その他の製造業</t>
    <phoneticPr fontId="27"/>
  </si>
  <si>
    <t xml:space="preserve">    ⑭ その他の製造業</t>
  </si>
  <si>
    <t xml:space="preserve"> (6)</t>
    <phoneticPr fontId="2"/>
  </si>
  <si>
    <t xml:space="preserve"> (7)</t>
    <phoneticPr fontId="2"/>
  </si>
  <si>
    <t xml:space="preserve"> (8)</t>
    <phoneticPr fontId="2"/>
  </si>
  <si>
    <t xml:space="preserve"> (10)</t>
    <phoneticPr fontId="27"/>
  </si>
  <si>
    <t xml:space="preserve"> (10)</t>
  </si>
  <si>
    <t>運輸業</t>
    <rPh sb="2" eb="3">
      <t>ギョウ</t>
    </rPh>
    <phoneticPr fontId="17"/>
  </si>
  <si>
    <t>情報通信業</t>
    <rPh sb="0" eb="2">
      <t>ジョウホウ</t>
    </rPh>
    <rPh sb="2" eb="4">
      <t>ツウシン</t>
    </rPh>
    <rPh sb="4" eb="5">
      <t>ギョウ</t>
    </rPh>
    <phoneticPr fontId="17"/>
  </si>
  <si>
    <t xml:space="preserve"> (13)</t>
    <phoneticPr fontId="27"/>
  </si>
  <si>
    <t xml:space="preserve"> (13)</t>
  </si>
  <si>
    <t xml:space="preserve"> (14)</t>
    <phoneticPr fontId="27"/>
  </si>
  <si>
    <t xml:space="preserve"> (14)</t>
  </si>
  <si>
    <t xml:space="preserve"> (15)</t>
    <phoneticPr fontId="27"/>
  </si>
  <si>
    <t xml:space="preserve"> (15)</t>
  </si>
  <si>
    <t xml:space="preserve"> (16)</t>
    <phoneticPr fontId="27"/>
  </si>
  <si>
    <t xml:space="preserve"> (16)</t>
  </si>
  <si>
    <t xml:space="preserve"> (17)</t>
    <phoneticPr fontId="27"/>
  </si>
  <si>
    <t xml:space="preserve"> (17)</t>
  </si>
  <si>
    <t>（第３次産業 (7)～(17)計）</t>
  </si>
  <si>
    <t>県外からの所得(純)</t>
    <phoneticPr fontId="27"/>
  </si>
  <si>
    <t>県民総所得(市場価格表示)</t>
    <rPh sb="3" eb="5">
      <t>ショトク</t>
    </rPh>
    <phoneticPr fontId="41"/>
  </si>
  <si>
    <t>県内総生産（支出側／名目）長期時系列データ（平成17年基準）</t>
    <rPh sb="12" eb="14">
      <t>チョウキ</t>
    </rPh>
    <rPh sb="14" eb="17">
      <t>ジケイレツ</t>
    </rPh>
    <rPh sb="21" eb="23">
      <t>ヘイセイ</t>
    </rPh>
    <rPh sb="25" eb="26">
      <t>ネン</t>
    </rPh>
    <rPh sb="26" eb="28">
      <t>キジュン</t>
    </rPh>
    <phoneticPr fontId="2"/>
  </si>
  <si>
    <t>実　　　　　　　　　　　　　　　　　　　　　　　　　数</t>
    <phoneticPr fontId="12"/>
  </si>
  <si>
    <t>県内総生産（支出側／実質：平成17暦年固定基準年方式）長期時系列データ（平成17年基準）</t>
    <rPh sb="1" eb="3">
      <t>セイサン</t>
    </rPh>
    <rPh sb="4" eb="6">
      <t>シシュツ</t>
    </rPh>
    <rPh sb="6" eb="7">
      <t>ガワ</t>
    </rPh>
    <rPh sb="17" eb="19">
      <t>コテイ</t>
    </rPh>
    <rPh sb="21" eb="22">
      <t>ネン</t>
    </rPh>
    <rPh sb="22" eb="24">
      <t>ホウシキ</t>
    </rPh>
    <rPh sb="26" eb="28">
      <t>チョウキ</t>
    </rPh>
    <rPh sb="28" eb="31">
      <t>ジケイレツ</t>
    </rPh>
    <rPh sb="35" eb="37">
      <t>ヘイセイ</t>
    </rPh>
    <rPh sb="39" eb="40">
      <t>ネン</t>
    </rPh>
    <rPh sb="40" eb="42">
      <t>キジュン</t>
    </rPh>
    <phoneticPr fontId="12"/>
  </si>
  <si>
    <t>　 A 食料・非アルコール飲料</t>
    <phoneticPr fontId="12"/>
  </si>
  <si>
    <t>　 B アルコール飲料・たばこ</t>
    <phoneticPr fontId="12"/>
  </si>
  <si>
    <t>　 C 被服・履物</t>
    <phoneticPr fontId="12"/>
  </si>
  <si>
    <t>　 D 住居・電気・ガス・水道</t>
    <phoneticPr fontId="12"/>
  </si>
  <si>
    <t>　 E 家具・家庭用機器・家事サービス</t>
    <phoneticPr fontId="12"/>
  </si>
  <si>
    <t>　 F 保健・医療</t>
    <phoneticPr fontId="12"/>
  </si>
  <si>
    <t>　 G 交通</t>
    <phoneticPr fontId="12"/>
  </si>
  <si>
    <t>　 H 通信</t>
    <phoneticPr fontId="12"/>
  </si>
  <si>
    <t>　 I 娯楽・レジャー・文化</t>
    <phoneticPr fontId="12"/>
  </si>
  <si>
    <t xml:space="preserve">   J 教育</t>
    <phoneticPr fontId="12"/>
  </si>
  <si>
    <t xml:space="preserve">   K 外食・宿泊</t>
    <phoneticPr fontId="12"/>
  </si>
  <si>
    <t xml:space="preserve">   L その他</t>
    <phoneticPr fontId="12"/>
  </si>
  <si>
    <t>1人当たり国民所得</t>
    <rPh sb="1" eb="2">
      <t>ニン</t>
    </rPh>
    <rPh sb="2" eb="3">
      <t>ア</t>
    </rPh>
    <rPh sb="5" eb="7">
      <t>コクミン</t>
    </rPh>
    <rPh sb="7" eb="9">
      <t>ショトク</t>
    </rPh>
    <phoneticPr fontId="2"/>
  </si>
  <si>
    <t>千円</t>
    <rPh sb="0" eb="2">
      <t>センエン</t>
    </rPh>
    <phoneticPr fontId="2"/>
  </si>
  <si>
    <t>H5</t>
    <phoneticPr fontId="2"/>
  </si>
  <si>
    <t>H6</t>
    <phoneticPr fontId="2"/>
  </si>
  <si>
    <t>H7</t>
    <phoneticPr fontId="2"/>
  </si>
  <si>
    <t>H8</t>
    <phoneticPr fontId="2"/>
  </si>
  <si>
    <t>H9</t>
    <phoneticPr fontId="2"/>
  </si>
  <si>
    <t>H10</t>
    <phoneticPr fontId="2"/>
  </si>
  <si>
    <t>H11</t>
    <phoneticPr fontId="2"/>
  </si>
  <si>
    <t>H12</t>
    <phoneticPr fontId="2"/>
  </si>
  <si>
    <t>H13</t>
    <phoneticPr fontId="2"/>
  </si>
  <si>
    <t>H14</t>
    <phoneticPr fontId="2"/>
  </si>
  <si>
    <t>H15</t>
    <phoneticPr fontId="2"/>
  </si>
  <si>
    <t>H16</t>
    <phoneticPr fontId="2"/>
  </si>
  <si>
    <t>H17</t>
    <phoneticPr fontId="2"/>
  </si>
  <si>
    <t>H18</t>
    <phoneticPr fontId="2"/>
  </si>
  <si>
    <t>H19</t>
    <phoneticPr fontId="2"/>
  </si>
  <si>
    <t>H20</t>
    <phoneticPr fontId="2"/>
  </si>
  <si>
    <t>H21</t>
    <phoneticPr fontId="2"/>
  </si>
  <si>
    <t>1人当たり所得</t>
    <rPh sb="1" eb="2">
      <t>ニン</t>
    </rPh>
    <rPh sb="2" eb="3">
      <t>ア</t>
    </rPh>
    <rPh sb="5" eb="7">
      <t>ショトク</t>
    </rPh>
    <phoneticPr fontId="2"/>
  </si>
  <si>
    <t>H23=100</t>
    <phoneticPr fontId="2"/>
  </si>
  <si>
    <t>H27H28試算</t>
    <rPh sb="6" eb="8">
      <t>シサン</t>
    </rPh>
    <phoneticPr fontId="2"/>
  </si>
  <si>
    <t xml:space="preserve"> </t>
    <phoneticPr fontId="2"/>
  </si>
  <si>
    <t>国民所得(分配）</t>
    <rPh sb="0" eb="2">
      <t>コクミン</t>
    </rPh>
    <rPh sb="2" eb="4">
      <t>ショトク</t>
    </rPh>
    <rPh sb="5" eb="7">
      <t>ブンパイ</t>
    </rPh>
    <phoneticPr fontId="2"/>
  </si>
  <si>
    <t>県内GDP</t>
    <rPh sb="0" eb="2">
      <t>ケンナイ</t>
    </rPh>
    <phoneticPr fontId="2"/>
  </si>
  <si>
    <t>県外所得</t>
    <rPh sb="0" eb="2">
      <t>ケンガイ</t>
    </rPh>
    <rPh sb="2" eb="4">
      <t>ショトク</t>
    </rPh>
    <phoneticPr fontId="2"/>
  </si>
  <si>
    <t>県外所得比</t>
    <rPh sb="0" eb="2">
      <t>ケンガイ</t>
    </rPh>
    <rPh sb="2" eb="4">
      <t>ショトク</t>
    </rPh>
    <rPh sb="4" eb="5">
      <t>ヒ</t>
    </rPh>
    <phoneticPr fontId="2"/>
  </si>
  <si>
    <t>県外所得(実質)</t>
    <rPh sb="0" eb="2">
      <t>ケンガイ</t>
    </rPh>
    <rPh sb="2" eb="4">
      <t>ショトク</t>
    </rPh>
    <rPh sb="5" eb="7">
      <t>ジッシツ</t>
    </rPh>
    <phoneticPr fontId="2"/>
  </si>
  <si>
    <t>県内GDP(実質)</t>
    <rPh sb="0" eb="2">
      <t>ケンナイ</t>
    </rPh>
    <rPh sb="6" eb="8">
      <t>ジッシツ</t>
    </rPh>
    <phoneticPr fontId="2"/>
  </si>
  <si>
    <t>　</t>
    <phoneticPr fontId="2"/>
  </si>
  <si>
    <t>30年/1-3月</t>
    <rPh sb="2" eb="3">
      <t>ネン</t>
    </rPh>
    <rPh sb="7" eb="8">
      <t>ツキ</t>
    </rPh>
    <phoneticPr fontId="17"/>
  </si>
  <si>
    <t xml:space="preserve"> (2)在庫変動</t>
    <rPh sb="6" eb="8">
      <t>ヘンドウ</t>
    </rPh>
    <phoneticPr fontId="2"/>
  </si>
  <si>
    <t>平成10年度</t>
  </si>
  <si>
    <t>平成11年度</t>
  </si>
  <si>
    <t>平成12年度</t>
  </si>
  <si>
    <t xml:space="preserve"> (2)（控除）財貨・ｻｰﾋﾞｽの移入(FISIM除く)</t>
    <rPh sb="5" eb="7">
      <t>コウジョ</t>
    </rPh>
    <rPh sb="8" eb="10">
      <t>ザイカ</t>
    </rPh>
    <rPh sb="17" eb="18">
      <t>イニュウ</t>
    </rPh>
    <rPh sb="18" eb="19">
      <t>ユニュウ</t>
    </rPh>
    <phoneticPr fontId="2"/>
  </si>
  <si>
    <t>平成</t>
    <rPh sb="0" eb="2">
      <t>ヘイセイ</t>
    </rPh>
    <phoneticPr fontId="2"/>
  </si>
  <si>
    <t>(単位：百万円）</t>
    <rPh sb="1" eb="3">
      <t>タンイ</t>
    </rPh>
    <rPh sb="4" eb="5">
      <t>ヒャク</t>
    </rPh>
    <rPh sb="5" eb="7">
      <t>マンエン</t>
    </rPh>
    <phoneticPr fontId="2"/>
  </si>
  <si>
    <t xml:space="preserve"> (1) 賃 金･俸 給</t>
  </si>
  <si>
    <t xml:space="preserve"> (2) 雇主の社会負担</t>
  </si>
  <si>
    <t xml:space="preserve">    a. 雇主の現実社会負担</t>
  </si>
  <si>
    <t xml:space="preserve">    b. 雇主の帰属社会負担</t>
  </si>
  <si>
    <t>2. 財  産  所  得（非企業部門）</t>
  </si>
  <si>
    <t xml:space="preserve">    a. 受  取</t>
  </si>
  <si>
    <t xml:space="preserve">    b. 支  払</t>
  </si>
  <si>
    <t xml:space="preserve"> (1) 一 般 政 府</t>
  </si>
  <si>
    <t xml:space="preserve"> (2) 家      計</t>
  </si>
  <si>
    <t xml:space="preserve"> (3) 対家計民間非営利団体</t>
  </si>
  <si>
    <t xml:space="preserve"> (1) 民間法人企業</t>
  </si>
  <si>
    <t xml:space="preserve">   a. 非金融法人企業</t>
  </si>
  <si>
    <t xml:space="preserve">   b. 金融機関</t>
  </si>
  <si>
    <t xml:space="preserve"> (2) 公  的  企  業</t>
  </si>
  <si>
    <t xml:space="preserve"> (3) 個  人  企  業</t>
  </si>
  <si>
    <t xml:space="preserve">   a. 農林水産業</t>
  </si>
  <si>
    <t xml:space="preserve">   b. その他の産業(非農林水・非金融)</t>
  </si>
  <si>
    <t xml:space="preserve">   c. 持  ち  家</t>
  </si>
  <si>
    <t>4. 県民所得(要素費用表示)（1＋2＋3）</t>
  </si>
  <si>
    <t>5. 生産・輸入品に課される税 (控除) 補助金</t>
  </si>
  <si>
    <t>6. 県民所得(市場価格表示)（4＋5）</t>
  </si>
  <si>
    <t>7. その他の経常移転(純)</t>
  </si>
  <si>
    <t xml:space="preserve"> (2) 一　般　政　府</t>
  </si>
  <si>
    <t xml:space="preserve"> (3) 家計(個人企業を含む)</t>
  </si>
  <si>
    <t xml:space="preserve"> (4) 対家計民間非営利団体</t>
  </si>
  <si>
    <t>8. 県民可処分所得（6＋7）</t>
  </si>
  <si>
    <t xml:space="preserve"> </t>
    <phoneticPr fontId="2"/>
  </si>
  <si>
    <t>19年度</t>
    <rPh sb="2" eb="4">
      <t>ネンド</t>
    </rPh>
    <phoneticPr fontId="27"/>
  </si>
  <si>
    <t>20年度</t>
    <rPh sb="2" eb="4">
      <t>ネンド</t>
    </rPh>
    <phoneticPr fontId="27"/>
  </si>
  <si>
    <t>21年度</t>
    <rPh sb="2" eb="4">
      <t>ネンド</t>
    </rPh>
    <phoneticPr fontId="27"/>
  </si>
  <si>
    <t>22年度</t>
    <rPh sb="2" eb="4">
      <t>ネンド</t>
    </rPh>
    <phoneticPr fontId="27"/>
  </si>
  <si>
    <t>23年度</t>
    <rPh sb="2" eb="4">
      <t>ネンド</t>
    </rPh>
    <phoneticPr fontId="27"/>
  </si>
  <si>
    <t>24年度</t>
    <rPh sb="2" eb="4">
      <t>ネンド</t>
    </rPh>
    <phoneticPr fontId="27"/>
  </si>
  <si>
    <t>25年度</t>
    <rPh sb="2" eb="4">
      <t>ネンド</t>
    </rPh>
    <phoneticPr fontId="27"/>
  </si>
  <si>
    <t>26年度</t>
    <rPh sb="2" eb="4">
      <t>ネンド</t>
    </rPh>
    <phoneticPr fontId="27"/>
  </si>
  <si>
    <t>27年度</t>
    <rPh sb="2" eb="4">
      <t>ネンド</t>
    </rPh>
    <phoneticPr fontId="27"/>
  </si>
  <si>
    <t>22年度</t>
  </si>
  <si>
    <t>25年度</t>
  </si>
  <si>
    <t>26年度</t>
  </si>
  <si>
    <t>H26県確報</t>
    <rPh sb="3" eb="4">
      <t>ケン</t>
    </rPh>
    <rPh sb="4" eb="6">
      <t>カクホウ</t>
    </rPh>
    <phoneticPr fontId="2"/>
  </si>
  <si>
    <t>H27県確報</t>
    <rPh sb="3" eb="4">
      <t>ケン</t>
    </rPh>
    <rPh sb="4" eb="6">
      <t>カクホウ</t>
    </rPh>
    <phoneticPr fontId="2"/>
  </si>
  <si>
    <t>兵庫県(H23基準）</t>
    <rPh sb="0" eb="3">
      <t>ヒョウゴケン</t>
    </rPh>
    <rPh sb="7" eb="9">
      <t>キジュン</t>
    </rPh>
    <phoneticPr fontId="2"/>
  </si>
  <si>
    <t>H25=100</t>
    <phoneticPr fontId="2"/>
  </si>
  <si>
    <t>実質GDP(H23連鎖）</t>
    <rPh sb="0" eb="2">
      <t>ジッシツ</t>
    </rPh>
    <rPh sb="9" eb="11">
      <t>レンサ</t>
    </rPh>
    <phoneticPr fontId="2"/>
  </si>
  <si>
    <t>(単位：兆円）</t>
    <rPh sb="1" eb="3">
      <t>タンイ</t>
    </rPh>
    <rPh sb="4" eb="6">
      <t>チョウエン</t>
    </rPh>
    <phoneticPr fontId="2"/>
  </si>
  <si>
    <t>GDPの推移(兵庫県・全国）</t>
    <rPh sb="4" eb="6">
      <t>スイイ</t>
    </rPh>
    <rPh sb="7" eb="10">
      <t>ヒョウゴケン</t>
    </rPh>
    <rPh sb="11" eb="13">
      <t>ゼンコク</t>
    </rPh>
    <phoneticPr fontId="2"/>
  </si>
  <si>
    <t>実質GDP（H25年度=100)</t>
    <rPh sb="0" eb="2">
      <t>ジッシツ</t>
    </rPh>
    <rPh sb="9" eb="11">
      <t>ネンド</t>
    </rPh>
    <phoneticPr fontId="2"/>
  </si>
  <si>
    <t>名目GDP（H25年度=100)</t>
    <rPh sb="0" eb="2">
      <t>メイモク</t>
    </rPh>
    <rPh sb="9" eb="11">
      <t>ネンド</t>
    </rPh>
    <phoneticPr fontId="2"/>
  </si>
  <si>
    <t>H29</t>
    <phoneticPr fontId="2"/>
  </si>
  <si>
    <t>H30</t>
    <phoneticPr fontId="2"/>
  </si>
  <si>
    <t>実質GDP目標値</t>
    <rPh sb="0" eb="2">
      <t>ジッシツ</t>
    </rPh>
    <rPh sb="5" eb="7">
      <t>モクヒョウ</t>
    </rPh>
    <rPh sb="7" eb="8">
      <t>アタイ</t>
    </rPh>
    <phoneticPr fontId="2"/>
  </si>
  <si>
    <t>H17固定</t>
    <rPh sb="3" eb="5">
      <t>コテイ</t>
    </rPh>
    <phoneticPr fontId="2"/>
  </si>
  <si>
    <t>デフレーター</t>
    <phoneticPr fontId="2"/>
  </si>
  <si>
    <t>H23連鎖換算</t>
    <rPh sb="3" eb="5">
      <t>レンサ</t>
    </rPh>
    <rPh sb="5" eb="7">
      <t>カンサン</t>
    </rPh>
    <phoneticPr fontId="2"/>
  </si>
  <si>
    <t>1人当たりGDP換算</t>
    <rPh sb="1" eb="2">
      <t>ニン</t>
    </rPh>
    <rPh sb="2" eb="3">
      <t>ア</t>
    </rPh>
    <rPh sb="8" eb="10">
      <t>カンサン</t>
    </rPh>
    <phoneticPr fontId="2"/>
  </si>
  <si>
    <t>GNIの推移(兵庫県・全国）</t>
    <rPh sb="4" eb="6">
      <t>スイイ</t>
    </rPh>
    <rPh sb="7" eb="10">
      <t>ヒョウゴケン</t>
    </rPh>
    <rPh sb="11" eb="13">
      <t>ゼンコク</t>
    </rPh>
    <phoneticPr fontId="2"/>
  </si>
  <si>
    <t>実　数（単位：百万円）</t>
    <rPh sb="0" eb="1">
      <t>ミ</t>
    </rPh>
    <rPh sb="2" eb="3">
      <t>カズ</t>
    </rPh>
    <rPh sb="4" eb="6">
      <t>タンイ</t>
    </rPh>
    <rPh sb="7" eb="10">
      <t>ヒャクマンエン</t>
    </rPh>
    <phoneticPr fontId="27"/>
  </si>
  <si>
    <t>平成</t>
    <rPh sb="0" eb="2">
      <t>ヘイセイ</t>
    </rPh>
    <phoneticPr fontId="27"/>
  </si>
  <si>
    <t>２　鉱業</t>
    <rPh sb="2" eb="4">
      <t>コウギョウ</t>
    </rPh>
    <phoneticPr fontId="27"/>
  </si>
  <si>
    <t>３　製造業</t>
    <rPh sb="2" eb="5">
      <t>セイゾウギョウ</t>
    </rPh>
    <phoneticPr fontId="27"/>
  </si>
  <si>
    <t xml:space="preserve">    ② 繊維製品</t>
    <rPh sb="8" eb="10">
      <t>セイヒン</t>
    </rPh>
    <phoneticPr fontId="27"/>
  </si>
  <si>
    <t xml:space="preserve">    ③ パルプ・紙・紙加工品</t>
    <rPh sb="12" eb="13">
      <t>カミ</t>
    </rPh>
    <rPh sb="13" eb="16">
      <t>カコウヒン</t>
    </rPh>
    <phoneticPr fontId="27"/>
  </si>
  <si>
    <t xml:space="preserve">    ⑦ 一次金属</t>
    <rPh sb="6" eb="8">
      <t>イチジ</t>
    </rPh>
    <rPh sb="8" eb="10">
      <t>キンゾク</t>
    </rPh>
    <phoneticPr fontId="27"/>
  </si>
  <si>
    <t xml:space="preserve">    ⑧ 金属製品</t>
    <phoneticPr fontId="27"/>
  </si>
  <si>
    <t xml:space="preserve">    ⑩ 電子部品・デバイス</t>
    <rPh sb="6" eb="8">
      <t>デンシ</t>
    </rPh>
    <rPh sb="8" eb="10">
      <t>ブヒン</t>
    </rPh>
    <phoneticPr fontId="27"/>
  </si>
  <si>
    <t xml:space="preserve">    ⑫ 情報・通信機器</t>
    <rPh sb="6" eb="8">
      <t>ジョウホウ</t>
    </rPh>
    <rPh sb="9" eb="11">
      <t>ツウシン</t>
    </rPh>
    <rPh sb="11" eb="13">
      <t>キキ</t>
    </rPh>
    <phoneticPr fontId="27"/>
  </si>
  <si>
    <t xml:space="preserve">    ⑮ その他の製造業</t>
    <phoneticPr fontId="27"/>
  </si>
  <si>
    <t>８　宿泊・飲食サービス業</t>
    <rPh sb="2" eb="4">
      <t>シュクハク</t>
    </rPh>
    <rPh sb="5" eb="7">
      <t>インショク</t>
    </rPh>
    <rPh sb="11" eb="12">
      <t>ギョウ</t>
    </rPh>
    <phoneticPr fontId="27"/>
  </si>
  <si>
    <t>　参　</t>
    <phoneticPr fontId="27"/>
  </si>
  <si>
    <t>　考　</t>
    <phoneticPr fontId="27"/>
  </si>
  <si>
    <t>－</t>
    <phoneticPr fontId="12"/>
  </si>
  <si>
    <t>27年度</t>
    <rPh sb="2" eb="4">
      <t>ネンド</t>
    </rPh>
    <phoneticPr fontId="29"/>
  </si>
  <si>
    <t xml:space="preserve"> 1　農林水産業</t>
    <rPh sb="3" eb="5">
      <t>ノウリン</t>
    </rPh>
    <rPh sb="5" eb="7">
      <t>スイサン</t>
    </rPh>
    <rPh sb="7" eb="8">
      <t>ギョウ</t>
    </rPh>
    <phoneticPr fontId="27"/>
  </si>
  <si>
    <t xml:space="preserve"> 2　鉱業</t>
    <rPh sb="3" eb="5">
      <t>コウギョウ</t>
    </rPh>
    <phoneticPr fontId="27"/>
  </si>
  <si>
    <t xml:space="preserve"> 3　製造業</t>
    <rPh sb="3" eb="6">
      <t>セイゾウギョウ</t>
    </rPh>
    <phoneticPr fontId="27"/>
  </si>
  <si>
    <t>食料品</t>
    <rPh sb="0" eb="3">
      <t>ショクリョウヒン</t>
    </rPh>
    <phoneticPr fontId="27"/>
  </si>
  <si>
    <t>繊維製品</t>
    <rPh sb="1" eb="3">
      <t>セイヒン</t>
    </rPh>
    <phoneticPr fontId="27"/>
  </si>
  <si>
    <t>パルプ・紙・紙加工品</t>
    <rPh sb="5" eb="6">
      <t>カミ</t>
    </rPh>
    <rPh sb="6" eb="9">
      <t>カコウヒン</t>
    </rPh>
    <phoneticPr fontId="27"/>
  </si>
  <si>
    <t>一次金属</t>
    <rPh sb="0" eb="1">
      <t>イチジ</t>
    </rPh>
    <rPh sb="1" eb="3">
      <t>キンゾク</t>
    </rPh>
    <phoneticPr fontId="27"/>
  </si>
  <si>
    <t>はん用・生産用・業務用機械</t>
    <rPh sb="1" eb="2">
      <t>ヨウ</t>
    </rPh>
    <rPh sb="3" eb="6">
      <t>セイサンヨウ</t>
    </rPh>
    <rPh sb="7" eb="10">
      <t>ギョウムヨウ</t>
    </rPh>
    <phoneticPr fontId="27"/>
  </si>
  <si>
    <t>電子部品・デバイス</t>
    <rPh sb="0" eb="1">
      <t>デンシ</t>
    </rPh>
    <rPh sb="1" eb="3">
      <t>ブヒン</t>
    </rPh>
    <phoneticPr fontId="27"/>
  </si>
  <si>
    <t>情報・通信機器</t>
    <rPh sb="0" eb="1">
      <t>ジョウホウ</t>
    </rPh>
    <rPh sb="2" eb="4">
      <t>ツウシン</t>
    </rPh>
    <rPh sb="4" eb="6">
      <t>キキ</t>
    </rPh>
    <phoneticPr fontId="27"/>
  </si>
  <si>
    <t>輸送用機械</t>
    <rPh sb="1" eb="2">
      <t>ヨウ</t>
    </rPh>
    <phoneticPr fontId="27"/>
  </si>
  <si>
    <t>印刷業</t>
    <rPh sb="0" eb="2">
      <t>インサツギョウ</t>
    </rPh>
    <phoneticPr fontId="27"/>
  </si>
  <si>
    <t xml:space="preserve"> 4　建設業</t>
    <rPh sb="3" eb="6">
      <t>ケンセツギョウ</t>
    </rPh>
    <phoneticPr fontId="27"/>
  </si>
  <si>
    <t xml:space="preserve"> 5　電気･ガス･水道・廃棄物処理業</t>
    <rPh sb="12" eb="15">
      <t>ハイキブツ</t>
    </rPh>
    <rPh sb="15" eb="17">
      <t>ショリ</t>
    </rPh>
    <phoneticPr fontId="27"/>
  </si>
  <si>
    <t xml:space="preserve"> 7　運輸・郵便業</t>
    <rPh sb="6" eb="8">
      <t>ユウビン</t>
    </rPh>
    <phoneticPr fontId="27"/>
  </si>
  <si>
    <t xml:space="preserve"> 8　宿泊・飲食サービス業</t>
    <rPh sb="3" eb="5">
      <t>シュクハク</t>
    </rPh>
    <rPh sb="6" eb="8">
      <t>インショク</t>
    </rPh>
    <rPh sb="12" eb="13">
      <t>ギョウ</t>
    </rPh>
    <phoneticPr fontId="27"/>
  </si>
  <si>
    <t xml:space="preserve"> 9　情報通信業</t>
    <rPh sb="3" eb="5">
      <t>ジョウホウ</t>
    </rPh>
    <rPh sb="5" eb="7">
      <t>ツウシン</t>
    </rPh>
    <phoneticPr fontId="27"/>
  </si>
  <si>
    <t>10　金融・保険業</t>
    <rPh sb="3" eb="5">
      <t>キンユウ</t>
    </rPh>
    <rPh sb="6" eb="8">
      <t>ホケン</t>
    </rPh>
    <rPh sb="8" eb="9">
      <t>ギョウ</t>
    </rPh>
    <phoneticPr fontId="27"/>
  </si>
  <si>
    <t>12　専門・科学技術、業務支援ｻｰﾋﾞｽ業</t>
    <rPh sb="3" eb="5">
      <t>センモン</t>
    </rPh>
    <rPh sb="6" eb="8">
      <t>カガク</t>
    </rPh>
    <rPh sb="8" eb="10">
      <t>ギジュツ</t>
    </rPh>
    <rPh sb="11" eb="13">
      <t>ギョウム</t>
    </rPh>
    <rPh sb="13" eb="15">
      <t>シエン</t>
    </rPh>
    <phoneticPr fontId="27"/>
  </si>
  <si>
    <t>13　公務</t>
    <rPh sb="3" eb="5">
      <t>コウム</t>
    </rPh>
    <phoneticPr fontId="27"/>
  </si>
  <si>
    <t>14　教育</t>
    <rPh sb="3" eb="5">
      <t>キョウイク</t>
    </rPh>
    <phoneticPr fontId="27"/>
  </si>
  <si>
    <t>15　保健衛生・社会事業</t>
    <rPh sb="3" eb="5">
      <t>ホケン</t>
    </rPh>
    <rPh sb="5" eb="7">
      <t>エイセイ</t>
    </rPh>
    <rPh sb="8" eb="10">
      <t>シャカイ</t>
    </rPh>
    <rPh sb="10" eb="12">
      <t>ジギョウ</t>
    </rPh>
    <phoneticPr fontId="27"/>
  </si>
  <si>
    <t>16　その他のサービス</t>
    <rPh sb="5" eb="6">
      <t>タ</t>
    </rPh>
    <phoneticPr fontId="27"/>
  </si>
  <si>
    <t>18  輸入品に課される税・関税</t>
    <rPh sb="6" eb="7">
      <t>シナ</t>
    </rPh>
    <rPh sb="8" eb="9">
      <t>カ</t>
    </rPh>
    <rPh sb="14" eb="16">
      <t>カンゼイ</t>
    </rPh>
    <phoneticPr fontId="2"/>
  </si>
  <si>
    <t>19　(控除)総資本形成に係る消費税</t>
    <rPh sb="7" eb="8">
      <t>ソウ</t>
    </rPh>
    <rPh sb="8" eb="10">
      <t>シホン</t>
    </rPh>
    <rPh sb="10" eb="12">
      <t>ケイセイ</t>
    </rPh>
    <rPh sb="13" eb="14">
      <t>カカ</t>
    </rPh>
    <rPh sb="15" eb="18">
      <t>ショウヒゼイ</t>
    </rPh>
    <phoneticPr fontId="2"/>
  </si>
  <si>
    <t>20　県内総生産(市場価格表示)</t>
    <phoneticPr fontId="27"/>
  </si>
  <si>
    <t>実　　　　　　　　　　　　数</t>
    <rPh sb="0" eb="1">
      <t>ジツ</t>
    </rPh>
    <rPh sb="13" eb="14">
      <t>カズ</t>
    </rPh>
    <phoneticPr fontId="29"/>
  </si>
  <si>
    <t>H25=100</t>
    <phoneticPr fontId="2"/>
  </si>
  <si>
    <t>国内総生産(名目）</t>
    <rPh sb="0" eb="1">
      <t>クニ</t>
    </rPh>
    <rPh sb="2" eb="5">
      <t>ソウセイサン</t>
    </rPh>
    <rPh sb="6" eb="8">
      <t>メイモク</t>
    </rPh>
    <phoneticPr fontId="48"/>
  </si>
  <si>
    <t>(単位：億円）</t>
    <rPh sb="1" eb="3">
      <t>タンイ</t>
    </rPh>
    <rPh sb="4" eb="6">
      <t>オクエン</t>
    </rPh>
    <phoneticPr fontId="48"/>
  </si>
  <si>
    <t>H18</t>
    <phoneticPr fontId="48"/>
  </si>
  <si>
    <t>項  目</t>
    <rPh sb="0" eb="1">
      <t>コウ</t>
    </rPh>
    <rPh sb="3" eb="4">
      <t>メ</t>
    </rPh>
    <phoneticPr fontId="48"/>
  </si>
  <si>
    <t>H18年度</t>
    <rPh sb="3" eb="5">
      <t>ネンド</t>
    </rPh>
    <phoneticPr fontId="48"/>
  </si>
  <si>
    <t>H19年度</t>
    <rPh sb="3" eb="5">
      <t>ネンド</t>
    </rPh>
    <phoneticPr fontId="48"/>
  </si>
  <si>
    <t>H20年度</t>
    <rPh sb="3" eb="5">
      <t>ネンド</t>
    </rPh>
    <phoneticPr fontId="48"/>
  </si>
  <si>
    <t>H21年度</t>
    <rPh sb="3" eb="5">
      <t>ネンド</t>
    </rPh>
    <phoneticPr fontId="48"/>
  </si>
  <si>
    <t>H22年度</t>
    <rPh sb="3" eb="5">
      <t>ネンド</t>
    </rPh>
    <phoneticPr fontId="48"/>
  </si>
  <si>
    <t>H23年度</t>
    <rPh sb="3" eb="5">
      <t>ネンド</t>
    </rPh>
    <phoneticPr fontId="48"/>
  </si>
  <si>
    <t>H24年度</t>
    <rPh sb="3" eb="5">
      <t>ネンド</t>
    </rPh>
    <phoneticPr fontId="48"/>
  </si>
  <si>
    <t>H25年度</t>
    <rPh sb="3" eb="5">
      <t>ネンド</t>
    </rPh>
    <phoneticPr fontId="48"/>
  </si>
  <si>
    <t>H26年度</t>
    <rPh sb="3" eb="5">
      <t>ネンド</t>
    </rPh>
    <phoneticPr fontId="48"/>
  </si>
  <si>
    <t>H27年度</t>
    <rPh sb="3" eb="5">
      <t>ネンド</t>
    </rPh>
    <phoneticPr fontId="48"/>
  </si>
  <si>
    <t>H28年度</t>
    <rPh sb="3" eb="5">
      <t>ネンド</t>
    </rPh>
    <phoneticPr fontId="48"/>
  </si>
  <si>
    <t>県GDP(改定前) a</t>
    <rPh sb="0" eb="1">
      <t>ケン</t>
    </rPh>
    <rPh sb="5" eb="7">
      <t>カイテイ</t>
    </rPh>
    <rPh sb="7" eb="8">
      <t>マエ</t>
    </rPh>
    <phoneticPr fontId="48"/>
  </si>
  <si>
    <t>県GDP(改定後) b</t>
    <rPh sb="0" eb="1">
      <t>ケン</t>
    </rPh>
    <rPh sb="5" eb="7">
      <t>カイテイ</t>
    </rPh>
    <rPh sb="7" eb="8">
      <t>ゴ</t>
    </rPh>
    <phoneticPr fontId="48"/>
  </si>
  <si>
    <t>改定前GDP比（％）</t>
    <rPh sb="0" eb="2">
      <t>カイテイ</t>
    </rPh>
    <rPh sb="2" eb="3">
      <t>マエ</t>
    </rPh>
    <rPh sb="6" eb="7">
      <t>ヒ</t>
    </rPh>
    <phoneticPr fontId="48"/>
  </si>
  <si>
    <t>県内総生産(名目）</t>
    <rPh sb="0" eb="2">
      <t>ケンナイ</t>
    </rPh>
    <rPh sb="2" eb="5">
      <t>ソウセイサン</t>
    </rPh>
    <rPh sb="6" eb="8">
      <t>メイモク</t>
    </rPh>
    <phoneticPr fontId="48"/>
  </si>
  <si>
    <t>差（a-b）</t>
    <rPh sb="0" eb="1">
      <t>サ</t>
    </rPh>
    <rPh sb="1" eb="2">
      <t>テイガク</t>
    </rPh>
    <phoneticPr fontId="48"/>
  </si>
  <si>
    <t>企業内研究開発設備投資(R&amp;D)</t>
    <rPh sb="0" eb="3">
      <t>キギョウナイ</t>
    </rPh>
    <rPh sb="3" eb="5">
      <t>ケンキュウ</t>
    </rPh>
    <rPh sb="5" eb="7">
      <t>カイハツ</t>
    </rPh>
    <rPh sb="7" eb="9">
      <t>セツビ</t>
    </rPh>
    <rPh sb="9" eb="11">
      <t>トウシ</t>
    </rPh>
    <phoneticPr fontId="48"/>
  </si>
  <si>
    <t>全国(暦年）</t>
    <rPh sb="0" eb="2">
      <t>ゼンコク</t>
    </rPh>
    <rPh sb="3" eb="5">
      <t>レキネン</t>
    </rPh>
    <phoneticPr fontId="48"/>
  </si>
  <si>
    <t>全国比</t>
    <rPh sb="0" eb="2">
      <t>ゼンコク</t>
    </rPh>
    <rPh sb="2" eb="3">
      <t>ヒ</t>
    </rPh>
    <phoneticPr fontId="2"/>
  </si>
  <si>
    <t>国GDP(改訂前)a</t>
    <rPh sb="0" eb="1">
      <t>クニ</t>
    </rPh>
    <rPh sb="5" eb="7">
      <t>カイテイ</t>
    </rPh>
    <rPh sb="7" eb="8">
      <t>マエ</t>
    </rPh>
    <phoneticPr fontId="48"/>
  </si>
  <si>
    <t>国GDP(改訂後)b</t>
    <rPh sb="0" eb="1">
      <t>クニ</t>
    </rPh>
    <rPh sb="5" eb="7">
      <t>カイテイ</t>
    </rPh>
    <rPh sb="7" eb="8">
      <t>ゴ</t>
    </rPh>
    <phoneticPr fontId="48"/>
  </si>
  <si>
    <t>国内総生産(名目）　R&amp;Dを除く</t>
    <rPh sb="0" eb="1">
      <t>クニ</t>
    </rPh>
    <rPh sb="2" eb="5">
      <t>ソウセイサン</t>
    </rPh>
    <rPh sb="6" eb="8">
      <t>メイモク</t>
    </rPh>
    <rPh sb="14" eb="15">
      <t>ノゾ</t>
    </rPh>
    <phoneticPr fontId="48"/>
  </si>
  <si>
    <t>不動産業（帰属家賃）</t>
    <rPh sb="0" eb="4">
      <t>フドウサンギョウ</t>
    </rPh>
    <rPh sb="5" eb="7">
      <t>キゾク</t>
    </rPh>
    <rPh sb="7" eb="9">
      <t>ヤチン</t>
    </rPh>
    <phoneticPr fontId="2"/>
  </si>
  <si>
    <t>県内総生産(名目）　R&amp;Dを除く、帰属家賃加算</t>
    <rPh sb="0" eb="2">
      <t>ケンナイ</t>
    </rPh>
    <rPh sb="2" eb="5">
      <t>ソウセイサン</t>
    </rPh>
    <rPh sb="6" eb="8">
      <t>メイモク</t>
    </rPh>
    <rPh sb="17" eb="19">
      <t>キゾク</t>
    </rPh>
    <rPh sb="19" eb="21">
      <t>ヤチン</t>
    </rPh>
    <rPh sb="21" eb="23">
      <t>カサン</t>
    </rPh>
    <phoneticPr fontId="48"/>
  </si>
  <si>
    <t>持家帰属家賃(名目）</t>
    <rPh sb="0" eb="2">
      <t>モチイエ</t>
    </rPh>
    <rPh sb="2" eb="4">
      <t>キゾク</t>
    </rPh>
    <rPh sb="4" eb="6">
      <t>ヤチン</t>
    </rPh>
    <rPh sb="7" eb="9">
      <t>メイモク</t>
    </rPh>
    <phoneticPr fontId="2"/>
  </si>
  <si>
    <t>持家帰属家賃（実質）</t>
    <rPh sb="0" eb="2">
      <t>モチイエ</t>
    </rPh>
    <rPh sb="2" eb="4">
      <t>キゾク</t>
    </rPh>
    <rPh sb="4" eb="6">
      <t>ヤチン</t>
    </rPh>
    <rPh sb="7" eb="9">
      <t>ジッシツ</t>
    </rPh>
    <phoneticPr fontId="2"/>
  </si>
  <si>
    <t>家計消費</t>
    <rPh sb="0" eb="2">
      <t>カケイ</t>
    </rPh>
    <rPh sb="2" eb="4">
      <t>ショウヒ</t>
    </rPh>
    <phoneticPr fontId="2"/>
  </si>
  <si>
    <t>国内総生産（名目）</t>
    <rPh sb="0" eb="2">
      <t>コクナイ</t>
    </rPh>
    <rPh sb="2" eb="5">
      <t>ソウセイサン</t>
    </rPh>
    <rPh sb="6" eb="8">
      <t>メイモク</t>
    </rPh>
    <phoneticPr fontId="2"/>
  </si>
  <si>
    <t>県内総生産（名目）</t>
    <rPh sb="0" eb="2">
      <t>ケンナイ</t>
    </rPh>
    <rPh sb="2" eb="5">
      <t>ソウセイサン</t>
    </rPh>
    <rPh sb="6" eb="8">
      <t>メイモク</t>
    </rPh>
    <phoneticPr fontId="2"/>
  </si>
  <si>
    <t>国内総生産（実質）</t>
    <rPh sb="0" eb="2">
      <t>コクナイ</t>
    </rPh>
    <rPh sb="2" eb="5">
      <t>ソウセイサン</t>
    </rPh>
    <rPh sb="6" eb="8">
      <t>ジッシツ</t>
    </rPh>
    <phoneticPr fontId="2"/>
  </si>
  <si>
    <t>県内総生産（実質）</t>
    <rPh sb="0" eb="2">
      <t>ケンナイ</t>
    </rPh>
    <rPh sb="2" eb="5">
      <t>ソウセイサン</t>
    </rPh>
    <rPh sb="6" eb="8">
      <t>ジッシツ</t>
    </rPh>
    <phoneticPr fontId="2"/>
  </si>
  <si>
    <t>帰属家賃を除くGDP</t>
    <rPh sb="0" eb="2">
      <t>キゾク</t>
    </rPh>
    <rPh sb="2" eb="4">
      <t>ヤチン</t>
    </rPh>
    <rPh sb="5" eb="6">
      <t>ノゾ</t>
    </rPh>
    <phoneticPr fontId="2"/>
  </si>
  <si>
    <t>国GDP</t>
    <rPh sb="0" eb="1">
      <t>クニ</t>
    </rPh>
    <phoneticPr fontId="2"/>
  </si>
  <si>
    <t>県GDP</t>
    <rPh sb="0" eb="1">
      <t>ケン</t>
    </rPh>
    <phoneticPr fontId="2"/>
  </si>
  <si>
    <t>H25=100　　　国GDP</t>
    <rPh sb="10" eb="11">
      <t>クニ</t>
    </rPh>
    <phoneticPr fontId="2"/>
  </si>
  <si>
    <t>在庫変動</t>
    <rPh sb="0" eb="2">
      <t>ザイコ</t>
    </rPh>
    <rPh sb="2" eb="4">
      <t>ヘンドウ</t>
    </rPh>
    <phoneticPr fontId="21"/>
  </si>
  <si>
    <t>在庫変動</t>
    <rPh sb="0" eb="2">
      <t>ザイコ</t>
    </rPh>
    <rPh sb="2" eb="4">
      <t>ヘンドウ</t>
    </rPh>
    <phoneticPr fontId="16"/>
  </si>
  <si>
    <t>平成29年</t>
  </si>
  <si>
    <t>平成29年度</t>
    <rPh sb="0" eb="2">
      <t>ヘイセイ</t>
    </rPh>
    <rPh sb="4" eb="6">
      <t>ネンド</t>
    </rPh>
    <phoneticPr fontId="2"/>
  </si>
  <si>
    <t>H29.10-12速報</t>
    <rPh sb="9" eb="11">
      <t>ソクホウ</t>
    </rPh>
    <phoneticPr fontId="2"/>
  </si>
  <si>
    <t>県民雇用者報酬</t>
    <rPh sb="0" eb="2">
      <t>ケンミン</t>
    </rPh>
    <rPh sb="2" eb="5">
      <t>コヨウシャ</t>
    </rPh>
    <rPh sb="5" eb="7">
      <t>ホウシュウ</t>
    </rPh>
    <phoneticPr fontId="2"/>
  </si>
  <si>
    <t>総務省</t>
    <rPh sb="0" eb="3">
      <t>ソウムショウ</t>
    </rPh>
    <phoneticPr fontId="2"/>
  </si>
  <si>
    <t>人口推計</t>
    <rPh sb="0" eb="2">
      <t>ジンコウ</t>
    </rPh>
    <rPh sb="2" eb="4">
      <t>スイケイ</t>
    </rPh>
    <phoneticPr fontId="2"/>
  </si>
  <si>
    <t>QE</t>
    <phoneticPr fontId="2"/>
  </si>
  <si>
    <t>2017/4-3.</t>
  </si>
  <si>
    <t>名目GNI（H25年度=100)</t>
    <rPh sb="0" eb="2">
      <t>メイモク</t>
    </rPh>
    <rPh sb="9" eb="11">
      <t>ネンド</t>
    </rPh>
    <phoneticPr fontId="2"/>
  </si>
  <si>
    <t>実質GNI（H25年度=100)</t>
    <rPh sb="0" eb="2">
      <t>ジッシツ</t>
    </rPh>
    <rPh sb="9" eb="11">
      <t>ネンド</t>
    </rPh>
    <phoneticPr fontId="2"/>
  </si>
  <si>
    <t xml:space="preserve"> </t>
    <phoneticPr fontId="2"/>
  </si>
  <si>
    <t>　</t>
    <phoneticPr fontId="2"/>
  </si>
  <si>
    <t xml:space="preserve"> </t>
    <phoneticPr fontId="2"/>
  </si>
  <si>
    <t>18年度</t>
    <phoneticPr fontId="27"/>
  </si>
  <si>
    <t>19年度</t>
    <phoneticPr fontId="27"/>
  </si>
  <si>
    <t>28年度</t>
    <rPh sb="2" eb="4">
      <t>ネンド</t>
    </rPh>
    <phoneticPr fontId="27"/>
  </si>
  <si>
    <t>１　農林水産業</t>
    <rPh sb="2" eb="4">
      <t>ノウリン</t>
    </rPh>
    <rPh sb="4" eb="6">
      <t>スイサン</t>
    </rPh>
    <phoneticPr fontId="27"/>
  </si>
  <si>
    <t xml:space="preserve">  (2)</t>
    <phoneticPr fontId="12"/>
  </si>
  <si>
    <t>(第１次産業　１　計）</t>
    <phoneticPr fontId="27"/>
  </si>
  <si>
    <t xml:space="preserve">    ⑨ はん用・生産用・業務用機械</t>
    <rPh sb="8" eb="9">
      <t>ヨウ</t>
    </rPh>
    <rPh sb="10" eb="13">
      <t>セイサンヨウ</t>
    </rPh>
    <rPh sb="14" eb="17">
      <t>ギョウムヨウ</t>
    </rPh>
    <phoneticPr fontId="27"/>
  </si>
  <si>
    <t xml:space="preserve">    ⑪ 電気機械</t>
    <phoneticPr fontId="27"/>
  </si>
  <si>
    <t xml:space="preserve">    ⑬ 輸送用機械</t>
    <rPh sb="6" eb="9">
      <t>ユソウヨウ</t>
    </rPh>
    <phoneticPr fontId="27"/>
  </si>
  <si>
    <t xml:space="preserve">    ⑭ 印刷業</t>
    <rPh sb="6" eb="9">
      <t>インサツギョウ</t>
    </rPh>
    <phoneticPr fontId="27"/>
  </si>
  <si>
    <t>４　建設業</t>
    <rPh sb="2" eb="5">
      <t>ケンセツギョウ</t>
    </rPh>
    <phoneticPr fontId="27"/>
  </si>
  <si>
    <t>（第２次産業　２～４　計）</t>
    <phoneticPr fontId="27"/>
  </si>
  <si>
    <t>５　電気・ガス・水道・廃棄物処理業</t>
    <rPh sb="2" eb="4">
      <t>デンキ</t>
    </rPh>
    <rPh sb="8" eb="10">
      <t>スイドウ</t>
    </rPh>
    <rPh sb="11" eb="14">
      <t>ハイキブツ</t>
    </rPh>
    <rPh sb="14" eb="16">
      <t>ショリ</t>
    </rPh>
    <rPh sb="16" eb="17">
      <t>ギョウ</t>
    </rPh>
    <phoneticPr fontId="27"/>
  </si>
  <si>
    <t>６　卸売・小売業</t>
    <rPh sb="2" eb="4">
      <t>オロシウ</t>
    </rPh>
    <rPh sb="5" eb="8">
      <t>コウリギョウ</t>
    </rPh>
    <phoneticPr fontId="27"/>
  </si>
  <si>
    <t>７　運輸・郵便業</t>
    <rPh sb="2" eb="4">
      <t>ウンユ</t>
    </rPh>
    <rPh sb="5" eb="7">
      <t>ユウビン</t>
    </rPh>
    <rPh sb="7" eb="8">
      <t>ギョウ</t>
    </rPh>
    <phoneticPr fontId="27"/>
  </si>
  <si>
    <t>９　情報通信業</t>
    <rPh sb="2" eb="4">
      <t>ジョウホウ</t>
    </rPh>
    <rPh sb="4" eb="6">
      <t>ツウシン</t>
    </rPh>
    <rPh sb="6" eb="7">
      <t>ギョウ</t>
    </rPh>
    <phoneticPr fontId="27"/>
  </si>
  <si>
    <t>10  金融・保険業</t>
    <rPh sb="4" eb="6">
      <t>キンユウ</t>
    </rPh>
    <rPh sb="7" eb="9">
      <t>ホケン</t>
    </rPh>
    <rPh sb="9" eb="10">
      <t>ギョウ</t>
    </rPh>
    <phoneticPr fontId="27"/>
  </si>
  <si>
    <t>11　不動産業</t>
    <rPh sb="3" eb="7">
      <t>フドウサンギョウ</t>
    </rPh>
    <phoneticPr fontId="27"/>
  </si>
  <si>
    <t>12　専門・科学技術、業務支援サービス業</t>
    <rPh sb="3" eb="5">
      <t>センモン</t>
    </rPh>
    <rPh sb="6" eb="8">
      <t>カガク</t>
    </rPh>
    <rPh sb="8" eb="10">
      <t>ギジュツ</t>
    </rPh>
    <rPh sb="11" eb="13">
      <t>ギョウム</t>
    </rPh>
    <rPh sb="13" eb="15">
      <t>シエン</t>
    </rPh>
    <rPh sb="19" eb="20">
      <t>ギョウ</t>
    </rPh>
    <phoneticPr fontId="2"/>
  </si>
  <si>
    <t>13　公務</t>
    <rPh sb="3" eb="5">
      <t>コウム</t>
    </rPh>
    <phoneticPr fontId="2"/>
  </si>
  <si>
    <t>14　教育</t>
    <rPh sb="3" eb="5">
      <t>キョウイク</t>
    </rPh>
    <phoneticPr fontId="2"/>
  </si>
  <si>
    <t>（第３次産業　５～16　計）</t>
    <phoneticPr fontId="27"/>
  </si>
  <si>
    <t>17</t>
    <phoneticPr fontId="27"/>
  </si>
  <si>
    <t>19 (控除)総資本形成に係る消費税</t>
    <rPh sb="7" eb="8">
      <t>ソウ</t>
    </rPh>
    <rPh sb="8" eb="10">
      <t>シホン</t>
    </rPh>
    <rPh sb="10" eb="12">
      <t>ケイセイ</t>
    </rPh>
    <rPh sb="13" eb="14">
      <t>カカ</t>
    </rPh>
    <rPh sb="15" eb="18">
      <t>ショウヒゼイ</t>
    </rPh>
    <phoneticPr fontId="2"/>
  </si>
  <si>
    <t>20　県内総生産(市場価格表示)</t>
    <phoneticPr fontId="27"/>
  </si>
  <si>
    <t>（再掲）市場生産者</t>
    <rPh sb="0" eb="2">
      <t>サイケイ</t>
    </rPh>
    <rPh sb="3" eb="5">
      <t>シジョウ</t>
    </rPh>
    <rPh sb="5" eb="8">
      <t>セイサンシャ</t>
    </rPh>
    <phoneticPr fontId="27"/>
  </si>
  <si>
    <t>（再掲）一般政府</t>
    <rPh sb="0" eb="2">
      <t>サイケイ</t>
    </rPh>
    <rPh sb="3" eb="5">
      <t>イッパン</t>
    </rPh>
    <rPh sb="5" eb="7">
      <t>セイフ</t>
    </rPh>
    <phoneticPr fontId="27"/>
  </si>
  <si>
    <t>（再掲）対家計民間非営利団体</t>
    <rPh sb="0" eb="2">
      <t>サイケイ</t>
    </rPh>
    <rPh sb="3" eb="4">
      <t>タイ</t>
    </rPh>
    <rPh sb="4" eb="6">
      <t>カケイ</t>
    </rPh>
    <rPh sb="6" eb="8">
      <t>ミンカン</t>
    </rPh>
    <rPh sb="8" eb="11">
      <t>ヒエイリ</t>
    </rPh>
    <rPh sb="11" eb="13">
      <t>ダンタイ</t>
    </rPh>
    <phoneticPr fontId="27"/>
  </si>
  <si>
    <t>小　　計</t>
    <rPh sb="0" eb="1">
      <t>ショウ</t>
    </rPh>
    <rPh sb="3" eb="4">
      <t>ケイ</t>
    </rPh>
    <phoneticPr fontId="27"/>
  </si>
  <si>
    <t xml:space="preserve">  (2)</t>
    <phoneticPr fontId="12"/>
  </si>
  <si>
    <t xml:space="preserve">    ⑧ 金属製品</t>
    <phoneticPr fontId="27"/>
  </si>
  <si>
    <t xml:space="preserve">    ⑮ その他の製造業</t>
    <phoneticPr fontId="27"/>
  </si>
  <si>
    <t>（第２次産業　２～４　計）</t>
    <phoneticPr fontId="27"/>
  </si>
  <si>
    <t>（第３次産業　５～16　計）</t>
    <phoneticPr fontId="27"/>
  </si>
  <si>
    <t>17</t>
    <phoneticPr fontId="27"/>
  </si>
  <si>
    <t>開　　　　　　差</t>
    <rPh sb="0" eb="1">
      <t>カイ</t>
    </rPh>
    <rPh sb="7" eb="8">
      <t>サ</t>
    </rPh>
    <phoneticPr fontId="27"/>
  </si>
  <si>
    <t xml:space="preserve">  ２ 県 民 所 得（分配）</t>
    <phoneticPr fontId="2"/>
  </si>
  <si>
    <t xml:space="preserve"> </t>
    <phoneticPr fontId="12"/>
  </si>
  <si>
    <t>実　　　　　　　　　　　　　　　数</t>
    <rPh sb="0" eb="1">
      <t>ジツ</t>
    </rPh>
    <rPh sb="16" eb="17">
      <t>スウ</t>
    </rPh>
    <phoneticPr fontId="12"/>
  </si>
  <si>
    <t xml:space="preserve">       項          目</t>
    <phoneticPr fontId="12"/>
  </si>
  <si>
    <t>20年度</t>
    <rPh sb="2" eb="4">
      <t>ネンド</t>
    </rPh>
    <phoneticPr fontId="12"/>
  </si>
  <si>
    <t>21年度</t>
    <rPh sb="2" eb="4">
      <t>ネンド</t>
    </rPh>
    <phoneticPr fontId="12"/>
  </si>
  <si>
    <t>22年度</t>
    <rPh sb="2" eb="4">
      <t>ネンド</t>
    </rPh>
    <phoneticPr fontId="12"/>
  </si>
  <si>
    <t>23年度</t>
    <rPh sb="2" eb="4">
      <t>ネンド</t>
    </rPh>
    <phoneticPr fontId="12"/>
  </si>
  <si>
    <t>24年度</t>
    <rPh sb="2" eb="4">
      <t>ネンド</t>
    </rPh>
    <phoneticPr fontId="12"/>
  </si>
  <si>
    <t>25年度</t>
    <rPh sb="2" eb="4">
      <t>ネンド</t>
    </rPh>
    <phoneticPr fontId="12"/>
  </si>
  <si>
    <t>26年度</t>
    <rPh sb="2" eb="4">
      <t>ネンド</t>
    </rPh>
    <phoneticPr fontId="12"/>
  </si>
  <si>
    <t>27年度</t>
    <rPh sb="2" eb="4">
      <t>ネンド</t>
    </rPh>
    <phoneticPr fontId="12"/>
  </si>
  <si>
    <t>28年度</t>
    <rPh sb="2" eb="4">
      <t>ネンド</t>
    </rPh>
    <phoneticPr fontId="12"/>
  </si>
  <si>
    <t>1. 雇  用  者  報　酬</t>
    <rPh sb="3" eb="4">
      <t>ヤトイ</t>
    </rPh>
    <phoneticPr fontId="2"/>
  </si>
  <si>
    <t xml:space="preserve">    b. 支  払（消費者負債利子）</t>
    <rPh sb="12" eb="15">
      <t>ショウヒシャ</t>
    </rPh>
    <rPh sb="15" eb="17">
      <t>フサイ</t>
    </rPh>
    <rPh sb="17" eb="19">
      <t>リシ</t>
    </rPh>
    <phoneticPr fontId="10"/>
  </si>
  <si>
    <t xml:space="preserve">   ③ その他の投資所得（受取）</t>
    <rPh sb="7" eb="8">
      <t>タ</t>
    </rPh>
    <rPh sb="9" eb="11">
      <t>トウシ</t>
    </rPh>
    <rPh sb="14" eb="16">
      <t>ウケトリ</t>
    </rPh>
    <phoneticPr fontId="3"/>
  </si>
  <si>
    <t>3. 企業所得（企業部門の第１次所得バランス）</t>
    <rPh sb="8" eb="10">
      <t>キギョウ</t>
    </rPh>
    <rPh sb="10" eb="12">
      <t>ブモン</t>
    </rPh>
    <rPh sb="13" eb="14">
      <t>ダイ</t>
    </rPh>
    <rPh sb="15" eb="16">
      <t>ジ</t>
    </rPh>
    <rPh sb="16" eb="18">
      <t>ショトク</t>
    </rPh>
    <phoneticPr fontId="10"/>
  </si>
  <si>
    <t xml:space="preserve"> (1) 非金融法人企業及び金融機関</t>
    <rPh sb="10" eb="12">
      <t>キギョウ</t>
    </rPh>
    <phoneticPr fontId="2"/>
  </si>
  <si>
    <t>県民総所得（市場価格表示）</t>
    <rPh sb="0" eb="2">
      <t>ケンミン</t>
    </rPh>
    <rPh sb="2" eb="3">
      <t>ソウ</t>
    </rPh>
    <rPh sb="3" eb="5">
      <t>ショトク</t>
    </rPh>
    <rPh sb="6" eb="8">
      <t>シジョウ</t>
    </rPh>
    <rPh sb="8" eb="10">
      <t>カカク</t>
    </rPh>
    <rPh sb="10" eb="12">
      <t>ヒョウジ</t>
    </rPh>
    <phoneticPr fontId="17"/>
  </si>
  <si>
    <t>一人当たり県民所得（単位：千円）</t>
  </si>
  <si>
    <t>兵庫県総人口（単位：人）※</t>
  </si>
  <si>
    <t>　１人当たり県民所得対前年度比</t>
    <rPh sb="2" eb="3">
      <t>ニン</t>
    </rPh>
    <rPh sb="3" eb="4">
      <t>ア</t>
    </rPh>
    <rPh sb="6" eb="8">
      <t>ケンミン</t>
    </rPh>
    <rPh sb="8" eb="10">
      <t>ショトク</t>
    </rPh>
    <rPh sb="10" eb="11">
      <t>タイ</t>
    </rPh>
    <rPh sb="11" eb="12">
      <t>マエ</t>
    </rPh>
    <rPh sb="12" eb="14">
      <t>ネンド</t>
    </rPh>
    <rPh sb="14" eb="15">
      <t>ヒ</t>
    </rPh>
    <phoneticPr fontId="2"/>
  </si>
  <si>
    <t xml:space="preserve"> 県内総生産（支出側／名目）</t>
    <rPh sb="4" eb="6">
      <t>セイサン</t>
    </rPh>
    <rPh sb="7" eb="9">
      <t>シシュツ</t>
    </rPh>
    <rPh sb="9" eb="10">
      <t>ガワ</t>
    </rPh>
    <rPh sb="11" eb="13">
      <t>メイモク</t>
    </rPh>
    <phoneticPr fontId="2"/>
  </si>
  <si>
    <t>県内総支出（実質：平成23暦年連鎖価格）</t>
    <rPh sb="6" eb="8">
      <t>ジッシツ</t>
    </rPh>
    <rPh sb="9" eb="11">
      <t>ヘイセイ</t>
    </rPh>
    <rPh sb="13" eb="14">
      <t>コヨミ</t>
    </rPh>
    <rPh sb="14" eb="15">
      <t>ネン</t>
    </rPh>
    <rPh sb="15" eb="17">
      <t>レンサ</t>
    </rPh>
    <rPh sb="17" eb="19">
      <t>カカク</t>
    </rPh>
    <phoneticPr fontId="2"/>
  </si>
  <si>
    <t>（単位：百万円）</t>
    <phoneticPr fontId="12"/>
  </si>
  <si>
    <t>項　　　　　目</t>
    <phoneticPr fontId="12"/>
  </si>
  <si>
    <t>１８年度</t>
    <rPh sb="2" eb="4">
      <t>ネンド</t>
    </rPh>
    <phoneticPr fontId="12"/>
  </si>
  <si>
    <t>１９年度</t>
    <rPh sb="2" eb="4">
      <t>ネンド</t>
    </rPh>
    <phoneticPr fontId="12"/>
  </si>
  <si>
    <t>２０年度</t>
    <phoneticPr fontId="12"/>
  </si>
  <si>
    <t>２１年度</t>
    <phoneticPr fontId="12"/>
  </si>
  <si>
    <t>２２年度</t>
    <phoneticPr fontId="12"/>
  </si>
  <si>
    <t>２３年度</t>
  </si>
  <si>
    <t>２４年度</t>
  </si>
  <si>
    <t>２５年度</t>
  </si>
  <si>
    <t>２６年度</t>
  </si>
  <si>
    <t>２７年度</t>
    <phoneticPr fontId="12"/>
  </si>
  <si>
    <t>２８年度</t>
    <phoneticPr fontId="12"/>
  </si>
  <si>
    <t>【再掲】家計現実最終消費</t>
    <phoneticPr fontId="12"/>
  </si>
  <si>
    <t>【再掲】政府現実最終消費</t>
    <phoneticPr fontId="12"/>
  </si>
  <si>
    <t xml:space="preserve"> (2)在庫変動</t>
    <rPh sb="6" eb="8">
      <t>ヘンドウ</t>
    </rPh>
    <phoneticPr fontId="12"/>
  </si>
  <si>
    <t>上記(1)～(3)の総合</t>
    <rPh sb="0" eb="2">
      <t>ジョウキ</t>
    </rPh>
    <rPh sb="10" eb="12">
      <t>ソウゴウ</t>
    </rPh>
    <phoneticPr fontId="12"/>
  </si>
  <si>
    <t>－</t>
    <phoneticPr fontId="12"/>
  </si>
  <si>
    <t>県外からの所得(純)</t>
    <phoneticPr fontId="12"/>
  </si>
  <si>
    <t>県－国(P)</t>
    <rPh sb="0" eb="1">
      <t>ケン</t>
    </rPh>
    <rPh sb="2" eb="3">
      <t>クニ</t>
    </rPh>
    <phoneticPr fontId="2"/>
  </si>
  <si>
    <t>－</t>
    <phoneticPr fontId="2"/>
  </si>
  <si>
    <t>年度/項目</t>
  </si>
  <si>
    <t xml:space="preserve"> ３　経済活動別県内総生産（デフレーター：平成23暦年連鎖価格）</t>
    <rPh sb="21" eb="23">
      <t>ヘイセイ</t>
    </rPh>
    <rPh sb="25" eb="26">
      <t>レキ</t>
    </rPh>
    <rPh sb="26" eb="27">
      <t>ネン</t>
    </rPh>
    <rPh sb="27" eb="29">
      <t>レンサ</t>
    </rPh>
    <rPh sb="29" eb="31">
      <t>カカク</t>
    </rPh>
    <phoneticPr fontId="2"/>
  </si>
  <si>
    <t>28年度</t>
    <rPh sb="2" eb="4">
      <t>ネンド</t>
    </rPh>
    <phoneticPr fontId="29"/>
  </si>
  <si>
    <t xml:space="preserve">  (2)</t>
    <phoneticPr fontId="12"/>
  </si>
  <si>
    <t>（第１次産業　計）</t>
    <phoneticPr fontId="27"/>
  </si>
  <si>
    <t>化学</t>
    <phoneticPr fontId="27"/>
  </si>
  <si>
    <t>石油・石炭製品</t>
    <phoneticPr fontId="27"/>
  </si>
  <si>
    <t>窯業・土石製品</t>
    <phoneticPr fontId="27"/>
  </si>
  <si>
    <t>金属製品</t>
    <phoneticPr fontId="27"/>
  </si>
  <si>
    <t xml:space="preserve"> (10)</t>
    <phoneticPr fontId="27"/>
  </si>
  <si>
    <t xml:space="preserve"> (11)</t>
    <phoneticPr fontId="27"/>
  </si>
  <si>
    <t>電気機械</t>
    <phoneticPr fontId="27"/>
  </si>
  <si>
    <t xml:space="preserve"> (12)</t>
    <phoneticPr fontId="27"/>
  </si>
  <si>
    <t xml:space="preserve"> (13)</t>
    <phoneticPr fontId="27"/>
  </si>
  <si>
    <t xml:space="preserve"> (14)</t>
    <phoneticPr fontId="27"/>
  </si>
  <si>
    <t xml:space="preserve"> (15)</t>
    <phoneticPr fontId="27"/>
  </si>
  <si>
    <t>その他の製造業</t>
    <phoneticPr fontId="27"/>
  </si>
  <si>
    <t>（第２次産業 2～4 計）</t>
    <phoneticPr fontId="27"/>
  </si>
  <si>
    <t xml:space="preserve"> 6　卸売・小売業</t>
    <phoneticPr fontId="27"/>
  </si>
  <si>
    <t>11　不動産業</t>
    <phoneticPr fontId="27"/>
  </si>
  <si>
    <t>（第３次産業 5～16 計）</t>
    <phoneticPr fontId="27"/>
  </si>
  <si>
    <t>20　県内総生産(市場価格表示)</t>
    <phoneticPr fontId="27"/>
  </si>
  <si>
    <t>電気・ガス・水道・廃棄物処理業</t>
    <rPh sb="9" eb="12">
      <t>ハイキブツ</t>
    </rPh>
    <rPh sb="12" eb="14">
      <t>ショリ</t>
    </rPh>
    <phoneticPr fontId="2"/>
  </si>
  <si>
    <t>卸売・小売業</t>
  </si>
  <si>
    <t>運輸・郵便業</t>
    <rPh sb="0" eb="2">
      <t>ウンユ</t>
    </rPh>
    <rPh sb="3" eb="5">
      <t>ユウビン</t>
    </rPh>
    <rPh sb="5" eb="6">
      <t>ギョウ</t>
    </rPh>
    <phoneticPr fontId="2"/>
  </si>
  <si>
    <t>宿泊・飲食サービス業</t>
    <rPh sb="0" eb="2">
      <t>シュクハク</t>
    </rPh>
    <rPh sb="3" eb="5">
      <t>インショク</t>
    </rPh>
    <rPh sb="9" eb="10">
      <t>ギョウ</t>
    </rPh>
    <phoneticPr fontId="2"/>
  </si>
  <si>
    <t>情報通信業</t>
    <rPh sb="0" eb="2">
      <t>ジョウホウ</t>
    </rPh>
    <rPh sb="2" eb="5">
      <t>ツウシンギョウ</t>
    </rPh>
    <phoneticPr fontId="2"/>
  </si>
  <si>
    <t>金融・保険業</t>
    <rPh sb="0" eb="2">
      <t>キンユウ</t>
    </rPh>
    <rPh sb="3" eb="5">
      <t>ホケン</t>
    </rPh>
    <rPh sb="5" eb="6">
      <t>ギョウ</t>
    </rPh>
    <phoneticPr fontId="2"/>
  </si>
  <si>
    <t>不動産業</t>
    <rPh sb="3" eb="4">
      <t>ギョウ</t>
    </rPh>
    <phoneticPr fontId="2"/>
  </si>
  <si>
    <t>専門・科学技術、業務支援サービス業</t>
    <rPh sb="0" eb="2">
      <t>センモン</t>
    </rPh>
    <rPh sb="3" eb="5">
      <t>カガク</t>
    </rPh>
    <rPh sb="5" eb="7">
      <t>ギジュツ</t>
    </rPh>
    <rPh sb="8" eb="10">
      <t>ギョウム</t>
    </rPh>
    <rPh sb="10" eb="12">
      <t>シエン</t>
    </rPh>
    <rPh sb="16" eb="17">
      <t>ギョウ</t>
    </rPh>
    <phoneticPr fontId="2"/>
  </si>
  <si>
    <t>教育</t>
    <rPh sb="0" eb="2">
      <t>キョウイク</t>
    </rPh>
    <phoneticPr fontId="2"/>
  </si>
  <si>
    <t>保健衛生・社会事業</t>
    <rPh sb="0" eb="2">
      <t>ホケン</t>
    </rPh>
    <rPh sb="2" eb="4">
      <t>エイセイ</t>
    </rPh>
    <rPh sb="5" eb="7">
      <t>シャカイ</t>
    </rPh>
    <rPh sb="7" eb="9">
      <t>ジギョウ</t>
    </rPh>
    <phoneticPr fontId="2"/>
  </si>
  <si>
    <t>その他のサービス</t>
    <rPh sb="2" eb="3">
      <t>タ</t>
    </rPh>
    <phoneticPr fontId="2"/>
  </si>
  <si>
    <t>食料品</t>
  </si>
  <si>
    <t>繊維製品</t>
    <rPh sb="2" eb="4">
      <t>セイヒン</t>
    </rPh>
    <phoneticPr fontId="2"/>
  </si>
  <si>
    <t>パルプ･紙・紙加工品</t>
    <rPh sb="6" eb="7">
      <t>カミ</t>
    </rPh>
    <rPh sb="7" eb="10">
      <t>カコウヒン</t>
    </rPh>
    <phoneticPr fontId="2"/>
  </si>
  <si>
    <t>化学</t>
  </si>
  <si>
    <t>石油･石炭製品</t>
  </si>
  <si>
    <t>窯業･土石製品</t>
  </si>
  <si>
    <t>一次金属</t>
    <rPh sb="0" eb="2">
      <t>イチジ</t>
    </rPh>
    <rPh sb="2" eb="4">
      <t>キンゾク</t>
    </rPh>
    <phoneticPr fontId="2"/>
  </si>
  <si>
    <t>金属製品</t>
  </si>
  <si>
    <t>はん用・生産用・業務用機械</t>
    <rPh sb="2" eb="3">
      <t>ヨウ</t>
    </rPh>
    <rPh sb="4" eb="7">
      <t>セイサンヨウ</t>
    </rPh>
    <rPh sb="8" eb="11">
      <t>ギョウムヨウ</t>
    </rPh>
    <rPh sb="11" eb="13">
      <t>キカイ</t>
    </rPh>
    <phoneticPr fontId="2"/>
  </si>
  <si>
    <t>電子部品・デバイス</t>
    <rPh sb="0" eb="2">
      <t>デンシ</t>
    </rPh>
    <rPh sb="2" eb="4">
      <t>ブヒン</t>
    </rPh>
    <phoneticPr fontId="2"/>
  </si>
  <si>
    <t>電気機械</t>
  </si>
  <si>
    <t>情報・通信機械</t>
    <rPh sb="0" eb="2">
      <t>ジョウホウ</t>
    </rPh>
    <rPh sb="3" eb="5">
      <t>ツウシン</t>
    </rPh>
    <rPh sb="5" eb="7">
      <t>キカイ</t>
    </rPh>
    <phoneticPr fontId="2"/>
  </si>
  <si>
    <t>輸送用機械</t>
    <rPh sb="2" eb="3">
      <t>ヨウ</t>
    </rPh>
    <phoneticPr fontId="2"/>
  </si>
  <si>
    <t>印刷業</t>
    <rPh sb="0" eb="3">
      <t>インサツギョウ</t>
    </rPh>
    <phoneticPr fontId="2"/>
  </si>
  <si>
    <t>その他の製造業</t>
  </si>
  <si>
    <t>31年/1-3月</t>
    <rPh sb="2" eb="3">
      <t>ネン</t>
    </rPh>
    <rPh sb="7" eb="8">
      <t>ツキ</t>
    </rPh>
    <phoneticPr fontId="17"/>
  </si>
  <si>
    <t>その他サービス</t>
    <rPh sb="2" eb="3">
      <t>タ</t>
    </rPh>
    <phoneticPr fontId="2"/>
  </si>
  <si>
    <t>平成29年度</t>
  </si>
  <si>
    <t>四半期別兵庫県内ＧＤＰ速報（支出側） 実質原系列</t>
    <rPh sb="0" eb="3">
      <t>シハンキ</t>
    </rPh>
    <rPh sb="3" eb="4">
      <t>ベツ</t>
    </rPh>
    <rPh sb="4" eb="6">
      <t>ヒョウゴ</t>
    </rPh>
    <rPh sb="6" eb="8">
      <t>ケンナイ</t>
    </rPh>
    <rPh sb="11" eb="13">
      <t>ソクホウ</t>
    </rPh>
    <rPh sb="14" eb="16">
      <t>シシュツ</t>
    </rPh>
    <rPh sb="16" eb="17">
      <t>ガワ</t>
    </rPh>
    <rPh sb="19" eb="21">
      <t>ジッシツ</t>
    </rPh>
    <rPh sb="21" eb="24">
      <t>ゲンケイレツ</t>
    </rPh>
    <phoneticPr fontId="18"/>
  </si>
  <si>
    <t>【再掲】家計現実最終消費</t>
  </si>
  <si>
    <t>【再掲】政府現実最終消費</t>
  </si>
  <si>
    <t>3 県内総資本形成</t>
    <rPh sb="2" eb="4">
      <t>ケンナイ</t>
    </rPh>
    <phoneticPr fontId="2"/>
  </si>
  <si>
    <t xml:space="preserve"> (2)在庫変動</t>
    <rPh sb="6" eb="8">
      <t>ヘンドウ</t>
    </rPh>
    <phoneticPr fontId="18"/>
  </si>
  <si>
    <t>4 財貨･ｻｰﾋﾞｽの移出入(純)・統計上の不突合</t>
    <rPh sb="15" eb="16">
      <t>ジュン</t>
    </rPh>
    <phoneticPr fontId="2"/>
  </si>
  <si>
    <t xml:space="preserve"> (1)財貨・ｻｰﾋﾞｽの移出(FISIM除く)</t>
    <rPh sb="4" eb="6">
      <t>ザイカ</t>
    </rPh>
    <rPh sb="13" eb="14">
      <t>イシュツ</t>
    </rPh>
    <rPh sb="14" eb="15">
      <t>ユシュツ</t>
    </rPh>
    <rPh sb="21" eb="22">
      <t>ノゾ</t>
    </rPh>
    <phoneticPr fontId="16"/>
  </si>
  <si>
    <t xml:space="preserve"> (2)（控除）財貨・ｻｰﾋﾞｽの移入(FISIM除く)</t>
    <rPh sb="5" eb="7">
      <t>コウジョ</t>
    </rPh>
    <rPh sb="8" eb="10">
      <t>ザイカ</t>
    </rPh>
    <rPh sb="17" eb="18">
      <t>イニュウ</t>
    </rPh>
    <rPh sb="18" eb="19">
      <t>ユニュウ</t>
    </rPh>
    <phoneticPr fontId="16"/>
  </si>
  <si>
    <t xml:space="preserve"> (3)FISIM移出入(純)</t>
    <rPh sb="9" eb="11">
      <t>イシュツ</t>
    </rPh>
    <rPh sb="11" eb="12">
      <t>ニュウ</t>
    </rPh>
    <rPh sb="13" eb="14">
      <t>ジュン</t>
    </rPh>
    <phoneticPr fontId="16"/>
  </si>
  <si>
    <t>上記(1)～(3)の合計</t>
    <rPh sb="0" eb="2">
      <t>ジョウキ</t>
    </rPh>
    <rPh sb="10" eb="12">
      <t>ゴウケイ</t>
    </rPh>
    <phoneticPr fontId="2"/>
  </si>
  <si>
    <t xml:space="preserve"> (4)統計上の不突合</t>
    <rPh sb="4" eb="6">
      <t>トウケイ</t>
    </rPh>
    <rPh sb="6" eb="7">
      <t>ウエ</t>
    </rPh>
    <rPh sb="8" eb="9">
      <t>フ</t>
    </rPh>
    <rPh sb="9" eb="10">
      <t>トツ</t>
    </rPh>
    <rPh sb="10" eb="11">
      <t>ア</t>
    </rPh>
    <phoneticPr fontId="16"/>
  </si>
  <si>
    <t>4 財貨・サービスの移出入（純）・統計上の不突合・開差</t>
  </si>
  <si>
    <t>四半期別兵庫県内ＧＤＰ速報（支出側） 実質季節調整系列</t>
    <rPh sb="14" eb="16">
      <t>シシュツ</t>
    </rPh>
    <rPh sb="16" eb="17">
      <t>ガワ</t>
    </rPh>
    <rPh sb="19" eb="21">
      <t>ジッシツ</t>
    </rPh>
    <rPh sb="21" eb="23">
      <t>キセツ</t>
    </rPh>
    <rPh sb="23" eb="25">
      <t>チョウセイ</t>
    </rPh>
    <rPh sb="25" eb="27">
      <t>ケイレツ</t>
    </rPh>
    <phoneticPr fontId="18"/>
  </si>
  <si>
    <t>対前期比</t>
    <rPh sb="0" eb="1">
      <t>タイ</t>
    </rPh>
    <rPh sb="1" eb="2">
      <t>マエ</t>
    </rPh>
    <rPh sb="2" eb="3">
      <t>キ</t>
    </rPh>
    <rPh sb="3" eb="4">
      <t>ヒ</t>
    </rPh>
    <phoneticPr fontId="21"/>
  </si>
  <si>
    <t>年率</t>
  </si>
  <si>
    <t>対前期比</t>
    <rPh sb="0" eb="1">
      <t>タイ</t>
    </rPh>
    <rPh sb="1" eb="3">
      <t>ゼンキ</t>
    </rPh>
    <rPh sb="3" eb="4">
      <t>ヒ</t>
    </rPh>
    <phoneticPr fontId="17"/>
  </si>
  <si>
    <t>対前期比</t>
    <rPh sb="0" eb="1">
      <t>タイ</t>
    </rPh>
    <rPh sb="1" eb="4">
      <t>ゼンキヒ</t>
    </rPh>
    <phoneticPr fontId="17"/>
  </si>
  <si>
    <t>H30.10.25公表</t>
    <rPh sb="9" eb="11">
      <t>コウヒョウ</t>
    </rPh>
    <phoneticPr fontId="2"/>
  </si>
  <si>
    <t>被災12市</t>
    <rPh sb="0" eb="2">
      <t>ヒサイ</t>
    </rPh>
    <rPh sb="4" eb="5">
      <t>シ</t>
    </rPh>
    <phoneticPr fontId="2"/>
  </si>
  <si>
    <t xml:space="preserve"> </t>
    <phoneticPr fontId="21"/>
  </si>
  <si>
    <t>　</t>
    <phoneticPr fontId="21"/>
  </si>
  <si>
    <t xml:space="preserve"> </t>
    <phoneticPr fontId="16"/>
  </si>
  <si>
    <t>　</t>
    <phoneticPr fontId="16"/>
  </si>
  <si>
    <t xml:space="preserve"> </t>
    <phoneticPr fontId="21"/>
  </si>
  <si>
    <t>　</t>
    <phoneticPr fontId="21"/>
  </si>
  <si>
    <t xml:space="preserve"> </t>
    <phoneticPr fontId="16"/>
  </si>
  <si>
    <t xml:space="preserve"> </t>
    <phoneticPr fontId="21"/>
  </si>
  <si>
    <t>　</t>
    <phoneticPr fontId="21"/>
  </si>
  <si>
    <t xml:space="preserve"> </t>
    <phoneticPr fontId="16"/>
  </si>
  <si>
    <t>　</t>
    <phoneticPr fontId="16"/>
  </si>
  <si>
    <t>表示(%)</t>
    <phoneticPr fontId="17"/>
  </si>
  <si>
    <t>国外から純所得</t>
    <rPh sb="0" eb="2">
      <t>コクガイ</t>
    </rPh>
    <rPh sb="4" eb="5">
      <t>ジュン</t>
    </rPh>
    <rPh sb="5" eb="7">
      <t>ショトク</t>
    </rPh>
    <phoneticPr fontId="2"/>
  </si>
  <si>
    <t>当初（1人当たりGDP)</t>
    <rPh sb="0" eb="2">
      <t>トウショ</t>
    </rPh>
    <rPh sb="4" eb="5">
      <t>ニン</t>
    </rPh>
    <rPh sb="5" eb="6">
      <t>ア</t>
    </rPh>
    <phoneticPr fontId="2"/>
  </si>
  <si>
    <t>当初（総人口）</t>
    <rPh sb="0" eb="2">
      <t>トウショ</t>
    </rPh>
    <rPh sb="3" eb="4">
      <t>ソウ</t>
    </rPh>
    <rPh sb="4" eb="6">
      <t>ジンコウ</t>
    </rPh>
    <phoneticPr fontId="2"/>
  </si>
  <si>
    <t>H28.4-6QE</t>
    <phoneticPr fontId="2"/>
  </si>
  <si>
    <t>H6暦年</t>
    <rPh sb="2" eb="4">
      <t>レキネン</t>
    </rPh>
    <phoneticPr fontId="2"/>
  </si>
  <si>
    <t>1人当たり所得(全国=100)</t>
    <rPh sb="1" eb="2">
      <t>ニン</t>
    </rPh>
    <rPh sb="2" eb="3">
      <t>ア</t>
    </rPh>
    <rPh sb="5" eb="7">
      <t>ショトク</t>
    </rPh>
    <rPh sb="8" eb="9">
      <t>ゼン</t>
    </rPh>
    <rPh sb="9" eb="10">
      <t>クニ</t>
    </rPh>
    <phoneticPr fontId="2"/>
  </si>
  <si>
    <t xml:space="preserve"> </t>
    <phoneticPr fontId="2"/>
  </si>
  <si>
    <t>H6年=100</t>
    <rPh sb="2" eb="3">
      <t>ネン</t>
    </rPh>
    <phoneticPr fontId="2"/>
  </si>
  <si>
    <t>（出所）兵庫県「市町民経済計算」、「四半期別県内GDP速報」</t>
    <rPh sb="1" eb="3">
      <t>シュッショ</t>
    </rPh>
    <rPh sb="4" eb="7">
      <t>ヒョウゴケン</t>
    </rPh>
    <rPh sb="8" eb="10">
      <t>シチョウ</t>
    </rPh>
    <rPh sb="11" eb="13">
      <t>ケイザイ</t>
    </rPh>
    <rPh sb="13" eb="15">
      <t>ケイサン</t>
    </rPh>
    <rPh sb="18" eb="21">
      <t>シハンキ</t>
    </rPh>
    <rPh sb="21" eb="22">
      <t>ベツ</t>
    </rPh>
    <rPh sb="22" eb="24">
      <t>ケンアイ</t>
    </rPh>
    <rPh sb="27" eb="29">
      <t>ソクホウ</t>
    </rPh>
    <phoneticPr fontId="2"/>
  </si>
  <si>
    <t>被災12市内総生産長期時系列</t>
    <rPh sb="0" eb="2">
      <t>ヒサイ</t>
    </rPh>
    <rPh sb="4" eb="6">
      <t>シナイ</t>
    </rPh>
    <rPh sb="6" eb="9">
      <t>ソウセイサン</t>
    </rPh>
    <rPh sb="9" eb="11">
      <t>チョウキ</t>
    </rPh>
    <rPh sb="11" eb="14">
      <t>ジケイレツ</t>
    </rPh>
    <phoneticPr fontId="2"/>
  </si>
  <si>
    <t>国H23</t>
    <rPh sb="0" eb="1">
      <t>クニ</t>
    </rPh>
    <phoneticPr fontId="2"/>
  </si>
  <si>
    <t>ﾃﾞﾌﾚｰﾀｰ</t>
    <phoneticPr fontId="2"/>
  </si>
  <si>
    <t>県H23</t>
    <rPh sb="0" eb="1">
      <t>ケン</t>
    </rPh>
    <phoneticPr fontId="2"/>
  </si>
  <si>
    <t>ﾃﾞﾌﾚｰﾀｰ</t>
    <phoneticPr fontId="2"/>
  </si>
  <si>
    <t>県－国</t>
    <rPh sb="0" eb="1">
      <t>ケン</t>
    </rPh>
    <rPh sb="2" eb="3">
      <t>クニ</t>
    </rPh>
    <phoneticPr fontId="2"/>
  </si>
  <si>
    <t>出　　　　　所　　　　</t>
    <rPh sb="0" eb="1">
      <t>デ</t>
    </rPh>
    <rPh sb="6" eb="7">
      <t>ショ</t>
    </rPh>
    <phoneticPr fontId="52"/>
  </si>
  <si>
    <t>期間</t>
    <rPh sb="0" eb="2">
      <t>キカン</t>
    </rPh>
    <phoneticPr fontId="52"/>
  </si>
  <si>
    <t>GDP関連データの概要</t>
    <rPh sb="3" eb="5">
      <t>カンレン</t>
    </rPh>
    <rPh sb="9" eb="11">
      <t>ガイヨウ</t>
    </rPh>
    <phoneticPr fontId="52"/>
  </si>
  <si>
    <t>GDP長期時系列データ</t>
    <rPh sb="3" eb="5">
      <t>チョウキ</t>
    </rPh>
    <rPh sb="5" eb="8">
      <t>ジケイレツ</t>
    </rPh>
    <phoneticPr fontId="52"/>
  </si>
  <si>
    <t>1990年度</t>
    <rPh sb="4" eb="5">
      <t>ネン</t>
    </rPh>
    <rPh sb="5" eb="6">
      <t>ド</t>
    </rPh>
    <phoneticPr fontId="52"/>
  </si>
  <si>
    <t>県民経済計算</t>
    <rPh sb="0" eb="2">
      <t>ケンミン</t>
    </rPh>
    <rPh sb="2" eb="4">
      <t>ケイザイ</t>
    </rPh>
    <rPh sb="4" eb="6">
      <t>ケイサン</t>
    </rPh>
    <phoneticPr fontId="52"/>
  </si>
  <si>
    <t>四半期別県内GDP速報</t>
    <rPh sb="0" eb="3">
      <t>シハンキ</t>
    </rPh>
    <rPh sb="3" eb="4">
      <t>ベツ</t>
    </rPh>
    <rPh sb="4" eb="6">
      <t>ケンアイ</t>
    </rPh>
    <rPh sb="9" eb="11">
      <t>ソクホウ</t>
    </rPh>
    <phoneticPr fontId="52"/>
  </si>
  <si>
    <t>国民経済計算</t>
    <rPh sb="0" eb="2">
      <t>コクミン</t>
    </rPh>
    <rPh sb="2" eb="4">
      <t>ケイザイ</t>
    </rPh>
    <rPh sb="4" eb="6">
      <t>ケイサン</t>
    </rPh>
    <phoneticPr fontId="52"/>
  </si>
  <si>
    <t>市町内総生産（名目）　時系列表－実数</t>
    <rPh sb="2" eb="3">
      <t>ナイ</t>
    </rPh>
    <rPh sb="3" eb="6">
      <t>ソウセイサン</t>
    </rPh>
    <rPh sb="7" eb="9">
      <t>メイモク</t>
    </rPh>
    <rPh sb="11" eb="14">
      <t>ジケイレツ</t>
    </rPh>
    <rPh sb="14" eb="15">
      <t>ヒョウ</t>
    </rPh>
    <rPh sb="16" eb="18">
      <t>ジッスウ</t>
    </rPh>
    <phoneticPr fontId="18"/>
  </si>
  <si>
    <t>13年度</t>
    <rPh sb="2" eb="4">
      <t>ネンド</t>
    </rPh>
    <phoneticPr fontId="2"/>
  </si>
  <si>
    <t>14年度</t>
    <rPh sb="2" eb="4">
      <t>ネンド</t>
    </rPh>
    <phoneticPr fontId="2"/>
  </si>
  <si>
    <t>15年度</t>
    <rPh sb="2" eb="4">
      <t>ネンド</t>
    </rPh>
    <phoneticPr fontId="2"/>
  </si>
  <si>
    <t>16年度</t>
    <rPh sb="2" eb="4">
      <t>ネンド</t>
    </rPh>
    <phoneticPr fontId="2"/>
  </si>
  <si>
    <t>17年度</t>
    <rPh sb="2" eb="4">
      <t>ネンド</t>
    </rPh>
    <phoneticPr fontId="2"/>
  </si>
  <si>
    <t>18年度</t>
    <rPh sb="2" eb="4">
      <t>ネンド</t>
    </rPh>
    <phoneticPr fontId="2"/>
  </si>
  <si>
    <t>19年度</t>
    <rPh sb="2" eb="4">
      <t>ネンド</t>
    </rPh>
    <phoneticPr fontId="2"/>
  </si>
  <si>
    <t>20年度</t>
    <rPh sb="2" eb="4">
      <t>ネンド</t>
    </rPh>
    <phoneticPr fontId="2"/>
  </si>
  <si>
    <t>21年度</t>
    <rPh sb="2" eb="4">
      <t>ネンド</t>
    </rPh>
    <phoneticPr fontId="2"/>
  </si>
  <si>
    <t>22年度</t>
    <rPh sb="2" eb="4">
      <t>ネンド</t>
    </rPh>
    <phoneticPr fontId="2"/>
  </si>
  <si>
    <t>23年度</t>
    <rPh sb="2" eb="4">
      <t>ネンド</t>
    </rPh>
    <phoneticPr fontId="2"/>
  </si>
  <si>
    <t>24年度</t>
    <rPh sb="2" eb="4">
      <t>ネンド</t>
    </rPh>
    <phoneticPr fontId="2"/>
  </si>
  <si>
    <r>
      <t>2</t>
    </r>
    <r>
      <rPr>
        <sz val="11"/>
        <rFont val="ＭＳ Ｐゴシック"/>
        <family val="3"/>
        <charset val="128"/>
      </rPr>
      <t>5年度</t>
    </r>
    <rPh sb="2" eb="4">
      <t>ネンド</t>
    </rPh>
    <phoneticPr fontId="2"/>
  </si>
  <si>
    <t>26年度</t>
    <rPh sb="2" eb="4">
      <t>ネンド</t>
    </rPh>
    <phoneticPr fontId="2"/>
  </si>
  <si>
    <t>27年度</t>
    <rPh sb="2" eb="4">
      <t>ネンド</t>
    </rPh>
    <phoneticPr fontId="2"/>
  </si>
  <si>
    <t>28年度</t>
    <rPh sb="2" eb="4">
      <t>ネンド</t>
    </rPh>
    <phoneticPr fontId="2"/>
  </si>
  <si>
    <t>29年度</t>
    <rPh sb="2" eb="4">
      <t>ネンド</t>
    </rPh>
    <phoneticPr fontId="2"/>
  </si>
  <si>
    <t>速報</t>
    <rPh sb="0" eb="2">
      <t>ソクホウ</t>
    </rPh>
    <phoneticPr fontId="2"/>
  </si>
  <si>
    <t>※</t>
    <phoneticPr fontId="2"/>
  </si>
  <si>
    <t>佐用町</t>
    <phoneticPr fontId="2"/>
  </si>
  <si>
    <t>洲本市</t>
    <phoneticPr fontId="2"/>
  </si>
  <si>
    <t>15年度</t>
  </si>
  <si>
    <t>研究開発費（R&amp;D）推計値比較</t>
    <rPh sb="0" eb="2">
      <t>ケンキュウ</t>
    </rPh>
    <rPh sb="2" eb="5">
      <t>カイハツヒ</t>
    </rPh>
    <rPh sb="10" eb="12">
      <t>スイケイ</t>
    </rPh>
    <rPh sb="12" eb="13">
      <t>アタイ</t>
    </rPh>
    <rPh sb="13" eb="15">
      <t>ヒカク</t>
    </rPh>
    <phoneticPr fontId="2"/>
  </si>
  <si>
    <t>県内総生産(生産側、名目）</t>
    <rPh sb="0" eb="2">
      <t>ケンナイ</t>
    </rPh>
    <rPh sb="2" eb="5">
      <t>ソウセイサン</t>
    </rPh>
    <rPh sb="6" eb="8">
      <t>セイサン</t>
    </rPh>
    <rPh sb="8" eb="9">
      <t>ガワ</t>
    </rPh>
    <rPh sb="10" eb="12">
      <t>メイモク</t>
    </rPh>
    <phoneticPr fontId="2"/>
  </si>
  <si>
    <t>県内総生産（生産側、実質）</t>
    <rPh sb="0" eb="2">
      <t>ケンアイ</t>
    </rPh>
    <rPh sb="2" eb="5">
      <t>ソウセイサン</t>
    </rPh>
    <rPh sb="6" eb="8">
      <t>セイサン</t>
    </rPh>
    <rPh sb="8" eb="9">
      <t>ガワ</t>
    </rPh>
    <rPh sb="10" eb="12">
      <t>ジッシツ</t>
    </rPh>
    <phoneticPr fontId="2"/>
  </si>
  <si>
    <t>2008SNA</t>
    <phoneticPr fontId="2"/>
  </si>
  <si>
    <t>2011年基準</t>
    <rPh sb="4" eb="5">
      <t>ネン</t>
    </rPh>
    <rPh sb="5" eb="7">
      <t>キジュン</t>
    </rPh>
    <phoneticPr fontId="2"/>
  </si>
  <si>
    <t>県民所得（分配）</t>
    <rPh sb="0" eb="2">
      <t>ケンミン</t>
    </rPh>
    <rPh sb="2" eb="4">
      <t>ショトク</t>
    </rPh>
    <rPh sb="5" eb="7">
      <t>ブンパイ</t>
    </rPh>
    <phoneticPr fontId="2"/>
  </si>
  <si>
    <t>県内総生産(支出側、名目）</t>
    <rPh sb="0" eb="2">
      <t>ケンナイ</t>
    </rPh>
    <rPh sb="2" eb="5">
      <t>ソウセイサン</t>
    </rPh>
    <rPh sb="6" eb="8">
      <t>シシュツ</t>
    </rPh>
    <rPh sb="8" eb="9">
      <t>ガワ</t>
    </rPh>
    <rPh sb="10" eb="12">
      <t>メイモク</t>
    </rPh>
    <phoneticPr fontId="2"/>
  </si>
  <si>
    <t>県内総生産(支出側、実質）</t>
    <rPh sb="0" eb="2">
      <t>ケンナイ</t>
    </rPh>
    <rPh sb="2" eb="5">
      <t>ソウセイサン</t>
    </rPh>
    <rPh sb="6" eb="8">
      <t>シシュツ</t>
    </rPh>
    <rPh sb="8" eb="9">
      <t>ガワ</t>
    </rPh>
    <rPh sb="10" eb="12">
      <t>ジッシツ</t>
    </rPh>
    <phoneticPr fontId="2"/>
  </si>
  <si>
    <t>連鎖デフレーター(生産側）</t>
    <rPh sb="0" eb="2">
      <t>レンサ</t>
    </rPh>
    <rPh sb="9" eb="11">
      <t>セイサン</t>
    </rPh>
    <rPh sb="11" eb="12">
      <t>ガワ</t>
    </rPh>
    <phoneticPr fontId="2"/>
  </si>
  <si>
    <t>連鎖デフレーター(支出側）</t>
    <rPh sb="0" eb="2">
      <t>レンサ</t>
    </rPh>
    <rPh sb="9" eb="11">
      <t>シシュツ</t>
    </rPh>
    <rPh sb="11" eb="12">
      <t>ガワ</t>
    </rPh>
    <phoneticPr fontId="2"/>
  </si>
  <si>
    <t>兵庫QE（生産側、名目）</t>
    <rPh sb="0" eb="2">
      <t>ヒョウゴ</t>
    </rPh>
    <rPh sb="5" eb="7">
      <t>セイサン</t>
    </rPh>
    <rPh sb="7" eb="8">
      <t>ガワ</t>
    </rPh>
    <rPh sb="9" eb="11">
      <t>メイモク</t>
    </rPh>
    <phoneticPr fontId="2"/>
  </si>
  <si>
    <t>兵庫QE（支出側、名目原系列）</t>
    <rPh sb="0" eb="2">
      <t>ヒョウゴ</t>
    </rPh>
    <rPh sb="5" eb="7">
      <t>シシュツ</t>
    </rPh>
    <rPh sb="7" eb="8">
      <t>ガワ</t>
    </rPh>
    <rPh sb="9" eb="11">
      <t>メイモク</t>
    </rPh>
    <rPh sb="11" eb="12">
      <t>ゲン</t>
    </rPh>
    <rPh sb="12" eb="14">
      <t>ケイレツ</t>
    </rPh>
    <phoneticPr fontId="2"/>
  </si>
  <si>
    <t>兵庫QE（支出側、実質原系列）</t>
    <rPh sb="0" eb="2">
      <t>ヒョウゴ</t>
    </rPh>
    <rPh sb="5" eb="7">
      <t>シシュツ</t>
    </rPh>
    <rPh sb="7" eb="8">
      <t>ガワ</t>
    </rPh>
    <rPh sb="9" eb="11">
      <t>ジッシツ</t>
    </rPh>
    <rPh sb="11" eb="12">
      <t>ゲン</t>
    </rPh>
    <rPh sb="12" eb="14">
      <t>ケイレツ</t>
    </rPh>
    <phoneticPr fontId="2"/>
  </si>
  <si>
    <t>兵庫QE（支出側、実質季節調整系列）</t>
    <rPh sb="0" eb="2">
      <t>ヒョウゴ</t>
    </rPh>
    <rPh sb="5" eb="7">
      <t>シシュツ</t>
    </rPh>
    <rPh sb="7" eb="8">
      <t>ガワ</t>
    </rPh>
    <rPh sb="9" eb="11">
      <t>ジッシツ</t>
    </rPh>
    <rPh sb="11" eb="13">
      <t>キセツ</t>
    </rPh>
    <rPh sb="13" eb="15">
      <t>チョウセイ</t>
    </rPh>
    <rPh sb="15" eb="17">
      <t>ケイレツ</t>
    </rPh>
    <phoneticPr fontId="2"/>
  </si>
  <si>
    <t>市町内総生産(名目）</t>
    <rPh sb="0" eb="3">
      <t>シチョウナイ</t>
    </rPh>
    <rPh sb="3" eb="6">
      <t>ソウセイサン</t>
    </rPh>
    <rPh sb="7" eb="9">
      <t>メイモク</t>
    </rPh>
    <phoneticPr fontId="2"/>
  </si>
  <si>
    <t>市町内総生産(実質）</t>
    <rPh sb="0" eb="3">
      <t>シチョウナイ</t>
    </rPh>
    <rPh sb="3" eb="6">
      <t>ソウセイサン</t>
    </rPh>
    <rPh sb="7" eb="9">
      <t>ジッシツ</t>
    </rPh>
    <phoneticPr fontId="2"/>
  </si>
  <si>
    <t>市町民所得（分配）</t>
    <rPh sb="0" eb="1">
      <t>シ</t>
    </rPh>
    <rPh sb="1" eb="3">
      <t>チョウミン</t>
    </rPh>
    <rPh sb="3" eb="5">
      <t>ショトク</t>
    </rPh>
    <rPh sb="6" eb="8">
      <t>ブンパイ</t>
    </rPh>
    <phoneticPr fontId="2"/>
  </si>
  <si>
    <t>2001年度</t>
    <rPh sb="4" eb="6">
      <t>ネンド</t>
    </rPh>
    <phoneticPr fontId="2"/>
  </si>
  <si>
    <t>2006年度</t>
    <rPh sb="4" eb="6">
      <t>ネンド</t>
    </rPh>
    <phoneticPr fontId="2"/>
  </si>
  <si>
    <t>四半期別県内GDP速報</t>
    <rPh sb="0" eb="3">
      <t>シハンキ</t>
    </rPh>
    <rPh sb="3" eb="4">
      <t>ベツ</t>
    </rPh>
    <rPh sb="4" eb="6">
      <t>ケンアイ</t>
    </rPh>
    <rPh sb="9" eb="11">
      <t>ソクホウ</t>
    </rPh>
    <phoneticPr fontId="2"/>
  </si>
  <si>
    <t>市町民経済計算</t>
    <rPh sb="0" eb="1">
      <t>シ</t>
    </rPh>
    <rPh sb="1" eb="3">
      <t>チョウミン</t>
    </rPh>
    <rPh sb="3" eb="5">
      <t>ケイザイ</t>
    </rPh>
    <rPh sb="5" eb="7">
      <t>ケイサン</t>
    </rPh>
    <phoneticPr fontId="2"/>
  </si>
  <si>
    <t>四半期別GDP速報（名目）</t>
    <rPh sb="0" eb="3">
      <t>シハンキ</t>
    </rPh>
    <rPh sb="3" eb="4">
      <t>ベツ</t>
    </rPh>
    <rPh sb="7" eb="9">
      <t>ソクホウ</t>
    </rPh>
    <rPh sb="10" eb="12">
      <t>メイモク</t>
    </rPh>
    <phoneticPr fontId="2"/>
  </si>
  <si>
    <t>（名目原系列）</t>
    <rPh sb="1" eb="3">
      <t>メイモク</t>
    </rPh>
    <rPh sb="3" eb="4">
      <t>ハラ</t>
    </rPh>
    <rPh sb="4" eb="6">
      <t>ケイレツ</t>
    </rPh>
    <phoneticPr fontId="2"/>
  </si>
  <si>
    <t>（実質原系列：平成23年連鎖価格）</t>
    <rPh sb="1" eb="3">
      <t>ジッシツ</t>
    </rPh>
    <rPh sb="3" eb="4">
      <t>ゲン</t>
    </rPh>
    <rPh sb="4" eb="6">
      <t>ケイレツ</t>
    </rPh>
    <rPh sb="7" eb="9">
      <t>ヘイセイ</t>
    </rPh>
    <rPh sb="11" eb="12">
      <t>ネン</t>
    </rPh>
    <rPh sb="12" eb="14">
      <t>レンサ</t>
    </rPh>
    <rPh sb="14" eb="16">
      <t>カカク</t>
    </rPh>
    <phoneticPr fontId="2"/>
  </si>
  <si>
    <t>名目原系列前年同期比</t>
    <rPh sb="0" eb="2">
      <t>メイモク</t>
    </rPh>
    <rPh sb="2" eb="3">
      <t>ハラ</t>
    </rPh>
    <rPh sb="3" eb="5">
      <t>ケイレツ</t>
    </rPh>
    <rPh sb="5" eb="7">
      <t>ゼンネン</t>
    </rPh>
    <rPh sb="7" eb="9">
      <t>ドウキ</t>
    </rPh>
    <rPh sb="9" eb="10">
      <t>ヒ</t>
    </rPh>
    <phoneticPr fontId="2"/>
  </si>
  <si>
    <t>実質原系列前年同期比</t>
    <rPh sb="0" eb="2">
      <t>ジッシツ</t>
    </rPh>
    <rPh sb="2" eb="3">
      <t>ゲン</t>
    </rPh>
    <rPh sb="3" eb="5">
      <t>ケイレツ</t>
    </rPh>
    <rPh sb="5" eb="7">
      <t>ゼンネン</t>
    </rPh>
    <rPh sb="7" eb="9">
      <t>ドウキ</t>
    </rPh>
    <rPh sb="9" eb="10">
      <t>ヒ</t>
    </rPh>
    <phoneticPr fontId="2"/>
  </si>
  <si>
    <t>（参考）デフレーター、就業者数</t>
    <rPh sb="1" eb="3">
      <t>サンコウ</t>
    </rPh>
    <rPh sb="11" eb="14">
      <t>シュウギョウシャ</t>
    </rPh>
    <rPh sb="14" eb="15">
      <t>スウ</t>
    </rPh>
    <phoneticPr fontId="2"/>
  </si>
  <si>
    <t>県民</t>
    <rPh sb="0" eb="2">
      <t>ケンミン</t>
    </rPh>
    <phoneticPr fontId="2"/>
  </si>
  <si>
    <t>(H23年連鎖</t>
    <rPh sb="4" eb="5">
      <t>ネン</t>
    </rPh>
    <rPh sb="5" eb="7">
      <t>レンサ</t>
    </rPh>
    <phoneticPr fontId="2"/>
  </si>
  <si>
    <t>就業者数</t>
    <rPh sb="0" eb="3">
      <t>シュウギョウシャ</t>
    </rPh>
    <rPh sb="3" eb="4">
      <t>スウ</t>
    </rPh>
    <phoneticPr fontId="2"/>
  </si>
  <si>
    <t>雇用者報酬</t>
    <rPh sb="0" eb="3">
      <t>コヨウシャ</t>
    </rPh>
    <rPh sb="3" eb="5">
      <t>ホウシュウ</t>
    </rPh>
    <phoneticPr fontId="2"/>
  </si>
  <si>
    <t>価格）</t>
    <rPh sb="0" eb="2">
      <t>カカク</t>
    </rPh>
    <phoneticPr fontId="2"/>
  </si>
  <si>
    <t>（千人）</t>
    <rPh sb="1" eb="3">
      <t>センニン</t>
    </rPh>
    <phoneticPr fontId="2"/>
  </si>
  <si>
    <t>14年/1-3月</t>
    <rPh sb="2" eb="3">
      <t>ネン</t>
    </rPh>
    <rPh sb="7" eb="8">
      <t>ツキ</t>
    </rPh>
    <phoneticPr fontId="17"/>
  </si>
  <si>
    <t>15年/1-3月</t>
    <rPh sb="2" eb="3">
      <t>ネン</t>
    </rPh>
    <rPh sb="7" eb="8">
      <t>ツキ</t>
    </rPh>
    <phoneticPr fontId="17"/>
  </si>
  <si>
    <t>16年/1-3月</t>
    <rPh sb="2" eb="3">
      <t>ネン</t>
    </rPh>
    <rPh sb="7" eb="8">
      <t>ツキ</t>
    </rPh>
    <phoneticPr fontId="17"/>
  </si>
  <si>
    <t>17年/1-3月</t>
    <rPh sb="2" eb="3">
      <t>ネン</t>
    </rPh>
    <rPh sb="7" eb="8">
      <t>ツキ</t>
    </rPh>
    <phoneticPr fontId="17"/>
  </si>
  <si>
    <t>18年/1-3月</t>
    <rPh sb="2" eb="3">
      <t>ネン</t>
    </rPh>
    <rPh sb="7" eb="8">
      <t>ツキ</t>
    </rPh>
    <phoneticPr fontId="17"/>
  </si>
  <si>
    <t>（出所）就業者数：総務省「労働力調査」（都道府県別モデル推計値）</t>
    <rPh sb="1" eb="3">
      <t>シュッショ</t>
    </rPh>
    <rPh sb="4" eb="7">
      <t>シュウギョウシャ</t>
    </rPh>
    <rPh sb="7" eb="8">
      <t>スウ</t>
    </rPh>
    <rPh sb="9" eb="12">
      <t>ソウムショウ</t>
    </rPh>
    <rPh sb="13" eb="16">
      <t>ロウドウリョク</t>
    </rPh>
    <rPh sb="16" eb="18">
      <t>チョウサ</t>
    </rPh>
    <rPh sb="20" eb="24">
      <t>トドウフケン</t>
    </rPh>
    <rPh sb="24" eb="25">
      <t>ベツ</t>
    </rPh>
    <rPh sb="28" eb="30">
      <t>スイケイ</t>
    </rPh>
    <rPh sb="30" eb="31">
      <t>アタイ</t>
    </rPh>
    <phoneticPr fontId="2"/>
  </si>
  <si>
    <t>名目原系列前年同期比</t>
    <rPh sb="0" eb="2">
      <t>メイモク</t>
    </rPh>
    <rPh sb="2" eb="3">
      <t>ハラ</t>
    </rPh>
    <rPh sb="3" eb="5">
      <t>ケイレツ</t>
    </rPh>
    <rPh sb="5" eb="7">
      <t>ゼンネン</t>
    </rPh>
    <rPh sb="7" eb="10">
      <t>ドウキヒ</t>
    </rPh>
    <phoneticPr fontId="2"/>
  </si>
  <si>
    <t>実質原系列前年同期比</t>
    <rPh sb="0" eb="2">
      <t>ジッシツ</t>
    </rPh>
    <rPh sb="2" eb="3">
      <t>ゲン</t>
    </rPh>
    <rPh sb="3" eb="5">
      <t>ケイレツ</t>
    </rPh>
    <rPh sb="5" eb="7">
      <t>ゼンネン</t>
    </rPh>
    <rPh sb="7" eb="10">
      <t>ドウキヒ</t>
    </rPh>
    <phoneticPr fontId="2"/>
  </si>
  <si>
    <t>平成２年度</t>
  </si>
  <si>
    <t>平成３年度</t>
  </si>
  <si>
    <t>平成４年度</t>
  </si>
  <si>
    <t>平成５年度</t>
  </si>
  <si>
    <t>平成６年度</t>
  </si>
  <si>
    <t>平成７年度</t>
  </si>
  <si>
    <t>平成８年度</t>
  </si>
  <si>
    <t>平成９年度</t>
  </si>
  <si>
    <t>名目原系列前年比</t>
    <rPh sb="0" eb="2">
      <t>メイモク</t>
    </rPh>
    <rPh sb="2" eb="3">
      <t>ハラ</t>
    </rPh>
    <rPh sb="3" eb="5">
      <t>ケイレツ</t>
    </rPh>
    <rPh sb="5" eb="7">
      <t>ゼンネン</t>
    </rPh>
    <rPh sb="7" eb="8">
      <t>ヒ</t>
    </rPh>
    <phoneticPr fontId="2"/>
  </si>
  <si>
    <t>実質原系列前年比</t>
    <rPh sb="0" eb="2">
      <t>ジッシツ</t>
    </rPh>
    <rPh sb="2" eb="3">
      <t>ゲン</t>
    </rPh>
    <rPh sb="3" eb="5">
      <t>ケイレツ</t>
    </rPh>
    <rPh sb="5" eb="7">
      <t>ゼンネン</t>
    </rPh>
    <rPh sb="7" eb="8">
      <t>ヒ</t>
    </rPh>
    <phoneticPr fontId="2"/>
  </si>
  <si>
    <t>兵庫QE（雇用者報酬）</t>
    <rPh sb="0" eb="2">
      <t>ヒョウゴ</t>
    </rPh>
    <rPh sb="5" eb="8">
      <t>コヨウシャ</t>
    </rPh>
    <rPh sb="8" eb="10">
      <t>ホウシュウ</t>
    </rPh>
    <phoneticPr fontId="2"/>
  </si>
  <si>
    <t>項　　目</t>
    <rPh sb="0" eb="1">
      <t>コウ</t>
    </rPh>
    <rPh sb="3" eb="4">
      <t>メ</t>
    </rPh>
    <phoneticPr fontId="52"/>
  </si>
  <si>
    <t>2008SNA</t>
  </si>
  <si>
    <t>国民経済計算</t>
    <rPh sb="0" eb="2">
      <t>コクミン</t>
    </rPh>
    <rPh sb="2" eb="4">
      <t>ケイザイ</t>
    </rPh>
    <rPh sb="4" eb="6">
      <t>ケイサン</t>
    </rPh>
    <phoneticPr fontId="2"/>
  </si>
  <si>
    <t>四半期別GDP速報（実質）</t>
    <rPh sb="0" eb="3">
      <t>シハンキ</t>
    </rPh>
    <rPh sb="3" eb="4">
      <t>ベツ</t>
    </rPh>
    <rPh sb="7" eb="9">
      <t>ソクホウ</t>
    </rPh>
    <rPh sb="10" eb="12">
      <t>ジッシツ</t>
    </rPh>
    <phoneticPr fontId="2"/>
  </si>
  <si>
    <t>固定基準デフレーター(支出側）</t>
    <rPh sb="0" eb="2">
      <t>コテイ</t>
    </rPh>
    <rPh sb="2" eb="4">
      <t>キジュン</t>
    </rPh>
    <rPh sb="11" eb="13">
      <t>シシュツ</t>
    </rPh>
    <rPh sb="13" eb="14">
      <t>ガワ</t>
    </rPh>
    <phoneticPr fontId="2"/>
  </si>
  <si>
    <t>連鎖デフレーター(生産側）</t>
    <rPh sb="0" eb="2">
      <t>レンサ</t>
    </rPh>
    <rPh sb="9" eb="12">
      <t>セイサンガワ</t>
    </rPh>
    <phoneticPr fontId="2"/>
  </si>
  <si>
    <t>県内総生産（生産側、実質：連鎖））</t>
    <rPh sb="0" eb="2">
      <t>ケンアイ</t>
    </rPh>
    <rPh sb="2" eb="5">
      <t>ソウセイサン</t>
    </rPh>
    <rPh sb="6" eb="8">
      <t>セイサン</t>
    </rPh>
    <rPh sb="8" eb="9">
      <t>ガワ</t>
    </rPh>
    <rPh sb="10" eb="12">
      <t>ジッシツ</t>
    </rPh>
    <rPh sb="13" eb="15">
      <t>レンサ</t>
    </rPh>
    <phoneticPr fontId="2"/>
  </si>
  <si>
    <t>県内総生産(支出側、実質：固定基準）</t>
    <rPh sb="0" eb="2">
      <t>ケンナイ</t>
    </rPh>
    <rPh sb="2" eb="5">
      <t>ソウセイサン</t>
    </rPh>
    <rPh sb="6" eb="8">
      <t>シシュツ</t>
    </rPh>
    <rPh sb="8" eb="9">
      <t>ガワ</t>
    </rPh>
    <rPh sb="10" eb="12">
      <t>ジッシツ</t>
    </rPh>
    <rPh sb="13" eb="15">
      <t>コテイ</t>
    </rPh>
    <rPh sb="15" eb="17">
      <t>キジュン</t>
    </rPh>
    <phoneticPr fontId="2"/>
  </si>
  <si>
    <t>県内総生産（支出側、名目）</t>
    <rPh sb="0" eb="2">
      <t>ケンナイ</t>
    </rPh>
    <rPh sb="2" eb="5">
      <t>ソウセイサン</t>
    </rPh>
    <rPh sb="6" eb="8">
      <t>シシュツ</t>
    </rPh>
    <rPh sb="8" eb="9">
      <t>ガワ</t>
    </rPh>
    <rPh sb="10" eb="12">
      <t>メイモク</t>
    </rPh>
    <phoneticPr fontId="2"/>
  </si>
  <si>
    <t>県内総生産（支出側、実質）</t>
    <rPh sb="0" eb="2">
      <t>ケンアイ</t>
    </rPh>
    <rPh sb="2" eb="5">
      <t>ソウセイサン</t>
    </rPh>
    <rPh sb="6" eb="8">
      <t>シシュツ</t>
    </rPh>
    <rPh sb="8" eb="9">
      <t>ガワ</t>
    </rPh>
    <rPh sb="10" eb="12">
      <t>ジッシツ</t>
    </rPh>
    <phoneticPr fontId="2"/>
  </si>
  <si>
    <t>1993SNA</t>
  </si>
  <si>
    <t>1993SNA</t>
    <phoneticPr fontId="2"/>
  </si>
  <si>
    <t>2005年基準</t>
    <rPh sb="4" eb="5">
      <t>ネン</t>
    </rPh>
    <rPh sb="5" eb="7">
      <t>キジュン</t>
    </rPh>
    <phoneticPr fontId="2"/>
  </si>
  <si>
    <t>2000年基準</t>
    <rPh sb="4" eb="5">
      <t>ネン</t>
    </rPh>
    <rPh sb="5" eb="7">
      <t>キジュン</t>
    </rPh>
    <phoneticPr fontId="2"/>
  </si>
  <si>
    <t>1980年度</t>
    <rPh sb="4" eb="6">
      <t>ネンド</t>
    </rPh>
    <phoneticPr fontId="2"/>
  </si>
  <si>
    <t>統計基準</t>
    <rPh sb="0" eb="2">
      <t>トウケイ</t>
    </rPh>
    <rPh sb="2" eb="4">
      <t>キジュン</t>
    </rPh>
    <phoneticPr fontId="2"/>
  </si>
  <si>
    <t>基準年</t>
    <rPh sb="0" eb="2">
      <t>キジュン</t>
    </rPh>
    <rPh sb="2" eb="3">
      <t>ネン</t>
    </rPh>
    <phoneticPr fontId="2"/>
  </si>
  <si>
    <t>1990年度</t>
    <rPh sb="4" eb="6">
      <t>ネンド</t>
    </rPh>
    <phoneticPr fontId="2"/>
  </si>
  <si>
    <t>2015年度</t>
    <rPh sb="4" eb="6">
      <t>ネンド</t>
    </rPh>
    <phoneticPr fontId="2"/>
  </si>
  <si>
    <t>2014年度</t>
    <rPh sb="4" eb="5">
      <t>ネン</t>
    </rPh>
    <rPh sb="5" eb="6">
      <t>ド</t>
    </rPh>
    <phoneticPr fontId="52"/>
  </si>
  <si>
    <t>2009年度</t>
    <rPh sb="4" eb="5">
      <t>ネン</t>
    </rPh>
    <rPh sb="5" eb="6">
      <t>ド</t>
    </rPh>
    <phoneticPr fontId="52"/>
  </si>
  <si>
    <t>1989年度</t>
    <rPh sb="4" eb="5">
      <t>ネン</t>
    </rPh>
    <rPh sb="5" eb="6">
      <t>ド</t>
    </rPh>
    <phoneticPr fontId="52"/>
  </si>
  <si>
    <t>年度値または年度平均値</t>
    <rPh sb="0" eb="2">
      <t>ネンド</t>
    </rPh>
    <rPh sb="2" eb="3">
      <t>アタイ</t>
    </rPh>
    <rPh sb="6" eb="8">
      <t>ネンド</t>
    </rPh>
    <rPh sb="8" eb="10">
      <t>ヘイキン</t>
    </rPh>
    <rPh sb="10" eb="11">
      <t>アタイ</t>
    </rPh>
    <phoneticPr fontId="2"/>
  </si>
  <si>
    <t>区分</t>
  </si>
  <si>
    <t>兵　　庫　　県</t>
    <rPh sb="0" eb="1">
      <t>ヘイ</t>
    </rPh>
    <rPh sb="3" eb="4">
      <t>コ</t>
    </rPh>
    <rPh sb="6" eb="7">
      <t>ケン</t>
    </rPh>
    <phoneticPr fontId="2"/>
  </si>
  <si>
    <t>備　　考</t>
    <phoneticPr fontId="2"/>
  </si>
  <si>
    <t>備考２</t>
    <rPh sb="0" eb="2">
      <t>ビコウ</t>
    </rPh>
    <phoneticPr fontId="2"/>
  </si>
  <si>
    <t>項目</t>
  </si>
  <si>
    <t>年度</t>
    <rPh sb="1" eb="2">
      <t>ド</t>
    </rPh>
    <phoneticPr fontId="2"/>
  </si>
  <si>
    <t>平成1</t>
    <rPh sb="0" eb="2">
      <t>ヘイセイ</t>
    </rPh>
    <phoneticPr fontId="2"/>
  </si>
  <si>
    <t>平成2</t>
    <rPh sb="0" eb="2">
      <t>ヘイセイ</t>
    </rPh>
    <phoneticPr fontId="2"/>
  </si>
  <si>
    <t>平成3</t>
    <rPh sb="0" eb="2">
      <t>ヘイセイ</t>
    </rPh>
    <phoneticPr fontId="2"/>
  </si>
  <si>
    <t>平成4</t>
    <rPh sb="0" eb="2">
      <t>ヘイセイ</t>
    </rPh>
    <phoneticPr fontId="2"/>
  </si>
  <si>
    <t>平成5</t>
    <rPh sb="0" eb="2">
      <t>ヘイセイ</t>
    </rPh>
    <phoneticPr fontId="2"/>
  </si>
  <si>
    <t>平成6</t>
    <rPh sb="0" eb="2">
      <t>ヘイセイ</t>
    </rPh>
    <phoneticPr fontId="2"/>
  </si>
  <si>
    <t>平成7</t>
    <rPh sb="0" eb="2">
      <t>ヘイセイ</t>
    </rPh>
    <phoneticPr fontId="2"/>
  </si>
  <si>
    <t>平成8</t>
    <rPh sb="0" eb="2">
      <t>ヘイセイ</t>
    </rPh>
    <phoneticPr fontId="2"/>
  </si>
  <si>
    <t>平成9</t>
    <rPh sb="0" eb="2">
      <t>ヘイセイ</t>
    </rPh>
    <phoneticPr fontId="2"/>
  </si>
  <si>
    <t>平成10</t>
    <rPh sb="0" eb="2">
      <t>ヘイセイ</t>
    </rPh>
    <phoneticPr fontId="2"/>
  </si>
  <si>
    <t>平成11</t>
    <rPh sb="0" eb="1">
      <t>ヘイセイ</t>
    </rPh>
    <phoneticPr fontId="2"/>
  </si>
  <si>
    <t>平成12</t>
    <rPh sb="0" eb="1">
      <t>ヘイセイ</t>
    </rPh>
    <phoneticPr fontId="2"/>
  </si>
  <si>
    <t>平成13</t>
    <rPh sb="0" eb="2">
      <t>ヘイセイ</t>
    </rPh>
    <phoneticPr fontId="2"/>
  </si>
  <si>
    <t>平成14</t>
    <rPh sb="0" eb="2">
      <t>ヘイセイ</t>
    </rPh>
    <phoneticPr fontId="2"/>
  </si>
  <si>
    <t>平成15</t>
    <rPh sb="0" eb="2">
      <t>ヘイセイ</t>
    </rPh>
    <phoneticPr fontId="2"/>
  </si>
  <si>
    <t>平成16</t>
    <rPh sb="0" eb="2">
      <t>ヘイセイ</t>
    </rPh>
    <phoneticPr fontId="2"/>
  </si>
  <si>
    <t>平成17</t>
    <rPh sb="0" eb="2">
      <t>ヘイセイ</t>
    </rPh>
    <phoneticPr fontId="2"/>
  </si>
  <si>
    <t>平成18</t>
    <rPh sb="0" eb="2">
      <t>ヘイセイ</t>
    </rPh>
    <phoneticPr fontId="2"/>
  </si>
  <si>
    <t>平成19</t>
    <rPh sb="0" eb="2">
      <t>ヘイセイ</t>
    </rPh>
    <phoneticPr fontId="2"/>
  </si>
  <si>
    <t>平成20</t>
    <rPh sb="0" eb="2">
      <t>ヘイセイ</t>
    </rPh>
    <phoneticPr fontId="2"/>
  </si>
  <si>
    <t>平成21</t>
    <rPh sb="0" eb="2">
      <t>ヘイセイ</t>
    </rPh>
    <phoneticPr fontId="2"/>
  </si>
  <si>
    <t>平成22</t>
    <rPh sb="0" eb="2">
      <t>ヘイセイ</t>
    </rPh>
    <phoneticPr fontId="2"/>
  </si>
  <si>
    <t>平成23</t>
    <rPh sb="0" eb="2">
      <t>ヘイセイ</t>
    </rPh>
    <phoneticPr fontId="2"/>
  </si>
  <si>
    <t>平成24</t>
    <rPh sb="0" eb="2">
      <t>ヘイセイ</t>
    </rPh>
    <phoneticPr fontId="2"/>
  </si>
  <si>
    <t>平成25</t>
    <rPh sb="0" eb="2">
      <t>ヘイセイ</t>
    </rPh>
    <phoneticPr fontId="2"/>
  </si>
  <si>
    <t>平成26</t>
    <rPh sb="0" eb="2">
      <t>ヘイセイ</t>
    </rPh>
    <phoneticPr fontId="2"/>
  </si>
  <si>
    <t>平成27</t>
    <rPh sb="0" eb="2">
      <t>ヘイセイ</t>
    </rPh>
    <phoneticPr fontId="2"/>
  </si>
  <si>
    <t>平成28</t>
    <rPh sb="0" eb="2">
      <t>ヘイセイ</t>
    </rPh>
    <phoneticPr fontId="2"/>
  </si>
  <si>
    <t>平成29</t>
    <rPh sb="0" eb="2">
      <t>ヘイセイ</t>
    </rPh>
    <phoneticPr fontId="2"/>
  </si>
  <si>
    <t>Ｇ　Ｄ　Ｐ</t>
    <phoneticPr fontId="2"/>
  </si>
  <si>
    <t>県内総生産</t>
    <rPh sb="0" eb="1">
      <t>ケン</t>
    </rPh>
    <rPh sb="1" eb="2">
      <t>ナイ</t>
    </rPh>
    <rPh sb="2" eb="5">
      <t>ソウセイサン</t>
    </rPh>
    <phoneticPr fontId="2"/>
  </si>
  <si>
    <t>名目実数・兆円</t>
    <rPh sb="0" eb="2">
      <t>メイモク</t>
    </rPh>
    <rPh sb="2" eb="4">
      <t>ジッスウ</t>
    </rPh>
    <rPh sb="5" eb="7">
      <t>チョウエン</t>
    </rPh>
    <phoneticPr fontId="2"/>
  </si>
  <si>
    <t xml:space="preserve"> </t>
    <phoneticPr fontId="2"/>
  </si>
  <si>
    <t>増加率（％）</t>
    <phoneticPr fontId="2"/>
  </si>
  <si>
    <t>－</t>
    <phoneticPr fontId="2"/>
  </si>
  <si>
    <t>実質実数・兆円</t>
    <rPh sb="0" eb="2">
      <t>ジッシツ</t>
    </rPh>
    <rPh sb="2" eb="4">
      <t>ジッスウ</t>
    </rPh>
    <rPh sb="5" eb="7">
      <t>チョウエン</t>
    </rPh>
    <phoneticPr fontId="2"/>
  </si>
  <si>
    <t>（平成23年連鎖価格）</t>
    <rPh sb="6" eb="8">
      <t>レンサ</t>
    </rPh>
    <rPh sb="8" eb="10">
      <t>カカク</t>
    </rPh>
    <phoneticPr fontId="2"/>
  </si>
  <si>
    <t>（平成17年固定基準年）</t>
    <rPh sb="1" eb="3">
      <t>ヘイセイ</t>
    </rPh>
    <rPh sb="5" eb="6">
      <t>ネン</t>
    </rPh>
    <rPh sb="6" eb="8">
      <t>コテイ</t>
    </rPh>
    <rPh sb="8" eb="10">
      <t>キジュン</t>
    </rPh>
    <rPh sb="10" eb="11">
      <t>ネン</t>
    </rPh>
    <phoneticPr fontId="2"/>
  </si>
  <si>
    <t>生　　　産</t>
    <rPh sb="0" eb="1">
      <t>ショウ</t>
    </rPh>
    <rPh sb="4" eb="5">
      <t>サン</t>
    </rPh>
    <phoneticPr fontId="2"/>
  </si>
  <si>
    <t>鉱工業生産指数</t>
  </si>
  <si>
    <t>経済産業省HP</t>
    <rPh sb="0" eb="2">
      <t>ケイザイ</t>
    </rPh>
    <rPh sb="2" eb="4">
      <t>サンギョウ</t>
    </rPh>
    <rPh sb="4" eb="5">
      <t>ショウ</t>
    </rPh>
    <phoneticPr fontId="2"/>
  </si>
  <si>
    <t>増加率（％）</t>
  </si>
  <si>
    <t>原指数</t>
    <rPh sb="0" eb="1">
      <t>ゲン</t>
    </rPh>
    <rPh sb="1" eb="3">
      <t>シスウ</t>
    </rPh>
    <phoneticPr fontId="2"/>
  </si>
  <si>
    <t>鉱工業在庫指数</t>
  </si>
  <si>
    <t>期末在庫原指数</t>
    <rPh sb="0" eb="2">
      <t>キマツ</t>
    </rPh>
    <rPh sb="2" eb="4">
      <t>ザイコ</t>
    </rPh>
    <rPh sb="4" eb="5">
      <t>ゲン</t>
    </rPh>
    <rPh sb="5" eb="7">
      <t>シスウ</t>
    </rPh>
    <phoneticPr fontId="2"/>
  </si>
  <si>
    <t>製造品出荷額等</t>
  </si>
  <si>
    <t>実数（兆円）</t>
  </si>
  <si>
    <t>(暦年）</t>
    <rPh sb="1" eb="3">
      <t>レキネン</t>
    </rPh>
    <phoneticPr fontId="2"/>
  </si>
  <si>
    <t>速報は9月公表</t>
    <rPh sb="0" eb="2">
      <t>ソクホウ</t>
    </rPh>
    <rPh sb="4" eb="5">
      <t>ツキ</t>
    </rPh>
    <rPh sb="5" eb="7">
      <t>コウヒョウ</t>
    </rPh>
    <phoneticPr fontId="2"/>
  </si>
  <si>
    <t>物価</t>
    <rPh sb="1" eb="2">
      <t>アタイ</t>
    </rPh>
    <phoneticPr fontId="2"/>
  </si>
  <si>
    <t>消費者物価指数</t>
  </si>
  <si>
    <t>指数(H27=100)</t>
    <phoneticPr fontId="2"/>
  </si>
  <si>
    <t>91.0</t>
  </si>
  <si>
    <t>94.0</t>
  </si>
  <si>
    <t>96.6</t>
  </si>
  <si>
    <t>98.1</t>
  </si>
  <si>
    <t>99.2</t>
  </si>
  <si>
    <t>99.5</t>
  </si>
  <si>
    <t>99.8</t>
  </si>
  <si>
    <t>101.6</t>
  </si>
  <si>
    <t>103.6</t>
  </si>
  <si>
    <t>104.0</t>
  </si>
  <si>
    <t>102.7</t>
  </si>
  <si>
    <t>101.3</t>
  </si>
  <si>
    <t>99.0</t>
  </si>
  <si>
    <t>97.4</t>
  </si>
  <si>
    <t>97.3</t>
  </si>
  <si>
    <t>97.7</t>
  </si>
  <si>
    <t>97.5</t>
  </si>
  <si>
    <t>98.3</t>
  </si>
  <si>
    <t>96.9</t>
  </si>
  <si>
    <t>96.8</t>
  </si>
  <si>
    <t>96.7</t>
  </si>
  <si>
    <t>96.3</t>
  </si>
  <si>
    <t>97.1</t>
  </si>
  <si>
    <t>99.6</t>
  </si>
  <si>
    <t>100.2</t>
  </si>
  <si>
    <t>100.8</t>
  </si>
  <si>
    <t>県、国とも県統計課HP</t>
    <rPh sb="0" eb="1">
      <t>ケン</t>
    </rPh>
    <rPh sb="2" eb="3">
      <t>クニ</t>
    </rPh>
    <rPh sb="5" eb="6">
      <t>ケン</t>
    </rPh>
    <rPh sb="6" eb="8">
      <t>トウケイ</t>
    </rPh>
    <rPh sb="8" eb="9">
      <t>カ</t>
    </rPh>
    <phoneticPr fontId="2"/>
  </si>
  <si>
    <t>（神戸市・総合）</t>
    <rPh sb="1" eb="4">
      <t>コウベシ</t>
    </rPh>
    <phoneticPr fontId="2"/>
  </si>
  <si>
    <t>企業物価指数</t>
    <rPh sb="0" eb="2">
      <t>キギョウ</t>
    </rPh>
    <phoneticPr fontId="2"/>
  </si>
  <si>
    <t>（国内）</t>
    <rPh sb="1" eb="3">
      <t>コクナイ</t>
    </rPh>
    <phoneticPr fontId="2"/>
  </si>
  <si>
    <t>雇用・賃金</t>
    <rPh sb="0" eb="1">
      <t>ヤトイ</t>
    </rPh>
    <rPh sb="1" eb="2">
      <t>ヨウ</t>
    </rPh>
    <rPh sb="3" eb="4">
      <t>チン</t>
    </rPh>
    <rPh sb="4" eb="5">
      <t>キン</t>
    </rPh>
    <phoneticPr fontId="2"/>
  </si>
  <si>
    <t>賃金指数</t>
    <phoneticPr fontId="2"/>
  </si>
  <si>
    <t>（名目）</t>
  </si>
  <si>
    <t>（実質）</t>
  </si>
  <si>
    <t>労働時間指数</t>
  </si>
  <si>
    <t>（所定外）</t>
  </si>
  <si>
    <t>常用雇用指数</t>
  </si>
  <si>
    <t>新規求人倍率</t>
  </si>
  <si>
    <t>年度平均</t>
    <rPh sb="0" eb="2">
      <t>ネンド</t>
    </rPh>
    <rPh sb="2" eb="4">
      <t>ヘイキン</t>
    </rPh>
    <phoneticPr fontId="2"/>
  </si>
  <si>
    <t>有効求人倍率</t>
  </si>
  <si>
    <t>「職業安定業務統計」</t>
    <phoneticPr fontId="2"/>
  </si>
  <si>
    <t>完全失業率</t>
  </si>
  <si>
    <t>実数（％）</t>
  </si>
  <si>
    <t>総務省「労働力調査」　(年平均）</t>
    <rPh sb="2" eb="3">
      <t>ショウ</t>
    </rPh>
    <rPh sb="4" eb="7">
      <t>ロウドウリョク</t>
    </rPh>
    <rPh sb="7" eb="9">
      <t>チョウサ</t>
    </rPh>
    <rPh sb="12" eb="13">
      <t>ネン</t>
    </rPh>
    <rPh sb="13" eb="15">
      <t>ヘイキン</t>
    </rPh>
    <phoneticPr fontId="2"/>
  </si>
  <si>
    <t>企</t>
  </si>
  <si>
    <t>企業倒産件数</t>
  </si>
  <si>
    <t>実数（件）</t>
    <phoneticPr fontId="2"/>
  </si>
  <si>
    <t>業</t>
  </si>
  <si>
    <t>※負債総額1,000万円以上</t>
    <rPh sb="1" eb="3">
      <t>フサイ</t>
    </rPh>
    <rPh sb="3" eb="5">
      <t>ソウガク</t>
    </rPh>
    <rPh sb="10" eb="11">
      <t>マン</t>
    </rPh>
    <rPh sb="11" eb="12">
      <t>エン</t>
    </rPh>
    <rPh sb="12" eb="14">
      <t>イジョウ</t>
    </rPh>
    <phoneticPr fontId="2"/>
  </si>
  <si>
    <t>最　　　終　　　需　　　要</t>
    <rPh sb="0" eb="1">
      <t>サイ</t>
    </rPh>
    <rPh sb="4" eb="5">
      <t>シュウ</t>
    </rPh>
    <rPh sb="8" eb="9">
      <t>モトメ</t>
    </rPh>
    <rPh sb="12" eb="13">
      <t>ヨウ</t>
    </rPh>
    <phoneticPr fontId="2"/>
  </si>
  <si>
    <t>家計消費支出</t>
  </si>
  <si>
    <t>実数（千円）</t>
  </si>
  <si>
    <t>新設住宅</t>
    <phoneticPr fontId="2"/>
  </si>
  <si>
    <t>実数（千戸）</t>
    <rPh sb="3" eb="4">
      <t>セン</t>
    </rPh>
    <phoneticPr fontId="2"/>
  </si>
  <si>
    <t>着工戸数</t>
    <phoneticPr fontId="2"/>
  </si>
  <si>
    <t>着工建築物</t>
    <phoneticPr fontId="2"/>
  </si>
  <si>
    <t>実数(百万㎡)</t>
  </si>
  <si>
    <t>床面積</t>
    <phoneticPr fontId="2"/>
  </si>
  <si>
    <t>https://www.e-stat.go.jp/stat-search/files?page=1&amp;toukei=00600120&amp;kikan=00600&amp;tstat=000001016965&amp;result_page=1&amp;second=1</t>
  </si>
  <si>
    <t>実数（千台）</t>
    <rPh sb="3" eb="4">
      <t>セン</t>
    </rPh>
    <phoneticPr fontId="2"/>
  </si>
  <si>
    <t>登録台数</t>
  </si>
  <si>
    <t>百貨店販売額</t>
  </si>
  <si>
    <t>実数(10億円)</t>
    <rPh sb="3" eb="6">
      <t>１０オク</t>
    </rPh>
    <phoneticPr fontId="2"/>
  </si>
  <si>
    <t>金　　融</t>
    <rPh sb="3" eb="4">
      <t>ユウ</t>
    </rPh>
    <phoneticPr fontId="2"/>
  </si>
  <si>
    <t>国内銀行</t>
    <rPh sb="0" eb="2">
      <t>コクナイ</t>
    </rPh>
    <phoneticPr fontId="2"/>
  </si>
  <si>
    <t>預金残高</t>
    <phoneticPr fontId="2"/>
  </si>
  <si>
    <t>※３月末値</t>
    <rPh sb="2" eb="4">
      <t>ガツマツ</t>
    </rPh>
    <rPh sb="4" eb="5">
      <t>チ</t>
    </rPh>
    <phoneticPr fontId="2"/>
  </si>
  <si>
    <t>貸出残高</t>
    <phoneticPr fontId="2"/>
  </si>
  <si>
    <t>貿　　易</t>
    <rPh sb="3" eb="4">
      <t>エキ</t>
    </rPh>
    <phoneticPr fontId="2"/>
  </si>
  <si>
    <t>輸出額</t>
    <phoneticPr fontId="2"/>
  </si>
  <si>
    <t>実数(億 円)</t>
    <rPh sb="3" eb="4">
      <t>オク</t>
    </rPh>
    <phoneticPr fontId="2"/>
  </si>
  <si>
    <t>輸入額</t>
    <phoneticPr fontId="2"/>
  </si>
  <si>
    <t>実数(億円)</t>
    <rPh sb="3" eb="4">
      <t>オク</t>
    </rPh>
    <phoneticPr fontId="2"/>
  </si>
  <si>
    <t>全　　　　国</t>
    <rPh sb="0" eb="1">
      <t>ゼン</t>
    </rPh>
    <rPh sb="5" eb="6">
      <t>クニ</t>
    </rPh>
    <phoneticPr fontId="2"/>
  </si>
  <si>
    <t>ＧＤＰ</t>
    <phoneticPr fontId="2"/>
  </si>
  <si>
    <t>国内総生産</t>
    <rPh sb="0" eb="1">
      <t>クニ</t>
    </rPh>
    <rPh sb="1" eb="2">
      <t>ナイ</t>
    </rPh>
    <rPh sb="2" eb="5">
      <t>ソウセイサン</t>
    </rPh>
    <phoneticPr fontId="2"/>
  </si>
  <si>
    <t>（平成23年連鎖価格）</t>
    <rPh sb="1" eb="3">
      <t>ヘイセイ</t>
    </rPh>
    <rPh sb="5" eb="6">
      <t>ネン</t>
    </rPh>
    <rPh sb="6" eb="8">
      <t>レンサ</t>
    </rPh>
    <rPh sb="8" eb="10">
      <t>カカク</t>
    </rPh>
    <phoneticPr fontId="2"/>
  </si>
  <si>
    <t>物　　価</t>
    <rPh sb="3" eb="4">
      <t>アタイ</t>
    </rPh>
    <phoneticPr fontId="2"/>
  </si>
  <si>
    <t>指数(H27=100)</t>
    <phoneticPr fontId="2"/>
  </si>
  <si>
    <t>（総合）</t>
    <phoneticPr fontId="2"/>
  </si>
  <si>
    <t>賃金指数</t>
    <phoneticPr fontId="2"/>
  </si>
  <si>
    <t>実数（件）</t>
    <phoneticPr fontId="2"/>
  </si>
  <si>
    <t>新設住宅</t>
    <phoneticPr fontId="2"/>
  </si>
  <si>
    <t>着工戸数</t>
    <phoneticPr fontId="2"/>
  </si>
  <si>
    <t>床面積</t>
    <phoneticPr fontId="2"/>
  </si>
  <si>
    <t>預金残高</t>
    <phoneticPr fontId="2"/>
  </si>
  <si>
    <t>貸出残高</t>
    <phoneticPr fontId="2"/>
  </si>
  <si>
    <t>輸出額</t>
    <phoneticPr fontId="2"/>
  </si>
  <si>
    <t>輸入額</t>
    <phoneticPr fontId="2"/>
  </si>
  <si>
    <t>兵庫県内総生産</t>
    <rPh sb="0" eb="3">
      <t>ヒョウゴケン</t>
    </rPh>
    <rPh sb="3" eb="4">
      <t>ナイ</t>
    </rPh>
    <rPh sb="4" eb="7">
      <t>ソウセイサン</t>
    </rPh>
    <phoneticPr fontId="2"/>
  </si>
  <si>
    <t>実質H17固定</t>
    <rPh sb="0" eb="2">
      <t>ジッシツ</t>
    </rPh>
    <rPh sb="5" eb="7">
      <t>コテイ</t>
    </rPh>
    <phoneticPr fontId="2"/>
  </si>
  <si>
    <t>賃金指数</t>
    <phoneticPr fontId="2"/>
  </si>
  <si>
    <t>　</t>
  </si>
  <si>
    <t>平成30</t>
    <rPh sb="0" eb="2">
      <t>ヘイセイ</t>
    </rPh>
    <phoneticPr fontId="2"/>
  </si>
  <si>
    <t>　</t>
    <phoneticPr fontId="2"/>
  </si>
  <si>
    <t xml:space="preserve"> </t>
    <phoneticPr fontId="2"/>
  </si>
  <si>
    <t>暦年または暦年平均値</t>
    <rPh sb="0" eb="2">
      <t>レキネン</t>
    </rPh>
    <rPh sb="5" eb="6">
      <t>レキ</t>
    </rPh>
    <rPh sb="6" eb="7">
      <t>ネン</t>
    </rPh>
    <rPh sb="7" eb="9">
      <t>ヘイキン</t>
    </rPh>
    <rPh sb="9" eb="10">
      <t>アタイ</t>
    </rPh>
    <phoneticPr fontId="2"/>
  </si>
  <si>
    <t>平成元</t>
    <rPh sb="0" eb="2">
      <t>ヘイセイ</t>
    </rPh>
    <rPh sb="2" eb="3">
      <t>ガン</t>
    </rPh>
    <phoneticPr fontId="2"/>
  </si>
  <si>
    <t>備　　考</t>
    <phoneticPr fontId="2"/>
  </si>
  <si>
    <t>年</t>
  </si>
  <si>
    <t>00</t>
    <phoneticPr fontId="2"/>
  </si>
  <si>
    <t>01</t>
    <phoneticPr fontId="2"/>
  </si>
  <si>
    <t>02</t>
    <phoneticPr fontId="2"/>
  </si>
  <si>
    <t>03</t>
    <phoneticPr fontId="2"/>
  </si>
  <si>
    <t>04</t>
    <phoneticPr fontId="2"/>
  </si>
  <si>
    <t>05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</si>
  <si>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</si>
  <si>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</si>
  <si>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</si>
  <si>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</si>
  <si>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</si>
  <si>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</si>
  <si>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</si>
  <si>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13</t>
    <phoneticPr fontId="2"/>
  </si>
  <si>
    <t>14</t>
    <phoneticPr fontId="2"/>
  </si>
  <si>
    <t>ＧＤＰ</t>
    <phoneticPr fontId="2"/>
  </si>
  <si>
    <t>増加率（％）</t>
    <phoneticPr fontId="2"/>
  </si>
  <si>
    <t>（2011年連鎖価格）</t>
    <rPh sb="6" eb="8">
      <t>レンサ</t>
    </rPh>
    <rPh sb="8" eb="10">
      <t>カカク</t>
    </rPh>
    <phoneticPr fontId="2"/>
  </si>
  <si>
    <t>生</t>
  </si>
  <si>
    <t>産</t>
  </si>
  <si>
    <t>物</t>
  </si>
  <si>
    <t>価</t>
  </si>
  <si>
    <t>企業物価指数</t>
    <rPh sb="0" eb="2">
      <t>キギョウ</t>
    </rPh>
    <rPh sb="2" eb="4">
      <t>ブッカ</t>
    </rPh>
    <rPh sb="4" eb="6">
      <t>シスウ</t>
    </rPh>
    <phoneticPr fontId="2"/>
  </si>
  <si>
    <t>（国内・全国値）</t>
    <rPh sb="1" eb="3">
      <t>コクナイ</t>
    </rPh>
    <rPh sb="4" eb="6">
      <t>ゼンコク</t>
    </rPh>
    <rPh sb="6" eb="7">
      <t>アタイ</t>
    </rPh>
    <phoneticPr fontId="2"/>
  </si>
  <si>
    <t>賃　金　指　数</t>
    <phoneticPr fontId="2"/>
  </si>
  <si>
    <t>（名目）</t>
    <phoneticPr fontId="2"/>
  </si>
  <si>
    <t>雇</t>
  </si>
  <si>
    <t>用</t>
  </si>
  <si>
    <t>・</t>
  </si>
  <si>
    <t>賃</t>
    <rPh sb="0" eb="1">
      <t>チン</t>
    </rPh>
    <phoneticPr fontId="2"/>
  </si>
  <si>
    <t>暦年値</t>
  </si>
  <si>
    <t>金</t>
    <rPh sb="0" eb="1">
      <t>キン</t>
    </rPh>
    <phoneticPr fontId="2"/>
  </si>
  <si>
    <t>公務員給与改定実施率(国）</t>
    <rPh sb="0" eb="3">
      <t>コウムイン</t>
    </rPh>
    <rPh sb="3" eb="5">
      <t>キュウヨ</t>
    </rPh>
    <rPh sb="5" eb="7">
      <t>カイテイ</t>
    </rPh>
    <rPh sb="7" eb="9">
      <t>ジッシ</t>
    </rPh>
    <rPh sb="9" eb="10">
      <t>リツ</t>
    </rPh>
    <rPh sb="11" eb="12">
      <t>クニ</t>
    </rPh>
    <phoneticPr fontId="2"/>
  </si>
  <si>
    <t>（％）</t>
    <phoneticPr fontId="2"/>
  </si>
  <si>
    <t>春季賃上率・県内民間企業</t>
    <rPh sb="0" eb="2">
      <t>シュンキ</t>
    </rPh>
    <rPh sb="2" eb="4">
      <t>チンア</t>
    </rPh>
    <rPh sb="4" eb="5">
      <t>リツ</t>
    </rPh>
    <rPh sb="6" eb="8">
      <t>ケンナイ</t>
    </rPh>
    <rPh sb="8" eb="10">
      <t>ミンカン</t>
    </rPh>
    <rPh sb="10" eb="12">
      <t>キギョウ</t>
    </rPh>
    <phoneticPr fontId="2"/>
  </si>
  <si>
    <t>県労政福祉課</t>
    <rPh sb="1" eb="3">
      <t>ロウセイ</t>
    </rPh>
    <rPh sb="3" eb="5">
      <t>フクシ</t>
    </rPh>
    <rPh sb="5" eb="6">
      <t>カ</t>
    </rPh>
    <phoneticPr fontId="2"/>
  </si>
  <si>
    <t>夏季賞与伸率</t>
    <rPh sb="0" eb="1">
      <t>ナツ</t>
    </rPh>
    <rPh sb="1" eb="2">
      <t>キ</t>
    </rPh>
    <rPh sb="2" eb="4">
      <t>ショウヨ</t>
    </rPh>
    <rPh sb="4" eb="5">
      <t>ノ</t>
    </rPh>
    <rPh sb="5" eb="6">
      <t>リツ</t>
    </rPh>
    <phoneticPr fontId="2"/>
  </si>
  <si>
    <t>毎月勤労統計</t>
    <rPh sb="0" eb="2">
      <t>マイツキ</t>
    </rPh>
    <rPh sb="2" eb="4">
      <t>キンロウ</t>
    </rPh>
    <rPh sb="4" eb="6">
      <t>トウケイ</t>
    </rPh>
    <phoneticPr fontId="2"/>
  </si>
  <si>
    <t>冬季賞与伸率</t>
    <rPh sb="0" eb="2">
      <t>トウキ</t>
    </rPh>
    <rPh sb="2" eb="4">
      <t>ショウヨ</t>
    </rPh>
    <rPh sb="4" eb="5">
      <t>シン</t>
    </rPh>
    <rPh sb="5" eb="6">
      <t>リツ</t>
    </rPh>
    <phoneticPr fontId="2"/>
  </si>
  <si>
    <t>実数（件）</t>
    <phoneticPr fontId="2"/>
  </si>
  <si>
    <t>実数（千円）</t>
    <rPh sb="3" eb="4">
      <t>セン</t>
    </rPh>
    <phoneticPr fontId="2"/>
  </si>
  <si>
    <t>最</t>
  </si>
  <si>
    <t>終</t>
  </si>
  <si>
    <t>新設住宅着工戸数</t>
  </si>
  <si>
    <t>実数（万戸）</t>
  </si>
  <si>
    <t>需</t>
  </si>
  <si>
    <t>着工建築物床面積</t>
  </si>
  <si>
    <t>要</t>
  </si>
  <si>
    <t>実数（万台）</t>
  </si>
  <si>
    <t>貿</t>
  </si>
  <si>
    <t>輸  出  額</t>
  </si>
  <si>
    <t>易</t>
  </si>
  <si>
    <t>輸  入  額</t>
  </si>
  <si>
    <t>その他</t>
    <rPh sb="2" eb="3">
      <t>タ</t>
    </rPh>
    <phoneticPr fontId="2"/>
  </si>
  <si>
    <t>対米ドル円レート</t>
    <rPh sb="0" eb="1">
      <t>タイ</t>
    </rPh>
    <rPh sb="1" eb="2">
      <t>ベイ</t>
    </rPh>
    <rPh sb="4" eb="5">
      <t>エン</t>
    </rPh>
    <phoneticPr fontId="2"/>
  </si>
  <si>
    <t>銀行間中心相場平均値(円)</t>
    <rPh sb="0" eb="2">
      <t>ギンコウ</t>
    </rPh>
    <rPh sb="2" eb="3">
      <t>アイダ</t>
    </rPh>
    <rPh sb="3" eb="5">
      <t>チュウシン</t>
    </rPh>
    <rPh sb="5" eb="7">
      <t>ソウバ</t>
    </rPh>
    <rPh sb="7" eb="9">
      <t>ヘイキン</t>
    </rPh>
    <rPh sb="9" eb="10">
      <t>アタイ</t>
    </rPh>
    <rPh sb="11" eb="12">
      <t>エン</t>
    </rPh>
    <phoneticPr fontId="2"/>
  </si>
  <si>
    <t>そ</t>
    <phoneticPr fontId="2"/>
  </si>
  <si>
    <t>公定歩合</t>
    <rPh sb="0" eb="2">
      <t>コウテイ</t>
    </rPh>
    <rPh sb="2" eb="4">
      <t>ブアイ</t>
    </rPh>
    <phoneticPr fontId="2"/>
  </si>
  <si>
    <t>（％）</t>
    <phoneticPr fontId="2"/>
  </si>
  <si>
    <t>日本銀行ホームページ</t>
    <rPh sb="0" eb="2">
      <t>ニホン</t>
    </rPh>
    <rPh sb="2" eb="4">
      <t>ギンコウ</t>
    </rPh>
    <phoneticPr fontId="2"/>
  </si>
  <si>
    <t>の</t>
    <phoneticPr fontId="2"/>
  </si>
  <si>
    <t>○改定月</t>
    <rPh sb="1" eb="3">
      <t>カイテイ</t>
    </rPh>
    <rPh sb="3" eb="4">
      <t>ツキ</t>
    </rPh>
    <phoneticPr fontId="2"/>
  </si>
  <si>
    <t>｢金融経済統計資料｣</t>
    <rPh sb="1" eb="3">
      <t>キンユウ</t>
    </rPh>
    <rPh sb="3" eb="5">
      <t>ケイザイ</t>
    </rPh>
    <rPh sb="5" eb="7">
      <t>トウケイ</t>
    </rPh>
    <rPh sb="7" eb="9">
      <t>シリョウ</t>
    </rPh>
    <phoneticPr fontId="2"/>
  </si>
  <si>
    <t>他</t>
    <rPh sb="0" eb="1">
      <t>タ</t>
    </rPh>
    <phoneticPr fontId="2"/>
  </si>
  <si>
    <t>人</t>
    <rPh sb="0" eb="1">
      <t>ジン</t>
    </rPh>
    <phoneticPr fontId="2"/>
  </si>
  <si>
    <t>実数（千人）</t>
    <rPh sb="3" eb="4">
      <t>セン</t>
    </rPh>
    <rPh sb="4" eb="5">
      <t>ニン</t>
    </rPh>
    <phoneticPr fontId="2"/>
  </si>
  <si>
    <t>口</t>
    <rPh sb="0" eb="1">
      <t>クチ</t>
    </rPh>
    <phoneticPr fontId="2"/>
  </si>
  <si>
    <t>増加率（％）</t>
    <phoneticPr fontId="2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</si>
  <si>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2"/>
  </si>
  <si>
    <t>就</t>
    <rPh sb="0" eb="1">
      <t>シュウ</t>
    </rPh>
    <phoneticPr fontId="2"/>
  </si>
  <si>
    <t>業</t>
    <rPh sb="0" eb="1">
      <t>ギョウ</t>
    </rPh>
    <phoneticPr fontId="2"/>
  </si>
  <si>
    <t>増加率（％）</t>
    <phoneticPr fontId="2"/>
  </si>
  <si>
    <t>備　　考</t>
    <phoneticPr fontId="2"/>
  </si>
  <si>
    <t xml:space="preserve"> </t>
    <phoneticPr fontId="2"/>
  </si>
  <si>
    <t>ＧＤＰ</t>
    <phoneticPr fontId="2"/>
  </si>
  <si>
    <t>（2011年連鎖価格）</t>
    <rPh sb="5" eb="6">
      <t>ネン</t>
    </rPh>
    <rPh sb="6" eb="8">
      <t>レンサ</t>
    </rPh>
    <rPh sb="8" eb="10">
      <t>カカク</t>
    </rPh>
    <phoneticPr fontId="2"/>
  </si>
  <si>
    <t>(期末）</t>
    <rPh sb="1" eb="3">
      <t>キマツ</t>
    </rPh>
    <phoneticPr fontId="2"/>
  </si>
  <si>
    <t>（総　　合）</t>
    <phoneticPr fontId="2"/>
  </si>
  <si>
    <t>賃　金　指　数</t>
    <phoneticPr fontId="2"/>
  </si>
  <si>
    <t>（名目）</t>
    <phoneticPr fontId="2"/>
  </si>
  <si>
    <t>厚生労働省「職業安定業務統計」</t>
    <rPh sb="0" eb="2">
      <t>コウセイ</t>
    </rPh>
    <rPh sb="2" eb="4">
      <t>ロウドウ</t>
    </rPh>
    <rPh sb="4" eb="5">
      <t>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2"/>
  </si>
  <si>
    <t>総務省「労働力調査」</t>
    <rPh sb="2" eb="3">
      <t>ショウ</t>
    </rPh>
    <rPh sb="4" eb="7">
      <t>ロウドウリョク</t>
    </rPh>
    <rPh sb="7" eb="9">
      <t>チョウサ</t>
    </rPh>
    <phoneticPr fontId="2"/>
  </si>
  <si>
    <t>就業者数（居住地）</t>
    <rPh sb="0" eb="3">
      <t>シュウギョウシャ</t>
    </rPh>
    <rPh sb="3" eb="4">
      <t>スウ</t>
    </rPh>
    <rPh sb="5" eb="8">
      <t>キョジュウチ</t>
    </rPh>
    <phoneticPr fontId="2"/>
  </si>
  <si>
    <t>常用雇用指数</t>
    <phoneticPr fontId="2"/>
  </si>
  <si>
    <t>推計雇用者数</t>
    <rPh sb="0" eb="2">
      <t>スイケイ</t>
    </rPh>
    <rPh sb="2" eb="5">
      <t>コヨウシャ</t>
    </rPh>
    <rPh sb="5" eb="6">
      <t>スウ</t>
    </rPh>
    <phoneticPr fontId="2"/>
  </si>
  <si>
    <t>0_2</t>
    <phoneticPr fontId="2"/>
  </si>
  <si>
    <t>0_1</t>
    <phoneticPr fontId="2"/>
  </si>
  <si>
    <t>主要関連指標（暦年）</t>
    <rPh sb="0" eb="2">
      <t>シュヨウ</t>
    </rPh>
    <rPh sb="2" eb="4">
      <t>カンレン</t>
    </rPh>
    <rPh sb="4" eb="6">
      <t>シヒョウ</t>
    </rPh>
    <rPh sb="7" eb="9">
      <t>レキネン</t>
    </rPh>
    <phoneticPr fontId="2"/>
  </si>
  <si>
    <t>主要関連指標（年度）</t>
    <rPh sb="0" eb="2">
      <t>シュヨウ</t>
    </rPh>
    <rPh sb="2" eb="4">
      <t>カンレン</t>
    </rPh>
    <rPh sb="4" eb="6">
      <t>シヒョウ</t>
    </rPh>
    <rPh sb="7" eb="9">
      <t>ネンド</t>
    </rPh>
    <phoneticPr fontId="2"/>
  </si>
  <si>
    <t>指数(H27=100)</t>
    <phoneticPr fontId="2"/>
  </si>
  <si>
    <t>　</t>
    <phoneticPr fontId="2"/>
  </si>
  <si>
    <t>項　　　目</t>
  </si>
  <si>
    <t>14年度</t>
  </si>
  <si>
    <t>経済規模・成長率</t>
    <rPh sb="0" eb="2">
      <t>ケイザイ</t>
    </rPh>
    <rPh sb="2" eb="4">
      <t>キボ</t>
    </rPh>
    <rPh sb="5" eb="8">
      <t>セイチョウリツ</t>
    </rPh>
    <phoneticPr fontId="2"/>
  </si>
  <si>
    <t>県内総生産（生産側）
　（＝支出側）
　［ＧＤＰベース］</t>
    <rPh sb="6" eb="8">
      <t>セイサン</t>
    </rPh>
    <rPh sb="8" eb="9">
      <t>ガワ</t>
    </rPh>
    <phoneticPr fontId="2"/>
  </si>
  <si>
    <t>百万円</t>
  </si>
  <si>
    <t>(平成23暦年連鎖価格)</t>
    <rPh sb="1" eb="3">
      <t>ヘイセイ</t>
    </rPh>
    <rPh sb="5" eb="7">
      <t>レキネン</t>
    </rPh>
    <rPh sb="7" eb="9">
      <t>レンサ</t>
    </rPh>
    <rPh sb="9" eb="11">
      <t>カカク</t>
    </rPh>
    <phoneticPr fontId="2"/>
  </si>
  <si>
    <t>県民総所得（生産側）
　（＝支出側）
　［ＧＮIベース］</t>
    <rPh sb="2" eb="4">
      <t>ショトク</t>
    </rPh>
    <rPh sb="7" eb="8">
      <t>ガワ</t>
    </rPh>
    <phoneticPr fontId="2"/>
  </si>
  <si>
    <t>県民所得（分配）</t>
  </si>
  <si>
    <t>県内純生産（名目）</t>
  </si>
  <si>
    <t>（要素費用表示）</t>
  </si>
  <si>
    <t>千　円</t>
  </si>
  <si>
    <t>所</t>
  </si>
  <si>
    <t>（人口１人当たり）</t>
    <rPh sb="1" eb="3">
      <t>ジンコウ</t>
    </rPh>
    <phoneticPr fontId="2"/>
  </si>
  <si>
    <t>得</t>
  </si>
  <si>
    <t>水</t>
  </si>
  <si>
    <t>準</t>
  </si>
  <si>
    <t>県民雇用者報酬</t>
    <rPh sb="0" eb="2">
      <t>ケンミン</t>
    </rPh>
    <rPh sb="5" eb="7">
      <t>ホウシュウ</t>
    </rPh>
    <phoneticPr fontId="2"/>
  </si>
  <si>
    <t>∧</t>
  </si>
  <si>
    <t>（雇用者１人当たり）</t>
  </si>
  <si>
    <t>名</t>
  </si>
  <si>
    <t>名目県内純生産(要素費用表示）</t>
    <rPh sb="8" eb="10">
      <t>ヨウソ</t>
    </rPh>
    <rPh sb="10" eb="12">
      <t>ヒヨウ</t>
    </rPh>
    <rPh sb="12" eb="14">
      <t>ヒョウジ</t>
    </rPh>
    <phoneticPr fontId="2"/>
  </si>
  <si>
    <t>目</t>
  </si>
  <si>
    <t>（就業者１人当たり）</t>
  </si>
  <si>
    <t>∨</t>
  </si>
  <si>
    <t>名目県内純生産(要素費用表示)</t>
    <rPh sb="8" eb="10">
      <t>ヨウソ</t>
    </rPh>
    <rPh sb="10" eb="12">
      <t>ヒヨウ</t>
    </rPh>
    <rPh sb="12" eb="14">
      <t>ヒョウジ</t>
    </rPh>
    <phoneticPr fontId="2"/>
  </si>
  <si>
    <t>（１k㎡ 当たり）</t>
  </si>
  <si>
    <t>人　口</t>
    <rPh sb="0" eb="1">
      <t>ヒト</t>
    </rPh>
    <rPh sb="2" eb="3">
      <t>クチ</t>
    </rPh>
    <phoneticPr fontId="2"/>
  </si>
  <si>
    <t>（各年１０月１日現在）</t>
  </si>
  <si>
    <t>総面積</t>
  </si>
  <si>
    <t>k㎡</t>
  </si>
  <si>
    <t>（原指数値の暦年平均）</t>
  </si>
  <si>
    <t>消費者物価指数（神戸市値）</t>
    <rPh sb="8" eb="11">
      <t>コウベシ</t>
    </rPh>
    <rPh sb="11" eb="12">
      <t>チ</t>
    </rPh>
    <phoneticPr fontId="2"/>
  </si>
  <si>
    <t>参 考</t>
    <rPh sb="0" eb="1">
      <t>サン</t>
    </rPh>
    <rPh sb="2" eb="3">
      <t>コウ</t>
    </rPh>
    <phoneticPr fontId="2"/>
  </si>
  <si>
    <t>家計最終消費支出</t>
    <rPh sb="0" eb="2">
      <t>カケイ</t>
    </rPh>
    <rPh sb="2" eb="4">
      <t>サイシュウ</t>
    </rPh>
    <rPh sb="4" eb="6">
      <t>ショウヒ</t>
    </rPh>
    <rPh sb="6" eb="8">
      <t>シシュツ</t>
    </rPh>
    <phoneticPr fontId="2"/>
  </si>
  <si>
    <t>就業者数（就業地ベース）</t>
    <rPh sb="0" eb="3">
      <t>シュウギョウシャ</t>
    </rPh>
    <rPh sb="3" eb="4">
      <t>スウ</t>
    </rPh>
    <rPh sb="5" eb="7">
      <t>シュウギョウ</t>
    </rPh>
    <rPh sb="7" eb="8">
      <t>チ</t>
    </rPh>
    <phoneticPr fontId="2"/>
  </si>
  <si>
    <t>人</t>
    <rPh sb="0" eb="1">
      <t>ヒト</t>
    </rPh>
    <phoneticPr fontId="2"/>
  </si>
  <si>
    <t>雇用者数（居住地ベース）</t>
    <rPh sb="0" eb="3">
      <t>コヨウシャ</t>
    </rPh>
    <rPh sb="3" eb="4">
      <t>スウ</t>
    </rPh>
    <rPh sb="5" eb="8">
      <t>キョジュウチ</t>
    </rPh>
    <phoneticPr fontId="2"/>
  </si>
  <si>
    <t>（資料）［10 総人口］：総務省統計局「国勢調査」及び「推計人口」　　　［11 世帯数］：平成22、27年度＝総務省統計局「国勢調査」、それ以外＝県統計課「兵庫県推計（推定）人口」</t>
    <rPh sb="15" eb="16">
      <t>ショウ</t>
    </rPh>
    <rPh sb="29" eb="30">
      <t>ケイ</t>
    </rPh>
    <rPh sb="45" eb="47">
      <t>ヘイセイ</t>
    </rPh>
    <rPh sb="52" eb="53">
      <t>ネン</t>
    </rPh>
    <rPh sb="53" eb="54">
      <t>ド</t>
    </rPh>
    <rPh sb="57" eb="58">
      <t>ショウ</t>
    </rPh>
    <rPh sb="70" eb="72">
      <t>イガイ</t>
    </rPh>
    <rPh sb="82" eb="83">
      <t>ケイ</t>
    </rPh>
    <rPh sb="84" eb="86">
      <t>スイテイ</t>
    </rPh>
    <phoneticPr fontId="2"/>
  </si>
  <si>
    <t xml:space="preserve"> 　　　 ［12 総面積］：国土交通省国土地理院「全国都道府県市区町村別面積調」</t>
    <rPh sb="14" eb="16">
      <t>コクド</t>
    </rPh>
    <rPh sb="16" eb="19">
      <t>コウツウショウ</t>
    </rPh>
    <rPh sb="19" eb="21">
      <t>コクド</t>
    </rPh>
    <rPh sb="21" eb="23">
      <t>チリ</t>
    </rPh>
    <rPh sb="23" eb="24">
      <t>イン</t>
    </rPh>
    <rPh sb="25" eb="27">
      <t>ゼンコク</t>
    </rPh>
    <rPh sb="27" eb="31">
      <t>トドウフケン</t>
    </rPh>
    <rPh sb="31" eb="33">
      <t>シク</t>
    </rPh>
    <rPh sb="33" eb="35">
      <t>チョウソン</t>
    </rPh>
    <rPh sb="35" eb="36">
      <t>ベツ</t>
    </rPh>
    <rPh sb="36" eb="38">
      <t>メンセキ</t>
    </rPh>
    <rPh sb="38" eb="39">
      <t>シラ</t>
    </rPh>
    <phoneticPr fontId="2"/>
  </si>
  <si>
    <t>1_2</t>
    <phoneticPr fontId="2"/>
  </si>
  <si>
    <t>県民経済計算関連指標</t>
    <rPh sb="0" eb="2">
      <t>ケンミン</t>
    </rPh>
    <rPh sb="2" eb="4">
      <t>ケイザイ</t>
    </rPh>
    <rPh sb="4" eb="6">
      <t>ケイサン</t>
    </rPh>
    <rPh sb="6" eb="8">
      <t>カンレン</t>
    </rPh>
    <rPh sb="8" eb="10">
      <t>シヒョウ</t>
    </rPh>
    <phoneticPr fontId="2"/>
  </si>
  <si>
    <t>2001年度</t>
    <rPh sb="4" eb="5">
      <t>ネン</t>
    </rPh>
    <rPh sb="5" eb="6">
      <t>ド</t>
    </rPh>
    <phoneticPr fontId="5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</si>
  <si>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</si>
  <si>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</si>
  <si>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GDP長期時系列（暦年）</t>
    <rPh sb="3" eb="5">
      <t>チョウキ</t>
    </rPh>
    <rPh sb="5" eb="8">
      <t>ジケイレツ</t>
    </rPh>
    <rPh sb="9" eb="11">
      <t>レキネン</t>
    </rPh>
    <phoneticPr fontId="2"/>
  </si>
  <si>
    <t>平成4年</t>
    <rPh sb="0" eb="2">
      <t>ヘイセイ</t>
    </rPh>
    <rPh sb="3" eb="4">
      <t>ネン</t>
    </rPh>
    <phoneticPr fontId="2"/>
  </si>
  <si>
    <t>平成5年</t>
    <rPh sb="0" eb="2">
      <t>ヘイセイ</t>
    </rPh>
    <rPh sb="3" eb="4">
      <t>ネン</t>
    </rPh>
    <phoneticPr fontId="2"/>
  </si>
  <si>
    <t>平成6年</t>
    <rPh sb="0" eb="2">
      <t>ヘイセイ</t>
    </rPh>
    <rPh sb="3" eb="4">
      <t>ネン</t>
    </rPh>
    <phoneticPr fontId="2"/>
  </si>
  <si>
    <t>平成7年</t>
    <rPh sb="0" eb="2">
      <t>ヘイセイ</t>
    </rPh>
    <rPh sb="3" eb="4">
      <t>ネン</t>
    </rPh>
    <phoneticPr fontId="2"/>
  </si>
  <si>
    <t>平成8年</t>
    <rPh sb="0" eb="2">
      <t>ヘイセイ</t>
    </rPh>
    <rPh sb="3" eb="4">
      <t>ネン</t>
    </rPh>
    <phoneticPr fontId="2"/>
  </si>
  <si>
    <t>平成9年</t>
    <rPh sb="0" eb="2">
      <t>ヘイセイ</t>
    </rPh>
    <rPh sb="3" eb="4">
      <t>ネン</t>
    </rPh>
    <phoneticPr fontId="2"/>
  </si>
  <si>
    <t>平成10年</t>
    <rPh sb="0" eb="2">
      <t>ヘイセイ</t>
    </rPh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</si>
  <si>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</si>
  <si>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</si>
  <si>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平成13年</t>
    <rPh sb="0" eb="2">
      <t>ヘイセイ</t>
    </rPh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</si>
  <si>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</si>
  <si>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平成15年</t>
    <rPh sb="0" eb="2">
      <t>ヘイセイ</t>
    </rPh>
    <rPh sb="4" eb="5">
      <t>ネン</t>
    </rPh>
    <phoneticPr fontId="2"/>
  </si>
  <si>
    <t>平成16年</t>
    <rPh sb="0" eb="2">
      <t>ヘイセイ</t>
    </rPh>
    <rPh sb="4" eb="5">
      <t>ネン</t>
    </rPh>
    <phoneticPr fontId="2"/>
  </si>
  <si>
    <t>平成17年</t>
    <rPh sb="0" eb="2">
      <t>ヘイセイ</t>
    </rPh>
    <rPh sb="4" eb="5">
      <t>ネン</t>
    </rPh>
    <phoneticPr fontId="2"/>
  </si>
  <si>
    <t>平成18年</t>
    <rPh sb="0" eb="2">
      <t>ヘイセイ</t>
    </rPh>
    <rPh sb="4" eb="5">
      <t>ネン</t>
    </rPh>
    <phoneticPr fontId="2"/>
  </si>
  <si>
    <t>平成19年</t>
    <rPh sb="0" eb="2">
      <t>ヘイセイ</t>
    </rPh>
    <rPh sb="4" eb="5">
      <t>ネン</t>
    </rPh>
    <phoneticPr fontId="2"/>
  </si>
  <si>
    <t>平成20年</t>
    <rPh sb="0" eb="2">
      <t>ヘイセイ</t>
    </rPh>
    <rPh sb="4" eb="5">
      <t>ネン</t>
    </rPh>
    <phoneticPr fontId="2"/>
  </si>
  <si>
    <t>平成21年</t>
    <rPh sb="0" eb="2">
      <t>ヘイセイ</t>
    </rPh>
    <rPh sb="4" eb="5">
      <t>ネン</t>
    </rPh>
    <phoneticPr fontId="2"/>
  </si>
  <si>
    <t>平成22年</t>
    <rPh sb="0" eb="2">
      <t>ヘイセイ</t>
    </rPh>
    <rPh sb="4" eb="5">
      <t>ネン</t>
    </rPh>
    <phoneticPr fontId="2"/>
  </si>
  <si>
    <t>平成23年</t>
    <rPh sb="0" eb="2">
      <t>ヘイセイ</t>
    </rPh>
    <rPh sb="4" eb="5">
      <t>ネン</t>
    </rPh>
    <phoneticPr fontId="2"/>
  </si>
  <si>
    <t>平成24年</t>
    <rPh sb="0" eb="2">
      <t>ヘイセイ</t>
    </rPh>
    <rPh sb="4" eb="5">
      <t>ネン</t>
    </rPh>
    <phoneticPr fontId="2"/>
  </si>
  <si>
    <t>平成25年</t>
    <rPh sb="0" eb="2">
      <t>ヘイセイ</t>
    </rPh>
    <rPh sb="4" eb="5">
      <t>ネン</t>
    </rPh>
    <phoneticPr fontId="2"/>
  </si>
  <si>
    <t>平成26年</t>
    <rPh sb="0" eb="2">
      <t>ヘイセイ</t>
    </rPh>
    <rPh sb="4" eb="5">
      <t>ネン</t>
    </rPh>
    <phoneticPr fontId="2"/>
  </si>
  <si>
    <t>平成27年</t>
    <rPh sb="0" eb="2">
      <t>ヘイセイ</t>
    </rPh>
    <rPh sb="4" eb="5">
      <t>ネン</t>
    </rPh>
    <phoneticPr fontId="2"/>
  </si>
  <si>
    <t>平成28年</t>
    <rPh sb="0" eb="2">
      <t>ヘイセイ</t>
    </rPh>
    <rPh sb="4" eb="5">
      <t>ネン</t>
    </rPh>
    <phoneticPr fontId="2"/>
  </si>
  <si>
    <t>平成29年</t>
    <rPh sb="0" eb="2">
      <t>ヘイセイ</t>
    </rPh>
    <rPh sb="4" eb="5">
      <t>ネン</t>
    </rPh>
    <phoneticPr fontId="2"/>
  </si>
  <si>
    <t>平成30年</t>
    <rPh sb="0" eb="2">
      <t>ヘイセイ</t>
    </rPh>
    <rPh sb="4" eb="5">
      <t>ネン</t>
    </rPh>
    <phoneticPr fontId="2"/>
  </si>
  <si>
    <t>H12基準</t>
    <rPh sb="3" eb="5">
      <t>キジュン</t>
    </rPh>
    <phoneticPr fontId="2"/>
  </si>
  <si>
    <t>実数（千人）</t>
    <rPh sb="3" eb="5">
      <t>センニン</t>
    </rPh>
    <phoneticPr fontId="2"/>
  </si>
  <si>
    <t>（居住地ベース）</t>
    <rPh sb="1" eb="4">
      <t>キョジュウチ</t>
    </rPh>
    <phoneticPr fontId="2"/>
  </si>
  <si>
    <t>都道府県モデル推計値</t>
    <rPh sb="0" eb="4">
      <t>トドウフケン</t>
    </rPh>
    <rPh sb="7" eb="9">
      <t>スイケイ</t>
    </rPh>
    <rPh sb="9" eb="10">
      <t>アタイ</t>
    </rPh>
    <phoneticPr fontId="2"/>
  </si>
  <si>
    <t>全国主要関連経済指標の推移(年度）</t>
    <rPh sb="0" eb="2">
      <t>ゼンコク</t>
    </rPh>
    <rPh sb="2" eb="4">
      <t>シュヨウ</t>
    </rPh>
    <rPh sb="6" eb="8">
      <t>ケイザイ</t>
    </rPh>
    <rPh sb="14" eb="16">
      <t>ネンド</t>
    </rPh>
    <phoneticPr fontId="2"/>
  </si>
  <si>
    <t>1989年</t>
    <rPh sb="4" eb="5">
      <t>ネン</t>
    </rPh>
    <phoneticPr fontId="52"/>
  </si>
  <si>
    <t>平成30年</t>
  </si>
  <si>
    <t>平成30年度</t>
  </si>
  <si>
    <t>2017.4-18.3</t>
  </si>
  <si>
    <t xml:space="preserve"> </t>
    <phoneticPr fontId="2"/>
  </si>
  <si>
    <t>平成30年度</t>
    <rPh sb="0" eb="2">
      <t>ヘイセイ</t>
    </rPh>
    <rPh sb="4" eb="6">
      <t>ネンド</t>
    </rPh>
    <phoneticPr fontId="2"/>
  </si>
  <si>
    <t>101.2</t>
  </si>
  <si>
    <t>平成元年度</t>
    <rPh sb="0" eb="2">
      <t>ヘイセイ</t>
    </rPh>
    <rPh sb="2" eb="3">
      <t>ガン</t>
    </rPh>
    <rPh sb="3" eb="5">
      <t>ネンド</t>
    </rPh>
    <phoneticPr fontId="2"/>
  </si>
  <si>
    <t>平成元年度</t>
    <rPh sb="0" eb="2">
      <t>ヘイセイ</t>
    </rPh>
    <rPh sb="2" eb="5">
      <t>ガンネンド</t>
    </rPh>
    <phoneticPr fontId="2"/>
  </si>
  <si>
    <t>2010年基準</t>
    <rPh sb="4" eb="5">
      <t>ネン</t>
    </rPh>
    <rPh sb="5" eb="7">
      <t>キジュン</t>
    </rPh>
    <phoneticPr fontId="2"/>
  </si>
  <si>
    <t>https://www.esri.cao.go.jp/jp/sna/data/data_list/h23_retroactive/23kani_top.html</t>
  </si>
  <si>
    <t>国民経済計算H23基準簡易遡及</t>
    <rPh sb="0" eb="2">
      <t>コクミン</t>
    </rPh>
    <rPh sb="2" eb="4">
      <t>ケイザイ</t>
    </rPh>
    <rPh sb="4" eb="6">
      <t>ケイサン</t>
    </rPh>
    <rPh sb="9" eb="11">
      <t>キジュン</t>
    </rPh>
    <rPh sb="11" eb="13">
      <t>カンイ</t>
    </rPh>
    <rPh sb="13" eb="15">
      <t>ソキュウ</t>
    </rPh>
    <phoneticPr fontId="2"/>
  </si>
  <si>
    <t>1980/4-3.</t>
  </si>
  <si>
    <t>1981/4-3.</t>
  </si>
  <si>
    <t>1982/4-3.</t>
  </si>
  <si>
    <t>1983/4-3.</t>
  </si>
  <si>
    <t>1984/4-3.</t>
  </si>
  <si>
    <t>1985/4-3.</t>
  </si>
  <si>
    <t>1986/4-3.</t>
  </si>
  <si>
    <t>1987/4-3.</t>
  </si>
  <si>
    <t>1988/4-3.</t>
  </si>
  <si>
    <t>1989/4-3.</t>
  </si>
  <si>
    <t>1990/4-3.</t>
  </si>
  <si>
    <t>1991/4-3.</t>
  </si>
  <si>
    <t>1992/4-3.</t>
  </si>
  <si>
    <t>1993/4-3.</t>
  </si>
  <si>
    <t>2018/4-3.</t>
  </si>
  <si>
    <t>３．経済活動別国内総生産（名目）</t>
  </si>
  <si>
    <t>（単位：１０億円）</t>
  </si>
  <si>
    <t>実数</t>
  </si>
  <si>
    <t>平成6暦年</t>
  </si>
  <si>
    <t>平成7暦年</t>
  </si>
  <si>
    <t>平成8暦年</t>
  </si>
  <si>
    <t>平成9暦年</t>
  </si>
  <si>
    <t>平成10暦年</t>
  </si>
  <si>
    <t>平成11暦年</t>
  </si>
  <si>
    <t>平成12暦年</t>
  </si>
  <si>
    <t>平成13暦年</t>
  </si>
  <si>
    <t>平成14暦年</t>
  </si>
  <si>
    <t>平成15暦年</t>
  </si>
  <si>
    <t>平成16暦年</t>
  </si>
  <si>
    <t>平成17暦年</t>
  </si>
  <si>
    <t>平成18暦年</t>
  </si>
  <si>
    <t>平成19暦年</t>
  </si>
  <si>
    <t>平成20暦年</t>
  </si>
  <si>
    <t>平成21暦年</t>
  </si>
  <si>
    <t>平成22暦年</t>
  </si>
  <si>
    <t>平成23暦年</t>
  </si>
  <si>
    <t>平成24暦年</t>
  </si>
  <si>
    <t>平成25暦年</t>
  </si>
  <si>
    <t>平成26暦年</t>
  </si>
  <si>
    <t>平成27暦年</t>
  </si>
  <si>
    <t>平成28暦年</t>
  </si>
  <si>
    <t>平成29暦年</t>
  </si>
  <si>
    <t xml:space="preserve">       項          目</t>
  </si>
  <si>
    <t>　　　小計</t>
  </si>
  <si>
    <t>　　　輸入品に課される税・関税</t>
  </si>
  <si>
    <t>　　（控除）総資本形成に係る消費税</t>
  </si>
  <si>
    <t>　　　国内総生産（不突合を含まず）</t>
  </si>
  <si>
    <t>　　　統計上の不突合</t>
  </si>
  <si>
    <t>2015年基準</t>
    <rPh sb="4" eb="5">
      <t>ネン</t>
    </rPh>
    <rPh sb="5" eb="7">
      <t>キジュン</t>
    </rPh>
    <phoneticPr fontId="2"/>
  </si>
  <si>
    <t xml:space="preserve"> </t>
    <phoneticPr fontId="2"/>
  </si>
  <si>
    <t>指数(H27=100)</t>
    <phoneticPr fontId="2"/>
  </si>
  <si>
    <t>月次データ年度集計</t>
    <rPh sb="0" eb="2">
      <t>ゲツジ</t>
    </rPh>
    <rPh sb="5" eb="7">
      <t>ネンド</t>
    </rPh>
    <rPh sb="7" eb="9">
      <t>シュウケイ</t>
    </rPh>
    <phoneticPr fontId="2"/>
  </si>
  <si>
    <t>※国内銀行年度末（３月）残高</t>
    <rPh sb="1" eb="3">
      <t>コクナイ</t>
    </rPh>
    <rPh sb="3" eb="5">
      <t>ギンコウ</t>
    </rPh>
    <rPh sb="5" eb="7">
      <t>ネンド</t>
    </rPh>
    <rPh sb="7" eb="8">
      <t>マツ</t>
    </rPh>
    <rPh sb="10" eb="11">
      <t>ガツ</t>
    </rPh>
    <rPh sb="12" eb="14">
      <t>ザンダカ</t>
    </rPh>
    <phoneticPr fontId="2"/>
  </si>
  <si>
    <t>県統計課「県民経済計算確報」</t>
    <rPh sb="0" eb="1">
      <t>ケン</t>
    </rPh>
    <rPh sb="1" eb="3">
      <t>トウケイ</t>
    </rPh>
    <rPh sb="3" eb="4">
      <t>カ</t>
    </rPh>
    <rPh sb="5" eb="6">
      <t>ケン</t>
    </rPh>
    <phoneticPr fontId="2"/>
  </si>
  <si>
    <t>県統計課「四半期別県内GDP速報」　</t>
    <rPh sb="0" eb="1">
      <t>ケン</t>
    </rPh>
    <rPh sb="1" eb="3">
      <t>トウケイ</t>
    </rPh>
    <rPh sb="3" eb="4">
      <t>カ</t>
    </rPh>
    <rPh sb="5" eb="8">
      <t>シハンキ</t>
    </rPh>
    <rPh sb="8" eb="9">
      <t>ベツ</t>
    </rPh>
    <rPh sb="9" eb="11">
      <t>ケンナイ</t>
    </rPh>
    <rPh sb="14" eb="16">
      <t>ソクホウ</t>
    </rPh>
    <phoneticPr fontId="2"/>
  </si>
  <si>
    <t>県統計課「県民経済計算」</t>
    <rPh sb="0" eb="1">
      <t>ケン</t>
    </rPh>
    <rPh sb="1" eb="3">
      <t>トウケイ</t>
    </rPh>
    <rPh sb="3" eb="4">
      <t>カ</t>
    </rPh>
    <rPh sb="5" eb="6">
      <t>ケン</t>
    </rPh>
    <phoneticPr fontId="2"/>
  </si>
  <si>
    <t>総務省「家計調査」</t>
    <rPh sb="2" eb="3">
      <t>ショウ</t>
    </rPh>
    <rPh sb="6" eb="8">
      <t>チョウサ</t>
    </rPh>
    <phoneticPr fontId="2"/>
  </si>
  <si>
    <t>統計局HP</t>
    <rPh sb="0" eb="3">
      <t>トウケイキョク</t>
    </rPh>
    <phoneticPr fontId="2"/>
  </si>
  <si>
    <t>厚生労働省、兵庫労働局</t>
    <rPh sb="0" eb="2">
      <t>コウセイ</t>
    </rPh>
    <rPh sb="2" eb="5">
      <t>ロウドウショウ</t>
    </rPh>
    <phoneticPr fontId="2"/>
  </si>
  <si>
    <t>国：厚生労働省HP</t>
    <rPh sb="0" eb="1">
      <t>クニ</t>
    </rPh>
    <rPh sb="2" eb="4">
      <t>コウセイ</t>
    </rPh>
    <rPh sb="4" eb="7">
      <t>ロウドウショウ</t>
    </rPh>
    <phoneticPr fontId="2"/>
  </si>
  <si>
    <t>県：兵庫の統計(HP)</t>
    <rPh sb="0" eb="1">
      <t>ケン</t>
    </rPh>
    <rPh sb="2" eb="4">
      <t>ヒョウゴ</t>
    </rPh>
    <rPh sb="5" eb="7">
      <t>トウケイ</t>
    </rPh>
    <phoneticPr fontId="2"/>
  </si>
  <si>
    <t>県：DIデータ、国：東京商工リサーチHP</t>
    <rPh sb="0" eb="1">
      <t>ケン</t>
    </rPh>
    <rPh sb="8" eb="9">
      <t>クニ</t>
    </rPh>
    <rPh sb="10" eb="12">
      <t>トウキョウ</t>
    </rPh>
    <rPh sb="12" eb="14">
      <t>ショウコウ</t>
    </rPh>
    <phoneticPr fontId="2"/>
  </si>
  <si>
    <t>年度末(3月末）残高</t>
    <rPh sb="0" eb="2">
      <t>ネンド</t>
    </rPh>
    <rPh sb="2" eb="3">
      <t>マツ</t>
    </rPh>
    <rPh sb="5" eb="6">
      <t>ガツ</t>
    </rPh>
    <rPh sb="6" eb="7">
      <t>マツ</t>
    </rPh>
    <rPh sb="8" eb="10">
      <t>ザンダカ</t>
    </rPh>
    <phoneticPr fontId="2"/>
  </si>
  <si>
    <t>内閣府「国民経済計算」</t>
    <rPh sb="0" eb="3">
      <t>ナイカクフ</t>
    </rPh>
    <phoneticPr fontId="2"/>
  </si>
  <si>
    <t>内閣府経済社会総合研究所HP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phoneticPr fontId="2"/>
  </si>
  <si>
    <t>総務省統計局HP</t>
    <rPh sb="0" eb="3">
      <t>ソウムショウ</t>
    </rPh>
    <rPh sb="3" eb="6">
      <t>トウケイキョク</t>
    </rPh>
    <phoneticPr fontId="2"/>
  </si>
  <si>
    <t>日本銀行HP</t>
    <rPh sb="0" eb="2">
      <t>ニホン</t>
    </rPh>
    <rPh sb="2" eb="4">
      <t>ギンコウ</t>
    </rPh>
    <phoneticPr fontId="2"/>
  </si>
  <si>
    <t>県：月次データ年度平均</t>
    <rPh sb="0" eb="1">
      <t>ケン</t>
    </rPh>
    <rPh sb="2" eb="3">
      <t>ツキ</t>
    </rPh>
    <rPh sb="3" eb="4">
      <t>ツギ</t>
    </rPh>
    <rPh sb="7" eb="9">
      <t>ネンド</t>
    </rPh>
    <rPh sb="9" eb="11">
      <t>ヘイキン</t>
    </rPh>
    <phoneticPr fontId="2"/>
  </si>
  <si>
    <t>国：年度値</t>
    <rPh sb="0" eb="1">
      <t>クニ</t>
    </rPh>
    <rPh sb="2" eb="4">
      <t>ネンド</t>
    </rPh>
    <rPh sb="4" eb="5">
      <t>アタイ</t>
    </rPh>
    <phoneticPr fontId="2"/>
  </si>
  <si>
    <t>国土交通省HP</t>
    <rPh sb="0" eb="2">
      <t>コクド</t>
    </rPh>
    <rPh sb="2" eb="5">
      <t>コウツウショウ</t>
    </rPh>
    <phoneticPr fontId="2"/>
  </si>
  <si>
    <t>国土交通省HP：建築着工統計</t>
    <rPh sb="0" eb="2">
      <t>コクド</t>
    </rPh>
    <rPh sb="2" eb="5">
      <t>コウツウショウ</t>
    </rPh>
    <rPh sb="8" eb="10">
      <t>ケンチク</t>
    </rPh>
    <rPh sb="10" eb="12">
      <t>チャッコウ</t>
    </rPh>
    <rPh sb="12" eb="14">
      <t>トウケイ</t>
    </rPh>
    <phoneticPr fontId="2"/>
  </si>
  <si>
    <t>経済産業省HP、商業販売統計年報</t>
    <rPh sb="0" eb="2">
      <t>ケイザイ</t>
    </rPh>
    <rPh sb="2" eb="4">
      <t>サンギョウ</t>
    </rPh>
    <rPh sb="4" eb="5">
      <t>ショウ</t>
    </rPh>
    <rPh sb="8" eb="10">
      <t>ショウギョウ</t>
    </rPh>
    <rPh sb="10" eb="12">
      <t>ハンバイ</t>
    </rPh>
    <rPh sb="12" eb="14">
      <t>トウケイ</t>
    </rPh>
    <rPh sb="14" eb="16">
      <t>ネンポウ</t>
    </rPh>
    <phoneticPr fontId="2"/>
  </si>
  <si>
    <t>日本銀行HP「都道府県別預金／貸出金」</t>
    <rPh sb="0" eb="2">
      <t>ニホン</t>
    </rPh>
    <rPh sb="2" eb="4">
      <t>ギンコウ</t>
    </rPh>
    <rPh sb="7" eb="11">
      <t>トドウフケン</t>
    </rPh>
    <rPh sb="11" eb="12">
      <t>ベツ</t>
    </rPh>
    <rPh sb="12" eb="14">
      <t>ヨキン</t>
    </rPh>
    <rPh sb="15" eb="17">
      <t>カシダシ</t>
    </rPh>
    <rPh sb="17" eb="18">
      <t>キン</t>
    </rPh>
    <phoneticPr fontId="2"/>
  </si>
  <si>
    <t>昭和55暦年</t>
  </si>
  <si>
    <t>昭和56暦年</t>
  </si>
  <si>
    <t>昭和57暦年</t>
  </si>
  <si>
    <t>昭和58暦年</t>
  </si>
  <si>
    <t>昭和59暦年</t>
  </si>
  <si>
    <t>昭和60暦年</t>
  </si>
  <si>
    <t>昭和61暦年</t>
  </si>
  <si>
    <t>昭和62暦年</t>
  </si>
  <si>
    <t>昭和63暦年</t>
  </si>
  <si>
    <t>平成元暦年</t>
  </si>
  <si>
    <t>平成2暦年</t>
  </si>
  <si>
    <t>平成3暦年</t>
  </si>
  <si>
    <t>平成4暦年</t>
  </si>
  <si>
    <t>平成5暦年</t>
  </si>
  <si>
    <t>１．　産業</t>
  </si>
  <si>
    <t>　　　　（１）農林水産業</t>
  </si>
  <si>
    <t>　　　　　　　　ａ．農業</t>
  </si>
  <si>
    <t>　　　　　　　　ｂ．林業</t>
  </si>
  <si>
    <t>　　　　　　　　ｃ．水産業</t>
  </si>
  <si>
    <t>　　　　（２）鉱業</t>
  </si>
  <si>
    <t>　　　　（３）製造業</t>
  </si>
  <si>
    <t>　　　　　　　　ａ．食料品</t>
  </si>
  <si>
    <t>　　　　　　　　ｂ．繊維</t>
  </si>
  <si>
    <t>　　　　　　　　ｃ．パルプ・紙</t>
  </si>
  <si>
    <t>　　　　　　　　ｄ．化学</t>
  </si>
  <si>
    <t>　　　　　　　　ｅ．石油・石炭製品</t>
  </si>
  <si>
    <t>　　　　　　　　ｆ．窯業・土石製品</t>
  </si>
  <si>
    <t>　　　　　　　　ｇ．鉄鋼</t>
  </si>
  <si>
    <t>　　　　　　　　ｈ．非鉄金属</t>
  </si>
  <si>
    <t>　　　　　　　　ｉ．金属製品</t>
  </si>
  <si>
    <t>　　　　　　　　ｊ．一般機械</t>
  </si>
  <si>
    <t>　　　　　　　　ｋ．電気機械</t>
  </si>
  <si>
    <t>　　　　　　　　ｌ．輸送用機械</t>
  </si>
  <si>
    <t>　　　　　　　　ｍ．精密機械</t>
  </si>
  <si>
    <t>　　　　　　　　ｎ．衣服・身回品</t>
  </si>
  <si>
    <t>　　　　　　　　ｏ．製材・木製品</t>
  </si>
  <si>
    <t>　　　　　　　　ｐ．家具</t>
  </si>
  <si>
    <t>　　　　　　　　ｑ．出版・印刷</t>
  </si>
  <si>
    <t>　　　　　　　　ｒ．皮革・皮革製品</t>
  </si>
  <si>
    <t>　　　　　　　　ｓ．ゴム製品</t>
  </si>
  <si>
    <t>　　　　　　　　ｔ．その他の製造業</t>
  </si>
  <si>
    <t>　　　　（４）建設業</t>
  </si>
  <si>
    <t>　　　　（５）電気・ガス・水道業</t>
  </si>
  <si>
    <t>　　　　　　　　ａ．電気業</t>
  </si>
  <si>
    <t>　　　　　　　　ｂ．ガス・水道・熱供給業</t>
  </si>
  <si>
    <t>　　　　（６）卸売・小売業</t>
  </si>
  <si>
    <t>　　　　　　　　ａ．卸売業</t>
  </si>
  <si>
    <t>　　　　　　　　ｂ．小売業</t>
  </si>
  <si>
    <t>　　　　（７）金融・保険業</t>
  </si>
  <si>
    <t>　　　　（８）不動産業</t>
  </si>
  <si>
    <t>　　　　　　　　ａ．住宅賃貸業</t>
  </si>
  <si>
    <t>　　　　　　　　ｂ．その他の不動産業</t>
  </si>
  <si>
    <t>　　　　（９）運輸・通信業</t>
  </si>
  <si>
    <t>　　　　　　　　ａ．運輸業</t>
  </si>
  <si>
    <t>　　　　　　　　ｂ．通信業</t>
  </si>
  <si>
    <t>　　　（１０）サービス業</t>
  </si>
  <si>
    <t>　　　　　　　　ａ．公共サービス</t>
  </si>
  <si>
    <t>　　　　　　　　ｂ．対事業所サービス</t>
  </si>
  <si>
    <t>　　　　　　　　ｃ．対個人サービス</t>
  </si>
  <si>
    <t>２．　政府サービス生産者</t>
  </si>
  <si>
    <t>　　　　（１）電気・ガス・水道業</t>
  </si>
  <si>
    <t>　　　　（２）サービス業</t>
  </si>
  <si>
    <t>　　　　（３）公務</t>
  </si>
  <si>
    <t>３．　対家計民間非営利サービス生産者</t>
  </si>
  <si>
    <t>　　　　（１）教育</t>
  </si>
  <si>
    <t>　　　　（２）その他</t>
  </si>
  <si>
    <t>　　（控除）帰属利子</t>
  </si>
  <si>
    <t>　　　国内総生産</t>
  </si>
  <si>
    <t>2008年SNA2011年基準</t>
    <rPh sb="4" eb="5">
      <t>ネン</t>
    </rPh>
    <rPh sb="12" eb="13">
      <t>ネン</t>
    </rPh>
    <rPh sb="13" eb="15">
      <t>キジュン</t>
    </rPh>
    <phoneticPr fontId="2"/>
  </si>
  <si>
    <t>1993年SNA2000年基準</t>
    <rPh sb="4" eb="5">
      <t>ネン</t>
    </rPh>
    <rPh sb="12" eb="13">
      <t>ネン</t>
    </rPh>
    <rPh sb="13" eb="15">
      <t>キジュン</t>
    </rPh>
    <phoneticPr fontId="2"/>
  </si>
  <si>
    <t xml:space="preserve"> 経済活動別県内総生産（名目）長期時系列データ（平成12年基準）</t>
    <rPh sb="15" eb="17">
      <t>チョウキ</t>
    </rPh>
    <rPh sb="17" eb="20">
      <t>ジケイレツ</t>
    </rPh>
    <rPh sb="24" eb="26">
      <t>ヘイセイ</t>
    </rPh>
    <rPh sb="28" eb="29">
      <t>ネン</t>
    </rPh>
    <rPh sb="29" eb="31">
      <t>キジュン</t>
    </rPh>
    <phoneticPr fontId="2"/>
  </si>
  <si>
    <t>93SNA簡易接続（昭和55年度～平成元年度）</t>
    <rPh sb="5" eb="7">
      <t>カンイ</t>
    </rPh>
    <rPh sb="7" eb="9">
      <t>セツゾク</t>
    </rPh>
    <rPh sb="10" eb="12">
      <t>ショウワ</t>
    </rPh>
    <rPh sb="14" eb="16">
      <t>ネンド</t>
    </rPh>
    <rPh sb="17" eb="19">
      <t>ヘイセイ</t>
    </rPh>
    <rPh sb="19" eb="22">
      <t>ガンネンド</t>
    </rPh>
    <phoneticPr fontId="2"/>
  </si>
  <si>
    <t>昭和50年度</t>
    <rPh sb="0" eb="2">
      <t>ショウワ</t>
    </rPh>
    <rPh sb="2" eb="6">
      <t>５０ネンド</t>
    </rPh>
    <phoneticPr fontId="2"/>
  </si>
  <si>
    <t>昭和51年度</t>
    <rPh sb="0" eb="2">
      <t>ショウワ</t>
    </rPh>
    <rPh sb="2" eb="6">
      <t>５１ネンド</t>
    </rPh>
    <phoneticPr fontId="2"/>
  </si>
  <si>
    <t>昭和52年度</t>
    <rPh sb="0" eb="2">
      <t>ショウワ</t>
    </rPh>
    <rPh sb="2" eb="6">
      <t>５２ネンド</t>
    </rPh>
    <phoneticPr fontId="2"/>
  </si>
  <si>
    <t>昭和53年度</t>
    <rPh sb="0" eb="2">
      <t>ショウワ</t>
    </rPh>
    <rPh sb="2" eb="6">
      <t>５３ネンド</t>
    </rPh>
    <phoneticPr fontId="2"/>
  </si>
  <si>
    <t>昭和54年度</t>
    <rPh sb="0" eb="2">
      <t>ショウワ</t>
    </rPh>
    <rPh sb="2" eb="6">
      <t>５４ネンド</t>
    </rPh>
    <phoneticPr fontId="2"/>
  </si>
  <si>
    <t>昭和55年度</t>
    <rPh sb="0" eb="2">
      <t>ショウワ</t>
    </rPh>
    <rPh sb="2" eb="6">
      <t>５５ネンド</t>
    </rPh>
    <phoneticPr fontId="2"/>
  </si>
  <si>
    <t>昭和56年度</t>
    <rPh sb="0" eb="2">
      <t>ショウワ</t>
    </rPh>
    <phoneticPr fontId="12"/>
  </si>
  <si>
    <t>昭和57年度</t>
    <rPh sb="0" eb="2">
      <t>ショウワ</t>
    </rPh>
    <phoneticPr fontId="12"/>
  </si>
  <si>
    <t>昭和58年度</t>
    <rPh sb="0" eb="2">
      <t>ショウワ</t>
    </rPh>
    <phoneticPr fontId="12"/>
  </si>
  <si>
    <t>昭和59年度</t>
    <rPh sb="0" eb="2">
      <t>ショウワ</t>
    </rPh>
    <phoneticPr fontId="12"/>
  </si>
  <si>
    <t>昭和60年度</t>
    <rPh sb="0" eb="2">
      <t>ショウワ</t>
    </rPh>
    <phoneticPr fontId="12"/>
  </si>
  <si>
    <t>昭和61年度</t>
    <rPh sb="0" eb="2">
      <t>ショウワ</t>
    </rPh>
    <phoneticPr fontId="12"/>
  </si>
  <si>
    <t>昭和62年度</t>
    <rPh sb="0" eb="2">
      <t>ショウワ</t>
    </rPh>
    <phoneticPr fontId="12"/>
  </si>
  <si>
    <t>昭和63年度</t>
    <rPh sb="0" eb="2">
      <t>ショウワ</t>
    </rPh>
    <phoneticPr fontId="12"/>
  </si>
  <si>
    <t>平成元年度</t>
    <rPh sb="0" eb="2">
      <t>ヘイセイ</t>
    </rPh>
    <phoneticPr fontId="12"/>
  </si>
  <si>
    <t>対前年度比(%)</t>
    <rPh sb="0" eb="1">
      <t>タイ</t>
    </rPh>
    <rPh sb="1" eb="2">
      <t>マエ</t>
    </rPh>
    <rPh sb="2" eb="4">
      <t>ネンド</t>
    </rPh>
    <rPh sb="4" eb="5">
      <t>ヒ</t>
    </rPh>
    <phoneticPr fontId="2"/>
  </si>
  <si>
    <t>経済活動別県内総生産（名目）（平成23年基準）</t>
    <rPh sb="14" eb="16">
      <t>ヘイセイ</t>
    </rPh>
    <rPh sb="19" eb="20">
      <t>ネン</t>
    </rPh>
    <rPh sb="20" eb="22">
      <t>キジュン</t>
    </rPh>
    <phoneticPr fontId="27"/>
  </si>
  <si>
    <t>13年度</t>
    <phoneticPr fontId="27"/>
  </si>
  <si>
    <t>14年度</t>
    <rPh sb="2" eb="4">
      <t>ネンド</t>
    </rPh>
    <phoneticPr fontId="27"/>
  </si>
  <si>
    <t>15年度</t>
    <rPh sb="2" eb="4">
      <t>ネンド</t>
    </rPh>
    <phoneticPr fontId="27"/>
  </si>
  <si>
    <t>16年度</t>
    <rPh sb="2" eb="4">
      <t>ネンド</t>
    </rPh>
    <phoneticPr fontId="27"/>
  </si>
  <si>
    <t>17年度</t>
    <rPh sb="2" eb="4">
      <t>ネンド</t>
    </rPh>
    <phoneticPr fontId="27"/>
  </si>
  <si>
    <t>１　農林水産業</t>
    <rPh sb="2" eb="4">
      <t>ノウリン</t>
    </rPh>
    <rPh sb="4" eb="7">
      <t>スイサンギョウ</t>
    </rPh>
    <phoneticPr fontId="27"/>
  </si>
  <si>
    <t xml:space="preserve">    ⑨ はん用・生産用・業務用機械</t>
    <rPh sb="8" eb="9">
      <t>ヨウ</t>
    </rPh>
    <rPh sb="10" eb="13">
      <t>セイサンヨウ</t>
    </rPh>
    <rPh sb="14" eb="16">
      <t>ギョウム</t>
    </rPh>
    <rPh sb="16" eb="17">
      <t>ヨウ</t>
    </rPh>
    <rPh sb="17" eb="19">
      <t>キカイ</t>
    </rPh>
    <phoneticPr fontId="27"/>
  </si>
  <si>
    <t xml:space="preserve">    ⑬ 輸送用機械</t>
    <rPh sb="8" eb="9">
      <t>ヨウ</t>
    </rPh>
    <phoneticPr fontId="27"/>
  </si>
  <si>
    <t xml:space="preserve">  　⑭  印刷業</t>
    <rPh sb="6" eb="9">
      <t>インサツギョウ</t>
    </rPh>
    <phoneticPr fontId="27"/>
  </si>
  <si>
    <t>５　建設業</t>
    <rPh sb="2" eb="5">
      <t>ケンセツギョウ</t>
    </rPh>
    <phoneticPr fontId="27"/>
  </si>
  <si>
    <t>（第２次産業　２、３、５計）</t>
    <phoneticPr fontId="27"/>
  </si>
  <si>
    <t>４　電気･ガス･水道・廃棄物処理業</t>
    <rPh sb="11" eb="14">
      <t>ハイキブツ</t>
    </rPh>
    <rPh sb="14" eb="16">
      <t>ショリ</t>
    </rPh>
    <phoneticPr fontId="27"/>
  </si>
  <si>
    <t>６　卸売･小売業</t>
    <phoneticPr fontId="27"/>
  </si>
  <si>
    <t>７　運輸・郵便業</t>
    <rPh sb="5" eb="7">
      <t>ユウビン</t>
    </rPh>
    <rPh sb="7" eb="8">
      <t>ギョウ</t>
    </rPh>
    <phoneticPr fontId="12"/>
  </si>
  <si>
    <t>９　情報通信業</t>
    <rPh sb="2" eb="4">
      <t>ジョウホウ</t>
    </rPh>
    <rPh sb="4" eb="6">
      <t>ツウシン</t>
    </rPh>
    <rPh sb="6" eb="7">
      <t>ギョウ</t>
    </rPh>
    <phoneticPr fontId="12"/>
  </si>
  <si>
    <t>１０　金融･保険業</t>
    <phoneticPr fontId="27"/>
  </si>
  <si>
    <t>１１　不動産業</t>
    <phoneticPr fontId="27"/>
  </si>
  <si>
    <t>１２　専門・科学技術、業務支援サービス業</t>
    <rPh sb="3" eb="4">
      <t>センモン</t>
    </rPh>
    <rPh sb="5" eb="7">
      <t>カガク</t>
    </rPh>
    <rPh sb="7" eb="9">
      <t>ギジュツ</t>
    </rPh>
    <rPh sb="10" eb="12">
      <t>ギョウム</t>
    </rPh>
    <rPh sb="12" eb="14">
      <t>シエン</t>
    </rPh>
    <rPh sb="18" eb="19">
      <t>ギョウ</t>
    </rPh>
    <phoneticPr fontId="27"/>
  </si>
  <si>
    <t>１３　公務</t>
    <rPh sb="3" eb="4">
      <t>コウム</t>
    </rPh>
    <phoneticPr fontId="27"/>
  </si>
  <si>
    <t>１４　教育</t>
    <rPh sb="3" eb="4">
      <t>キョウイク</t>
    </rPh>
    <phoneticPr fontId="27"/>
  </si>
  <si>
    <t>１５　保健衛生・社会事業</t>
    <rPh sb="3" eb="4">
      <t>ホケン</t>
    </rPh>
    <rPh sb="4" eb="6">
      <t>エイセイ</t>
    </rPh>
    <rPh sb="7" eb="9">
      <t>シャカイ</t>
    </rPh>
    <rPh sb="9" eb="11">
      <t>ジギョウ</t>
    </rPh>
    <phoneticPr fontId="27"/>
  </si>
  <si>
    <t>１６　その他のサービス</t>
    <rPh sb="5" eb="6">
      <t>タ</t>
    </rPh>
    <phoneticPr fontId="27"/>
  </si>
  <si>
    <t>（第３次産業 ４、６～１６　計）</t>
    <phoneticPr fontId="27"/>
  </si>
  <si>
    <t>１７　小計</t>
    <rPh sb="3" eb="5">
      <t>ショウケイ</t>
    </rPh>
    <phoneticPr fontId="27"/>
  </si>
  <si>
    <t>１８　輸入品に課される税・関税</t>
    <rPh sb="5" eb="6">
      <t>シナ</t>
    </rPh>
    <rPh sb="7" eb="8">
      <t>カ</t>
    </rPh>
    <rPh sb="13" eb="15">
      <t>カンゼイ</t>
    </rPh>
    <phoneticPr fontId="2"/>
  </si>
  <si>
    <t>１９　（控除）総資本形成に係る消費税</t>
    <rPh sb="7" eb="8">
      <t>ソウ</t>
    </rPh>
    <rPh sb="8" eb="10">
      <t>シホン</t>
    </rPh>
    <rPh sb="10" eb="12">
      <t>ケイセイ</t>
    </rPh>
    <rPh sb="13" eb="14">
      <t>カカ</t>
    </rPh>
    <rPh sb="15" eb="18">
      <t>ショウヒゼイ</t>
    </rPh>
    <phoneticPr fontId="2"/>
  </si>
  <si>
    <t>２０　県内総生産（市場価格表示）</t>
    <phoneticPr fontId="27"/>
  </si>
  <si>
    <t>市場生産者</t>
    <rPh sb="0" eb="2">
      <t>シジョウ</t>
    </rPh>
    <rPh sb="2" eb="5">
      <t>セイサンシャ</t>
    </rPh>
    <phoneticPr fontId="27"/>
  </si>
  <si>
    <t>再</t>
    <rPh sb="0" eb="1">
      <t>サイ</t>
    </rPh>
    <phoneticPr fontId="27"/>
  </si>
  <si>
    <t>一般政府</t>
    <rPh sb="0" eb="1">
      <t>イッパン</t>
    </rPh>
    <rPh sb="1" eb="3">
      <t>セイフ</t>
    </rPh>
    <phoneticPr fontId="27"/>
  </si>
  <si>
    <t>掲</t>
    <rPh sb="0" eb="1">
      <t>ケイ</t>
    </rPh>
    <phoneticPr fontId="2"/>
  </si>
  <si>
    <t>対家計民間非営利団体</t>
    <rPh sb="7" eb="9">
      <t>ダンタイ</t>
    </rPh>
    <phoneticPr fontId="27"/>
  </si>
  <si>
    <t>小計</t>
    <rPh sb="0" eb="1">
      <t>ショウケイ</t>
    </rPh>
    <phoneticPr fontId="27"/>
  </si>
  <si>
    <t>　参　</t>
    <phoneticPr fontId="27"/>
  </si>
  <si>
    <t>県外からの所得（純）</t>
    <phoneticPr fontId="27"/>
  </si>
  <si>
    <t>　考　</t>
    <phoneticPr fontId="27"/>
  </si>
  <si>
    <t>県民総所得（市場価格表示）</t>
    <rPh sb="3" eb="5">
      <t>ショトク</t>
    </rPh>
    <phoneticPr fontId="27"/>
  </si>
  <si>
    <t>(注）平成13年度～平成17年度は、推計アプローチの相違から支出系列と2面等価の整合性をとっていません。</t>
    <rPh sb="1" eb="2">
      <t>チュウ</t>
    </rPh>
    <rPh sb="3" eb="5">
      <t>ヘイセイ</t>
    </rPh>
    <rPh sb="7" eb="9">
      <t>ネンド</t>
    </rPh>
    <rPh sb="10" eb="12">
      <t>ヘイセイ</t>
    </rPh>
    <rPh sb="14" eb="16">
      <t>ネンド</t>
    </rPh>
    <rPh sb="18" eb="20">
      <t>スイケイ</t>
    </rPh>
    <rPh sb="26" eb="28">
      <t>ソウイ</t>
    </rPh>
    <rPh sb="30" eb="32">
      <t>シシュツ</t>
    </rPh>
    <rPh sb="32" eb="34">
      <t>ケイレツ</t>
    </rPh>
    <rPh sb="36" eb="37">
      <t>メン</t>
    </rPh>
    <rPh sb="37" eb="39">
      <t>トウカ</t>
    </rPh>
    <rPh sb="40" eb="43">
      <t>セイゴウセイ</t>
    </rPh>
    <phoneticPr fontId="2"/>
  </si>
  <si>
    <t>30年度</t>
    <rPh sb="2" eb="4">
      <t>ネンド</t>
    </rPh>
    <phoneticPr fontId="2"/>
  </si>
  <si>
    <t>H27=100</t>
    <phoneticPr fontId="2"/>
  </si>
  <si>
    <t>暦年</t>
    <rPh sb="0" eb="2">
      <t>レキネン</t>
    </rPh>
    <phoneticPr fontId="2"/>
  </si>
  <si>
    <t>県統計課「県鉱工業指数」</t>
    <rPh sb="0" eb="1">
      <t>ケン</t>
    </rPh>
    <rPh sb="1" eb="3">
      <t>トウケイ</t>
    </rPh>
    <rPh sb="3" eb="4">
      <t>カ</t>
    </rPh>
    <rPh sb="5" eb="6">
      <t>ケン</t>
    </rPh>
    <rPh sb="6" eb="9">
      <t>コウコウギョウ</t>
    </rPh>
    <rPh sb="9" eb="11">
      <t>シスウ</t>
    </rPh>
    <phoneticPr fontId="2"/>
  </si>
  <si>
    <t>県統計課「毎月勤労統計調査」</t>
    <rPh sb="5" eb="7">
      <t>マイツキ</t>
    </rPh>
    <rPh sb="7" eb="9">
      <t>キンロウ</t>
    </rPh>
    <rPh sb="9" eb="11">
      <t>トウケイ</t>
    </rPh>
    <rPh sb="11" eb="13">
      <t>チョウサ</t>
    </rPh>
    <phoneticPr fontId="2"/>
  </si>
  <si>
    <t>※従業員規模30人以上事業所</t>
    <rPh sb="1" eb="4">
      <t>ジュウギョウイン</t>
    </rPh>
    <rPh sb="11" eb="14">
      <t>ジギョウショ</t>
    </rPh>
    <phoneticPr fontId="2"/>
  </si>
  <si>
    <t>経済産業省「商業動態統計調査」　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2"/>
  </si>
  <si>
    <t>㈱東京商工リサーチ調べ</t>
    <rPh sb="9" eb="10">
      <t>シラ</t>
    </rPh>
    <phoneticPr fontId="2"/>
  </si>
  <si>
    <t>総務省「家計調査」（神戸市値）</t>
    <rPh sb="2" eb="3">
      <t>ショウ</t>
    </rPh>
    <rPh sb="6" eb="8">
      <t>チョウサ</t>
    </rPh>
    <rPh sb="10" eb="13">
      <t>コウベシ</t>
    </rPh>
    <rPh sb="13" eb="14">
      <t>チ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</si>
  <si>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7" eb="9">
      <t>チャッコウ</t>
    </rPh>
    <rPh sb="9" eb="11">
      <t>トウケイ</t>
    </rPh>
    <rPh sb="11" eb="13">
      <t>チョウサ</t>
    </rPh>
    <phoneticPr fontId="2"/>
  </si>
  <si>
    <t>日本銀行「預金・貸出関連統計」</t>
    <rPh sb="5" eb="7">
      <t>ヨキン</t>
    </rPh>
    <rPh sb="8" eb="10">
      <t>カシダシ</t>
    </rPh>
    <rPh sb="10" eb="12">
      <t>カンレン</t>
    </rPh>
    <rPh sb="12" eb="14">
      <t>トウケイ</t>
    </rPh>
    <phoneticPr fontId="2"/>
  </si>
  <si>
    <t>経済産業省「鉱工業指数」</t>
    <rPh sb="0" eb="2">
      <t>ケイザイ</t>
    </rPh>
    <rPh sb="6" eb="9">
      <t>コウコウギョウ</t>
    </rPh>
    <rPh sb="9" eb="11">
      <t>シスウ</t>
    </rPh>
    <phoneticPr fontId="2"/>
  </si>
  <si>
    <t>経済産業省「工業統計調査」、</t>
    <rPh sb="0" eb="2">
      <t>ケイザイ</t>
    </rPh>
    <rPh sb="6" eb="8">
      <t>コウギョウ</t>
    </rPh>
    <rPh sb="8" eb="10">
      <t>トウケイ</t>
    </rPh>
    <rPh sb="10" eb="12">
      <t>チョウサ</t>
    </rPh>
    <phoneticPr fontId="2"/>
  </si>
  <si>
    <t>「経済センサス-活動調査」（暦年値）</t>
    <rPh sb="1" eb="3">
      <t>ケイザイ</t>
    </rPh>
    <rPh sb="8" eb="10">
      <t>カツドウ</t>
    </rPh>
    <rPh sb="14" eb="16">
      <t>レキネン</t>
    </rPh>
    <rPh sb="16" eb="17">
      <t>アタイ</t>
    </rPh>
    <phoneticPr fontId="2"/>
  </si>
  <si>
    <t>県統計課「工業統計調査」、総務省</t>
    <rPh sb="0" eb="1">
      <t>ケン</t>
    </rPh>
    <rPh sb="1" eb="3">
      <t>トウケイ</t>
    </rPh>
    <rPh sb="3" eb="4">
      <t>カ</t>
    </rPh>
    <rPh sb="5" eb="7">
      <t>コウギョウ</t>
    </rPh>
    <rPh sb="7" eb="9">
      <t>トウケイ</t>
    </rPh>
    <rPh sb="9" eb="11">
      <t>チョウサ</t>
    </rPh>
    <rPh sb="13" eb="16">
      <t>ソウムショウ</t>
    </rPh>
    <phoneticPr fontId="2"/>
  </si>
  <si>
    <t>総務省「消費者物価指数」</t>
    <rPh sb="0" eb="2">
      <t>ソウムショウ</t>
    </rPh>
    <rPh sb="1" eb="2">
      <t>ショウ</t>
    </rPh>
    <rPh sb="4" eb="7">
      <t>ショウヒシャ</t>
    </rPh>
    <rPh sb="7" eb="9">
      <t>ブッカ</t>
    </rPh>
    <rPh sb="9" eb="11">
      <t>シスウ</t>
    </rPh>
    <phoneticPr fontId="2"/>
  </si>
  <si>
    <t>日本銀行「企業物価統計」</t>
    <rPh sb="5" eb="7">
      <t>キギョウ</t>
    </rPh>
    <rPh sb="7" eb="9">
      <t>ブッカ</t>
    </rPh>
    <rPh sb="9" eb="11">
      <t>トウケイ</t>
    </rPh>
    <phoneticPr fontId="2"/>
  </si>
  <si>
    <t>厚生労働省「毎月勤労統計」</t>
    <rPh sb="0" eb="2">
      <t>コウセイ</t>
    </rPh>
    <rPh sb="6" eb="8">
      <t>マイツキ</t>
    </rPh>
    <rPh sb="8" eb="10">
      <t>キンロウ</t>
    </rPh>
    <rPh sb="10" eb="12">
      <t>トウケイ</t>
    </rPh>
    <phoneticPr fontId="2"/>
  </si>
  <si>
    <t>厚生労働省「職業安定業務統計」</t>
    <rPh sb="0" eb="2">
      <t>コウセイ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2"/>
  </si>
  <si>
    <t>国土交通省「建築着工統計調査」</t>
    <rPh sb="0" eb="2">
      <t>コクド</t>
    </rPh>
    <rPh sb="2" eb="5">
      <t>コウツウショウ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2"/>
  </si>
  <si>
    <t>経済産業省「商業動態統計調査」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2"/>
  </si>
  <si>
    <t>財務省「貿易統計」</t>
    <rPh sb="0" eb="3">
      <t>ザイムショウ</t>
    </rPh>
    <rPh sb="4" eb="6">
      <t>ボウエキ</t>
    </rPh>
    <rPh sb="6" eb="8">
      <t>トウケイ</t>
    </rPh>
    <phoneticPr fontId="2"/>
  </si>
  <si>
    <t>県統計課「県鉱工業指数」</t>
    <rPh sb="0" eb="2">
      <t>トウケイ</t>
    </rPh>
    <rPh sb="2" eb="3">
      <t>カ</t>
    </rPh>
    <rPh sb="4" eb="5">
      <t>ケン</t>
    </rPh>
    <rPh sb="5" eb="8">
      <t>コウコウギョウ</t>
    </rPh>
    <rPh sb="8" eb="10">
      <t>シスウ</t>
    </rPh>
    <phoneticPr fontId="2"/>
  </si>
  <si>
    <t>総務省「消費者物価指数」</t>
    <rPh sb="0" eb="2">
      <t>ソウムショウ</t>
    </rPh>
    <rPh sb="3" eb="6">
      <t>ショウヒシャ</t>
    </rPh>
    <rPh sb="6" eb="8">
      <t>ブッカ</t>
    </rPh>
    <rPh sb="8" eb="10">
      <t>シスウ</t>
    </rPh>
    <phoneticPr fontId="2"/>
  </si>
  <si>
    <t>県統計課「毎月勤労統計調査」</t>
    <rPh sb="0" eb="2">
      <t>トウケイ</t>
    </rPh>
    <rPh sb="2" eb="3">
      <t>カ</t>
    </rPh>
    <rPh sb="4" eb="6">
      <t>マイツキ</t>
    </rPh>
    <rPh sb="6" eb="8">
      <t>キンロウ</t>
    </rPh>
    <rPh sb="8" eb="10">
      <t>トウケイ</t>
    </rPh>
    <rPh sb="10" eb="12">
      <t>チョウサ</t>
    </rPh>
    <phoneticPr fontId="2"/>
  </si>
  <si>
    <t>人事院調べ</t>
    <rPh sb="0" eb="3">
      <t>ジンジイン</t>
    </rPh>
    <rPh sb="3" eb="4">
      <t>シラ</t>
    </rPh>
    <phoneticPr fontId="2"/>
  </si>
  <si>
    <t>厚生労働省「職業安定業務統計」</t>
    <rPh sb="0" eb="2">
      <t>コウセイ</t>
    </rPh>
    <rPh sb="2" eb="5">
      <t>ロウドウショウ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2"/>
  </si>
  <si>
    <t>兵庫労働局調べ</t>
    <rPh sb="0" eb="2">
      <t>ヒョウゴ</t>
    </rPh>
    <rPh sb="2" eb="5">
      <t>ロウドウキョク</t>
    </rPh>
    <rPh sb="5" eb="6">
      <t>シラ</t>
    </rPh>
    <phoneticPr fontId="2"/>
  </si>
  <si>
    <t>国土交通省「建築着工統計調査」</t>
    <rPh sb="0" eb="2">
      <t>コクド</t>
    </rPh>
    <rPh sb="2" eb="4">
      <t>コウツウ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2"/>
  </si>
  <si>
    <t>経済産業省「鉱工業指数」</t>
    <rPh sb="0" eb="2">
      <t>ケイザイ</t>
    </rPh>
    <rPh sb="2" eb="4">
      <t>サンギョウ</t>
    </rPh>
    <rPh sb="6" eb="9">
      <t>コウコウギョウ</t>
    </rPh>
    <rPh sb="9" eb="11">
      <t>シスウ</t>
    </rPh>
    <phoneticPr fontId="2"/>
  </si>
  <si>
    <t>総務省「消費者物価指数」</t>
    <rPh sb="2" eb="3">
      <t>ショウ</t>
    </rPh>
    <rPh sb="4" eb="6">
      <t>ショウヒ</t>
    </rPh>
    <rPh sb="6" eb="7">
      <t>シャ</t>
    </rPh>
    <rPh sb="7" eb="9">
      <t>ブッカ</t>
    </rPh>
    <rPh sb="9" eb="11">
      <t>シスウ</t>
    </rPh>
    <phoneticPr fontId="2"/>
  </si>
  <si>
    <t>厚生労働省「毎月勤労統計調査」</t>
    <rPh sb="0" eb="2">
      <t>コウセイ</t>
    </rPh>
    <rPh sb="6" eb="8">
      <t>マイツキ</t>
    </rPh>
    <rPh sb="8" eb="10">
      <t>キンロウ</t>
    </rPh>
    <rPh sb="10" eb="12">
      <t>トウケイ</t>
    </rPh>
    <rPh sb="12" eb="14">
      <t>チョウサ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</si>
  <si>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8" eb="10">
      <t>チャッコウ</t>
    </rPh>
    <rPh sb="10" eb="12">
      <t>トウケイ</t>
    </rPh>
    <rPh sb="12" eb="14">
      <t>チョウサ</t>
    </rPh>
    <phoneticPr fontId="2"/>
  </si>
  <si>
    <t>「経済センサス-活動調査」</t>
    <rPh sb="1" eb="3">
      <t>ケイザイ</t>
    </rPh>
    <rPh sb="7" eb="9">
      <t>カツドウ</t>
    </rPh>
    <rPh sb="9" eb="11">
      <t>チョウサ</t>
    </rPh>
    <phoneticPr fontId="2"/>
  </si>
  <si>
    <t>四半期別兵庫県民雇用者報酬試算値</t>
    <rPh sb="7" eb="8">
      <t>ミン</t>
    </rPh>
    <rPh sb="8" eb="11">
      <t>コヨウシャ</t>
    </rPh>
    <rPh sb="11" eb="13">
      <t>ホウシュウ</t>
    </rPh>
    <rPh sb="13" eb="16">
      <t>シサンチ</t>
    </rPh>
    <phoneticPr fontId="18"/>
  </si>
  <si>
    <t>平成30年度</t>
    <phoneticPr fontId="17"/>
  </si>
  <si>
    <t>県民雇用者報酬（名目年度）</t>
    <rPh sb="0" eb="2">
      <t>ケンミン</t>
    </rPh>
    <rPh sb="2" eb="5">
      <t>コヨウシャ</t>
    </rPh>
    <rPh sb="5" eb="7">
      <t>ホウシュウ</t>
    </rPh>
    <rPh sb="10" eb="12">
      <t>ネンド</t>
    </rPh>
    <phoneticPr fontId="17"/>
  </si>
  <si>
    <t>県民雇用者報酬（実質年度）</t>
    <rPh sb="0" eb="2">
      <t>ケンミン</t>
    </rPh>
    <rPh sb="2" eb="5">
      <t>コヨウシャ</t>
    </rPh>
    <rPh sb="5" eb="7">
      <t>ホウシュウ</t>
    </rPh>
    <rPh sb="8" eb="10">
      <t>ジッシツ</t>
    </rPh>
    <rPh sb="10" eb="12">
      <t>ネンド</t>
    </rPh>
    <phoneticPr fontId="17"/>
  </si>
  <si>
    <t>2018.4-19.3</t>
    <phoneticPr fontId="17"/>
  </si>
  <si>
    <t>県民雇用者報酬（名目暦年）</t>
    <rPh sb="0" eb="2">
      <t>ケンミン</t>
    </rPh>
    <rPh sb="2" eb="5">
      <t>コヨウシャ</t>
    </rPh>
    <rPh sb="5" eb="7">
      <t>ホウシュウ</t>
    </rPh>
    <rPh sb="10" eb="12">
      <t>レキネン</t>
    </rPh>
    <phoneticPr fontId="17"/>
  </si>
  <si>
    <t>県民雇用者報酬（実質暦年）</t>
    <rPh sb="0" eb="2">
      <t>ケンミン</t>
    </rPh>
    <rPh sb="2" eb="5">
      <t>コヨウシャ</t>
    </rPh>
    <rPh sb="5" eb="7">
      <t>ホウシュウ</t>
    </rPh>
    <rPh sb="8" eb="10">
      <t>ジッシツ</t>
    </rPh>
    <rPh sb="10" eb="12">
      <t>レキネン</t>
    </rPh>
    <phoneticPr fontId="17"/>
  </si>
  <si>
    <t>(単位：百万円、％）</t>
    <rPh sb="1" eb="3">
      <t>タンイ</t>
    </rPh>
    <rPh sb="4" eb="5">
      <t>ヒャク</t>
    </rPh>
    <rPh sb="5" eb="7">
      <t>マンエン</t>
    </rPh>
    <phoneticPr fontId="2"/>
  </si>
  <si>
    <t>項目</t>
    <rPh sb="0" eb="2">
      <t>コウモク</t>
    </rPh>
    <phoneticPr fontId="2"/>
  </si>
  <si>
    <t>県民所得(分配）</t>
    <rPh sb="0" eb="2">
      <t>ケンミン</t>
    </rPh>
    <rPh sb="2" eb="4">
      <t>ショトク</t>
    </rPh>
    <rPh sb="5" eb="7">
      <t>ブンパイ</t>
    </rPh>
    <phoneticPr fontId="2"/>
  </si>
  <si>
    <t>財産所得</t>
    <rPh sb="0" eb="2">
      <t>ザイサン</t>
    </rPh>
    <rPh sb="2" eb="4">
      <t>ショトク</t>
    </rPh>
    <phoneticPr fontId="2"/>
  </si>
  <si>
    <t>企業所得</t>
    <rPh sb="0" eb="2">
      <t>キギョウ</t>
    </rPh>
    <rPh sb="2" eb="4">
      <t>ショトク</t>
    </rPh>
    <phoneticPr fontId="2"/>
  </si>
  <si>
    <t>実数</t>
    <rPh sb="0" eb="2">
      <t>ジッスウ</t>
    </rPh>
    <phoneticPr fontId="2"/>
  </si>
  <si>
    <t>前年同期比</t>
    <rPh sb="0" eb="2">
      <t>ゼンネン</t>
    </rPh>
    <rPh sb="2" eb="5">
      <t>ドウキヒ</t>
    </rPh>
    <phoneticPr fontId="2"/>
  </si>
  <si>
    <r>
      <t>201</t>
    </r>
    <r>
      <rPr>
        <sz val="11"/>
        <color indexed="8"/>
        <rFont val="ＭＳ Ｐゴシック"/>
        <family val="3"/>
        <charset val="128"/>
      </rPr>
      <t>8</t>
    </r>
    <r>
      <rPr>
        <sz val="11"/>
        <color indexed="8"/>
        <rFont val="ＭＳ Ｐゴシック"/>
        <family val="3"/>
        <charset val="128"/>
      </rPr>
      <t>年度</t>
    </r>
    <rPh sb="4" eb="5">
      <t>ネン</t>
    </rPh>
    <rPh sb="5" eb="6">
      <t>ド</t>
    </rPh>
    <phoneticPr fontId="52"/>
  </si>
  <si>
    <t>2018.4-19.3</t>
  </si>
  <si>
    <t>※　端数処理の関係で、県民経済計算・確報年度値と四半期の年度計とは必ずしも一致しない。</t>
    <rPh sb="2" eb="4">
      <t>ハスウ</t>
    </rPh>
    <rPh sb="4" eb="6">
      <t>ショリ</t>
    </rPh>
    <rPh sb="7" eb="9">
      <t>カンケイ</t>
    </rPh>
    <rPh sb="11" eb="13">
      <t>ケンミン</t>
    </rPh>
    <rPh sb="13" eb="15">
      <t>ケイザイ</t>
    </rPh>
    <rPh sb="15" eb="17">
      <t>ケイサン</t>
    </rPh>
    <rPh sb="18" eb="20">
      <t>カクホウ</t>
    </rPh>
    <rPh sb="20" eb="22">
      <t>ネンド</t>
    </rPh>
    <rPh sb="22" eb="23">
      <t>アタイ</t>
    </rPh>
    <rPh sb="24" eb="27">
      <t>シハンキ</t>
    </rPh>
    <rPh sb="28" eb="30">
      <t>ネンド</t>
    </rPh>
    <rPh sb="30" eb="31">
      <t>ケイ</t>
    </rPh>
    <rPh sb="33" eb="34">
      <t>カナラ</t>
    </rPh>
    <rPh sb="37" eb="39">
      <t>イッチ</t>
    </rPh>
    <phoneticPr fontId="2"/>
  </si>
  <si>
    <t>平成18年度</t>
    <phoneticPr fontId="17"/>
  </si>
  <si>
    <t>平成19年度</t>
    <phoneticPr fontId="17"/>
  </si>
  <si>
    <t>平成20年度</t>
    <phoneticPr fontId="17"/>
  </si>
  <si>
    <t>平成21年度</t>
    <phoneticPr fontId="17"/>
  </si>
  <si>
    <t>平成22年度</t>
    <phoneticPr fontId="17"/>
  </si>
  <si>
    <t>平成23年度</t>
    <phoneticPr fontId="17"/>
  </si>
  <si>
    <t>平成24年度</t>
    <phoneticPr fontId="17"/>
  </si>
  <si>
    <t>平成25年度</t>
    <phoneticPr fontId="17"/>
  </si>
  <si>
    <t>平成26年度</t>
    <phoneticPr fontId="17"/>
  </si>
  <si>
    <t>平成27年度</t>
    <phoneticPr fontId="17"/>
  </si>
  <si>
    <t>平成28年度</t>
    <phoneticPr fontId="17"/>
  </si>
  <si>
    <t>平成29年度</t>
    <phoneticPr fontId="17"/>
  </si>
  <si>
    <t>平成30年度</t>
    <phoneticPr fontId="17"/>
  </si>
  <si>
    <t>2006.4-07.3</t>
    <phoneticPr fontId="17"/>
  </si>
  <si>
    <t>2007.4-08.3</t>
    <phoneticPr fontId="17"/>
  </si>
  <si>
    <t>2008.4-09.3</t>
    <phoneticPr fontId="17"/>
  </si>
  <si>
    <t>2009.4-10.3</t>
    <phoneticPr fontId="17"/>
  </si>
  <si>
    <t>2010.4-11.3</t>
    <phoneticPr fontId="17"/>
  </si>
  <si>
    <t>2011.4-12.3</t>
    <phoneticPr fontId="17"/>
  </si>
  <si>
    <t>2012.4-13.3</t>
    <phoneticPr fontId="17"/>
  </si>
  <si>
    <t>2013.4-14.3</t>
    <phoneticPr fontId="17"/>
  </si>
  <si>
    <t>2014.4-15.3</t>
    <phoneticPr fontId="17"/>
  </si>
  <si>
    <t>2015.4-16.3</t>
    <phoneticPr fontId="2"/>
  </si>
  <si>
    <t>2017.4-18.3</t>
    <phoneticPr fontId="17"/>
  </si>
  <si>
    <t>平成18年</t>
    <phoneticPr fontId="17"/>
  </si>
  <si>
    <t>2006.1-12</t>
    <phoneticPr fontId="17"/>
  </si>
  <si>
    <t>平成19年</t>
    <phoneticPr fontId="17"/>
  </si>
  <si>
    <t>2007.1-12</t>
    <phoneticPr fontId="17"/>
  </si>
  <si>
    <t>平成20年</t>
    <phoneticPr fontId="17"/>
  </si>
  <si>
    <t>2008.1-12</t>
    <phoneticPr fontId="17"/>
  </si>
  <si>
    <t>平成21年</t>
    <phoneticPr fontId="17"/>
  </si>
  <si>
    <t>2009.1-12</t>
    <phoneticPr fontId="17"/>
  </si>
  <si>
    <t>平成22年</t>
    <rPh sb="0" eb="2">
      <t>ヘイセイ</t>
    </rPh>
    <rPh sb="4" eb="5">
      <t>ネン</t>
    </rPh>
    <phoneticPr fontId="17"/>
  </si>
  <si>
    <t>2010.1-12</t>
    <phoneticPr fontId="17"/>
  </si>
  <si>
    <t>平成23年</t>
    <rPh sb="0" eb="2">
      <t>ヘイセイ</t>
    </rPh>
    <rPh sb="4" eb="5">
      <t>ネン</t>
    </rPh>
    <phoneticPr fontId="17"/>
  </si>
  <si>
    <t>2011.1-12</t>
    <phoneticPr fontId="17"/>
  </si>
  <si>
    <t>平成24年</t>
    <rPh sb="0" eb="2">
      <t>ヘイセイ</t>
    </rPh>
    <rPh sb="4" eb="5">
      <t>ネン</t>
    </rPh>
    <phoneticPr fontId="17"/>
  </si>
  <si>
    <t>2012.1-12</t>
    <phoneticPr fontId="17"/>
  </si>
  <si>
    <t>平成25年</t>
    <rPh sb="0" eb="2">
      <t>ヘイセイ</t>
    </rPh>
    <rPh sb="4" eb="5">
      <t>ネン</t>
    </rPh>
    <phoneticPr fontId="17"/>
  </si>
  <si>
    <t>2013.1-12</t>
    <phoneticPr fontId="17"/>
  </si>
  <si>
    <t>平成26年</t>
    <rPh sb="0" eb="2">
      <t>ヘイセイ</t>
    </rPh>
    <rPh sb="4" eb="5">
      <t>ネン</t>
    </rPh>
    <phoneticPr fontId="17"/>
  </si>
  <si>
    <t>2014.1-12</t>
    <phoneticPr fontId="17"/>
  </si>
  <si>
    <t>平成27年</t>
    <rPh sb="0" eb="2">
      <t>ヘイセイ</t>
    </rPh>
    <rPh sb="4" eb="5">
      <t>ネン</t>
    </rPh>
    <phoneticPr fontId="17"/>
  </si>
  <si>
    <t>2015.1-12</t>
    <phoneticPr fontId="17"/>
  </si>
  <si>
    <t>平成28年</t>
    <rPh sb="0" eb="2">
      <t>ヘイセイ</t>
    </rPh>
    <rPh sb="4" eb="5">
      <t>ネン</t>
    </rPh>
    <phoneticPr fontId="17"/>
  </si>
  <si>
    <t>2016.1-12</t>
    <phoneticPr fontId="17"/>
  </si>
  <si>
    <t>2017.1-12</t>
    <phoneticPr fontId="17"/>
  </si>
  <si>
    <t>平成30年</t>
    <phoneticPr fontId="17"/>
  </si>
  <si>
    <t>2018.1-12</t>
    <phoneticPr fontId="17"/>
  </si>
  <si>
    <t>平成19年度</t>
    <phoneticPr fontId="16"/>
  </si>
  <si>
    <t>平成20年度</t>
    <phoneticPr fontId="16"/>
  </si>
  <si>
    <r>
      <t>1_</t>
    </r>
    <r>
      <rPr>
        <sz val="11"/>
        <color indexed="8"/>
        <rFont val="ＭＳ Ｐゴシック"/>
        <family val="3"/>
        <charset val="128"/>
      </rPr>
      <t>3</t>
    </r>
    <phoneticPr fontId="2"/>
  </si>
  <si>
    <t>県民経済計算暦年長期時系列</t>
    <rPh sb="0" eb="2">
      <t>ケンミン</t>
    </rPh>
    <rPh sb="2" eb="4">
      <t>ケイザイ</t>
    </rPh>
    <rPh sb="4" eb="6">
      <t>ケイサン</t>
    </rPh>
    <rPh sb="6" eb="8">
      <t>レキネン</t>
    </rPh>
    <rPh sb="8" eb="10">
      <t>チョウキ</t>
    </rPh>
    <rPh sb="10" eb="13">
      <t>ジケイレツ</t>
    </rPh>
    <phoneticPr fontId="2"/>
  </si>
  <si>
    <r>
      <t>200</t>
    </r>
    <r>
      <rPr>
        <sz val="11"/>
        <color indexed="8"/>
        <rFont val="ＭＳ Ｐゴシック"/>
        <family val="3"/>
        <charset val="128"/>
      </rPr>
      <t>2</t>
    </r>
    <r>
      <rPr>
        <sz val="11"/>
        <color indexed="8"/>
        <rFont val="ＭＳ Ｐゴシック"/>
        <family val="3"/>
        <charset val="128"/>
      </rPr>
      <t>年</t>
    </r>
    <rPh sb="4" eb="5">
      <t>ネン</t>
    </rPh>
    <phoneticPr fontId="52"/>
  </si>
  <si>
    <t xml:space="preserve"> </t>
    <phoneticPr fontId="2"/>
  </si>
  <si>
    <t>平成元年度</t>
    <rPh sb="0" eb="2">
      <t>ヘイセイ</t>
    </rPh>
    <rPh sb="2" eb="4">
      <t>ガンネン</t>
    </rPh>
    <rPh sb="4" eb="5">
      <t>ド</t>
    </rPh>
    <phoneticPr fontId="2"/>
  </si>
  <si>
    <t>平成31年度</t>
    <phoneticPr fontId="17"/>
  </si>
  <si>
    <t>2年/1-3月</t>
    <rPh sb="1" eb="2">
      <t>ネン</t>
    </rPh>
    <rPh sb="6" eb="7">
      <t>ツキ</t>
    </rPh>
    <phoneticPr fontId="17"/>
  </si>
  <si>
    <t>令和元年度</t>
    <rPh sb="0" eb="2">
      <t>レイワ</t>
    </rPh>
    <rPh sb="2" eb="3">
      <t>ガン</t>
    </rPh>
    <phoneticPr fontId="17"/>
  </si>
  <si>
    <t>1990.4-91.3</t>
    <phoneticPr fontId="17"/>
  </si>
  <si>
    <t>1991.4-92.3</t>
    <phoneticPr fontId="17"/>
  </si>
  <si>
    <t>1992.1-93.3</t>
    <phoneticPr fontId="17"/>
  </si>
  <si>
    <t>1993.4-94.3</t>
    <phoneticPr fontId="17"/>
  </si>
  <si>
    <t>1994.4-95.3</t>
    <phoneticPr fontId="17"/>
  </si>
  <si>
    <t>1995.4-96.3</t>
    <phoneticPr fontId="17"/>
  </si>
  <si>
    <t>1996.4-97.3</t>
    <phoneticPr fontId="17"/>
  </si>
  <si>
    <t>1997.4-98.3</t>
    <phoneticPr fontId="17"/>
  </si>
  <si>
    <t>1998.4-99.3</t>
    <phoneticPr fontId="17"/>
  </si>
  <si>
    <t>1999.4-00.3</t>
    <phoneticPr fontId="17"/>
  </si>
  <si>
    <t>2000.4-01.3</t>
    <phoneticPr fontId="17"/>
  </si>
  <si>
    <t>２９年度</t>
    <phoneticPr fontId="12"/>
  </si>
  <si>
    <t>29年度</t>
    <rPh sb="2" eb="4">
      <t>ネンド</t>
    </rPh>
    <phoneticPr fontId="29"/>
  </si>
  <si>
    <t>29年度</t>
    <rPh sb="2" eb="4">
      <t>ネンド</t>
    </rPh>
    <phoneticPr fontId="12"/>
  </si>
  <si>
    <t>29年度</t>
    <rPh sb="2" eb="4">
      <t>ネンド</t>
    </rPh>
    <phoneticPr fontId="27"/>
  </si>
  <si>
    <t xml:space="preserve">  １-２  経済活動別県内総生産（名目）（平成18年度～29年度）　[その１]</t>
    <rPh sb="22" eb="24">
      <t>ヘイセイ</t>
    </rPh>
    <rPh sb="26" eb="28">
      <t>ネンド</t>
    </rPh>
    <rPh sb="31" eb="33">
      <t>ネンド</t>
    </rPh>
    <phoneticPr fontId="27"/>
  </si>
  <si>
    <t xml:space="preserve">  ２-２  経済活動別県内総生産（実質）（平成18年度～29年度）　[その１]</t>
    <rPh sb="18" eb="20">
      <t>ジッシツ</t>
    </rPh>
    <rPh sb="22" eb="24">
      <t>ヘイセイ</t>
    </rPh>
    <rPh sb="26" eb="28">
      <t>ネンド</t>
    </rPh>
    <rPh sb="31" eb="33">
      <t>ネンド</t>
    </rPh>
    <phoneticPr fontId="27"/>
  </si>
  <si>
    <t xml:space="preserve"> ７　県内総生産（支出側／デフレーター：平成23暦年連鎖価格）</t>
    <rPh sb="6" eb="8">
      <t>セイサン</t>
    </rPh>
    <rPh sb="9" eb="11">
      <t>シシュツ</t>
    </rPh>
    <rPh sb="11" eb="12">
      <t>ガワ</t>
    </rPh>
    <phoneticPr fontId="12"/>
  </si>
  <si>
    <t xml:space="preserve"> </t>
    <phoneticPr fontId="29"/>
  </si>
  <si>
    <t>18年度</t>
    <rPh sb="2" eb="4">
      <t>ネンド</t>
    </rPh>
    <phoneticPr fontId="29"/>
  </si>
  <si>
    <t>【再掲】家計最終消費支出（除く持ち家の帰属家賃）</t>
    <rPh sb="4" eb="6">
      <t>カケイ</t>
    </rPh>
    <rPh sb="6" eb="8">
      <t>サイシュウ</t>
    </rPh>
    <rPh sb="8" eb="10">
      <t>ショウヒ</t>
    </rPh>
    <rPh sb="10" eb="12">
      <t>シシュツ</t>
    </rPh>
    <rPh sb="13" eb="14">
      <t>ノゾ</t>
    </rPh>
    <rPh sb="15" eb="16">
      <t>モ</t>
    </rPh>
    <rPh sb="17" eb="18">
      <t>ヤ</t>
    </rPh>
    <rPh sb="19" eb="21">
      <t>キゾク</t>
    </rPh>
    <rPh sb="21" eb="23">
      <t>ヤチン</t>
    </rPh>
    <phoneticPr fontId="2"/>
  </si>
  <si>
    <t>【再掲】持ち家の帰属家賃</t>
    <rPh sb="4" eb="5">
      <t>モ</t>
    </rPh>
    <rPh sb="6" eb="7">
      <t>ヤ</t>
    </rPh>
    <rPh sb="8" eb="10">
      <t>キゾク</t>
    </rPh>
    <rPh sb="10" eb="12">
      <t>ヤチン</t>
    </rPh>
    <phoneticPr fontId="2"/>
  </si>
  <si>
    <t>H29県確報</t>
    <rPh sb="3" eb="4">
      <t>ケン</t>
    </rPh>
    <rPh sb="4" eb="6">
      <t>カクホウ</t>
    </rPh>
    <phoneticPr fontId="2"/>
  </si>
  <si>
    <t>R1.10.21公表</t>
    <rPh sb="8" eb="10">
      <t>コウヒョウ</t>
    </rPh>
    <phoneticPr fontId="2"/>
  </si>
  <si>
    <r>
      <t>201</t>
    </r>
    <r>
      <rPr>
        <sz val="11"/>
        <rFont val="ＭＳ Ｐゴシック"/>
        <family val="3"/>
        <charset val="128"/>
      </rPr>
      <t>7</t>
    </r>
    <r>
      <rPr>
        <sz val="11"/>
        <rFont val="ＭＳ Ｐゴシック"/>
        <family val="3"/>
        <charset val="128"/>
      </rPr>
      <t>年度</t>
    </r>
    <rPh sb="4" eb="6">
      <t>ネンド</t>
    </rPh>
    <phoneticPr fontId="2"/>
  </si>
  <si>
    <t>H30試算</t>
    <rPh sb="3" eb="5">
      <t>シサン</t>
    </rPh>
    <phoneticPr fontId="2"/>
  </si>
  <si>
    <t>Ⅱ　県民経済計算関連指標</t>
    <rPh sb="2" eb="3">
      <t>ケン</t>
    </rPh>
    <phoneticPr fontId="2"/>
  </si>
  <si>
    <t>単　位</t>
    <phoneticPr fontId="2"/>
  </si>
  <si>
    <t>16年度</t>
    <phoneticPr fontId="2"/>
  </si>
  <si>
    <t>17年度</t>
    <phoneticPr fontId="2"/>
  </si>
  <si>
    <t>18年度</t>
    <phoneticPr fontId="2"/>
  </si>
  <si>
    <t>19年度</t>
    <phoneticPr fontId="2"/>
  </si>
  <si>
    <t>20年度</t>
    <phoneticPr fontId="2"/>
  </si>
  <si>
    <t>21年度</t>
    <phoneticPr fontId="2"/>
  </si>
  <si>
    <t>22年度</t>
    <phoneticPr fontId="2"/>
  </si>
  <si>
    <t>27年度</t>
    <phoneticPr fontId="2"/>
  </si>
  <si>
    <t>28年度</t>
    <phoneticPr fontId="2"/>
  </si>
  <si>
    <t>29年度</t>
  </si>
  <si>
    <t xml:space="preserve">1
</t>
    <phoneticPr fontId="2"/>
  </si>
  <si>
    <t>名　　　目</t>
    <phoneticPr fontId="2"/>
  </si>
  <si>
    <t>増加率（％）</t>
    <phoneticPr fontId="2"/>
  </si>
  <si>
    <t>実　　　質</t>
    <phoneticPr fontId="2"/>
  </si>
  <si>
    <t>名　　　目</t>
    <phoneticPr fontId="2"/>
  </si>
  <si>
    <t>増加率（％）</t>
    <phoneticPr fontId="2"/>
  </si>
  <si>
    <t>千　円</t>
    <phoneticPr fontId="2"/>
  </si>
  <si>
    <t>総人口</t>
    <phoneticPr fontId="18"/>
  </si>
  <si>
    <t>人</t>
    <phoneticPr fontId="2"/>
  </si>
  <si>
    <t>総務省推計人口</t>
    <rPh sb="0" eb="3">
      <t>ソウムショウ</t>
    </rPh>
    <rPh sb="3" eb="5">
      <t>スイケイ</t>
    </rPh>
    <rPh sb="5" eb="7">
      <t>ジンコウ</t>
    </rPh>
    <phoneticPr fontId="2"/>
  </si>
  <si>
    <t>世帯数</t>
    <phoneticPr fontId="18"/>
  </si>
  <si>
    <t>世帯</t>
    <phoneticPr fontId="2"/>
  </si>
  <si>
    <t>県統計書2.1</t>
    <rPh sb="0" eb="1">
      <t>ケン</t>
    </rPh>
    <rPh sb="1" eb="4">
      <t>トウケイショ</t>
    </rPh>
    <phoneticPr fontId="2"/>
  </si>
  <si>
    <t>県統計書1.1</t>
    <rPh sb="0" eb="1">
      <t>ケン</t>
    </rPh>
    <rPh sb="1" eb="4">
      <t>トウケイショ</t>
    </rPh>
    <phoneticPr fontId="2"/>
  </si>
  <si>
    <t>平成27年=100</t>
    <phoneticPr fontId="18"/>
  </si>
  <si>
    <t>平成27年=100</t>
    <phoneticPr fontId="2"/>
  </si>
  <si>
    <t>　　　　［14　名目賃金指数］：平成12年度以降＝平成17年１月に新産業分類に組み換えた公表値,　平成11年度以前＝旧産業分類で、当冊子作成元での推計値</t>
    <phoneticPr fontId="18"/>
  </si>
  <si>
    <t xml:space="preserve"> </t>
    <phoneticPr fontId="2"/>
  </si>
  <si>
    <t>実質GNI(県民総所得）</t>
    <rPh sb="0" eb="2">
      <t>ジッシツ</t>
    </rPh>
    <rPh sb="6" eb="7">
      <t>ケン</t>
    </rPh>
    <rPh sb="8" eb="11">
      <t>ソウショトク</t>
    </rPh>
    <phoneticPr fontId="2"/>
  </si>
  <si>
    <t>（単位：百万円)</t>
    <rPh sb="1" eb="3">
      <t>タンイ</t>
    </rPh>
    <rPh sb="4" eb="5">
      <t>ヒャク</t>
    </rPh>
    <rPh sb="5" eb="7">
      <t>マンエン</t>
    </rPh>
    <phoneticPr fontId="27"/>
  </si>
  <si>
    <t>速報</t>
    <rPh sb="0" eb="2">
      <t>ソクホウ</t>
    </rPh>
    <phoneticPr fontId="27"/>
  </si>
  <si>
    <t>見通し</t>
    <rPh sb="0" eb="2">
      <t>ミトオ</t>
    </rPh>
    <phoneticPr fontId="27"/>
  </si>
  <si>
    <t>増減率（％）</t>
    <rPh sb="0" eb="3">
      <t>ゾウゲンリツ</t>
    </rPh>
    <phoneticPr fontId="27"/>
  </si>
  <si>
    <t xml:space="preserve">年度    </t>
    <rPh sb="0" eb="2">
      <t>ネンド</t>
    </rPh>
    <phoneticPr fontId="2"/>
  </si>
  <si>
    <t>平成27年度</t>
    <rPh sb="0" eb="2">
      <t>ヘイセイ</t>
    </rPh>
    <rPh sb="4" eb="6">
      <t>ネンド</t>
    </rPh>
    <phoneticPr fontId="27"/>
  </si>
  <si>
    <t>平成28年度</t>
    <rPh sb="0" eb="2">
      <t>ヘイセイ</t>
    </rPh>
    <rPh sb="4" eb="6">
      <t>ネンド</t>
    </rPh>
    <phoneticPr fontId="27"/>
  </si>
  <si>
    <t>平成29年度</t>
    <rPh sb="0" eb="2">
      <t>ヘイセイ</t>
    </rPh>
    <rPh sb="4" eb="6">
      <t>ネンド</t>
    </rPh>
    <phoneticPr fontId="27"/>
  </si>
  <si>
    <t>平成30年度</t>
    <rPh sb="0" eb="2">
      <t>ヘイセイ</t>
    </rPh>
    <rPh sb="4" eb="6">
      <t>ネンド</t>
    </rPh>
    <phoneticPr fontId="27"/>
  </si>
  <si>
    <t>令和2年度</t>
    <rPh sb="0" eb="2">
      <t>レイワ</t>
    </rPh>
    <rPh sb="3" eb="5">
      <t>ネンド</t>
    </rPh>
    <phoneticPr fontId="27"/>
  </si>
  <si>
    <t>兵庫県</t>
  </si>
  <si>
    <t>阪神南地域</t>
  </si>
  <si>
    <t>阪神北地域</t>
  </si>
  <si>
    <t>北播磨地域</t>
  </si>
  <si>
    <t>西脇市</t>
    <rPh sb="0" eb="3">
      <t>ニシワキシ</t>
    </rPh>
    <phoneticPr fontId="28"/>
  </si>
  <si>
    <t>三木市</t>
    <rPh sb="0" eb="3">
      <t>ミキシ</t>
    </rPh>
    <phoneticPr fontId="28"/>
  </si>
  <si>
    <t>加東市</t>
    <rPh sb="0" eb="2">
      <t>カトウ</t>
    </rPh>
    <rPh sb="2" eb="3">
      <t>シ</t>
    </rPh>
    <phoneticPr fontId="28"/>
  </si>
  <si>
    <t>多可町</t>
    <rPh sb="0" eb="1">
      <t>タ</t>
    </rPh>
    <rPh sb="1" eb="2">
      <t>カ</t>
    </rPh>
    <rPh sb="2" eb="3">
      <t>チョウ</t>
    </rPh>
    <phoneticPr fontId="28"/>
  </si>
  <si>
    <t>中播磨地域</t>
  </si>
  <si>
    <t>姫路市</t>
    <rPh sb="0" eb="3">
      <t>ヒメジシ</t>
    </rPh>
    <phoneticPr fontId="28"/>
  </si>
  <si>
    <t>神河町</t>
    <rPh sb="0" eb="1">
      <t>カミ</t>
    </rPh>
    <rPh sb="1" eb="2">
      <t>カワ</t>
    </rPh>
    <rPh sb="2" eb="3">
      <t>チョウ</t>
    </rPh>
    <phoneticPr fontId="28"/>
  </si>
  <si>
    <t>西播磨地域</t>
  </si>
  <si>
    <t>たつの市</t>
    <rPh sb="3" eb="4">
      <t>シ</t>
    </rPh>
    <phoneticPr fontId="28"/>
  </si>
  <si>
    <t>佐用町</t>
    <rPh sb="0" eb="3">
      <t>サヨウチョウ</t>
    </rPh>
    <phoneticPr fontId="28"/>
  </si>
  <si>
    <t>豊岡市</t>
    <rPh sb="0" eb="3">
      <t>トヨオカシ</t>
    </rPh>
    <phoneticPr fontId="2"/>
  </si>
  <si>
    <t>養父市</t>
    <rPh sb="0" eb="2">
      <t>ヤブ</t>
    </rPh>
    <rPh sb="2" eb="3">
      <t>シ</t>
    </rPh>
    <phoneticPr fontId="28"/>
  </si>
  <si>
    <t>新温泉町</t>
    <rPh sb="0" eb="1">
      <t>シン</t>
    </rPh>
    <rPh sb="1" eb="4">
      <t>オンセンチョウ</t>
    </rPh>
    <phoneticPr fontId="28"/>
  </si>
  <si>
    <t>洲本市</t>
    <rPh sb="0" eb="3">
      <t>スモトシ</t>
    </rPh>
    <phoneticPr fontId="28"/>
  </si>
  <si>
    <t>被災12市</t>
    <rPh sb="0" eb="2">
      <t>ヒサイ</t>
    </rPh>
    <rPh sb="4" eb="5">
      <t>シ</t>
    </rPh>
    <phoneticPr fontId="27"/>
  </si>
  <si>
    <t>市町内総生産（実質：平成23年連鎖価格）</t>
    <rPh sb="0" eb="3">
      <t>シチョウナイ</t>
    </rPh>
    <rPh sb="3" eb="4">
      <t>ソウ</t>
    </rPh>
    <rPh sb="4" eb="6">
      <t>セイサン</t>
    </rPh>
    <rPh sb="7" eb="9">
      <t>ジッシツ</t>
    </rPh>
    <rPh sb="10" eb="12">
      <t>ヘイセイ</t>
    </rPh>
    <rPh sb="14" eb="15">
      <t>ネン</t>
    </rPh>
    <rPh sb="15" eb="17">
      <t>レンサ</t>
    </rPh>
    <rPh sb="17" eb="19">
      <t>カカク</t>
    </rPh>
    <phoneticPr fontId="27"/>
  </si>
  <si>
    <t xml:space="preserve">  </t>
    <phoneticPr fontId="27"/>
  </si>
  <si>
    <t>100万円</t>
    <rPh sb="3" eb="5">
      <t>マンエン</t>
    </rPh>
    <phoneticPr fontId="2"/>
  </si>
  <si>
    <t>(資料）内閣府経済社会総合研究所「国民経済計算」、兵庫県「県民経済計算」、「市町民経済計算」</t>
    <rPh sb="1" eb="3">
      <t>シリョウ</t>
    </rPh>
    <rPh sb="4" eb="6">
      <t>ナイカク</t>
    </rPh>
    <rPh sb="6" eb="7">
      <t>フ</t>
    </rPh>
    <rPh sb="7" eb="9">
      <t>ケイザイ</t>
    </rPh>
    <rPh sb="9" eb="11">
      <t>シャカイ</t>
    </rPh>
    <rPh sb="11" eb="13">
      <t>ソウゴウ</t>
    </rPh>
    <rPh sb="13" eb="16">
      <t>ケンキュウショ</t>
    </rPh>
    <rPh sb="17" eb="19">
      <t>コクミン</t>
    </rPh>
    <rPh sb="19" eb="21">
      <t>ケイザイ</t>
    </rPh>
    <rPh sb="21" eb="23">
      <t>ケイサン</t>
    </rPh>
    <rPh sb="25" eb="28">
      <t>ヒョウゴケン</t>
    </rPh>
    <rPh sb="29" eb="31">
      <t>ケンミン</t>
    </rPh>
    <rPh sb="31" eb="33">
      <t>ケイザイ</t>
    </rPh>
    <rPh sb="33" eb="35">
      <t>ケイサン</t>
    </rPh>
    <rPh sb="38" eb="40">
      <t>シチョウ</t>
    </rPh>
    <rPh sb="40" eb="41">
      <t>ミン</t>
    </rPh>
    <rPh sb="41" eb="43">
      <t>ケイザイ</t>
    </rPh>
    <rPh sb="43" eb="45">
      <t>ケイサン</t>
    </rPh>
    <phoneticPr fontId="2"/>
  </si>
  <si>
    <t>94年</t>
    <rPh sb="2" eb="3">
      <t>ネン</t>
    </rPh>
    <phoneticPr fontId="2"/>
  </si>
  <si>
    <t>震災時</t>
    <rPh sb="0" eb="2">
      <t>シンサイ</t>
    </rPh>
    <rPh sb="2" eb="3">
      <t>ジ</t>
    </rPh>
    <phoneticPr fontId="2"/>
  </si>
  <si>
    <t>備考</t>
    <rPh sb="0" eb="2">
      <t>ビコウ</t>
    </rPh>
    <phoneticPr fontId="2"/>
  </si>
  <si>
    <t>震災前</t>
    <rPh sb="0" eb="2">
      <t>シンサイ</t>
    </rPh>
    <rPh sb="2" eb="3">
      <t>マエ</t>
    </rPh>
    <phoneticPr fontId="2"/>
  </si>
  <si>
    <t>金融危機</t>
    <rPh sb="0" eb="2">
      <t>キンユウ</t>
    </rPh>
    <rPh sb="2" eb="4">
      <t>キキ</t>
    </rPh>
    <phoneticPr fontId="2"/>
  </si>
  <si>
    <t>ITバブル</t>
    <phoneticPr fontId="2"/>
  </si>
  <si>
    <t>東日本大震災</t>
    <rPh sb="0" eb="1">
      <t>ヒガシ</t>
    </rPh>
    <rPh sb="1" eb="3">
      <t>ニホン</t>
    </rPh>
    <rPh sb="3" eb="6">
      <t>ダイシンサイ</t>
    </rPh>
    <phoneticPr fontId="2"/>
  </si>
  <si>
    <t>実質GDP（2011年連鎖価格、2008SNA）</t>
    <rPh sb="0" eb="2">
      <t>ジッシツ</t>
    </rPh>
    <rPh sb="10" eb="11">
      <t>ネン</t>
    </rPh>
    <rPh sb="11" eb="13">
      <t>レンサ</t>
    </rPh>
    <rPh sb="13" eb="15">
      <t>カカク</t>
    </rPh>
    <phoneticPr fontId="2"/>
  </si>
  <si>
    <t>1994年=100</t>
    <rPh sb="4" eb="5">
      <t>ネン</t>
    </rPh>
    <phoneticPr fontId="2"/>
  </si>
  <si>
    <t>4月景気の山</t>
    <rPh sb="1" eb="2">
      <t>ツキ</t>
    </rPh>
    <rPh sb="2" eb="4">
      <t>ケイキ</t>
    </rPh>
    <rPh sb="5" eb="6">
      <t>ヤマ</t>
    </rPh>
    <phoneticPr fontId="2"/>
  </si>
  <si>
    <t>5月景気の谷</t>
    <rPh sb="1" eb="2">
      <t>ガツ</t>
    </rPh>
    <rPh sb="2" eb="4">
      <t>ケイキ</t>
    </rPh>
    <rPh sb="5" eb="6">
      <t>タニ</t>
    </rPh>
    <phoneticPr fontId="2"/>
  </si>
  <si>
    <t>7月景気の山</t>
    <rPh sb="1" eb="2">
      <t>ツキ</t>
    </rPh>
    <rPh sb="2" eb="4">
      <t>ケイキ</t>
    </rPh>
    <rPh sb="5" eb="6">
      <t>ヤマ</t>
    </rPh>
    <phoneticPr fontId="2"/>
  </si>
  <si>
    <t>12月景気の谷</t>
    <rPh sb="2" eb="3">
      <t>ガツ</t>
    </rPh>
    <rPh sb="3" eb="5">
      <t>ケイキ</t>
    </rPh>
    <rPh sb="6" eb="7">
      <t>タニ</t>
    </rPh>
    <phoneticPr fontId="2"/>
  </si>
  <si>
    <t>7月景気の山</t>
    <rPh sb="1" eb="2">
      <t>ガツ</t>
    </rPh>
    <rPh sb="2" eb="4">
      <t>ケイキ</t>
    </rPh>
    <rPh sb="5" eb="6">
      <t>ヤマ</t>
    </rPh>
    <phoneticPr fontId="2"/>
  </si>
  <si>
    <t>3月景気の谷</t>
    <rPh sb="1" eb="2">
      <t>ガツ</t>
    </rPh>
    <rPh sb="2" eb="4">
      <t>ケイキ</t>
    </rPh>
    <rPh sb="5" eb="6">
      <t>タニ</t>
    </rPh>
    <phoneticPr fontId="2"/>
  </si>
  <si>
    <t>2月景気の山</t>
    <rPh sb="1" eb="2">
      <t>ツキ</t>
    </rPh>
    <rPh sb="2" eb="4">
      <t>ケイキ</t>
    </rPh>
    <rPh sb="5" eb="6">
      <t>ヤマ</t>
    </rPh>
    <phoneticPr fontId="2"/>
  </si>
  <si>
    <t>2月景気の谷</t>
    <rPh sb="1" eb="2">
      <t>ガツ</t>
    </rPh>
    <rPh sb="2" eb="4">
      <t>ケイキ</t>
    </rPh>
    <rPh sb="5" eb="6">
      <t>タニ</t>
    </rPh>
    <phoneticPr fontId="2"/>
  </si>
  <si>
    <t>実質GDP(2011年連鎖、2008SNA)</t>
    <rPh sb="0" eb="2">
      <t>ジッシツ</t>
    </rPh>
    <rPh sb="10" eb="11">
      <t>ネン</t>
    </rPh>
    <rPh sb="11" eb="13">
      <t>レンサ</t>
    </rPh>
    <phoneticPr fontId="2"/>
  </si>
  <si>
    <t>景気循環日付</t>
    <rPh sb="0" eb="2">
      <t>ケイキ</t>
    </rPh>
    <rPh sb="2" eb="4">
      <t>ジュンカン</t>
    </rPh>
    <rPh sb="4" eb="6">
      <t>ヒヅケ</t>
    </rPh>
    <phoneticPr fontId="2"/>
  </si>
  <si>
    <t>1994年</t>
    <rPh sb="4" eb="5">
      <t>ネン</t>
    </rPh>
    <phoneticPr fontId="2"/>
  </si>
  <si>
    <t>単位</t>
    <rPh sb="0" eb="2">
      <t>タンイ</t>
    </rPh>
    <phoneticPr fontId="2"/>
  </si>
  <si>
    <t>人</t>
    <rPh sb="0" eb="1">
      <t>ニン</t>
    </rPh>
    <phoneticPr fontId="2"/>
  </si>
  <si>
    <t>億円</t>
    <rPh sb="0" eb="2">
      <t>オクエン</t>
    </rPh>
    <phoneticPr fontId="2"/>
  </si>
  <si>
    <t>復興需要</t>
    <rPh sb="0" eb="2">
      <t>フッコウ</t>
    </rPh>
    <rPh sb="2" eb="4">
      <t>ジュヨウ</t>
    </rPh>
    <phoneticPr fontId="2"/>
  </si>
  <si>
    <t>ITバブル崩壊</t>
    <rPh sb="5" eb="7">
      <t>ホウカイ</t>
    </rPh>
    <phoneticPr fontId="2"/>
  </si>
  <si>
    <t>鉱工業指数</t>
    <rPh sb="0" eb="3">
      <t>コウコウギョウ</t>
    </rPh>
    <rPh sb="3" eb="5">
      <t>シスウ</t>
    </rPh>
    <phoneticPr fontId="2"/>
  </si>
  <si>
    <t>有効求人倍率</t>
    <rPh sb="0" eb="2">
      <t>ユウコウ</t>
    </rPh>
    <rPh sb="2" eb="4">
      <t>キュウジン</t>
    </rPh>
    <rPh sb="4" eb="6">
      <t>バイリツ</t>
    </rPh>
    <phoneticPr fontId="2"/>
  </si>
  <si>
    <t>2015年=100</t>
  </si>
  <si>
    <t>被災地</t>
    <rPh sb="0" eb="3">
      <t>ヒサイチ</t>
    </rPh>
    <phoneticPr fontId="2"/>
  </si>
  <si>
    <t>景気回復</t>
    <rPh sb="0" eb="2">
      <t>ケイキ</t>
    </rPh>
    <rPh sb="2" eb="4">
      <t>カイフク</t>
    </rPh>
    <phoneticPr fontId="2"/>
  </si>
  <si>
    <t>景気後退</t>
    <rPh sb="0" eb="2">
      <t>ケイキ</t>
    </rPh>
    <rPh sb="2" eb="4">
      <t>コウタイ</t>
    </rPh>
    <phoneticPr fontId="2"/>
  </si>
  <si>
    <t>阪神・淡路大震災後経済指標の推移</t>
    <rPh sb="0" eb="2">
      <t>ハンシン</t>
    </rPh>
    <rPh sb="3" eb="5">
      <t>アワジ</t>
    </rPh>
    <rPh sb="5" eb="6">
      <t>ダイ</t>
    </rPh>
    <rPh sb="6" eb="8">
      <t>シンサイ</t>
    </rPh>
    <rPh sb="8" eb="9">
      <t>ゴ</t>
    </rPh>
    <rPh sb="9" eb="11">
      <t>ケイザイ</t>
    </rPh>
    <rPh sb="11" eb="13">
      <t>シヒョウ</t>
    </rPh>
    <rPh sb="14" eb="16">
      <t>スイイ</t>
    </rPh>
    <phoneticPr fontId="2"/>
  </si>
  <si>
    <t>実質賃金指数</t>
    <rPh sb="0" eb="2">
      <t>ジッシツ</t>
    </rPh>
    <rPh sb="2" eb="4">
      <t>チンギン</t>
    </rPh>
    <rPh sb="4" eb="6">
      <t>シスウ</t>
    </rPh>
    <phoneticPr fontId="2"/>
  </si>
  <si>
    <t>　</t>
    <phoneticPr fontId="2"/>
  </si>
  <si>
    <t xml:space="preserve"> </t>
    <phoneticPr fontId="2"/>
  </si>
  <si>
    <t>震災復旧</t>
    <rPh sb="0" eb="2">
      <t>シンサイ</t>
    </rPh>
    <rPh sb="2" eb="4">
      <t>フッキュウ</t>
    </rPh>
    <phoneticPr fontId="2"/>
  </si>
  <si>
    <t>Ⅰ期(01-94)</t>
    <rPh sb="1" eb="2">
      <t>キ</t>
    </rPh>
    <phoneticPr fontId="2"/>
  </si>
  <si>
    <t>Ⅱ期(08-01)</t>
    <rPh sb="1" eb="2">
      <t>キ</t>
    </rPh>
    <phoneticPr fontId="2"/>
  </si>
  <si>
    <t>Ⅲ期(13-08)</t>
    <rPh sb="1" eb="2">
      <t>キ</t>
    </rPh>
    <phoneticPr fontId="2"/>
  </si>
  <si>
    <t>Ⅳ期(18-13)</t>
    <rPh sb="1" eb="2">
      <t>キ</t>
    </rPh>
    <phoneticPr fontId="2"/>
  </si>
  <si>
    <t>移出</t>
    <rPh sb="0" eb="2">
      <t>イシュツ</t>
    </rPh>
    <phoneticPr fontId="2"/>
  </si>
  <si>
    <t>輸出</t>
    <rPh sb="0" eb="2">
      <t>ユシュツ</t>
    </rPh>
    <phoneticPr fontId="2"/>
  </si>
  <si>
    <t>年</t>
    <rPh sb="0" eb="1">
      <t>ネン</t>
    </rPh>
    <phoneticPr fontId="2"/>
  </si>
  <si>
    <t>県内生産額</t>
    <rPh sb="0" eb="2">
      <t>ケンアイ</t>
    </rPh>
    <rPh sb="2" eb="5">
      <t>セイサンガク</t>
    </rPh>
    <phoneticPr fontId="2"/>
  </si>
  <si>
    <t>(出所）兵庫県統計課「兵庫県産業連関表」</t>
    <rPh sb="1" eb="3">
      <t>シュッショ</t>
    </rPh>
    <rPh sb="4" eb="7">
      <t>ヒョウゴケン</t>
    </rPh>
    <rPh sb="7" eb="9">
      <t>トウケイ</t>
    </rPh>
    <rPh sb="9" eb="10">
      <t>カ</t>
    </rPh>
    <rPh sb="11" eb="14">
      <t>ヒョウゴケン</t>
    </rPh>
    <rPh sb="14" eb="16">
      <t>サンギョウ</t>
    </rPh>
    <rPh sb="16" eb="18">
      <t>レンカン</t>
    </rPh>
    <rPh sb="18" eb="19">
      <t>ヒョウ</t>
    </rPh>
    <phoneticPr fontId="2"/>
  </si>
  <si>
    <t>移輸出</t>
    <rPh sb="0" eb="1">
      <t>イ</t>
    </rPh>
    <rPh sb="1" eb="3">
      <t>ユシュツ</t>
    </rPh>
    <phoneticPr fontId="2"/>
  </si>
  <si>
    <t>兵庫県産業連関表移輸出率</t>
    <rPh sb="0" eb="3">
      <t>ヒョウゴケン</t>
    </rPh>
    <rPh sb="3" eb="5">
      <t>サンギョウ</t>
    </rPh>
    <rPh sb="5" eb="7">
      <t>レンカン</t>
    </rPh>
    <rPh sb="7" eb="8">
      <t>ヒョウ</t>
    </rPh>
    <rPh sb="8" eb="9">
      <t>イ</t>
    </rPh>
    <rPh sb="9" eb="11">
      <t>ユシュツ</t>
    </rPh>
    <rPh sb="11" eb="12">
      <t>リツ</t>
    </rPh>
    <phoneticPr fontId="2"/>
  </si>
  <si>
    <t>(単位：％）</t>
    <rPh sb="1" eb="3">
      <t>タンイ</t>
    </rPh>
    <phoneticPr fontId="2"/>
  </si>
  <si>
    <t>15-90</t>
    <phoneticPr fontId="2"/>
  </si>
  <si>
    <t>兵庫県移出・移入の推移</t>
    <rPh sb="0" eb="3">
      <t>ヒョウゴケン</t>
    </rPh>
    <rPh sb="3" eb="5">
      <t>イシュツ</t>
    </rPh>
    <rPh sb="6" eb="8">
      <t>イニュウ</t>
    </rPh>
    <rPh sb="9" eb="11">
      <t>スイイ</t>
    </rPh>
    <phoneticPr fontId="2"/>
  </si>
  <si>
    <t>年平均増減率</t>
    <rPh sb="0" eb="1">
      <t>ネン</t>
    </rPh>
    <rPh sb="1" eb="3">
      <t>ヘイキン</t>
    </rPh>
    <rPh sb="3" eb="6">
      <t>ゾウゲンリツ</t>
    </rPh>
    <phoneticPr fontId="2"/>
  </si>
  <si>
    <t>平成31・</t>
  </si>
  <si>
    <t>4-6月</t>
    <rPh sb="3" eb="4">
      <t>ツキ</t>
    </rPh>
    <phoneticPr fontId="2"/>
  </si>
  <si>
    <t>令和元年度</t>
    <rPh sb="0" eb="2">
      <t>レイワ</t>
    </rPh>
    <rPh sb="2" eb="3">
      <t>モト</t>
    </rPh>
    <rPh sb="3" eb="5">
      <t>ネンド</t>
    </rPh>
    <phoneticPr fontId="2"/>
  </si>
  <si>
    <t>7-9月</t>
    <rPh sb="3" eb="4">
      <t>ツキ</t>
    </rPh>
    <phoneticPr fontId="2"/>
  </si>
  <si>
    <t>10-12月</t>
    <rPh sb="5" eb="6">
      <t>ツキ</t>
    </rPh>
    <phoneticPr fontId="2"/>
  </si>
  <si>
    <t>2年/1-3月</t>
    <rPh sb="1" eb="2">
      <t>ネン</t>
    </rPh>
    <rPh sb="6" eb="7">
      <t>ツキ</t>
    </rPh>
    <phoneticPr fontId="2"/>
  </si>
  <si>
    <t>四半期別兵庫県内ＧＤＰ速報 実質原系列</t>
    <rPh sb="14" eb="16">
      <t>ジッシツ</t>
    </rPh>
    <rPh sb="16" eb="19">
      <t>ゲンケイレツ</t>
    </rPh>
    <phoneticPr fontId="18"/>
  </si>
  <si>
    <t>県内総生産（実質年度）</t>
    <rPh sb="0" eb="2">
      <t>ケンナイ</t>
    </rPh>
    <rPh sb="2" eb="5">
      <t>ソウセイサン</t>
    </rPh>
    <rPh sb="6" eb="8">
      <t>ジッシツ</t>
    </rPh>
    <rPh sb="8" eb="10">
      <t>ネンド</t>
    </rPh>
    <phoneticPr fontId="17"/>
  </si>
  <si>
    <t>県内総生産（実質暦年）</t>
    <rPh sb="0" eb="2">
      <t>ケンナイ</t>
    </rPh>
    <rPh sb="2" eb="5">
      <t>ソウセイサン</t>
    </rPh>
    <rPh sb="6" eb="8">
      <t>ジッシツ</t>
    </rPh>
    <rPh sb="8" eb="10">
      <t>レキネン</t>
    </rPh>
    <phoneticPr fontId="17"/>
  </si>
  <si>
    <t>2011.1-12</t>
  </si>
  <si>
    <t>平成24年</t>
  </si>
  <si>
    <t>2012.1-12</t>
  </si>
  <si>
    <t>平成25年</t>
  </si>
  <si>
    <t>2013.1-12</t>
  </si>
  <si>
    <t>平成26年</t>
  </si>
  <si>
    <t>倍</t>
    <rPh sb="0" eb="1">
      <t>バイ</t>
    </rPh>
    <phoneticPr fontId="2"/>
  </si>
  <si>
    <r>
      <t>201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年度</t>
    </r>
    <rPh sb="4" eb="5">
      <t>ネン</t>
    </rPh>
    <rPh sb="5" eb="6">
      <t>ド</t>
    </rPh>
    <phoneticPr fontId="52"/>
  </si>
  <si>
    <t>16_2</t>
    <phoneticPr fontId="2"/>
  </si>
  <si>
    <t>兵庫QE（県民所得）</t>
    <rPh sb="0" eb="2">
      <t>ヒョウゴ</t>
    </rPh>
    <rPh sb="5" eb="7">
      <t>ケンミン</t>
    </rPh>
    <rPh sb="7" eb="9">
      <t>ショトク</t>
    </rPh>
    <phoneticPr fontId="2"/>
  </si>
  <si>
    <t>2016年度</t>
    <rPh sb="4" eb="6">
      <t>ネンド</t>
    </rPh>
    <phoneticPr fontId="2"/>
  </si>
  <si>
    <t>2018年度</t>
    <rPh sb="4" eb="6">
      <t>ネンド</t>
    </rPh>
    <phoneticPr fontId="2"/>
  </si>
  <si>
    <t>3_2</t>
    <phoneticPr fontId="2"/>
  </si>
  <si>
    <t>3_3</t>
    <phoneticPr fontId="2"/>
  </si>
  <si>
    <t>1994年度</t>
    <rPh sb="4" eb="6">
      <t>ネンド</t>
    </rPh>
    <phoneticPr fontId="2"/>
  </si>
  <si>
    <t>阪神淡路大震災前後比較2</t>
    <rPh sb="0" eb="2">
      <t>ハンシン</t>
    </rPh>
    <rPh sb="2" eb="4">
      <t>アワジ</t>
    </rPh>
    <rPh sb="4" eb="5">
      <t>ダイ</t>
    </rPh>
    <rPh sb="5" eb="7">
      <t>シンサイ</t>
    </rPh>
    <rPh sb="7" eb="9">
      <t>ゼンゴ</t>
    </rPh>
    <rPh sb="9" eb="11">
      <t>ヒカク</t>
    </rPh>
    <phoneticPr fontId="2"/>
  </si>
  <si>
    <t>阪神淡路大震災前後比較3</t>
    <rPh sb="0" eb="2">
      <t>ハンシン</t>
    </rPh>
    <rPh sb="2" eb="4">
      <t>アワジ</t>
    </rPh>
    <rPh sb="4" eb="5">
      <t>ダイ</t>
    </rPh>
    <rPh sb="5" eb="7">
      <t>シンサイ</t>
    </rPh>
    <rPh sb="7" eb="9">
      <t>ゼンゴ</t>
    </rPh>
    <rPh sb="9" eb="11">
      <t>ヒカク</t>
    </rPh>
    <phoneticPr fontId="2"/>
  </si>
  <si>
    <r>
      <t>国県GDP比較</t>
    </r>
    <r>
      <rPr>
        <sz val="11"/>
        <rFont val="ＭＳ Ｐゴシック"/>
        <family val="3"/>
        <charset val="128"/>
      </rPr>
      <t>(H25比較）</t>
    </r>
    <rPh sb="0" eb="1">
      <t>クニ</t>
    </rPh>
    <rPh sb="1" eb="2">
      <t>ケン</t>
    </rPh>
    <rPh sb="5" eb="7">
      <t>ヒカク</t>
    </rPh>
    <rPh sb="11" eb="13">
      <t>ヒカク</t>
    </rPh>
    <phoneticPr fontId="2"/>
  </si>
  <si>
    <t>関連統計</t>
    <rPh sb="0" eb="2">
      <t>カンレン</t>
    </rPh>
    <rPh sb="2" eb="4">
      <t>トウケイ</t>
    </rPh>
    <phoneticPr fontId="2"/>
  </si>
  <si>
    <t>阪神淡路大震災前後比較1</t>
    <rPh sb="0" eb="2">
      <t>ハンシン</t>
    </rPh>
    <rPh sb="2" eb="4">
      <t>アワジ</t>
    </rPh>
    <rPh sb="4" eb="5">
      <t>ダイ</t>
    </rPh>
    <rPh sb="5" eb="7">
      <t>シンサイ</t>
    </rPh>
    <rPh sb="7" eb="9">
      <t>ゼンゴ</t>
    </rPh>
    <rPh sb="9" eb="11">
      <t>ヒカク</t>
    </rPh>
    <phoneticPr fontId="2"/>
  </si>
  <si>
    <t>県産業連関表</t>
    <rPh sb="0" eb="1">
      <t>ケン</t>
    </rPh>
    <rPh sb="1" eb="3">
      <t>サンギョウ</t>
    </rPh>
    <rPh sb="3" eb="5">
      <t>レンカン</t>
    </rPh>
    <rPh sb="5" eb="6">
      <t>ヒョウ</t>
    </rPh>
    <phoneticPr fontId="2"/>
  </si>
  <si>
    <t xml:space="preserve"> </t>
    <phoneticPr fontId="2"/>
  </si>
  <si>
    <t>R1.12.27公表</t>
    <rPh sb="8" eb="10">
      <t>コウヒョウ</t>
    </rPh>
    <phoneticPr fontId="2"/>
  </si>
  <si>
    <t>総人口(各年10月1日）</t>
    <rPh sb="0" eb="1">
      <t>ソウ</t>
    </rPh>
    <rPh sb="1" eb="3">
      <t>ジンコウ</t>
    </rPh>
    <rPh sb="4" eb="6">
      <t>カクネン</t>
    </rPh>
    <rPh sb="8" eb="9">
      <t>ガツ</t>
    </rPh>
    <rPh sb="10" eb="11">
      <t>ニチ</t>
    </rPh>
    <phoneticPr fontId="2"/>
  </si>
  <si>
    <t>実質GDP（2011年連鎖価格）</t>
    <rPh sb="0" eb="2">
      <t>ジッシツ</t>
    </rPh>
    <rPh sb="10" eb="11">
      <t>ネン</t>
    </rPh>
    <rPh sb="11" eb="13">
      <t>レンサ</t>
    </rPh>
    <rPh sb="13" eb="15">
      <t>カカク</t>
    </rPh>
    <phoneticPr fontId="2"/>
  </si>
  <si>
    <t>生産</t>
    <rPh sb="0" eb="2">
      <t>セイサン</t>
    </rPh>
    <phoneticPr fontId="2"/>
  </si>
  <si>
    <t>労働</t>
    <rPh sb="0" eb="2">
      <t>ロウドウ</t>
    </rPh>
    <phoneticPr fontId="2"/>
  </si>
  <si>
    <t>賃金</t>
    <rPh sb="0" eb="2">
      <t>チンギン</t>
    </rPh>
    <phoneticPr fontId="2"/>
  </si>
  <si>
    <t>経済</t>
    <rPh sb="0" eb="2">
      <t>ケイザイ</t>
    </rPh>
    <phoneticPr fontId="2"/>
  </si>
  <si>
    <t>資料</t>
    <rPh sb="0" eb="2">
      <t>シリョウ</t>
    </rPh>
    <phoneticPr fontId="2"/>
  </si>
  <si>
    <t>厚生労働省「毎月勤労統計」</t>
    <rPh sb="0" eb="2">
      <t>コウセイ</t>
    </rPh>
    <rPh sb="2" eb="5">
      <t>ロウドウショウ</t>
    </rPh>
    <rPh sb="6" eb="8">
      <t>マイツキ</t>
    </rPh>
    <rPh sb="8" eb="10">
      <t>キンロウ</t>
    </rPh>
    <rPh sb="10" eb="12">
      <t>トウケイ</t>
    </rPh>
    <phoneticPr fontId="2"/>
  </si>
  <si>
    <t>人口1995.1.1</t>
    <rPh sb="0" eb="2">
      <t>ジンコウ</t>
    </rPh>
    <phoneticPr fontId="2"/>
  </si>
  <si>
    <t>2000</t>
    <phoneticPr fontId="2"/>
  </si>
  <si>
    <t>経済産業省、兵庫県「鉱工業指数」</t>
    <rPh sb="0" eb="2">
      <t>ケイザイ</t>
    </rPh>
    <rPh sb="2" eb="5">
      <t>サンギョウショウ</t>
    </rPh>
    <rPh sb="6" eb="9">
      <t>ヒョウゴケン</t>
    </rPh>
    <rPh sb="10" eb="13">
      <t>コウコウギョウ</t>
    </rPh>
    <rPh sb="13" eb="15">
      <t>シスウ</t>
    </rPh>
    <phoneticPr fontId="2"/>
  </si>
  <si>
    <t>概数</t>
    <rPh sb="0" eb="2">
      <t>ガイスウ</t>
    </rPh>
    <phoneticPr fontId="2"/>
  </si>
  <si>
    <t>推計人口</t>
    <rPh sb="0" eb="2">
      <t>スイケイ</t>
    </rPh>
    <rPh sb="2" eb="4">
      <t>ジンコウ</t>
    </rPh>
    <phoneticPr fontId="2"/>
  </si>
  <si>
    <t>期間増減率</t>
    <rPh sb="0" eb="2">
      <t>キカン</t>
    </rPh>
    <rPh sb="2" eb="5">
      <t>ゾウゲンリツ</t>
    </rPh>
    <phoneticPr fontId="2"/>
  </si>
  <si>
    <t>総務省「国勢調査」、「人口推計」、兵庫県「推計人口」</t>
    <rPh sb="0" eb="3">
      <t>ソウムショウ</t>
    </rPh>
    <rPh sb="4" eb="6">
      <t>コクセイ</t>
    </rPh>
    <rPh sb="6" eb="8">
      <t>チョウサ</t>
    </rPh>
    <rPh sb="11" eb="13">
      <t>ジンコウ</t>
    </rPh>
    <rPh sb="13" eb="15">
      <t>スイケイ</t>
    </rPh>
    <rPh sb="17" eb="20">
      <t>ヒョウゴケン</t>
    </rPh>
    <rPh sb="21" eb="23">
      <t>スイケイ</t>
    </rPh>
    <rPh sb="23" eb="25">
      <t>ジンコウ</t>
    </rPh>
    <phoneticPr fontId="2"/>
  </si>
  <si>
    <t>内閣府「国民経済計算」、見通し、「県民経済計算」、「四半期別GDP速報」等</t>
    <rPh sb="0" eb="3">
      <t>ナイカクフ</t>
    </rPh>
    <rPh sb="4" eb="6">
      <t>コクミン</t>
    </rPh>
    <rPh sb="6" eb="8">
      <t>ケイザイ</t>
    </rPh>
    <rPh sb="8" eb="10">
      <t>ケイサン</t>
    </rPh>
    <rPh sb="12" eb="14">
      <t>ミトオ</t>
    </rPh>
    <rPh sb="17" eb="19">
      <t>ケンミン</t>
    </rPh>
    <rPh sb="19" eb="21">
      <t>ケイザイ</t>
    </rPh>
    <rPh sb="21" eb="23">
      <t>ケイサン</t>
    </rPh>
    <rPh sb="26" eb="29">
      <t>シハンキ</t>
    </rPh>
    <rPh sb="29" eb="30">
      <t>ベツ</t>
    </rPh>
    <rPh sb="33" eb="35">
      <t>ソクホウ</t>
    </rPh>
    <rPh sb="36" eb="37">
      <t>トウ</t>
    </rPh>
    <phoneticPr fontId="2"/>
  </si>
  <si>
    <t>支出（実質）</t>
    <rPh sb="0" eb="2">
      <t>シシュツ</t>
    </rPh>
    <rPh sb="3" eb="5">
      <t>ジッシツ</t>
    </rPh>
    <phoneticPr fontId="2"/>
  </si>
  <si>
    <t>平成30暦年</t>
  </si>
  <si>
    <t>　１．農林水産業</t>
  </si>
  <si>
    <t>　　　　（１）農業</t>
  </si>
  <si>
    <t>　　　　（２）林業</t>
  </si>
  <si>
    <t>　　　　（３）水産業</t>
  </si>
  <si>
    <t>　２．鉱業</t>
  </si>
  <si>
    <t>　３．製造業</t>
  </si>
  <si>
    <t>　　　　（１）食料品</t>
  </si>
  <si>
    <r>
      <t>　　　　（２）繊維</t>
    </r>
    <r>
      <rPr>
        <sz val="11"/>
        <rFont val="ＭＳ Ｐゴシック"/>
        <family val="3"/>
        <charset val="128"/>
      </rPr>
      <t>製品</t>
    </r>
    <rPh sb="9" eb="11">
      <t>セイヒン</t>
    </rPh>
    <phoneticPr fontId="2"/>
  </si>
  <si>
    <r>
      <t>　　　　（３）パルプ・紙</t>
    </r>
    <r>
      <rPr>
        <sz val="11"/>
        <rFont val="ＭＳ Ｐゴシック"/>
        <family val="3"/>
        <charset val="128"/>
      </rPr>
      <t>・紙加工品</t>
    </r>
    <rPh sb="13" eb="17">
      <t>カミカコウヒン</t>
    </rPh>
    <phoneticPr fontId="2"/>
  </si>
  <si>
    <t>　　　　（４）化学</t>
  </si>
  <si>
    <t>　　　　（５）石油・石炭製品</t>
  </si>
  <si>
    <t>　　　　（６）窯業・土石製品</t>
  </si>
  <si>
    <t>　　　　（７）一次金属</t>
    <rPh sb="7" eb="9">
      <t>イチジ</t>
    </rPh>
    <rPh sb="9" eb="11">
      <t>キンゾク</t>
    </rPh>
    <phoneticPr fontId="2"/>
  </si>
  <si>
    <t>　　　　（８）金属製品</t>
  </si>
  <si>
    <r>
      <t>　　　　（９）</t>
    </r>
    <r>
      <rPr>
        <sz val="11"/>
        <rFont val="ＭＳ Ｐゴシック"/>
        <family val="3"/>
        <charset val="128"/>
      </rPr>
      <t>はん用・生産用・業務用機械</t>
    </r>
    <rPh sb="9" eb="10">
      <t>ヨウ</t>
    </rPh>
    <rPh sb="11" eb="14">
      <t>セイサンヨウ</t>
    </rPh>
    <rPh sb="15" eb="18">
      <t>ギョウムヨウ</t>
    </rPh>
    <rPh sb="18" eb="20">
      <t>キカイ</t>
    </rPh>
    <phoneticPr fontId="2"/>
  </si>
  <si>
    <r>
      <t>　　　（１０）</t>
    </r>
    <r>
      <rPr>
        <sz val="11"/>
        <rFont val="ＭＳ Ｐゴシック"/>
        <family val="3"/>
        <charset val="128"/>
      </rPr>
      <t>電子部品・デバイス</t>
    </r>
    <rPh sb="7" eb="9">
      <t>デンシ</t>
    </rPh>
    <rPh sb="9" eb="11">
      <t>ブヒン</t>
    </rPh>
    <phoneticPr fontId="2"/>
  </si>
  <si>
    <t>　　　（１１）電気機械</t>
    <rPh sb="7" eb="9">
      <t>デンキ</t>
    </rPh>
    <rPh sb="9" eb="11">
      <t>キカイ</t>
    </rPh>
    <phoneticPr fontId="2"/>
  </si>
  <si>
    <r>
      <t>　　　（１２）</t>
    </r>
    <r>
      <rPr>
        <sz val="11"/>
        <rFont val="ＭＳ Ｐゴシック"/>
        <family val="3"/>
        <charset val="128"/>
      </rPr>
      <t>情報・通信機器</t>
    </r>
    <rPh sb="7" eb="9">
      <t>ジョウホウ</t>
    </rPh>
    <rPh sb="10" eb="12">
      <t>ツウシン</t>
    </rPh>
    <rPh sb="12" eb="14">
      <t>キキ</t>
    </rPh>
    <phoneticPr fontId="2"/>
  </si>
  <si>
    <t>　　　（１３）輸送用機械</t>
  </si>
  <si>
    <t>　　　（１４）印刷業</t>
    <rPh sb="7" eb="10">
      <t>インサツギョウ</t>
    </rPh>
    <phoneticPr fontId="2"/>
  </si>
  <si>
    <t>　　　（１５）その他の製造業</t>
    <rPh sb="9" eb="10">
      <t>タ</t>
    </rPh>
    <rPh sb="11" eb="14">
      <t>セイゾウギョウ</t>
    </rPh>
    <phoneticPr fontId="2"/>
  </si>
  <si>
    <r>
      <t>　４．電気・ガス・水道</t>
    </r>
    <r>
      <rPr>
        <sz val="11"/>
        <rFont val="ＭＳ Ｐゴシック"/>
        <family val="3"/>
        <charset val="128"/>
      </rPr>
      <t>・廃棄物処理業</t>
    </r>
    <rPh sb="12" eb="15">
      <t>ハイキブツ</t>
    </rPh>
    <rPh sb="15" eb="17">
      <t>ショリ</t>
    </rPh>
    <phoneticPr fontId="2"/>
  </si>
  <si>
    <t>　　　　（１）電気業</t>
  </si>
  <si>
    <r>
      <t>　　　　（２）</t>
    </r>
    <r>
      <rPr>
        <sz val="11"/>
        <rFont val="ＭＳ Ｐゴシック"/>
        <family val="3"/>
        <charset val="128"/>
      </rPr>
      <t>ガス・水道・廃棄物処理業</t>
    </r>
    <rPh sb="13" eb="16">
      <t>ハイキブツ</t>
    </rPh>
    <rPh sb="16" eb="18">
      <t>ショリ</t>
    </rPh>
    <phoneticPr fontId="2"/>
  </si>
  <si>
    <t>　５．建設業</t>
  </si>
  <si>
    <t>　６．卸売・小売業</t>
  </si>
  <si>
    <t>　　　　（１）卸売業</t>
  </si>
  <si>
    <t>　　　　（２）小売業</t>
  </si>
  <si>
    <r>
      <t>　７．運輸</t>
    </r>
    <r>
      <rPr>
        <sz val="11"/>
        <rFont val="ＭＳ Ｐゴシック"/>
        <family val="3"/>
        <charset val="128"/>
      </rPr>
      <t>・郵便業</t>
    </r>
    <rPh sb="6" eb="8">
      <t>ユウビン</t>
    </rPh>
    <phoneticPr fontId="2"/>
  </si>
  <si>
    <r>
      <t>　８．</t>
    </r>
    <r>
      <rPr>
        <sz val="11"/>
        <rFont val="ＭＳ Ｐゴシック"/>
        <family val="3"/>
        <charset val="128"/>
      </rPr>
      <t>宿泊・飲食サービス業</t>
    </r>
    <rPh sb="3" eb="5">
      <t>シュクハク</t>
    </rPh>
    <rPh sb="6" eb="8">
      <t>インショク</t>
    </rPh>
    <rPh sb="12" eb="13">
      <t>ギョウ</t>
    </rPh>
    <phoneticPr fontId="2"/>
  </si>
  <si>
    <t>　９．情報通信業</t>
    <rPh sb="3" eb="5">
      <t>ジョウホウ</t>
    </rPh>
    <rPh sb="5" eb="7">
      <t>ツウシン</t>
    </rPh>
    <rPh sb="7" eb="8">
      <t>ギョウ</t>
    </rPh>
    <phoneticPr fontId="2"/>
  </si>
  <si>
    <r>
      <t>　　　　（１）通信</t>
    </r>
    <r>
      <rPr>
        <sz val="11"/>
        <rFont val="ＭＳ Ｐゴシック"/>
        <family val="3"/>
        <charset val="128"/>
      </rPr>
      <t>・放送業</t>
    </r>
    <rPh sb="7" eb="9">
      <t>ツウシン</t>
    </rPh>
    <rPh sb="10" eb="12">
      <t>ホウソウ</t>
    </rPh>
    <phoneticPr fontId="2"/>
  </si>
  <si>
    <r>
      <t>　　　　（２）</t>
    </r>
    <r>
      <rPr>
        <sz val="11"/>
        <rFont val="ＭＳ Ｐゴシック"/>
        <family val="3"/>
        <charset val="128"/>
      </rPr>
      <t>情報サービス・映像音声文字情報制作業</t>
    </r>
    <rPh sb="7" eb="9">
      <t>ジョウホウ</t>
    </rPh>
    <rPh sb="14" eb="16">
      <t>エイゾウ</t>
    </rPh>
    <rPh sb="16" eb="18">
      <t>オンセイ</t>
    </rPh>
    <rPh sb="18" eb="20">
      <t>モジ</t>
    </rPh>
    <rPh sb="20" eb="22">
      <t>ジョウホウ</t>
    </rPh>
    <rPh sb="22" eb="24">
      <t>セイサク</t>
    </rPh>
    <rPh sb="24" eb="25">
      <t>ギョウ</t>
    </rPh>
    <phoneticPr fontId="2"/>
  </si>
  <si>
    <t>１０．金融・保険業</t>
  </si>
  <si>
    <t>１１．不動産業</t>
  </si>
  <si>
    <t>　　　　（１）住宅賃貸業</t>
  </si>
  <si>
    <t>　　　　（２）その他の不動産業</t>
  </si>
  <si>
    <r>
      <t>１２．</t>
    </r>
    <r>
      <rPr>
        <sz val="11"/>
        <rFont val="ＭＳ Ｐゴシック"/>
        <family val="3"/>
        <charset val="128"/>
      </rPr>
      <t>専門・科学技術、業務支援サービス業</t>
    </r>
    <rPh sb="3" eb="5">
      <t>センモン</t>
    </rPh>
    <rPh sb="6" eb="8">
      <t>カガク</t>
    </rPh>
    <rPh sb="8" eb="10">
      <t>ギジュツ</t>
    </rPh>
    <rPh sb="11" eb="13">
      <t>ギョウム</t>
    </rPh>
    <rPh sb="13" eb="15">
      <t>シエン</t>
    </rPh>
    <rPh sb="19" eb="20">
      <t>ギョウ</t>
    </rPh>
    <phoneticPr fontId="2"/>
  </si>
  <si>
    <t>１３．公務</t>
    <rPh sb="3" eb="5">
      <t>コウム</t>
    </rPh>
    <phoneticPr fontId="2"/>
  </si>
  <si>
    <r>
      <t>１４．</t>
    </r>
    <r>
      <rPr>
        <sz val="11"/>
        <rFont val="ＭＳ Ｐゴシック"/>
        <family val="3"/>
        <charset val="128"/>
      </rPr>
      <t>教育</t>
    </r>
    <rPh sb="3" eb="5">
      <t>キョウイク</t>
    </rPh>
    <phoneticPr fontId="2"/>
  </si>
  <si>
    <r>
      <t>１５．</t>
    </r>
    <r>
      <rPr>
        <sz val="11"/>
        <rFont val="ＭＳ Ｐゴシック"/>
        <family val="3"/>
        <charset val="128"/>
      </rPr>
      <t>保健衛生・社会事業</t>
    </r>
    <rPh sb="3" eb="5">
      <t>ホケン</t>
    </rPh>
    <rPh sb="5" eb="7">
      <t>エイセイ</t>
    </rPh>
    <rPh sb="8" eb="10">
      <t>シャカイ</t>
    </rPh>
    <rPh sb="10" eb="12">
      <t>ジギョウ</t>
    </rPh>
    <phoneticPr fontId="2"/>
  </si>
  <si>
    <r>
      <t>１６．</t>
    </r>
    <r>
      <rPr>
        <sz val="11"/>
        <rFont val="ＭＳ Ｐゴシック"/>
        <family val="3"/>
        <charset val="128"/>
      </rPr>
      <t>その他のサービス</t>
    </r>
    <rPh sb="5" eb="6">
      <t>タ</t>
    </rPh>
    <phoneticPr fontId="2"/>
  </si>
  <si>
    <t>GDP期間別年平均増減率（％）</t>
    <rPh sb="3" eb="5">
      <t>キカン</t>
    </rPh>
    <rPh sb="5" eb="6">
      <t>ベツ</t>
    </rPh>
    <rPh sb="6" eb="7">
      <t>ネン</t>
    </rPh>
    <rPh sb="7" eb="9">
      <t>ヘイキン</t>
    </rPh>
    <rPh sb="9" eb="12">
      <t>ゾウゲンリツ</t>
    </rPh>
    <phoneticPr fontId="2"/>
  </si>
  <si>
    <t>備考2</t>
    <rPh sb="0" eb="2">
      <t>ビコウ</t>
    </rPh>
    <phoneticPr fontId="2"/>
  </si>
  <si>
    <t>　</t>
    <phoneticPr fontId="2"/>
  </si>
  <si>
    <t>ITバブル景気</t>
    <rPh sb="5" eb="7">
      <t>ケイキ</t>
    </rPh>
    <phoneticPr fontId="2"/>
  </si>
  <si>
    <t>いざなみ景気</t>
    <rPh sb="4" eb="6">
      <t>ケイキ</t>
    </rPh>
    <phoneticPr fontId="2"/>
  </si>
  <si>
    <t>輸出率上昇</t>
    <rPh sb="0" eb="2">
      <t>ユシュツ</t>
    </rPh>
    <rPh sb="2" eb="3">
      <t>リツ</t>
    </rPh>
    <rPh sb="3" eb="5">
      <t>ジョウショウ</t>
    </rPh>
    <phoneticPr fontId="2"/>
  </si>
  <si>
    <t>11東日本大震災</t>
    <rPh sb="2" eb="3">
      <t>ヒガシ</t>
    </rPh>
    <rPh sb="3" eb="5">
      <t>ニホン</t>
    </rPh>
    <rPh sb="5" eb="8">
      <t>ダイシンサイ</t>
    </rPh>
    <phoneticPr fontId="2"/>
  </si>
  <si>
    <t>11欧州債務危機</t>
    <rPh sb="2" eb="4">
      <t>オウシュウ</t>
    </rPh>
    <rPh sb="4" eb="6">
      <t>サイム</t>
    </rPh>
    <rPh sb="6" eb="8">
      <t>キキ</t>
    </rPh>
    <phoneticPr fontId="2"/>
  </si>
  <si>
    <t>08金融危機</t>
    <rPh sb="2" eb="4">
      <t>キンユウ</t>
    </rPh>
    <rPh sb="4" eb="6">
      <t>キキ</t>
    </rPh>
    <phoneticPr fontId="2"/>
  </si>
  <si>
    <t>97アジア通貨危機</t>
    <rPh sb="5" eb="7">
      <t>ツウカ</t>
    </rPh>
    <rPh sb="7" eb="9">
      <t>キキ</t>
    </rPh>
    <phoneticPr fontId="2"/>
  </si>
  <si>
    <t>19消費税率10%</t>
    <rPh sb="2" eb="4">
      <t>ショウヒ</t>
    </rPh>
    <rPh sb="4" eb="6">
      <t>ゼイリツ</t>
    </rPh>
    <phoneticPr fontId="2"/>
  </si>
  <si>
    <t>（景気の山）</t>
    <rPh sb="1" eb="3">
      <t>ケイキ</t>
    </rPh>
    <rPh sb="4" eb="5">
      <t>ヤマ</t>
    </rPh>
    <phoneticPr fontId="2"/>
  </si>
  <si>
    <t>（景気の谷）</t>
    <rPh sb="1" eb="3">
      <t>ケイキ</t>
    </rPh>
    <rPh sb="4" eb="5">
      <t>タニ</t>
    </rPh>
    <phoneticPr fontId="2"/>
  </si>
  <si>
    <t>景気回復（景気の谷）</t>
    <rPh sb="0" eb="2">
      <t>ケイキ</t>
    </rPh>
    <rPh sb="2" eb="4">
      <t>カイフク</t>
    </rPh>
    <rPh sb="5" eb="7">
      <t>ケイキ</t>
    </rPh>
    <rPh sb="8" eb="9">
      <t>タニ</t>
    </rPh>
    <phoneticPr fontId="2"/>
  </si>
  <si>
    <t>18猛暑、台風災害</t>
    <rPh sb="2" eb="4">
      <t>モウショ</t>
    </rPh>
    <rPh sb="5" eb="7">
      <t>タイフウ</t>
    </rPh>
    <rPh sb="7" eb="9">
      <t>サイガイ</t>
    </rPh>
    <phoneticPr fontId="2"/>
  </si>
  <si>
    <t>H30見通し試算</t>
    <rPh sb="3" eb="5">
      <t>ミトオ</t>
    </rPh>
    <rPh sb="6" eb="8">
      <t>シサン</t>
    </rPh>
    <phoneticPr fontId="2"/>
  </si>
  <si>
    <t>速報、見通し試算</t>
    <rPh sb="0" eb="2">
      <t>ソクホウ</t>
    </rPh>
    <rPh sb="3" eb="5">
      <t>ミトオ</t>
    </rPh>
    <rPh sb="6" eb="8">
      <t>シサン</t>
    </rPh>
    <phoneticPr fontId="2"/>
  </si>
  <si>
    <t>復興需要、国内不況</t>
    <rPh sb="0" eb="2">
      <t>フッコウ</t>
    </rPh>
    <rPh sb="2" eb="4">
      <t>ジュヨウ</t>
    </rPh>
    <rPh sb="5" eb="7">
      <t>コクナイ</t>
    </rPh>
    <rPh sb="7" eb="9">
      <t>フキョウ</t>
    </rPh>
    <phoneticPr fontId="2"/>
  </si>
  <si>
    <t>いざなみ景気（円安等）</t>
    <rPh sb="4" eb="6">
      <t>ケイキ</t>
    </rPh>
    <rPh sb="7" eb="9">
      <t>エンヤス</t>
    </rPh>
    <rPh sb="9" eb="10">
      <t>トウ</t>
    </rPh>
    <phoneticPr fontId="2"/>
  </si>
  <si>
    <t>金融危機、災害から回復</t>
    <rPh sb="0" eb="2">
      <t>キンユウ</t>
    </rPh>
    <rPh sb="2" eb="4">
      <t>キキ</t>
    </rPh>
    <rPh sb="5" eb="7">
      <t>サイガイ</t>
    </rPh>
    <rPh sb="9" eb="11">
      <t>カイフク</t>
    </rPh>
    <phoneticPr fontId="2"/>
  </si>
  <si>
    <t>戦後最長景気拡大（金融緩和等）</t>
    <rPh sb="0" eb="2">
      <t>センゴ</t>
    </rPh>
    <rPh sb="2" eb="4">
      <t>サイチョウ</t>
    </rPh>
    <rPh sb="4" eb="6">
      <t>ケイキ</t>
    </rPh>
    <rPh sb="6" eb="8">
      <t>カクダイ</t>
    </rPh>
    <rPh sb="9" eb="11">
      <t>キンユウ</t>
    </rPh>
    <rPh sb="11" eb="13">
      <t>カンワ</t>
    </rPh>
    <rPh sb="13" eb="14">
      <t>トウ</t>
    </rPh>
    <phoneticPr fontId="2"/>
  </si>
  <si>
    <t>14消費税率8%引き上げ</t>
    <rPh sb="2" eb="4">
      <t>ショウヒ</t>
    </rPh>
    <rPh sb="4" eb="6">
      <t>ゼイリツ</t>
    </rPh>
    <rPh sb="8" eb="9">
      <t>ヒ</t>
    </rPh>
    <rPh sb="10" eb="11">
      <t>ア</t>
    </rPh>
    <phoneticPr fontId="2"/>
  </si>
  <si>
    <t>97消費税率5％引き上げ</t>
    <rPh sb="2" eb="4">
      <t>ショウヒ</t>
    </rPh>
    <rPh sb="4" eb="6">
      <t>ゼイリツ</t>
    </rPh>
    <rPh sb="8" eb="9">
      <t>ヒ</t>
    </rPh>
    <rPh sb="10" eb="11">
      <t>ア</t>
    </rPh>
    <phoneticPr fontId="2"/>
  </si>
  <si>
    <t>令和元年</t>
    <rPh sb="0" eb="2">
      <t>レイワ</t>
    </rPh>
    <rPh sb="2" eb="4">
      <t>ガンネン</t>
    </rPh>
    <phoneticPr fontId="2"/>
  </si>
  <si>
    <t>　</t>
    <phoneticPr fontId="2"/>
  </si>
  <si>
    <t>2019.1-12</t>
    <phoneticPr fontId="17"/>
  </si>
  <si>
    <t xml:space="preserve"> </t>
    <phoneticPr fontId="2"/>
  </si>
  <si>
    <t xml:space="preserve"> </t>
    <phoneticPr fontId="2"/>
  </si>
  <si>
    <t xml:space="preserve"> </t>
    <phoneticPr fontId="2"/>
  </si>
  <si>
    <t>兵庫県主要関連指標の推移（年度）</t>
    <rPh sb="0" eb="3">
      <t>ヒョウゴケン</t>
    </rPh>
    <rPh sb="3" eb="5">
      <t>シュヨウ</t>
    </rPh>
    <rPh sb="13" eb="15">
      <t>ネンド</t>
    </rPh>
    <phoneticPr fontId="2"/>
  </si>
  <si>
    <t>兵庫県主要関連指標の推移（暦年）</t>
    <rPh sb="0" eb="3">
      <t>ヒョウゴケン</t>
    </rPh>
    <rPh sb="3" eb="5">
      <t>シュヨウ</t>
    </rPh>
    <rPh sb="13" eb="15">
      <t>レキネン</t>
    </rPh>
    <phoneticPr fontId="2"/>
  </si>
  <si>
    <t>全国主要関連指標の推移（暦年）</t>
    <rPh sb="0" eb="2">
      <t>ゼンコク</t>
    </rPh>
    <rPh sb="2" eb="4">
      <t>シュヨウ</t>
    </rPh>
    <rPh sb="12" eb="14">
      <t>レキネン</t>
    </rPh>
    <phoneticPr fontId="2"/>
  </si>
  <si>
    <t>％</t>
    <phoneticPr fontId="2"/>
  </si>
  <si>
    <t xml:space="preserve"> </t>
    <phoneticPr fontId="2"/>
  </si>
  <si>
    <t>　</t>
    <phoneticPr fontId="2"/>
  </si>
  <si>
    <t>※</t>
    <phoneticPr fontId="2"/>
  </si>
  <si>
    <t>西脇市</t>
    <phoneticPr fontId="2"/>
  </si>
  <si>
    <t>三木市</t>
    <phoneticPr fontId="2"/>
  </si>
  <si>
    <t>佐用町</t>
    <phoneticPr fontId="2"/>
  </si>
  <si>
    <t>豊岡市</t>
    <phoneticPr fontId="2"/>
  </si>
  <si>
    <t>洲本市</t>
    <phoneticPr fontId="2"/>
  </si>
  <si>
    <t>(資料）兵庫県統計課「平成29年度市町民経済計算」</t>
    <rPh sb="1" eb="3">
      <t>シリョウ</t>
    </rPh>
    <rPh sb="4" eb="7">
      <t>ヒョウゴケン</t>
    </rPh>
    <rPh sb="7" eb="9">
      <t>トウケイ</t>
    </rPh>
    <rPh sb="9" eb="10">
      <t>カ</t>
    </rPh>
    <rPh sb="11" eb="13">
      <t>ヘイセイ</t>
    </rPh>
    <rPh sb="15" eb="17">
      <t>ネンド</t>
    </rPh>
    <rPh sb="17" eb="18">
      <t>シ</t>
    </rPh>
    <rPh sb="18" eb="20">
      <t>チョウミン</t>
    </rPh>
    <rPh sb="20" eb="22">
      <t>ケイザイ</t>
    </rPh>
    <rPh sb="22" eb="24">
      <t>ケイサン</t>
    </rPh>
    <phoneticPr fontId="2"/>
  </si>
  <si>
    <t>　</t>
    <phoneticPr fontId="2"/>
  </si>
  <si>
    <t>市町内総生産（実質：平成23年連鎖価格）　時系列表－実数</t>
    <rPh sb="2" eb="3">
      <t>ナイ</t>
    </rPh>
    <rPh sb="3" eb="6">
      <t>ソウセイサン</t>
    </rPh>
    <rPh sb="7" eb="9">
      <t>ジッシツ</t>
    </rPh>
    <rPh sb="10" eb="12">
      <t>ヘイセイ</t>
    </rPh>
    <rPh sb="14" eb="15">
      <t>ネン</t>
    </rPh>
    <rPh sb="15" eb="17">
      <t>レンサ</t>
    </rPh>
    <rPh sb="17" eb="19">
      <t>カカク</t>
    </rPh>
    <rPh sb="21" eb="24">
      <t>ジケイレツ</t>
    </rPh>
    <rPh sb="24" eb="25">
      <t>ヒョウ</t>
    </rPh>
    <rPh sb="26" eb="28">
      <t>ジッスウ</t>
    </rPh>
    <phoneticPr fontId="18"/>
  </si>
  <si>
    <t>　</t>
    <phoneticPr fontId="2"/>
  </si>
  <si>
    <t>※</t>
    <phoneticPr fontId="2"/>
  </si>
  <si>
    <t>西脇市</t>
    <phoneticPr fontId="2"/>
  </si>
  <si>
    <t>三木市</t>
    <phoneticPr fontId="2"/>
  </si>
  <si>
    <t>佐用町</t>
    <phoneticPr fontId="2"/>
  </si>
  <si>
    <t>豊岡市</t>
    <phoneticPr fontId="2"/>
  </si>
  <si>
    <t>洲本市</t>
    <phoneticPr fontId="2"/>
  </si>
  <si>
    <t>市町民所得（名目）　時系列表－実数</t>
    <rPh sb="2" eb="3">
      <t>ミン</t>
    </rPh>
    <rPh sb="3" eb="5">
      <t>ショトク</t>
    </rPh>
    <rPh sb="6" eb="8">
      <t>メイモク</t>
    </rPh>
    <rPh sb="10" eb="13">
      <t>ジケイレツ</t>
    </rPh>
    <rPh sb="13" eb="14">
      <t>ヒョウ</t>
    </rPh>
    <rPh sb="15" eb="17">
      <t>ジッスウ</t>
    </rPh>
    <phoneticPr fontId="18"/>
  </si>
  <si>
    <t>※</t>
    <phoneticPr fontId="2"/>
  </si>
  <si>
    <t>西脇市</t>
    <phoneticPr fontId="2"/>
  </si>
  <si>
    <t>三木市</t>
    <phoneticPr fontId="2"/>
  </si>
  <si>
    <t>豊岡市</t>
    <phoneticPr fontId="2"/>
  </si>
  <si>
    <t>※</t>
    <phoneticPr fontId="2"/>
  </si>
  <si>
    <t xml:space="preserve"> </t>
    <phoneticPr fontId="27"/>
  </si>
  <si>
    <t>　</t>
    <phoneticPr fontId="27"/>
  </si>
  <si>
    <t>令和元年度</t>
    <rPh sb="0" eb="2">
      <t>レイワ</t>
    </rPh>
    <rPh sb="2" eb="3">
      <t>ガン</t>
    </rPh>
    <rPh sb="3" eb="5">
      <t>ネンド</t>
    </rPh>
    <phoneticPr fontId="27"/>
  </si>
  <si>
    <t>H30/H29</t>
    <phoneticPr fontId="27"/>
  </si>
  <si>
    <t>H31/H30</t>
    <phoneticPr fontId="27"/>
  </si>
  <si>
    <t>R2/H31</t>
    <phoneticPr fontId="27"/>
  </si>
  <si>
    <t>1</t>
    <phoneticPr fontId="27"/>
  </si>
  <si>
    <t>丹波篠山市</t>
  </si>
  <si>
    <t>（出所）兵庫県統計課「市町民経済計算試算値」、兵庫県立大学地域経済指標研究会試算</t>
    <rPh sb="1" eb="3">
      <t>シュッショ</t>
    </rPh>
    <rPh sb="4" eb="7">
      <t>ヒョウゴケン</t>
    </rPh>
    <rPh sb="7" eb="9">
      <t>トウケイ</t>
    </rPh>
    <rPh sb="9" eb="10">
      <t>カ</t>
    </rPh>
    <rPh sb="11" eb="13">
      <t>シチョウ</t>
    </rPh>
    <rPh sb="13" eb="14">
      <t>ミン</t>
    </rPh>
    <rPh sb="14" eb="16">
      <t>ケイザイ</t>
    </rPh>
    <rPh sb="16" eb="18">
      <t>ケイサン</t>
    </rPh>
    <rPh sb="18" eb="20">
      <t>シサン</t>
    </rPh>
    <rPh sb="20" eb="21">
      <t>アタイ</t>
    </rPh>
    <rPh sb="23" eb="25">
      <t>ヒョウゴ</t>
    </rPh>
    <rPh sb="25" eb="27">
      <t>ケンリツ</t>
    </rPh>
    <rPh sb="27" eb="29">
      <t>ダイガク</t>
    </rPh>
    <rPh sb="29" eb="31">
      <t>チイキ</t>
    </rPh>
    <rPh sb="31" eb="33">
      <t>ケイザイ</t>
    </rPh>
    <rPh sb="33" eb="35">
      <t>シヒョウ</t>
    </rPh>
    <rPh sb="35" eb="37">
      <t>ケンキュウ</t>
    </rPh>
    <rPh sb="37" eb="38">
      <t>カイ</t>
    </rPh>
    <rPh sb="38" eb="40">
      <t>シサン</t>
    </rPh>
    <phoneticPr fontId="27"/>
  </si>
  <si>
    <t>2019/4-3.</t>
    <phoneticPr fontId="2"/>
  </si>
  <si>
    <t xml:space="preserve"> </t>
    <phoneticPr fontId="2"/>
  </si>
  <si>
    <t>平成３年</t>
    <phoneticPr fontId="17"/>
  </si>
  <si>
    <t>1991.1-12</t>
    <phoneticPr fontId="17"/>
  </si>
  <si>
    <t>－</t>
    <phoneticPr fontId="2"/>
  </si>
  <si>
    <t>平成４年</t>
    <phoneticPr fontId="17"/>
  </si>
  <si>
    <t>1992.1-12</t>
    <phoneticPr fontId="17"/>
  </si>
  <si>
    <t>平成５年</t>
    <phoneticPr fontId="17"/>
  </si>
  <si>
    <t>1993.1-12</t>
    <phoneticPr fontId="17"/>
  </si>
  <si>
    <t>平成６年</t>
    <phoneticPr fontId="17"/>
  </si>
  <si>
    <t>1994.1-12</t>
    <phoneticPr fontId="17"/>
  </si>
  <si>
    <t>平成７年</t>
    <phoneticPr fontId="17"/>
  </si>
  <si>
    <t>1995.1-12</t>
    <phoneticPr fontId="17"/>
  </si>
  <si>
    <t>平成８年</t>
    <phoneticPr fontId="17"/>
  </si>
  <si>
    <t>1996.1-12</t>
    <phoneticPr fontId="17"/>
  </si>
  <si>
    <t>平成９年</t>
    <phoneticPr fontId="17"/>
  </si>
  <si>
    <t>1997.1-12</t>
    <phoneticPr fontId="17"/>
  </si>
  <si>
    <t>平成10年</t>
    <phoneticPr fontId="17"/>
  </si>
  <si>
    <t>1998.1-12</t>
    <phoneticPr fontId="17"/>
  </si>
  <si>
    <t>平成11年</t>
    <phoneticPr fontId="17"/>
  </si>
  <si>
    <t>1999.1-12</t>
    <phoneticPr fontId="17"/>
  </si>
  <si>
    <t>平成12年</t>
    <phoneticPr fontId="17"/>
  </si>
  <si>
    <t>2000.1-12</t>
    <phoneticPr fontId="17"/>
  </si>
  <si>
    <t>令和元年</t>
    <rPh sb="0" eb="2">
      <t>レイワ</t>
    </rPh>
    <rPh sb="2" eb="3">
      <t>ガン</t>
    </rPh>
    <phoneticPr fontId="2"/>
  </si>
  <si>
    <t>四半期別兵庫県民所得（分配）試算値</t>
    <rPh sb="0" eb="3">
      <t>シハンキ</t>
    </rPh>
    <rPh sb="3" eb="4">
      <t>ベツ</t>
    </rPh>
    <rPh sb="4" eb="6">
      <t>ヒョウゴ</t>
    </rPh>
    <rPh sb="6" eb="8">
      <t>ケンミン</t>
    </rPh>
    <rPh sb="8" eb="10">
      <t>ショトク</t>
    </rPh>
    <rPh sb="11" eb="13">
      <t>ブンパイ</t>
    </rPh>
    <rPh sb="14" eb="17">
      <t>シサンチ</t>
    </rPh>
    <phoneticPr fontId="2"/>
  </si>
  <si>
    <t>4-6月</t>
    <rPh sb="3" eb="4">
      <t>ツキ</t>
    </rPh>
    <phoneticPr fontId="3"/>
  </si>
  <si>
    <t>7-9月</t>
    <rPh sb="3" eb="4">
      <t>ツキ</t>
    </rPh>
    <phoneticPr fontId="3"/>
  </si>
  <si>
    <t>10-12月</t>
    <rPh sb="5" eb="6">
      <t>ツキ</t>
    </rPh>
    <phoneticPr fontId="3"/>
  </si>
  <si>
    <t>30年/1-3月</t>
    <rPh sb="2" eb="3">
      <t>ネン</t>
    </rPh>
    <rPh sb="7" eb="8">
      <t>ツキ</t>
    </rPh>
    <phoneticPr fontId="3"/>
  </si>
  <si>
    <t>31年/1-3月</t>
    <rPh sb="2" eb="3">
      <t>ネン</t>
    </rPh>
    <rPh sb="7" eb="8">
      <t>ツキ</t>
    </rPh>
    <phoneticPr fontId="3"/>
  </si>
  <si>
    <t>31年4-1年6月</t>
    <rPh sb="2" eb="3">
      <t>ネン</t>
    </rPh>
    <rPh sb="6" eb="7">
      <t>ネン</t>
    </rPh>
    <rPh sb="8" eb="9">
      <t>ツキ</t>
    </rPh>
    <phoneticPr fontId="3"/>
  </si>
  <si>
    <t>1年/7-9月</t>
    <rPh sb="1" eb="2">
      <t>ネン</t>
    </rPh>
    <rPh sb="6" eb="7">
      <t>ツキ</t>
    </rPh>
    <phoneticPr fontId="3"/>
  </si>
  <si>
    <t>（％）</t>
    <phoneticPr fontId="2"/>
  </si>
  <si>
    <t>平成18年度</t>
    <phoneticPr fontId="17"/>
  </si>
  <si>
    <t>平成19年度</t>
    <phoneticPr fontId="17"/>
  </si>
  <si>
    <t>平成20年度</t>
    <phoneticPr fontId="17"/>
  </si>
  <si>
    <t>平成21年度</t>
    <phoneticPr fontId="17"/>
  </si>
  <si>
    <t>平成22年度</t>
    <phoneticPr fontId="17"/>
  </si>
  <si>
    <t>平成23年度</t>
    <phoneticPr fontId="17"/>
  </si>
  <si>
    <t>4-6月</t>
    <phoneticPr fontId="17"/>
  </si>
  <si>
    <t>7-9月</t>
    <phoneticPr fontId="17"/>
  </si>
  <si>
    <t>10-12月</t>
    <phoneticPr fontId="17"/>
  </si>
  <si>
    <t>24年/1-3月</t>
    <phoneticPr fontId="17"/>
  </si>
  <si>
    <t>平成24年度</t>
    <phoneticPr fontId="17"/>
  </si>
  <si>
    <t>25年/1-3月</t>
    <phoneticPr fontId="17"/>
  </si>
  <si>
    <t>平成26年度</t>
    <phoneticPr fontId="2"/>
  </si>
  <si>
    <t>平成28年度</t>
    <phoneticPr fontId="2"/>
  </si>
  <si>
    <t>（％）</t>
    <phoneticPr fontId="2"/>
  </si>
  <si>
    <t>（％）</t>
    <phoneticPr fontId="2"/>
  </si>
  <si>
    <t xml:space="preserve"> </t>
    <phoneticPr fontId="17"/>
  </si>
  <si>
    <t>（％）</t>
    <phoneticPr fontId="2"/>
  </si>
  <si>
    <t>平成25年度</t>
    <phoneticPr fontId="17"/>
  </si>
  <si>
    <t>26年/1-3月</t>
    <phoneticPr fontId="17"/>
  </si>
  <si>
    <t>平成29年度</t>
    <phoneticPr fontId="2"/>
  </si>
  <si>
    <t>平成30年度</t>
    <phoneticPr fontId="2"/>
  </si>
  <si>
    <t>R1</t>
    <phoneticPr fontId="2"/>
  </si>
  <si>
    <r>
      <t>201</t>
    </r>
    <r>
      <rPr>
        <sz val="11"/>
        <color indexed="8"/>
        <rFont val="ＭＳ Ｐゴシック"/>
        <family val="3"/>
        <charset val="128"/>
      </rPr>
      <t>9</t>
    </r>
    <r>
      <rPr>
        <sz val="11"/>
        <color indexed="8"/>
        <rFont val="ＭＳ Ｐゴシック"/>
        <family val="3"/>
        <charset val="128"/>
      </rPr>
      <t>年</t>
    </r>
    <rPh sb="4" eb="5">
      <t>ネン</t>
    </rPh>
    <phoneticPr fontId="52"/>
  </si>
  <si>
    <t>2018年度</t>
    <rPh sb="4" eb="5">
      <t>ネン</t>
    </rPh>
    <rPh sb="5" eb="6">
      <t>ド</t>
    </rPh>
    <phoneticPr fontId="52"/>
  </si>
  <si>
    <r>
      <t>2017</t>
    </r>
    <r>
      <rPr>
        <sz val="11"/>
        <color indexed="8"/>
        <rFont val="ＭＳ Ｐゴシック"/>
        <family val="3"/>
        <charset val="128"/>
      </rPr>
      <t>年度</t>
    </r>
    <rPh sb="4" eb="5">
      <t>ネン</t>
    </rPh>
    <rPh sb="5" eb="6">
      <t>ド</t>
    </rPh>
    <phoneticPr fontId="52"/>
  </si>
  <si>
    <r>
      <t>2019</t>
    </r>
    <r>
      <rPr>
        <sz val="11"/>
        <color indexed="8"/>
        <rFont val="ＭＳ Ｐゴシック"/>
        <family val="3"/>
        <charset val="128"/>
      </rPr>
      <t>年</t>
    </r>
    <rPh sb="4" eb="5">
      <t>ネン</t>
    </rPh>
    <phoneticPr fontId="52"/>
  </si>
  <si>
    <t xml:space="preserve"> </t>
    <phoneticPr fontId="2"/>
  </si>
  <si>
    <t xml:space="preserve"> </t>
    <phoneticPr fontId="2"/>
  </si>
  <si>
    <t>-</t>
  </si>
  <si>
    <t>-</t>
    <phoneticPr fontId="2"/>
  </si>
  <si>
    <t>⑦5.50</t>
    <phoneticPr fontId="2"/>
  </si>
  <si>
    <t>④3.75</t>
    <phoneticPr fontId="2"/>
  </si>
  <si>
    <t>②2.50</t>
    <phoneticPr fontId="2"/>
  </si>
  <si>
    <t>④1.00</t>
    <phoneticPr fontId="2"/>
  </si>
  <si>
    <t>②0.35</t>
    <phoneticPr fontId="2"/>
  </si>
  <si>
    <t>③5.25</t>
    <phoneticPr fontId="2"/>
  </si>
  <si>
    <t>⑪5.00</t>
    <phoneticPr fontId="2"/>
  </si>
  <si>
    <t>⑦3.25</t>
    <phoneticPr fontId="2"/>
  </si>
  <si>
    <t>⑨1.75</t>
    <phoneticPr fontId="2"/>
  </si>
  <si>
    <t>⑨0.50</t>
    <phoneticPr fontId="2"/>
  </si>
  <si>
    <t>③0.25</t>
    <phoneticPr fontId="2"/>
  </si>
  <si>
    <t>⑧6.00</t>
    <phoneticPr fontId="2"/>
  </si>
  <si>
    <t>⑫4.50</t>
    <phoneticPr fontId="2"/>
  </si>
  <si>
    <t>⑨0.10</t>
    <phoneticPr fontId="2"/>
  </si>
  <si>
    <t>令和1</t>
    <rPh sb="0" eb="2">
      <t>レイワ</t>
    </rPh>
    <phoneticPr fontId="2"/>
  </si>
  <si>
    <t>（就業地ベース）</t>
    <rPh sb="1" eb="3">
      <t>シュウギョウ</t>
    </rPh>
    <rPh sb="3" eb="4">
      <t>チ</t>
    </rPh>
    <phoneticPr fontId="2"/>
  </si>
  <si>
    <t>県内銀行</t>
    <rPh sb="0" eb="2">
      <t>ケンナイ</t>
    </rPh>
    <rPh sb="2" eb="4">
      <t>ギンコウ</t>
    </rPh>
    <phoneticPr fontId="2"/>
  </si>
  <si>
    <t>令和元年度</t>
    <rPh sb="0" eb="2">
      <t>レイワ</t>
    </rPh>
    <rPh sb="2" eb="4">
      <t>ガンネン</t>
    </rPh>
    <rPh sb="4" eb="5">
      <t>ド</t>
    </rPh>
    <phoneticPr fontId="2"/>
  </si>
  <si>
    <t>令和元年度</t>
    <rPh sb="0" eb="2">
      <t>レイワ</t>
    </rPh>
    <rPh sb="2" eb="5">
      <t>ガンネンド</t>
    </rPh>
    <phoneticPr fontId="2"/>
  </si>
  <si>
    <t>R1</t>
    <phoneticPr fontId="2"/>
  </si>
  <si>
    <t>2019年度</t>
    <rPh sb="4" eb="6">
      <t>ネンド</t>
    </rPh>
    <phoneticPr fontId="2"/>
  </si>
  <si>
    <t>※　平成23年基準支出側GDP系列簡易遡及</t>
    <phoneticPr fontId="2"/>
  </si>
  <si>
    <t>R元</t>
    <rPh sb="1" eb="2">
      <t>ガン</t>
    </rPh>
    <phoneticPr fontId="2"/>
  </si>
  <si>
    <t>令和２年度</t>
    <rPh sb="0" eb="2">
      <t>レイワ</t>
    </rPh>
    <rPh sb="3" eb="5">
      <t>ネンド</t>
    </rPh>
    <phoneticPr fontId="2"/>
  </si>
  <si>
    <t>R2</t>
  </si>
  <si>
    <t>R1</t>
    <phoneticPr fontId="2"/>
  </si>
  <si>
    <t>令和２年度</t>
    <rPh sb="0" eb="2">
      <t>レイワ</t>
    </rPh>
    <rPh sb="3" eb="5">
      <t>ネンド</t>
    </rPh>
    <phoneticPr fontId="2"/>
  </si>
  <si>
    <t>R１</t>
    <phoneticPr fontId="2"/>
  </si>
  <si>
    <t>R２</t>
  </si>
  <si>
    <t>Ｒ１</t>
    <phoneticPr fontId="2"/>
  </si>
  <si>
    <t>Ｒ２</t>
  </si>
  <si>
    <t>※接続指数含む</t>
    <rPh sb="0" eb="2">
      <t>セツゾク</t>
    </rPh>
    <rPh sb="2" eb="4">
      <t>シスウ</t>
    </rPh>
    <rPh sb="4" eb="5">
      <t>フク</t>
    </rPh>
    <phoneticPr fontId="2"/>
  </si>
  <si>
    <t>総務省（神戸市値）「消費者物価指数年報」</t>
    <rPh sb="0" eb="3">
      <t>ソウムショウ</t>
    </rPh>
    <rPh sb="4" eb="7">
      <t>コウベシ</t>
    </rPh>
    <rPh sb="7" eb="8">
      <t>チ</t>
    </rPh>
    <phoneticPr fontId="2"/>
  </si>
  <si>
    <t>新規新車</t>
    <rPh sb="2" eb="4">
      <t>シンシャ</t>
    </rPh>
    <phoneticPr fontId="2"/>
  </si>
  <si>
    <t>総務省「国勢調査」、県統計課「人口推計」</t>
    <rPh sb="0" eb="3">
      <t>ソウムショウ</t>
    </rPh>
    <rPh sb="4" eb="6">
      <t>コクセイ</t>
    </rPh>
    <rPh sb="6" eb="8">
      <t>チョウサ</t>
    </rPh>
    <rPh sb="10" eb="11">
      <t>ケン</t>
    </rPh>
    <rPh sb="11" eb="13">
      <t>トウケイ</t>
    </rPh>
    <rPh sb="13" eb="14">
      <t>カ</t>
    </rPh>
    <rPh sb="15" eb="17">
      <t>ジンコウ</t>
    </rPh>
    <rPh sb="17" eb="19">
      <t>スイケイ</t>
    </rPh>
    <phoneticPr fontId="2"/>
  </si>
  <si>
    <t>H30～速報</t>
    <rPh sb="4" eb="6">
      <t>ソクホウ</t>
    </rPh>
    <phoneticPr fontId="2"/>
  </si>
  <si>
    <t>実質GNI(H23連鎖）</t>
    <rPh sb="0" eb="2">
      <t>ジッシツ</t>
    </rPh>
    <rPh sb="9" eb="11">
      <t>レンサ</t>
    </rPh>
    <phoneticPr fontId="2"/>
  </si>
  <si>
    <t>H31</t>
  </si>
  <si>
    <t>H30</t>
  </si>
  <si>
    <t>　　兵庫県「四半期別兵庫県内GDP速報」</t>
    <rPh sb="2" eb="5">
      <t>ヒョウゴケン</t>
    </rPh>
    <rPh sb="6" eb="9">
      <t>シハンキ</t>
    </rPh>
    <rPh sb="9" eb="10">
      <t>ベツ</t>
    </rPh>
    <rPh sb="10" eb="13">
      <t>ヒョウゴケン</t>
    </rPh>
    <rPh sb="13" eb="14">
      <t>ナイ</t>
    </rPh>
    <rPh sb="17" eb="19">
      <t>ソクホウ</t>
    </rPh>
    <phoneticPr fontId="2"/>
  </si>
  <si>
    <t>支出(名目）</t>
    <rPh sb="0" eb="2">
      <t>シシュツ</t>
    </rPh>
    <rPh sb="3" eb="5">
      <t>メイモク</t>
    </rPh>
    <phoneticPr fontId="2"/>
  </si>
  <si>
    <t>QE</t>
    <phoneticPr fontId="2"/>
  </si>
  <si>
    <t>31年度</t>
    <rPh sb="2" eb="4">
      <t>ネンド</t>
    </rPh>
    <phoneticPr fontId="2"/>
  </si>
  <si>
    <t>2019.4-20.3</t>
  </si>
  <si>
    <t>2019.4-20.3</t>
    <phoneticPr fontId="17"/>
  </si>
  <si>
    <t>平成31・令和元年度</t>
    <rPh sb="5" eb="7">
      <t>レイワ</t>
    </rPh>
    <rPh sb="7" eb="8">
      <t>ガン</t>
    </rPh>
    <rPh sb="8" eb="10">
      <t>ネンド</t>
    </rPh>
    <phoneticPr fontId="2"/>
  </si>
  <si>
    <t>平成31・令和元年度</t>
    <rPh sb="5" eb="7">
      <t>レイワ</t>
    </rPh>
    <rPh sb="7" eb="8">
      <t>ガン</t>
    </rPh>
    <rPh sb="8" eb="10">
      <t>ネンド</t>
    </rPh>
    <phoneticPr fontId="17"/>
  </si>
  <si>
    <t>2019.4-20.3</t>
    <phoneticPr fontId="17"/>
  </si>
  <si>
    <t>平成18年</t>
  </si>
  <si>
    <t>2006.1-12</t>
  </si>
  <si>
    <t>2014.1-12</t>
  </si>
  <si>
    <t>2015.1-12</t>
  </si>
  <si>
    <t>2016.1-12</t>
  </si>
  <si>
    <t>2017.1-12</t>
  </si>
  <si>
    <t>2018.1-12</t>
  </si>
  <si>
    <t>平成31・令和元年</t>
    <rPh sb="5" eb="7">
      <t>レイワ</t>
    </rPh>
    <rPh sb="7" eb="8">
      <t>ガン</t>
    </rPh>
    <phoneticPr fontId="2"/>
  </si>
  <si>
    <t>2019.1-12</t>
  </si>
  <si>
    <t>　※　実数は、各四半期の季節調整値を４倍して年額で表示しています。</t>
    <phoneticPr fontId="16"/>
  </si>
  <si>
    <t>　　　純移出・統計上の不突合を一括して季節調整しているため、この系列では純移出、移出、移入及び統計上の不突合それぞれの数値を推計していません。</t>
    <rPh sb="3" eb="4">
      <t>ジュン</t>
    </rPh>
    <rPh sb="4" eb="6">
      <t>イシュツ</t>
    </rPh>
    <rPh sb="7" eb="10">
      <t>トウケイジョウ</t>
    </rPh>
    <rPh sb="11" eb="12">
      <t>フ</t>
    </rPh>
    <rPh sb="12" eb="13">
      <t>ツツ</t>
    </rPh>
    <rPh sb="13" eb="14">
      <t>ア</t>
    </rPh>
    <rPh sb="15" eb="17">
      <t>イッカツ</t>
    </rPh>
    <rPh sb="19" eb="21">
      <t>キセツ</t>
    </rPh>
    <rPh sb="21" eb="23">
      <t>チョウセイ</t>
    </rPh>
    <rPh sb="32" eb="34">
      <t>ケイレツ</t>
    </rPh>
    <rPh sb="36" eb="37">
      <t>ジュン</t>
    </rPh>
    <rPh sb="37" eb="39">
      <t>イシュツ</t>
    </rPh>
    <rPh sb="40" eb="42">
      <t>イシュツ</t>
    </rPh>
    <rPh sb="43" eb="45">
      <t>イニュウ</t>
    </rPh>
    <rPh sb="45" eb="46">
      <t>オヨ</t>
    </rPh>
    <rPh sb="47" eb="50">
      <t>トウケイジョウ</t>
    </rPh>
    <rPh sb="51" eb="52">
      <t>フ</t>
    </rPh>
    <rPh sb="52" eb="53">
      <t>ツツ</t>
    </rPh>
    <rPh sb="53" eb="54">
      <t>ア</t>
    </rPh>
    <rPh sb="59" eb="61">
      <t>スウチ</t>
    </rPh>
    <rPh sb="62" eb="64">
      <t>スイケイ</t>
    </rPh>
    <phoneticPr fontId="16"/>
  </si>
  <si>
    <t>19年/1-3月</t>
    <rPh sb="2" eb="3">
      <t>ネン</t>
    </rPh>
    <rPh sb="7" eb="8">
      <t>ツキ</t>
    </rPh>
    <phoneticPr fontId="3"/>
  </si>
  <si>
    <t>20年/1-3月</t>
    <rPh sb="2" eb="3">
      <t>ネン</t>
    </rPh>
    <rPh sb="7" eb="8">
      <t>ツキ</t>
    </rPh>
    <phoneticPr fontId="3"/>
  </si>
  <si>
    <t>21年/1-3月</t>
    <rPh sb="2" eb="3">
      <t>ネン</t>
    </rPh>
    <rPh sb="7" eb="8">
      <t>ツキ</t>
    </rPh>
    <phoneticPr fontId="3"/>
  </si>
  <si>
    <t>22年/1-3月</t>
    <rPh sb="2" eb="3">
      <t>ネン</t>
    </rPh>
    <rPh sb="7" eb="8">
      <t>ツキ</t>
    </rPh>
    <phoneticPr fontId="3"/>
  </si>
  <si>
    <t>23年/1-3月</t>
    <rPh sb="2" eb="3">
      <t>ネン</t>
    </rPh>
    <rPh sb="7" eb="8">
      <t>ツキ</t>
    </rPh>
    <phoneticPr fontId="3"/>
  </si>
  <si>
    <t>24年/1-3月</t>
  </si>
  <si>
    <t>25年/1-3月</t>
  </si>
  <si>
    <t>26年/1-3月</t>
  </si>
  <si>
    <t>27年/1-3月</t>
    <rPh sb="2" eb="3">
      <t>ネン</t>
    </rPh>
    <rPh sb="7" eb="8">
      <t>ツキ</t>
    </rPh>
    <phoneticPr fontId="3"/>
  </si>
  <si>
    <t>29年/1-3月</t>
    <rPh sb="2" eb="3">
      <t>ネン</t>
    </rPh>
    <rPh sb="7" eb="8">
      <t>ツキ</t>
    </rPh>
    <phoneticPr fontId="3"/>
  </si>
  <si>
    <t>2年/1-3月</t>
    <rPh sb="1" eb="2">
      <t>ネン</t>
    </rPh>
    <rPh sb="6" eb="7">
      <t>ツキ</t>
    </rPh>
    <phoneticPr fontId="3"/>
  </si>
  <si>
    <t>令和元年度</t>
    <rPh sb="0" eb="2">
      <t>レイワ</t>
    </rPh>
    <rPh sb="2" eb="3">
      <t>ガン</t>
    </rPh>
    <phoneticPr fontId="3"/>
  </si>
  <si>
    <t>2019.4-19.3</t>
  </si>
  <si>
    <t>平成27年</t>
  </si>
  <si>
    <t>平成28年</t>
  </si>
  <si>
    <t>令和元年度</t>
    <rPh sb="0" eb="2">
      <t>レイワ</t>
    </rPh>
    <rPh sb="2" eb="3">
      <t>ガン</t>
    </rPh>
    <phoneticPr fontId="2"/>
  </si>
  <si>
    <t>2018.1-13</t>
  </si>
  <si>
    <t>14年/1-3月</t>
    <rPh sb="2" eb="3">
      <t>ネン</t>
    </rPh>
    <rPh sb="7" eb="8">
      <t>ツキ</t>
    </rPh>
    <phoneticPr fontId="3"/>
  </si>
  <si>
    <t>15年/1-3月</t>
    <rPh sb="2" eb="3">
      <t>ネン</t>
    </rPh>
    <rPh sb="7" eb="8">
      <t>ツキ</t>
    </rPh>
    <phoneticPr fontId="3"/>
  </si>
  <si>
    <t>16年/1-3月</t>
    <rPh sb="2" eb="3">
      <t>ネン</t>
    </rPh>
    <rPh sb="7" eb="8">
      <t>ツキ</t>
    </rPh>
    <phoneticPr fontId="3"/>
  </si>
  <si>
    <t>平成16年度</t>
  </si>
  <si>
    <t>17年/1-3月</t>
    <rPh sb="2" eb="3">
      <t>ネン</t>
    </rPh>
    <rPh sb="7" eb="8">
      <t>ツキ</t>
    </rPh>
    <phoneticPr fontId="3"/>
  </si>
  <si>
    <t>平成17年度</t>
  </si>
  <si>
    <t>18年/1-3月</t>
    <rPh sb="2" eb="3">
      <t>ネン</t>
    </rPh>
    <rPh sb="7" eb="8">
      <t>ツキ</t>
    </rPh>
    <phoneticPr fontId="3"/>
  </si>
  <si>
    <t>24年/1-3月</t>
    <rPh sb="2" eb="3">
      <t>ネン</t>
    </rPh>
    <rPh sb="7" eb="8">
      <t>ツキ</t>
    </rPh>
    <phoneticPr fontId="3"/>
  </si>
  <si>
    <t>25年/1-3月</t>
    <rPh sb="2" eb="3">
      <t>ネン</t>
    </rPh>
    <rPh sb="7" eb="8">
      <t>ツキ</t>
    </rPh>
    <phoneticPr fontId="3"/>
  </si>
  <si>
    <t>26年/1-3月</t>
    <rPh sb="2" eb="3">
      <t>ネン</t>
    </rPh>
    <rPh sb="7" eb="8">
      <t>ツキ</t>
    </rPh>
    <phoneticPr fontId="3"/>
  </si>
  <si>
    <t>28年/1-3月</t>
    <rPh sb="2" eb="3">
      <t>ネン</t>
    </rPh>
    <rPh sb="7" eb="8">
      <t>ツキ</t>
    </rPh>
    <phoneticPr fontId="3"/>
  </si>
  <si>
    <t>2001.4-02.3</t>
  </si>
  <si>
    <t>2002.4-03.3</t>
  </si>
  <si>
    <t>2003.4-04.3</t>
  </si>
  <si>
    <t>2004.4-05.3</t>
  </si>
  <si>
    <t>2005.4-06.3</t>
  </si>
  <si>
    <t>令和元年度</t>
    <rPh sb="0" eb="2">
      <t>レイワ</t>
    </rPh>
    <rPh sb="2" eb="3">
      <t>ガン</t>
    </rPh>
    <rPh sb="3" eb="5">
      <t>ネンド</t>
    </rPh>
    <phoneticPr fontId="2"/>
  </si>
  <si>
    <t>平成13年</t>
  </si>
  <si>
    <t>2001.1-12</t>
  </si>
  <si>
    <t>平成14年</t>
  </si>
  <si>
    <t>2002.1-12</t>
  </si>
  <si>
    <t>平成15年</t>
  </si>
  <si>
    <t>2003.1-12</t>
  </si>
  <si>
    <t>平成16年</t>
  </si>
  <si>
    <t>2004.1-12</t>
  </si>
  <si>
    <t>平成17年</t>
  </si>
  <si>
    <t>2005.1-12</t>
  </si>
  <si>
    <t>2年/1-3月</t>
    <rPh sb="1" eb="2">
      <t>ネン</t>
    </rPh>
    <rPh sb="6" eb="7">
      <t>ツキ</t>
    </rPh>
    <phoneticPr fontId="6"/>
  </si>
  <si>
    <t>QE</t>
    <phoneticPr fontId="2"/>
  </si>
  <si>
    <t>県外・国外所得の推移</t>
    <rPh sb="0" eb="2">
      <t>ケンガイ</t>
    </rPh>
    <rPh sb="3" eb="5">
      <t>コクガイ</t>
    </rPh>
    <rPh sb="5" eb="7">
      <t>ショトク</t>
    </rPh>
    <rPh sb="8" eb="10">
      <t>スイイ</t>
    </rPh>
    <phoneticPr fontId="2"/>
  </si>
  <si>
    <t>※　国民経済計算はH30まで</t>
    <rPh sb="2" eb="4">
      <t>コクミン</t>
    </rPh>
    <rPh sb="4" eb="6">
      <t>ケイザイ</t>
    </rPh>
    <rPh sb="6" eb="8">
      <t>ケイサン</t>
    </rPh>
    <phoneticPr fontId="2"/>
  </si>
  <si>
    <t>　　令和元はQE</t>
    <rPh sb="2" eb="4">
      <t>レイワ</t>
    </rPh>
    <rPh sb="4" eb="5">
      <t>モト</t>
    </rPh>
    <phoneticPr fontId="2"/>
  </si>
  <si>
    <t>※　県民経済計算はH29まで</t>
    <rPh sb="2" eb="4">
      <t>ケンミン</t>
    </rPh>
    <rPh sb="4" eb="6">
      <t>ケイザイ</t>
    </rPh>
    <rPh sb="6" eb="8">
      <t>ケイサン</t>
    </rPh>
    <phoneticPr fontId="2"/>
  </si>
  <si>
    <t>　　H30,R元はQE</t>
    <rPh sb="7" eb="8">
      <t>モト</t>
    </rPh>
    <phoneticPr fontId="2"/>
  </si>
  <si>
    <t>（出典）</t>
    <rPh sb="1" eb="3">
      <t>シュッテン</t>
    </rPh>
    <phoneticPr fontId="2"/>
  </si>
  <si>
    <t>最　　終　　需　　要</t>
    <rPh sb="0" eb="1">
      <t>サイ</t>
    </rPh>
    <rPh sb="3" eb="4">
      <t>シュウ</t>
    </rPh>
    <rPh sb="6" eb="7">
      <t>モトメ</t>
    </rPh>
    <rPh sb="9" eb="10">
      <t>ヨウ</t>
    </rPh>
    <phoneticPr fontId="2"/>
  </si>
  <si>
    <t>R2.3現在</t>
    <rPh sb="4" eb="6">
      <t>ゲンザイ</t>
    </rPh>
    <phoneticPr fontId="2"/>
  </si>
  <si>
    <t>2019年度</t>
  </si>
  <si>
    <t>2019年度</t>
    <rPh sb="4" eb="5">
      <t>ネン</t>
    </rPh>
    <rPh sb="5" eb="6">
      <t>ド</t>
    </rPh>
    <phoneticPr fontId="52"/>
  </si>
  <si>
    <t>賃金指数(実質)</t>
    <rPh sb="5" eb="7">
      <t>ジッシツ</t>
    </rPh>
    <phoneticPr fontId="2"/>
  </si>
  <si>
    <t>労働時間指数（所定外）</t>
    <phoneticPr fontId="2"/>
  </si>
  <si>
    <t>H17</t>
    <phoneticPr fontId="2"/>
  </si>
  <si>
    <t>H17</t>
    <phoneticPr fontId="2"/>
  </si>
  <si>
    <t>-</t>
    <phoneticPr fontId="2"/>
  </si>
  <si>
    <t>※接続指数含む</t>
    <rPh sb="0" eb="2">
      <t>セツゾク</t>
    </rPh>
    <rPh sb="2" eb="4">
      <t>シスウ</t>
    </rPh>
    <rPh sb="4" eb="5">
      <t>フク</t>
    </rPh>
    <phoneticPr fontId="2"/>
  </si>
  <si>
    <t>完全失業率（暦年）</t>
    <rPh sb="6" eb="8">
      <t>レキネン</t>
    </rPh>
    <phoneticPr fontId="2"/>
  </si>
  <si>
    <t>着工建築物</t>
    <phoneticPr fontId="2"/>
  </si>
  <si>
    <t>実数(百万㎡)</t>
    <rPh sb="3" eb="4">
      <t>ヒャク</t>
    </rPh>
    <phoneticPr fontId="2"/>
  </si>
  <si>
    <t>DIデータ</t>
    <phoneticPr fontId="2"/>
  </si>
  <si>
    <t>実数(億円)</t>
    <rPh sb="3" eb="4">
      <t>オク</t>
    </rPh>
    <phoneticPr fontId="2"/>
  </si>
  <si>
    <t>※1993年以前は簡易遡及</t>
    <rPh sb="5" eb="7">
      <t>イゼン</t>
    </rPh>
    <rPh sb="9" eb="11">
      <t>カンイ</t>
    </rPh>
    <rPh sb="11" eb="13">
      <t>ソキュウ</t>
    </rPh>
    <phoneticPr fontId="2"/>
  </si>
  <si>
    <t>※1993年以前は簡易遡及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2"/>
  </si>
  <si>
    <t>-</t>
    <phoneticPr fontId="2"/>
  </si>
  <si>
    <t>就業者数（就業地）</t>
    <rPh sb="0" eb="3">
      <t>シュウギョウシャ</t>
    </rPh>
    <rPh sb="3" eb="4">
      <t>スウ</t>
    </rPh>
    <rPh sb="5" eb="7">
      <t>シュウギョウ</t>
    </rPh>
    <rPh sb="7" eb="8">
      <t>チ</t>
    </rPh>
    <phoneticPr fontId="2"/>
  </si>
  <si>
    <t>県内総生産</t>
    <rPh sb="0" eb="2">
      <t>ケンナイ</t>
    </rPh>
    <rPh sb="1" eb="2">
      <t>ナイ</t>
    </rPh>
    <rPh sb="2" eb="5">
      <t>ソウセイサン</t>
    </rPh>
    <phoneticPr fontId="2"/>
  </si>
  <si>
    <t>H28.4-6QE試算値</t>
    <rPh sb="9" eb="12">
      <t>シサンチ</t>
    </rPh>
    <phoneticPr fontId="2"/>
  </si>
  <si>
    <t>実質（季調）</t>
    <rPh sb="0" eb="2">
      <t>ジッシツ</t>
    </rPh>
    <rPh sb="3" eb="4">
      <t>キ</t>
    </rPh>
    <rPh sb="4" eb="5">
      <t>チョウ</t>
    </rPh>
    <phoneticPr fontId="2"/>
  </si>
  <si>
    <t>総務省「家計調査」（神戸市値）</t>
    <rPh sb="2" eb="3">
      <t>ショウ</t>
    </rPh>
    <rPh sb="6" eb="8">
      <t>チョウサ</t>
    </rPh>
    <phoneticPr fontId="2"/>
  </si>
  <si>
    <t>※二人以上世帯(1999年以前は農林漁家世帯を除く）</t>
    <rPh sb="1" eb="3">
      <t>フタリ</t>
    </rPh>
    <rPh sb="3" eb="5">
      <t>イジョウ</t>
    </rPh>
    <rPh sb="5" eb="7">
      <t>セタイ</t>
    </rPh>
    <phoneticPr fontId="2"/>
  </si>
  <si>
    <t>実質値＝名目値／消費者物価指数</t>
    <rPh sb="0" eb="2">
      <t>ジッシツ</t>
    </rPh>
    <rPh sb="2" eb="3">
      <t>アタイ</t>
    </rPh>
    <rPh sb="4" eb="6">
      <t>メイモク</t>
    </rPh>
    <rPh sb="6" eb="7">
      <t>チ</t>
    </rPh>
    <rPh sb="8" eb="11">
      <t>ショウヒシャ</t>
    </rPh>
    <rPh sb="11" eb="13">
      <t>ブッカ</t>
    </rPh>
    <rPh sb="13" eb="15">
      <t>シスウ</t>
    </rPh>
    <phoneticPr fontId="2"/>
  </si>
  <si>
    <t>※二人以上世帯(1999年以前は農林漁家世帯を除く）</t>
    <rPh sb="0" eb="1">
      <t>フタリ</t>
    </rPh>
    <rPh sb="1" eb="3">
      <t>イジョウ</t>
    </rPh>
    <rPh sb="3" eb="5">
      <t>セタイ</t>
    </rPh>
    <rPh sb="6" eb="7">
      <t>ネン</t>
    </rPh>
    <rPh sb="11" eb="14">
      <t>ネンイゼン</t>
    </rPh>
    <rPh sb="15" eb="17">
      <t>ノウリン</t>
    </rPh>
    <rPh sb="17" eb="19">
      <t>ギョカ</t>
    </rPh>
    <rPh sb="19" eb="21">
      <t>セタイ</t>
    </rPh>
    <rPh sb="22" eb="23">
      <t>ノゾ</t>
    </rPh>
    <phoneticPr fontId="2"/>
  </si>
  <si>
    <t>2005年基準</t>
    <rPh sb="4" eb="5">
      <t>ネン</t>
    </rPh>
    <rPh sb="5" eb="7">
      <t>キジュン</t>
    </rPh>
    <phoneticPr fontId="2"/>
  </si>
  <si>
    <t>2000年基準（接続含む）</t>
    <rPh sb="4" eb="7">
      <t>ネンキジュン</t>
    </rPh>
    <rPh sb="8" eb="10">
      <t>セツゾク</t>
    </rPh>
    <rPh sb="10" eb="11">
      <t>フク</t>
    </rPh>
    <phoneticPr fontId="2"/>
  </si>
  <si>
    <t>※2012年以前は接続指数による換算値</t>
    <rPh sb="4" eb="5">
      <t>ネン</t>
    </rPh>
    <rPh sb="5" eb="7">
      <t>イゼン</t>
    </rPh>
    <rPh sb="8" eb="10">
      <t>セツゾク</t>
    </rPh>
    <rPh sb="10" eb="12">
      <t>シスウ</t>
    </rPh>
    <rPh sb="16" eb="18">
      <t>カンサン</t>
    </rPh>
    <rPh sb="17" eb="18">
      <t>チ</t>
    </rPh>
    <phoneticPr fontId="2"/>
  </si>
  <si>
    <t>H22</t>
    <phoneticPr fontId="2"/>
  </si>
  <si>
    <t>国</t>
    <rPh sb="0" eb="1">
      <t>クニ</t>
    </rPh>
    <phoneticPr fontId="2"/>
  </si>
  <si>
    <t>労働時間指数（所定外）</t>
    <phoneticPr fontId="2"/>
  </si>
  <si>
    <t>常用雇用指数</t>
    <phoneticPr fontId="2"/>
  </si>
  <si>
    <t>連合会調べ</t>
  </si>
  <si>
    <t>（一社）日本自動車販売協会</t>
    <rPh sb="0" eb="2">
      <t>イッシャ</t>
    </rPh>
    <rPh sb="3" eb="5">
      <t>ニホン</t>
    </rPh>
    <phoneticPr fontId="2"/>
  </si>
  <si>
    <t>内閣府　「四半期別GDP速報」</t>
    <rPh sb="0" eb="2">
      <t>ナイカク</t>
    </rPh>
    <rPh sb="2" eb="3">
      <t>フ</t>
    </rPh>
    <rPh sb="5" eb="8">
      <t>シハンキ</t>
    </rPh>
    <rPh sb="8" eb="9">
      <t>ベツ</t>
    </rPh>
    <rPh sb="12" eb="14">
      <t>ソクホウ</t>
    </rPh>
    <phoneticPr fontId="2"/>
  </si>
  <si>
    <t>※2011年以前は本資料用の簡易計算値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2"/>
  </si>
  <si>
    <t xml:space="preserve">県統計課「県民経済計算推計値」 </t>
    <rPh sb="0" eb="1">
      <t>ケン</t>
    </rPh>
    <rPh sb="1" eb="3">
      <t>トウケイ</t>
    </rPh>
    <rPh sb="3" eb="4">
      <t>カ</t>
    </rPh>
    <rPh sb="5" eb="7">
      <t>ケンミン</t>
    </rPh>
    <rPh sb="7" eb="9">
      <t>ケイザイ</t>
    </rPh>
    <rPh sb="9" eb="11">
      <t>ケイサン</t>
    </rPh>
    <rPh sb="11" eb="13">
      <t>スイケイ</t>
    </rPh>
    <rPh sb="13" eb="14">
      <t>アタイ</t>
    </rPh>
    <phoneticPr fontId="2"/>
  </si>
  <si>
    <t>日本銀行「外国為替市況」
東京市場インターバンク直物月中平均値</t>
    <rPh sb="0" eb="2">
      <t>ニホン</t>
    </rPh>
    <rPh sb="2" eb="4">
      <t>ギンコウ</t>
    </rPh>
    <rPh sb="5" eb="7">
      <t>ガイコク</t>
    </rPh>
    <rPh sb="7" eb="9">
      <t>カワセ</t>
    </rPh>
    <rPh sb="9" eb="11">
      <t>シキョウ</t>
    </rPh>
    <rPh sb="26" eb="28">
      <t>ゲッチュウ</t>
    </rPh>
    <rPh sb="28" eb="31">
      <t>ヘイキンチ</t>
    </rPh>
    <phoneticPr fontId="2"/>
  </si>
  <si>
    <t>※従業員規模30人以上</t>
    <rPh sb="1" eb="4">
      <t>ジュウギョウイン</t>
    </rPh>
    <phoneticPr fontId="2"/>
  </si>
  <si>
    <t>※接続指数含む</t>
    <rPh sb="1" eb="3">
      <t>セツゾク</t>
    </rPh>
    <rPh sb="2" eb="4">
      <t>シスウ</t>
    </rPh>
    <rPh sb="4" eb="5">
      <t>フク</t>
    </rPh>
    <phoneticPr fontId="2"/>
  </si>
  <si>
    <t>総務省「労働力調査」（試算値）</t>
    <rPh sb="2" eb="3">
      <t>ショウ</t>
    </rPh>
    <rPh sb="4" eb="7">
      <t>ロウドウリョク</t>
    </rPh>
    <rPh sb="7" eb="9">
      <t>チョウサ</t>
    </rPh>
    <phoneticPr fontId="2"/>
  </si>
  <si>
    <t>生産</t>
    <rPh sb="0" eb="2">
      <t>セイサン</t>
    </rPh>
    <phoneticPr fontId="2"/>
  </si>
  <si>
    <t>県鉱工業生産指数</t>
    <rPh sb="0" eb="1">
      <t>ケン</t>
    </rPh>
    <rPh sb="1" eb="4">
      <t>コウコウギョウ</t>
    </rPh>
    <rPh sb="4" eb="6">
      <t>セイサン</t>
    </rPh>
    <rPh sb="6" eb="8">
      <t>シスウ</t>
    </rPh>
    <phoneticPr fontId="2"/>
  </si>
  <si>
    <t>県鉱工業在庫指数</t>
    <rPh sb="0" eb="1">
      <t>ケン</t>
    </rPh>
    <rPh sb="1" eb="4">
      <t>コウコウギョウ</t>
    </rPh>
    <rPh sb="4" eb="6">
      <t>ザイコ</t>
    </rPh>
    <rPh sb="6" eb="8">
      <t>シスウ</t>
    </rPh>
    <phoneticPr fontId="2"/>
  </si>
  <si>
    <t>実数（千台）</t>
    <rPh sb="3" eb="4">
      <t>セン</t>
    </rPh>
    <phoneticPr fontId="2"/>
  </si>
  <si>
    <t>内閣府「四半期別GDP速報」</t>
    <rPh sb="0" eb="2">
      <t>ナイカク</t>
    </rPh>
    <rPh sb="2" eb="3">
      <t>フ</t>
    </rPh>
    <rPh sb="4" eb="7">
      <t>シハンキ</t>
    </rPh>
    <rPh sb="7" eb="8">
      <t>ベツ</t>
    </rPh>
    <rPh sb="11" eb="13">
      <t>ソクホウ</t>
    </rPh>
    <phoneticPr fontId="2"/>
  </si>
  <si>
    <t>財務省ＨＰ</t>
    <rPh sb="0" eb="3">
      <t>ザイムショウ</t>
    </rPh>
    <phoneticPr fontId="2"/>
  </si>
  <si>
    <t>実質H12基準</t>
    <rPh sb="0" eb="2">
      <t>ジッシツ</t>
    </rPh>
    <rPh sb="5" eb="7">
      <t>キジュン</t>
    </rPh>
    <phoneticPr fontId="2"/>
  </si>
  <si>
    <t>H17基準参考値</t>
    <rPh sb="3" eb="5">
      <t>キジュン</t>
    </rPh>
    <rPh sb="5" eb="8">
      <t>サンコウチ</t>
    </rPh>
    <phoneticPr fontId="2"/>
  </si>
  <si>
    <t>経済産業省「工業統計調査」</t>
    <rPh sb="0" eb="2">
      <t>ケイザイ</t>
    </rPh>
    <rPh sb="6" eb="8">
      <t>コウギョウ</t>
    </rPh>
    <rPh sb="8" eb="10">
      <t>トウケイ</t>
    </rPh>
    <rPh sb="10" eb="12">
      <t>チョウサ</t>
    </rPh>
    <phoneticPr fontId="2"/>
  </si>
  <si>
    <t>総務省「経済センサス-活動調査」</t>
    <rPh sb="10" eb="12">
      <t>カツドウ</t>
    </rPh>
    <rPh sb="12" eb="14">
      <t>チョウサ</t>
    </rPh>
    <phoneticPr fontId="2"/>
  </si>
  <si>
    <t>※従業員規模30人以上</t>
    <rPh sb="0" eb="3">
      <t>ジュウギョウイン</t>
    </rPh>
    <phoneticPr fontId="2"/>
  </si>
  <si>
    <t>※2005年以前は簡易遡及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2"/>
  </si>
  <si>
    <t>※2001年以前は本資料用の簡易計算</t>
    <rPh sb="5" eb="6">
      <t>ネン</t>
    </rPh>
    <rPh sb="6" eb="8">
      <t>イゼン</t>
    </rPh>
    <phoneticPr fontId="2"/>
  </si>
  <si>
    <t>※2011年以前は本資料用の簡易計算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2"/>
  </si>
  <si>
    <t>※本資料用の簡易計算</t>
    <rPh sb="1" eb="2">
      <t>ホン</t>
    </rPh>
    <rPh sb="2" eb="5">
      <t>シリョウヨウ</t>
    </rPh>
    <rPh sb="6" eb="8">
      <t>カンイ</t>
    </rPh>
    <rPh sb="8" eb="10">
      <t>ケイサン</t>
    </rPh>
    <phoneticPr fontId="2"/>
  </si>
  <si>
    <t>指数(H27=100)</t>
    <phoneticPr fontId="2"/>
  </si>
  <si>
    <t>※2012年以前は接続指数</t>
    <rPh sb="4" eb="5">
      <t>ネン</t>
    </rPh>
    <rPh sb="5" eb="7">
      <t>イゼン</t>
    </rPh>
    <rPh sb="8" eb="10">
      <t>セツゾク</t>
    </rPh>
    <rPh sb="10" eb="12">
      <t>シスウ</t>
    </rPh>
    <phoneticPr fontId="2"/>
  </si>
  <si>
    <t>※2010年以前は本資料用の簡易計算</t>
    <rPh sb="4" eb="5">
      <t>ネン</t>
    </rPh>
    <rPh sb="5" eb="7">
      <t>イゼン</t>
    </rPh>
    <rPh sb="8" eb="9">
      <t>ホン</t>
    </rPh>
    <rPh sb="9" eb="12">
      <t>シリョウヨウ</t>
    </rPh>
    <rPh sb="13" eb="15">
      <t>カンイ</t>
    </rPh>
    <rPh sb="15" eb="18">
      <t>ケイサンチ</t>
    </rPh>
    <phoneticPr fontId="2"/>
  </si>
  <si>
    <t>賃金指数(名目)</t>
    <rPh sb="5" eb="7">
      <t>メイモク</t>
    </rPh>
    <phoneticPr fontId="2"/>
  </si>
  <si>
    <t>H27基準</t>
    <rPh sb="3" eb="5">
      <t>キジュン</t>
    </rPh>
    <phoneticPr fontId="2"/>
  </si>
  <si>
    <t>H17未使用</t>
    <rPh sb="3" eb="6">
      <t>ミシヨウ</t>
    </rPh>
    <phoneticPr fontId="2"/>
  </si>
  <si>
    <r>
      <t>H</t>
    </r>
    <r>
      <rPr>
        <sz val="11"/>
        <rFont val="ＭＳ Ｐゴシック"/>
        <family val="3"/>
        <charset val="128"/>
      </rPr>
      <t>17</t>
    </r>
    <phoneticPr fontId="2"/>
  </si>
  <si>
    <r>
      <t>H</t>
    </r>
    <r>
      <rPr>
        <sz val="11"/>
        <rFont val="ＭＳ Ｐゴシック"/>
        <family val="3"/>
        <charset val="128"/>
      </rPr>
      <t>12</t>
    </r>
    <phoneticPr fontId="2"/>
  </si>
  <si>
    <t>H17</t>
    <phoneticPr fontId="2"/>
  </si>
  <si>
    <t>H17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</si>
</sst>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6" formatCode="&quot;¥&quot;#,##0;[Red]&quot;¥&quot;\-#,##0"/>
    <numFmt numFmtId="176" formatCode="#,##0.0;[Red]\-#,##0.0"/>
    <numFmt numFmtId="177" formatCode="#,##0;&quot;▲ &quot;#,##0"/>
    <numFmt numFmtId="178" formatCode="0_ ;[Red]\-0\ "/>
    <numFmt numFmtId="179" formatCode="#,##0.0;&quot;▲&quot;#,##0.0"/>
    <numFmt numFmtId="180" formatCode="0.0;&quot;▲ &quot;0.0"/>
    <numFmt numFmtId="181" formatCode="0.0_ "/>
    <numFmt numFmtId="182" formatCode="0_ "/>
    <numFmt numFmtId="183" formatCode="#,##0.0"/>
    <numFmt numFmtId="184" formatCode="#,##0.0;\-#,##0.0"/>
    <numFmt numFmtId="185" formatCode="0.0_ ;[Red]\-0.0\ "/>
    <numFmt numFmtId="186" formatCode="0.0%"/>
    <numFmt numFmtId="187" formatCode="0_);\(0\)"/>
    <numFmt numFmtId="188" formatCode="#,##0.0;&quot;▲ &quot;#,##0.0"/>
    <numFmt numFmtId="189" formatCode="#,##0.00;&quot;▲ &quot;#,##0.00"/>
    <numFmt numFmtId="190" formatCode="0.00;&quot;▲ &quot;0.00"/>
    <numFmt numFmtId="191" formatCode="#,##0.00;&quot;▲&quot;#,##0.00"/>
    <numFmt numFmtId="192" formatCode="#,##0;&quot;▲&quot;#,##0"/>
    <numFmt numFmtId="193" formatCode="#,##0.0_ ;[Red]\-#,##0.0\ "/>
    <numFmt numFmtId="194" formatCode="0.0"/>
    <numFmt numFmtId="195" formatCode="0_);[Red]\(0\)"/>
    <numFmt numFmtId="196" formatCode="0;&quot;▲ &quot;0"/>
    <numFmt numFmtId="197" formatCode="#&quot;¥&quot;\!\ ###&quot;¥&quot;\!\ ##0"/>
    <numFmt numFmtId="198" formatCode="0.0_);[Red]\(0.0\)"/>
    <numFmt numFmtId="199" formatCode="0.000_ "/>
    <numFmt numFmtId="200" formatCode="#,##0.00000;[Red]\-#,##0.00000"/>
    <numFmt numFmtId="201" formatCode="#,##0_ ;[Red]\-#,##0\ "/>
    <numFmt numFmtId="202" formatCode="#,##0.000;[Red]\-#,##0.000"/>
    <numFmt numFmtId="203" formatCode="#,##0.00;[Red]#,##0.00"/>
    <numFmt numFmtId="204" formatCode="#,##0.0;[Red]#,##0.0"/>
    <numFmt numFmtId="205" formatCode="#,##0.00_ ;[Red]\-#,##0.00\ "/>
    <numFmt numFmtId="206" formatCode="0.000"/>
    <numFmt numFmtId="207" formatCode="#,##0.0000;[Red]\-#,##0.0000"/>
    <numFmt numFmtId="208" formatCode="#,##0.000_ ;[Red]\-#,##0.000\ "/>
    <numFmt numFmtId="209" formatCode="#,##0.0000_ ;[Red]\-#,##0.0000\ "/>
  </numFmts>
  <fonts count="7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明朝"/>
      <family val="1"/>
      <charset val="128"/>
    </font>
    <font>
      <sz val="7"/>
      <color indexed="8"/>
      <name val="明朝"/>
      <family val="1"/>
      <charset val="128"/>
    </font>
    <font>
      <sz val="9"/>
      <color indexed="8"/>
      <name val="明朝"/>
      <family val="1"/>
      <charset val="128"/>
    </font>
    <font>
      <sz val="10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7"/>
      <name val="ＭＳ Ｐゴシック"/>
      <family val="3"/>
      <charset val="128"/>
    </font>
    <font>
      <sz val="9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2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sz val="10.5"/>
      <name val="ＭＳ 明朝"/>
      <family val="1"/>
      <charset val="128"/>
    </font>
    <font>
      <b/>
      <sz val="11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2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7"/>
      <name val="明朝"/>
      <family val="1"/>
      <charset val="128"/>
    </font>
    <font>
      <sz val="7"/>
      <name val="ＭＳ Ｐ明朝"/>
      <family val="1"/>
      <charset val="128"/>
    </font>
    <font>
      <sz val="7"/>
      <name val="Terminal"/>
      <family val="3"/>
      <charset val="255"/>
    </font>
    <font>
      <sz val="9"/>
      <name val="Terminal"/>
      <family val="3"/>
      <charset val="255"/>
    </font>
    <font>
      <b/>
      <sz val="10"/>
      <name val="明朝"/>
      <family val="1"/>
      <charset val="128"/>
    </font>
    <font>
      <sz val="14"/>
      <name val="Terminal"/>
      <family val="3"/>
      <charset val="255"/>
    </font>
    <font>
      <sz val="14"/>
      <name val="System"/>
      <charset val="128"/>
    </font>
    <font>
      <sz val="10"/>
      <color indexed="8"/>
      <name val="ＭＳ Ｐゴシック"/>
      <family val="3"/>
      <charset val="128"/>
    </font>
    <font>
      <b/>
      <sz val="10"/>
      <color indexed="10"/>
      <name val="ＭＳ 明朝"/>
      <family val="1"/>
      <charset val="128"/>
    </font>
    <font>
      <b/>
      <sz val="12"/>
      <color indexed="8"/>
      <name val="明朝"/>
      <family val="1"/>
      <charset val="128"/>
    </font>
    <font>
      <b/>
      <sz val="12"/>
      <color indexed="10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8"/>
      <name val="ＭＳ 明朝"/>
      <family val="1"/>
      <charset val="128"/>
    </font>
    <font>
      <b/>
      <sz val="10.5"/>
      <color indexed="10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0"/>
      <name val="明朝"/>
      <family val="1"/>
      <charset val="128"/>
    </font>
    <font>
      <sz val="12"/>
      <name val="明朝"/>
      <family val="1"/>
      <charset val="128"/>
    </font>
    <font>
      <sz val="6"/>
      <name val="ＭＳ Ｐゴシック"/>
      <family val="3"/>
      <charset val="128"/>
    </font>
    <font>
      <sz val="11"/>
      <name val="明朝"/>
      <family val="1"/>
      <charset val="128"/>
    </font>
    <font>
      <sz val="10"/>
      <name val="Terminal"/>
      <family val="3"/>
      <charset val="255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b/>
      <sz val="10"/>
      <name val="ＭＳ 明朝"/>
      <family val="1"/>
      <charset val="128"/>
    </font>
    <font>
      <sz val="8"/>
      <name val="ＭＳ Ｐゴシック"/>
      <family val="3"/>
      <charset val="128"/>
    </font>
    <font>
      <sz val="10.5"/>
      <name val="ＭＳ Ｐゴシック"/>
      <family val="3"/>
      <charset val="128"/>
    </font>
    <font>
      <b/>
      <sz val="20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b/>
      <sz val="11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.5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sz val="8"/>
      <name val="ＭＳ ゴシック"/>
      <family val="3"/>
      <charset val="128"/>
    </font>
    <font>
      <sz val="10.5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i/>
      <sz val="8"/>
      <name val="ＭＳ Ｐゴシック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18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0" fontId="72" fillId="0" borderId="0"/>
    <xf numFmtId="37" fontId="32" fillId="0" borderId="0"/>
    <xf numFmtId="0" fontId="32" fillId="0" borderId="0"/>
    <xf numFmtId="0" fontId="32" fillId="0" borderId="0"/>
    <xf numFmtId="0" fontId="1" fillId="0" borderId="0">
      <alignment vertical="center"/>
    </xf>
    <xf numFmtId="0" fontId="17" fillId="0" borderId="0"/>
    <xf numFmtId="0" fontId="1" fillId="0" borderId="0">
      <alignment vertical="center"/>
    </xf>
    <xf numFmtId="0" fontId="17" fillId="0" borderId="0"/>
    <xf numFmtId="0" fontId="13" fillId="0" borderId="0"/>
    <xf numFmtId="0" fontId="33" fillId="0" borderId="0"/>
    <xf numFmtId="0" fontId="76" fillId="0" borderId="0">
      <alignment vertical="center"/>
    </xf>
  </cellStyleXfs>
  <cellXfs count="3982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 applyBorder="1" applyAlignment="1" applyProtection="1">
      <alignment horizontal="left"/>
    </xf>
    <xf numFmtId="38" fontId="6" fillId="0" borderId="0" xfId="2" applyFont="1" applyAlignment="1"/>
    <xf numFmtId="0" fontId="4" fillId="0" borderId="0" xfId="0" applyFont="1" applyBorder="1">
      <alignment vertical="center"/>
    </xf>
    <xf numFmtId="0" fontId="4" fillId="0" borderId="0" xfId="0" quotePrefix="1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38" fontId="7" fillId="0" borderId="0" xfId="2" applyFont="1" applyAlignment="1"/>
    <xf numFmtId="38" fontId="8" fillId="0" borderId="0" xfId="2" applyFont="1" applyBorder="1" applyAlignment="1" applyProtection="1"/>
    <xf numFmtId="38" fontId="7" fillId="0" borderId="0" xfId="2" applyFont="1" applyBorder="1" applyAlignment="1" applyProtection="1"/>
    <xf numFmtId="38" fontId="8" fillId="0" borderId="0" xfId="2" applyFont="1" applyBorder="1" applyAlignment="1"/>
    <xf numFmtId="38" fontId="9" fillId="0" borderId="0" xfId="2" quotePrefix="1" applyFont="1" applyBorder="1" applyAlignment="1" applyProtection="1">
      <alignment horizontal="right" vertical="center"/>
    </xf>
    <xf numFmtId="38" fontId="7" fillId="0" borderId="0" xfId="2" applyFont="1" applyBorder="1" applyAlignment="1" applyProtection="1">
      <alignment horizontal="left"/>
      <protection locked="0"/>
    </xf>
    <xf numFmtId="177" fontId="4" fillId="0" borderId="1" xfId="0" applyNumberFormat="1" applyFont="1" applyBorder="1">
      <alignment vertical="center"/>
    </xf>
    <xf numFmtId="177" fontId="4" fillId="0" borderId="2" xfId="0" applyNumberFormat="1" applyFont="1" applyBorder="1">
      <alignment vertical="center"/>
    </xf>
    <xf numFmtId="178" fontId="10" fillId="0" borderId="3" xfId="2" applyNumberFormat="1" applyFont="1" applyBorder="1" applyAlignment="1">
      <alignment horizontal="center"/>
    </xf>
    <xf numFmtId="178" fontId="10" fillId="0" borderId="2" xfId="2" applyNumberFormat="1" applyFont="1" applyBorder="1" applyAlignment="1">
      <alignment horizontal="center"/>
    </xf>
    <xf numFmtId="178" fontId="10" fillId="0" borderId="2" xfId="2" applyNumberFormat="1" applyFont="1" applyBorder="1" applyAlignment="1">
      <alignment horizontal="center" vertical="center"/>
    </xf>
    <xf numFmtId="178" fontId="10" fillId="0" borderId="3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Continuous"/>
    </xf>
    <xf numFmtId="177" fontId="4" fillId="0" borderId="5" xfId="0" applyNumberFormat="1" applyFont="1" applyBorder="1">
      <alignment vertical="center"/>
    </xf>
    <xf numFmtId="177" fontId="4" fillId="0" borderId="0" xfId="0" applyNumberFormat="1" applyFont="1" applyBorder="1">
      <alignment vertical="center"/>
    </xf>
    <xf numFmtId="177" fontId="11" fillId="0" borderId="6" xfId="2" applyNumberFormat="1" applyFont="1" applyBorder="1" applyAlignment="1" applyProtection="1">
      <alignment horizontal="center" vertical="center"/>
      <protection locked="0"/>
    </xf>
    <xf numFmtId="177" fontId="11" fillId="0" borderId="6" xfId="2" quotePrefix="1" applyNumberFormat="1" applyFont="1" applyBorder="1" applyAlignment="1" applyProtection="1">
      <alignment horizontal="left" vertical="center"/>
      <protection locked="0"/>
    </xf>
    <xf numFmtId="177" fontId="11" fillId="0" borderId="7" xfId="2" applyNumberFormat="1" applyFont="1" applyBorder="1" applyAlignment="1" applyProtection="1">
      <alignment horizontal="center" vertical="center"/>
      <protection locked="0"/>
    </xf>
    <xf numFmtId="177" fontId="11" fillId="0" borderId="6" xfId="2" applyNumberFormat="1" applyFont="1" applyBorder="1" applyAlignment="1"/>
    <xf numFmtId="177" fontId="11" fillId="0" borderId="8" xfId="2" applyNumberFormat="1" applyFont="1" applyBorder="1" applyAlignment="1"/>
    <xf numFmtId="177" fontId="11" fillId="0" borderId="9" xfId="2" applyNumberFormat="1" applyFont="1" applyBorder="1" applyAlignment="1"/>
    <xf numFmtId="177" fontId="10" fillId="0" borderId="8" xfId="2" applyNumberFormat="1" applyFont="1" applyBorder="1" applyAlignment="1" applyProtection="1">
      <alignment horizontal="centerContinuous" vertical="center"/>
    </xf>
    <xf numFmtId="38" fontId="10" fillId="0" borderId="8" xfId="2" applyFont="1" applyBorder="1" applyAlignment="1" applyProtection="1">
      <alignment horizontal="centerContinuous" vertical="center"/>
    </xf>
    <xf numFmtId="0" fontId="4" fillId="0" borderId="8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quotePrefix="1" applyFont="1" applyBorder="1" applyAlignment="1">
      <alignment horizontal="left"/>
    </xf>
    <xf numFmtId="177" fontId="4" fillId="0" borderId="12" xfId="0" applyNumberFormat="1" applyFont="1" applyBorder="1">
      <alignment vertical="center"/>
    </xf>
    <xf numFmtId="177" fontId="11" fillId="0" borderId="13" xfId="2" applyNumberFormat="1" applyFont="1" applyBorder="1" applyAlignment="1">
      <alignment horizontal="center" vertical="top"/>
    </xf>
    <xf numFmtId="177" fontId="11" fillId="0" borderId="14" xfId="2" applyNumberFormat="1" applyFont="1" applyBorder="1" applyAlignment="1">
      <alignment horizontal="center" vertical="top"/>
    </xf>
    <xf numFmtId="177" fontId="11" fillId="0" borderId="13" xfId="2" applyNumberFormat="1" applyFont="1" applyBorder="1" applyAlignment="1" applyProtection="1">
      <alignment horizontal="center" vertical="top"/>
      <protection locked="0"/>
    </xf>
    <xf numFmtId="177" fontId="11" fillId="0" borderId="13" xfId="2" applyNumberFormat="1" applyFont="1" applyFill="1" applyBorder="1" applyAlignment="1" applyProtection="1">
      <alignment horizontal="center" vertical="top"/>
      <protection locked="0"/>
    </xf>
    <xf numFmtId="177" fontId="11" fillId="0" borderId="14" xfId="2" applyNumberFormat="1" applyFont="1" applyBorder="1" applyAlignment="1" applyProtection="1">
      <alignment horizontal="center" vertical="top"/>
      <protection locked="0"/>
    </xf>
    <xf numFmtId="177" fontId="11" fillId="0" borderId="13" xfId="2" applyNumberFormat="1" applyFont="1" applyBorder="1" applyAlignment="1" applyProtection="1">
      <alignment horizontal="center" vertical="center"/>
    </xf>
    <xf numFmtId="38" fontId="11" fillId="0" borderId="13" xfId="2" applyFont="1" applyBorder="1" applyAlignment="1" applyProtection="1">
      <alignment horizontal="center" vertical="center"/>
    </xf>
    <xf numFmtId="0" fontId="13" fillId="0" borderId="13" xfId="0" applyFont="1" applyBorder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3" fillId="0" borderId="15" xfId="0" applyFont="1" applyBorder="1" applyAlignment="1">
      <alignment horizontal="center" vertical="top"/>
    </xf>
    <xf numFmtId="0" fontId="13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0" xfId="0" quotePrefix="1" applyFont="1" applyBorder="1" applyAlignment="1">
      <alignment horizontal="center" vertical="top"/>
    </xf>
    <xf numFmtId="177" fontId="11" fillId="0" borderId="6" xfId="2" applyNumberFormat="1" applyFont="1" applyFill="1" applyBorder="1" applyAlignment="1" applyProtection="1">
      <protection locked="0"/>
    </xf>
    <xf numFmtId="177" fontId="11" fillId="0" borderId="0" xfId="2" applyNumberFormat="1" applyFont="1" applyFill="1" applyBorder="1" applyAlignment="1" applyProtection="1">
      <protection locked="0"/>
    </xf>
    <xf numFmtId="177" fontId="11" fillId="0" borderId="10" xfId="2" applyNumberFormat="1" applyFont="1" applyFill="1" applyBorder="1" applyAlignment="1" applyProtection="1">
      <protection locked="0"/>
    </xf>
    <xf numFmtId="177" fontId="11" fillId="0" borderId="16" xfId="2" applyNumberFormat="1" applyFont="1" applyFill="1" applyBorder="1" applyAlignment="1" applyProtection="1">
      <protection locked="0"/>
    </xf>
    <xf numFmtId="179" fontId="13" fillId="0" borderId="0" xfId="0" applyNumberFormat="1" applyFont="1" applyBorder="1" applyProtection="1">
      <alignment vertical="center"/>
    </xf>
    <xf numFmtId="179" fontId="4" fillId="0" borderId="0" xfId="0" applyNumberFormat="1" applyFont="1" applyBorder="1" applyProtection="1">
      <alignment vertical="center"/>
    </xf>
    <xf numFmtId="180" fontId="4" fillId="0" borderId="0" xfId="0" applyNumberFormat="1" applyFont="1" applyBorder="1" applyProtection="1">
      <alignment vertical="center"/>
    </xf>
    <xf numFmtId="177" fontId="11" fillId="0" borderId="17" xfId="2" applyNumberFormat="1" applyFont="1" applyFill="1" applyBorder="1" applyAlignment="1" applyProtection="1">
      <protection locked="0"/>
    </xf>
    <xf numFmtId="177" fontId="13" fillId="2" borderId="0" xfId="2" applyNumberFormat="1" applyFont="1" applyFill="1" applyBorder="1" applyAlignment="1"/>
    <xf numFmtId="177" fontId="4" fillId="3" borderId="5" xfId="0" applyNumberFormat="1" applyFont="1" applyFill="1" applyBorder="1">
      <alignment vertical="center"/>
    </xf>
    <xf numFmtId="177" fontId="4" fillId="3" borderId="0" xfId="0" applyNumberFormat="1" applyFont="1" applyFill="1" applyBorder="1">
      <alignment vertical="center"/>
    </xf>
    <xf numFmtId="177" fontId="11" fillId="3" borderId="12" xfId="2" applyNumberFormat="1" applyFont="1" applyFill="1" applyBorder="1" applyAlignment="1" applyProtection="1">
      <protection locked="0"/>
    </xf>
    <xf numFmtId="177" fontId="11" fillId="3" borderId="18" xfId="2" applyNumberFormat="1" applyFont="1" applyFill="1" applyBorder="1" applyAlignment="1" applyProtection="1">
      <protection locked="0"/>
    </xf>
    <xf numFmtId="177" fontId="4" fillId="0" borderId="19" xfId="0" applyNumberFormat="1" applyFont="1" applyBorder="1">
      <alignment vertical="center"/>
    </xf>
    <xf numFmtId="177" fontId="4" fillId="0" borderId="10" xfId="0" applyNumberFormat="1" applyFont="1" applyBorder="1">
      <alignment vertical="center"/>
    </xf>
    <xf numFmtId="177" fontId="13" fillId="2" borderId="10" xfId="2" applyNumberFormat="1" applyFont="1" applyFill="1" applyBorder="1" applyAlignment="1"/>
    <xf numFmtId="177" fontId="4" fillId="0" borderId="20" xfId="0" applyNumberFormat="1" applyFont="1" applyBorder="1">
      <alignment vertical="center"/>
    </xf>
    <xf numFmtId="177" fontId="4" fillId="0" borderId="21" xfId="0" applyNumberFormat="1" applyFont="1" applyBorder="1">
      <alignment vertical="center"/>
    </xf>
    <xf numFmtId="177" fontId="13" fillId="2" borderId="21" xfId="2" applyNumberFormat="1" applyFont="1" applyFill="1" applyBorder="1" applyAlignment="1"/>
    <xf numFmtId="177" fontId="11" fillId="0" borderId="22" xfId="2" applyNumberFormat="1" applyFont="1" applyFill="1" applyBorder="1" applyAlignment="1" applyProtection="1">
      <protection locked="0"/>
    </xf>
    <xf numFmtId="177" fontId="11" fillId="0" borderId="21" xfId="2" applyNumberFormat="1" applyFont="1" applyFill="1" applyBorder="1" applyAlignment="1" applyProtection="1">
      <protection locked="0"/>
    </xf>
    <xf numFmtId="177" fontId="11" fillId="0" borderId="23" xfId="2" applyNumberFormat="1" applyFont="1" applyFill="1" applyBorder="1" applyAlignment="1" applyProtection="1">
      <protection locked="0"/>
    </xf>
    <xf numFmtId="176" fontId="11" fillId="0" borderId="0" xfId="2" applyNumberFormat="1" applyFont="1" applyBorder="1" applyAlignment="1" applyProtection="1">
      <alignment vertical="center"/>
    </xf>
    <xf numFmtId="181" fontId="13" fillId="0" borderId="0" xfId="0" applyNumberFormat="1" applyFont="1" applyBorder="1">
      <alignment vertical="center"/>
    </xf>
    <xf numFmtId="0" fontId="13" fillId="0" borderId="0" xfId="0" applyFont="1" applyBorder="1">
      <alignment vertical="center"/>
    </xf>
    <xf numFmtId="0" fontId="13" fillId="0" borderId="0" xfId="0" applyFont="1">
      <alignment vertical="center"/>
    </xf>
    <xf numFmtId="182" fontId="10" fillId="0" borderId="3" xfId="0" applyNumberFormat="1" applyFont="1" applyBorder="1" applyAlignment="1">
      <alignment horizontal="center"/>
    </xf>
    <xf numFmtId="182" fontId="10" fillId="0" borderId="2" xfId="0" applyNumberFormat="1" applyFont="1" applyBorder="1" applyAlignment="1">
      <alignment horizontal="center"/>
    </xf>
    <xf numFmtId="38" fontId="11" fillId="0" borderId="6" xfId="2" applyFont="1" applyBorder="1" applyAlignment="1" applyProtection="1">
      <alignment horizontal="center" vertical="center"/>
      <protection locked="0"/>
    </xf>
    <xf numFmtId="38" fontId="11" fillId="0" borderId="6" xfId="2" quotePrefix="1" applyFont="1" applyBorder="1" applyAlignment="1" applyProtection="1">
      <alignment horizontal="left" vertical="center"/>
      <protection locked="0"/>
    </xf>
    <xf numFmtId="38" fontId="11" fillId="0" borderId="7" xfId="2" applyFont="1" applyBorder="1" applyAlignment="1" applyProtection="1">
      <alignment horizontal="center" vertical="center"/>
      <protection locked="0"/>
    </xf>
    <xf numFmtId="38" fontId="11" fillId="0" borderId="13" xfId="2" applyFont="1" applyBorder="1" applyAlignment="1">
      <alignment horizontal="center" vertical="top"/>
    </xf>
    <xf numFmtId="38" fontId="11" fillId="0" borderId="14" xfId="2" applyFont="1" applyBorder="1" applyAlignment="1">
      <alignment horizontal="center" vertical="top"/>
    </xf>
    <xf numFmtId="38" fontId="11" fillId="0" borderId="13" xfId="2" applyFont="1" applyBorder="1" applyAlignment="1" applyProtection="1">
      <alignment horizontal="center" vertical="top"/>
      <protection locked="0"/>
    </xf>
    <xf numFmtId="38" fontId="11" fillId="0" borderId="14" xfId="2" applyFont="1" applyBorder="1" applyAlignment="1" applyProtection="1">
      <alignment horizontal="center" vertical="top"/>
      <protection locked="0"/>
    </xf>
    <xf numFmtId="0" fontId="16" fillId="0" borderId="0" xfId="0" applyFont="1">
      <alignment vertical="center"/>
    </xf>
    <xf numFmtId="0" fontId="16" fillId="0" borderId="0" xfId="0" applyFont="1" applyBorder="1">
      <alignment vertical="center"/>
    </xf>
    <xf numFmtId="0" fontId="19" fillId="0" borderId="0" xfId="14" applyFont="1" applyFill="1" applyAlignment="1"/>
    <xf numFmtId="0" fontId="4" fillId="0" borderId="0" xfId="14" applyFont="1" applyFill="1"/>
    <xf numFmtId="0" fontId="4" fillId="0" borderId="8" xfId="14" applyFont="1" applyFill="1" applyBorder="1"/>
    <xf numFmtId="0" fontId="4" fillId="0" borderId="24" xfId="14" applyFont="1" applyFill="1" applyBorder="1"/>
    <xf numFmtId="0" fontId="4" fillId="0" borderId="10" xfId="14" applyFont="1" applyFill="1" applyBorder="1"/>
    <xf numFmtId="0" fontId="4" fillId="0" borderId="6" xfId="12" applyFont="1" applyFill="1" applyBorder="1" applyAlignment="1">
      <alignment horizontal="center"/>
    </xf>
    <xf numFmtId="0" fontId="4" fillId="0" borderId="25" xfId="14" applyFont="1" applyFill="1" applyBorder="1" applyAlignment="1">
      <alignment horizontal="center"/>
    </xf>
    <xf numFmtId="0" fontId="4" fillId="0" borderId="0" xfId="14" applyFont="1" applyFill="1" applyBorder="1" applyAlignment="1">
      <alignment horizontal="center"/>
    </xf>
    <xf numFmtId="0" fontId="4" fillId="0" borderId="13" xfId="12" applyFont="1" applyFill="1" applyBorder="1" applyAlignment="1">
      <alignment horizontal="center"/>
    </xf>
    <xf numFmtId="0" fontId="4" fillId="0" borderId="26" xfId="14" applyFont="1" applyFill="1" applyBorder="1" applyAlignment="1">
      <alignment horizontal="center"/>
    </xf>
    <xf numFmtId="187" fontId="4" fillId="0" borderId="6" xfId="14" applyNumberFormat="1" applyFont="1" applyFill="1" applyBorder="1"/>
    <xf numFmtId="0" fontId="4" fillId="0" borderId="0" xfId="14" applyFont="1" applyFill="1" applyBorder="1"/>
    <xf numFmtId="187" fontId="4" fillId="0" borderId="6" xfId="14" applyNumberFormat="1" applyFont="1" applyFill="1" applyBorder="1" applyAlignment="1">
      <alignment horizontal="center"/>
    </xf>
    <xf numFmtId="0" fontId="4" fillId="0" borderId="25" xfId="14" quotePrefix="1" applyFont="1" applyFill="1" applyBorder="1"/>
    <xf numFmtId="187" fontId="4" fillId="0" borderId="8" xfId="14" applyNumberFormat="1" applyFont="1" applyFill="1" applyBorder="1"/>
    <xf numFmtId="56" fontId="4" fillId="0" borderId="24" xfId="14" quotePrefix="1" applyNumberFormat="1" applyFont="1" applyFill="1" applyBorder="1"/>
    <xf numFmtId="38" fontId="4" fillId="0" borderId="0" xfId="2" applyFont="1" applyBorder="1" applyAlignment="1"/>
    <xf numFmtId="0" fontId="4" fillId="0" borderId="13" xfId="14" applyFont="1" applyFill="1" applyBorder="1"/>
    <xf numFmtId="0" fontId="4" fillId="0" borderId="26" xfId="14" applyFont="1" applyFill="1" applyBorder="1"/>
    <xf numFmtId="187" fontId="4" fillId="0" borderId="13" xfId="14" applyNumberFormat="1" applyFont="1" applyFill="1" applyBorder="1" applyAlignment="1">
      <alignment horizontal="center"/>
    </xf>
    <xf numFmtId="187" fontId="4" fillId="0" borderId="0" xfId="14" applyNumberFormat="1" applyFont="1" applyFill="1" applyBorder="1" applyAlignment="1">
      <alignment horizontal="center"/>
    </xf>
    <xf numFmtId="0" fontId="23" fillId="0" borderId="0" xfId="14" applyFont="1" applyFill="1" applyBorder="1"/>
    <xf numFmtId="187" fontId="4" fillId="0" borderId="25" xfId="14" applyNumberFormat="1" applyFont="1" applyFill="1" applyBorder="1" applyAlignment="1">
      <alignment horizont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 applyAlignment="1">
      <alignment horizontal="centerContinuous"/>
    </xf>
    <xf numFmtId="0" fontId="4" fillId="0" borderId="4" xfId="0" applyFont="1" applyBorder="1" applyAlignment="1">
      <alignment horizontal="centerContinuous"/>
    </xf>
    <xf numFmtId="0" fontId="4" fillId="0" borderId="5" xfId="0" applyFont="1" applyBorder="1">
      <alignment vertical="center"/>
    </xf>
    <xf numFmtId="38" fontId="11" fillId="0" borderId="6" xfId="2" applyFont="1" applyBorder="1" applyAlignment="1"/>
    <xf numFmtId="38" fontId="11" fillId="0" borderId="8" xfId="2" applyFont="1" applyBorder="1" applyAlignment="1"/>
    <xf numFmtId="38" fontId="11" fillId="0" borderId="9" xfId="2" applyFont="1" applyBorder="1" applyAlignment="1"/>
    <xf numFmtId="0" fontId="4" fillId="0" borderId="8" xfId="0" applyFont="1" applyBorder="1">
      <alignment vertical="center"/>
    </xf>
    <xf numFmtId="0" fontId="4" fillId="0" borderId="27" xfId="0" applyFont="1" applyBorder="1">
      <alignment vertical="center"/>
    </xf>
    <xf numFmtId="0" fontId="4" fillId="0" borderId="12" xfId="0" applyFont="1" applyBorder="1">
      <alignment vertical="center"/>
    </xf>
    <xf numFmtId="38" fontId="11" fillId="0" borderId="13" xfId="2" applyFont="1" applyFill="1" applyBorder="1" applyAlignment="1" applyProtection="1">
      <alignment horizontal="center" vertical="top"/>
      <protection locked="0"/>
    </xf>
    <xf numFmtId="192" fontId="4" fillId="0" borderId="0" xfId="0" applyNumberFormat="1" applyFont="1" applyBorder="1">
      <alignment vertical="center"/>
    </xf>
    <xf numFmtId="0" fontId="4" fillId="0" borderId="19" xfId="0" applyFont="1" applyBorder="1">
      <alignment vertical="center"/>
    </xf>
    <xf numFmtId="0" fontId="4" fillId="0" borderId="24" xfId="0" applyFont="1" applyBorder="1">
      <alignment vertical="center"/>
    </xf>
    <xf numFmtId="0" fontId="4" fillId="0" borderId="20" xfId="0" applyFont="1" applyBorder="1">
      <alignment vertical="center"/>
    </xf>
    <xf numFmtId="0" fontId="4" fillId="0" borderId="28" xfId="0" applyFont="1" applyBorder="1">
      <alignment vertical="center"/>
    </xf>
    <xf numFmtId="194" fontId="4" fillId="0" borderId="0" xfId="0" applyNumberFormat="1" applyFont="1">
      <alignment vertical="center"/>
    </xf>
    <xf numFmtId="177" fontId="4" fillId="0" borderId="0" xfId="0" applyNumberFormat="1" applyFont="1">
      <alignment vertical="center"/>
    </xf>
    <xf numFmtId="38" fontId="0" fillId="0" borderId="6" xfId="2" applyFont="1" applyBorder="1">
      <alignment vertical="center"/>
    </xf>
    <xf numFmtId="38" fontId="0" fillId="0" borderId="7" xfId="2" applyFont="1" applyBorder="1">
      <alignment vertical="center"/>
    </xf>
    <xf numFmtId="0" fontId="4" fillId="3" borderId="0" xfId="0" applyFont="1" applyFill="1" applyBorder="1">
      <alignment vertical="center"/>
    </xf>
    <xf numFmtId="0" fontId="24" fillId="0" borderId="0" xfId="0" applyFont="1" applyFill="1" applyAlignment="1" applyProtection="1">
      <protection locked="0"/>
    </xf>
    <xf numFmtId="177" fontId="24" fillId="0" borderId="0" xfId="0" applyNumberFormat="1" applyFont="1" applyFill="1" applyAlignment="1" applyProtection="1">
      <protection locked="0"/>
    </xf>
    <xf numFmtId="0" fontId="24" fillId="0" borderId="0" xfId="0" applyFont="1" applyFill="1" applyBorder="1" applyAlignment="1" applyProtection="1">
      <protection locked="0"/>
    </xf>
    <xf numFmtId="177" fontId="24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0" fontId="24" fillId="0" borderId="0" xfId="0" applyFont="1" applyFill="1" applyAlignment="1" applyProtection="1">
      <alignment vertical="center"/>
      <protection locked="0"/>
    </xf>
    <xf numFmtId="38" fontId="16" fillId="0" borderId="0" xfId="2" quotePrefix="1" applyFont="1" applyFill="1" applyBorder="1" applyAlignment="1" applyProtection="1">
      <alignment horizontal="left"/>
    </xf>
    <xf numFmtId="0" fontId="0" fillId="0" borderId="0" xfId="0" applyAlignment="1" applyProtection="1">
      <protection locked="0"/>
    </xf>
    <xf numFmtId="0" fontId="13" fillId="0" borderId="0" xfId="0" applyFont="1" applyAlignment="1" applyProtection="1">
      <protection locked="0"/>
    </xf>
    <xf numFmtId="0" fontId="30" fillId="0" borderId="0" xfId="0" applyFont="1" applyAlignment="1" applyProtection="1">
      <protection locked="0"/>
    </xf>
    <xf numFmtId="0" fontId="15" fillId="0" borderId="0" xfId="10" applyFont="1" applyProtection="1">
      <protection locked="0"/>
    </xf>
    <xf numFmtId="0" fontId="19" fillId="0" borderId="0" xfId="10" applyFont="1" applyAlignment="1" applyProtection="1">
      <alignment horizontal="left"/>
      <protection locked="0"/>
    </xf>
    <xf numFmtId="0" fontId="16" fillId="0" borderId="0" xfId="10" applyFont="1" applyProtection="1">
      <protection locked="0"/>
    </xf>
    <xf numFmtId="0" fontId="13" fillId="0" borderId="0" xfId="10" applyFont="1" applyProtection="1">
      <protection locked="0"/>
    </xf>
    <xf numFmtId="0" fontId="32" fillId="0" borderId="0" xfId="10" applyProtection="1">
      <protection locked="0"/>
    </xf>
    <xf numFmtId="0" fontId="31" fillId="0" borderId="0" xfId="10" quotePrefix="1" applyFont="1" applyBorder="1" applyAlignment="1" applyProtection="1">
      <alignment horizontal="left"/>
      <protection locked="0"/>
    </xf>
    <xf numFmtId="0" fontId="32" fillId="0" borderId="0" xfId="10" applyBorder="1" applyProtection="1">
      <protection locked="0"/>
    </xf>
    <xf numFmtId="0" fontId="24" fillId="0" borderId="0" xfId="10" applyFont="1" applyFill="1" applyProtection="1">
      <protection locked="0"/>
    </xf>
    <xf numFmtId="0" fontId="25" fillId="0" borderId="0" xfId="10" quotePrefix="1" applyFont="1" applyFill="1" applyBorder="1" applyAlignment="1" applyProtection="1">
      <alignment horizontal="left"/>
      <protection locked="0"/>
    </xf>
    <xf numFmtId="177" fontId="24" fillId="0" borderId="0" xfId="10" applyNumberFormat="1" applyFont="1" applyFill="1" applyProtection="1">
      <protection locked="0"/>
    </xf>
    <xf numFmtId="177" fontId="26" fillId="0" borderId="0" xfId="10" applyNumberFormat="1" applyFont="1" applyFill="1" applyProtection="1">
      <protection locked="0"/>
    </xf>
    <xf numFmtId="0" fontId="11" fillId="0" borderId="0" xfId="10" applyFont="1" applyFill="1" applyProtection="1">
      <protection locked="0"/>
    </xf>
    <xf numFmtId="0" fontId="11" fillId="0" borderId="0" xfId="10" applyFont="1" applyFill="1" applyBorder="1" applyAlignment="1" applyProtection="1">
      <alignment horizontal="left"/>
      <protection locked="0"/>
    </xf>
    <xf numFmtId="177" fontId="11" fillId="0" borderId="0" xfId="10" applyNumberFormat="1" applyFont="1" applyFill="1" applyBorder="1" applyAlignment="1" applyProtection="1">
      <alignment horizontal="right"/>
      <protection locked="0"/>
    </xf>
    <xf numFmtId="0" fontId="24" fillId="0" borderId="0" xfId="10" applyFont="1" applyFill="1" applyBorder="1" applyProtection="1">
      <protection locked="0"/>
    </xf>
    <xf numFmtId="177" fontId="24" fillId="0" borderId="0" xfId="10" applyNumberFormat="1" applyFont="1" applyFill="1" applyBorder="1" applyProtection="1">
      <protection locked="0"/>
    </xf>
    <xf numFmtId="0" fontId="5" fillId="0" borderId="0" xfId="0" applyFont="1" applyAlignment="1" applyProtection="1">
      <alignment horizontal="left"/>
    </xf>
    <xf numFmtId="0" fontId="4" fillId="0" borderId="0" xfId="0" applyFont="1" applyAlignment="1"/>
    <xf numFmtId="0" fontId="4" fillId="0" borderId="0" xfId="0" applyFont="1" applyBorder="1" applyAlignment="1"/>
    <xf numFmtId="0" fontId="35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quotePrefix="1" applyFont="1" applyAlignment="1" applyProtection="1">
      <alignment horizontal="left"/>
    </xf>
    <xf numFmtId="38" fontId="34" fillId="0" borderId="0" xfId="2" applyFont="1" applyAlignment="1"/>
    <xf numFmtId="0" fontId="4" fillId="0" borderId="29" xfId="0" applyFont="1" applyBorder="1" applyAlignment="1"/>
    <xf numFmtId="178" fontId="10" fillId="0" borderId="30" xfId="2" applyNumberFormat="1" applyFont="1" applyBorder="1" applyAlignment="1">
      <alignment horizontal="center" vertical="center"/>
    </xf>
    <xf numFmtId="178" fontId="10" fillId="0" borderId="4" xfId="2" applyNumberFormat="1" applyFont="1" applyBorder="1" applyAlignment="1">
      <alignment horizontal="center" vertical="center"/>
    </xf>
    <xf numFmtId="0" fontId="4" fillId="0" borderId="31" xfId="0" applyFont="1" applyBorder="1" applyAlignment="1" applyProtection="1">
      <alignment horizontal="left"/>
    </xf>
    <xf numFmtId="38" fontId="10" fillId="0" borderId="0" xfId="2" applyFont="1" applyBorder="1" applyAlignment="1">
      <alignment vertical="center"/>
    </xf>
    <xf numFmtId="38" fontId="10" fillId="0" borderId="6" xfId="2" applyFont="1" applyBorder="1" applyAlignment="1" applyProtection="1">
      <alignment horizontal="center" vertical="center"/>
      <protection locked="0"/>
    </xf>
    <xf numFmtId="38" fontId="10" fillId="0" borderId="6" xfId="2" quotePrefix="1" applyFont="1" applyBorder="1" applyAlignment="1" applyProtection="1">
      <alignment horizontal="left" vertical="center"/>
      <protection locked="0"/>
    </xf>
    <xf numFmtId="38" fontId="10" fillId="0" borderId="7" xfId="2" applyFont="1" applyBorder="1" applyAlignment="1" applyProtection="1">
      <alignment horizontal="center" vertical="center"/>
      <protection locked="0"/>
    </xf>
    <xf numFmtId="38" fontId="10" fillId="0" borderId="6" xfId="2" applyFont="1" applyBorder="1" applyAlignment="1"/>
    <xf numFmtId="38" fontId="10" fillId="0" borderId="8" xfId="2" applyFont="1" applyBorder="1" applyAlignment="1"/>
    <xf numFmtId="38" fontId="10" fillId="0" borderId="9" xfId="2" applyFont="1" applyBorder="1" applyAlignment="1"/>
    <xf numFmtId="38" fontId="10" fillId="0" borderId="9" xfId="2" applyFont="1" applyBorder="1" applyAlignment="1" applyProtection="1">
      <alignment horizontal="centerContinuous" vertical="center"/>
    </xf>
    <xf numFmtId="38" fontId="10" fillId="0" borderId="10" xfId="2" applyFont="1" applyBorder="1" applyAlignment="1" applyProtection="1">
      <alignment horizontal="centerContinuous" vertical="center"/>
    </xf>
    <xf numFmtId="38" fontId="10" fillId="0" borderId="11" xfId="2" applyFont="1" applyBorder="1" applyAlignment="1" applyProtection="1">
      <alignment horizontal="centerContinuous" vertical="center"/>
    </xf>
    <xf numFmtId="38" fontId="11" fillId="0" borderId="14" xfId="2" applyFont="1" applyBorder="1" applyAlignment="1" applyProtection="1">
      <alignment horizontal="center" vertical="center"/>
    </xf>
    <xf numFmtId="38" fontId="11" fillId="0" borderId="12" xfId="2" applyFont="1" applyBorder="1" applyAlignment="1" applyProtection="1">
      <alignment horizontal="center" vertical="center"/>
    </xf>
    <xf numFmtId="38" fontId="11" fillId="0" borderId="15" xfId="2" applyFont="1" applyBorder="1" applyAlignment="1" applyProtection="1">
      <alignment horizontal="center" vertical="center"/>
    </xf>
    <xf numFmtId="179" fontId="4" fillId="0" borderId="31" xfId="0" applyNumberFormat="1" applyFont="1" applyFill="1" applyBorder="1" applyAlignment="1" applyProtection="1"/>
    <xf numFmtId="177" fontId="13" fillId="2" borderId="0" xfId="2" applyNumberFormat="1" applyFont="1" applyFill="1" applyBorder="1" applyAlignment="1" applyProtection="1"/>
    <xf numFmtId="177" fontId="13" fillId="2" borderId="10" xfId="2" applyNumberFormat="1" applyFont="1" applyFill="1" applyBorder="1" applyAlignment="1" applyProtection="1"/>
    <xf numFmtId="177" fontId="13" fillId="2" borderId="16" xfId="2" applyNumberFormat="1" applyFont="1" applyFill="1" applyBorder="1" applyAlignment="1" applyProtection="1"/>
    <xf numFmtId="177" fontId="13" fillId="2" borderId="0" xfId="2" applyNumberFormat="1" applyFont="1" applyFill="1" applyBorder="1" applyAlignment="1" applyProtection="1">
      <protection locked="0"/>
    </xf>
    <xf numFmtId="177" fontId="13" fillId="2" borderId="17" xfId="2" applyNumberFormat="1" applyFont="1" applyFill="1" applyBorder="1" applyAlignment="1" applyProtection="1"/>
    <xf numFmtId="188" fontId="4" fillId="0" borderId="31" xfId="0" applyNumberFormat="1" applyFont="1" applyFill="1" applyBorder="1" applyAlignment="1" applyProtection="1"/>
    <xf numFmtId="177" fontId="4" fillId="0" borderId="0" xfId="0" applyNumberFormat="1" applyFont="1" applyBorder="1" applyAlignment="1"/>
    <xf numFmtId="180" fontId="4" fillId="0" borderId="31" xfId="0" applyNumberFormat="1" applyFont="1" applyFill="1" applyBorder="1" applyAlignment="1" applyProtection="1"/>
    <xf numFmtId="180" fontId="4" fillId="0" borderId="32" xfId="0" applyNumberFormat="1" applyFont="1" applyFill="1" applyBorder="1" applyAlignment="1" applyProtection="1"/>
    <xf numFmtId="177" fontId="13" fillId="2" borderId="33" xfId="2" applyNumberFormat="1" applyFont="1" applyFill="1" applyBorder="1" applyAlignment="1" applyProtection="1"/>
    <xf numFmtId="177" fontId="13" fillId="2" borderId="34" xfId="2" applyNumberFormat="1" applyFont="1" applyFill="1" applyBorder="1" applyAlignment="1" applyProtection="1"/>
    <xf numFmtId="177" fontId="13" fillId="2" borderId="0" xfId="2" applyNumberFormat="1" applyFont="1" applyFill="1" applyBorder="1" applyAlignment="1" applyProtection="1">
      <alignment horizontal="right"/>
    </xf>
    <xf numFmtId="177" fontId="13" fillId="2" borderId="17" xfId="2" applyNumberFormat="1" applyFont="1" applyFill="1" applyBorder="1" applyAlignment="1" applyProtection="1">
      <alignment horizontal="right"/>
    </xf>
    <xf numFmtId="0" fontId="4" fillId="0" borderId="31" xfId="0" applyFont="1" applyFill="1" applyBorder="1" applyAlignment="1"/>
    <xf numFmtId="0" fontId="4" fillId="0" borderId="31" xfId="0" applyFont="1" applyBorder="1" applyAlignment="1"/>
    <xf numFmtId="0" fontId="4" fillId="0" borderId="35" xfId="0" applyFont="1" applyBorder="1" applyAlignment="1"/>
    <xf numFmtId="177" fontId="4" fillId="0" borderId="19" xfId="0" applyNumberFormat="1" applyFont="1" applyFill="1" applyBorder="1" applyAlignment="1"/>
    <xf numFmtId="0" fontId="4" fillId="0" borderId="32" xfId="0" applyFont="1" applyBorder="1" applyAlignment="1"/>
    <xf numFmtId="177" fontId="13" fillId="2" borderId="33" xfId="2" applyNumberFormat="1" applyFont="1" applyFill="1" applyBorder="1" applyAlignment="1"/>
    <xf numFmtId="0" fontId="4" fillId="0" borderId="36" xfId="0" applyFont="1" applyBorder="1" applyAlignment="1"/>
    <xf numFmtId="177" fontId="13" fillId="2" borderId="21" xfId="2" applyNumberFormat="1" applyFont="1" applyFill="1" applyBorder="1" applyAlignment="1" applyProtection="1"/>
    <xf numFmtId="177" fontId="13" fillId="2" borderId="23" xfId="2" applyNumberFormat="1" applyFont="1" applyFill="1" applyBorder="1" applyAlignment="1" applyProtection="1"/>
    <xf numFmtId="201" fontId="4" fillId="0" borderId="0" xfId="2" applyNumberFormat="1" applyFont="1" applyBorder="1" applyAlignment="1"/>
    <xf numFmtId="38" fontId="4" fillId="0" borderId="0" xfId="2" applyFont="1" applyFill="1" applyBorder="1" applyAlignment="1" applyProtection="1"/>
    <xf numFmtId="38" fontId="36" fillId="0" borderId="0" xfId="2" applyFont="1" applyBorder="1" applyAlignment="1" applyProtection="1">
      <alignment horizontal="left"/>
    </xf>
    <xf numFmtId="38" fontId="7" fillId="0" borderId="0" xfId="2" quotePrefix="1" applyFont="1" applyBorder="1" applyAlignment="1" applyProtection="1">
      <alignment horizontal="left"/>
    </xf>
    <xf numFmtId="38" fontId="6" fillId="0" borderId="0" xfId="2" applyFont="1" applyBorder="1" applyAlignment="1"/>
    <xf numFmtId="38" fontId="37" fillId="0" borderId="0" xfId="2" applyFont="1" applyAlignment="1"/>
    <xf numFmtId="38" fontId="8" fillId="0" borderId="0" xfId="2" applyFont="1" applyBorder="1" applyAlignment="1" applyProtection="1">
      <alignment horizontal="left"/>
      <protection locked="0"/>
    </xf>
    <xf numFmtId="38" fontId="8" fillId="0" borderId="0" xfId="2" quotePrefix="1" applyFont="1" applyBorder="1" applyAlignment="1" applyProtection="1">
      <alignment horizontal="right" vertical="center"/>
    </xf>
    <xf numFmtId="38" fontId="8" fillId="0" borderId="0" xfId="2" quotePrefix="1" applyFont="1" applyBorder="1" applyAlignment="1" applyProtection="1">
      <alignment horizontal="left"/>
    </xf>
    <xf numFmtId="38" fontId="10" fillId="0" borderId="1" xfId="2" applyFont="1" applyBorder="1" applyAlignment="1">
      <alignment vertical="center"/>
    </xf>
    <xf numFmtId="38" fontId="10" fillId="0" borderId="2" xfId="2" applyFont="1" applyBorder="1" applyAlignment="1">
      <alignment vertical="center"/>
    </xf>
    <xf numFmtId="38" fontId="10" fillId="0" borderId="37" xfId="2" applyFont="1" applyBorder="1" applyAlignment="1">
      <alignment vertical="center"/>
    </xf>
    <xf numFmtId="38" fontId="14" fillId="0" borderId="0" xfId="2" applyFont="1" applyBorder="1" applyAlignment="1"/>
    <xf numFmtId="38" fontId="14" fillId="0" borderId="0" xfId="2" applyFont="1" applyBorder="1" applyAlignment="1">
      <alignment vertical="center"/>
    </xf>
    <xf numFmtId="38" fontId="14" fillId="0" borderId="0" xfId="2" applyFont="1" applyBorder="1" applyAlignment="1">
      <alignment horizontal="center"/>
    </xf>
    <xf numFmtId="38" fontId="14" fillId="0" borderId="0" xfId="2" quotePrefix="1" applyFont="1" applyBorder="1" applyAlignment="1" applyProtection="1">
      <alignment horizontal="center" vertical="center"/>
    </xf>
    <xf numFmtId="38" fontId="14" fillId="0" borderId="0" xfId="2" applyFont="1" applyBorder="1" applyAlignment="1" applyProtection="1">
      <alignment horizontal="center" vertical="center"/>
    </xf>
    <xf numFmtId="38" fontId="14" fillId="0" borderId="0" xfId="2" applyFont="1" applyBorder="1" applyAlignment="1">
      <alignment horizontal="centerContinuous" vertical="center"/>
    </xf>
    <xf numFmtId="38" fontId="38" fillId="0" borderId="0" xfId="2" applyFont="1" applyBorder="1" applyAlignment="1"/>
    <xf numFmtId="38" fontId="38" fillId="0" borderId="0" xfId="2" applyFont="1" applyAlignment="1"/>
    <xf numFmtId="38" fontId="10" fillId="0" borderId="5" xfId="2" applyFont="1" applyBorder="1" applyAlignment="1" applyProtection="1">
      <alignment vertical="center"/>
    </xf>
    <xf numFmtId="38" fontId="10" fillId="0" borderId="0" xfId="2" applyFont="1" applyBorder="1" applyAlignment="1">
      <alignment horizontal="centerContinuous" vertical="center"/>
    </xf>
    <xf numFmtId="38" fontId="10" fillId="0" borderId="24" xfId="2" applyFont="1" applyBorder="1" applyAlignment="1" applyProtection="1">
      <alignment horizontal="centerContinuous" vertical="center"/>
    </xf>
    <xf numFmtId="38" fontId="14" fillId="0" borderId="11" xfId="2" applyFont="1" applyBorder="1" applyAlignment="1" applyProtection="1">
      <alignment vertical="center"/>
      <protection locked="0"/>
    </xf>
    <xf numFmtId="38" fontId="14" fillId="0" borderId="0" xfId="2" applyFont="1" applyBorder="1" applyAlignment="1" applyProtection="1">
      <alignment vertical="center"/>
      <protection locked="0"/>
    </xf>
    <xf numFmtId="38" fontId="14" fillId="0" borderId="0" xfId="2" applyFont="1" applyBorder="1" applyAlignment="1" applyProtection="1">
      <alignment horizontal="center" vertical="center"/>
      <protection locked="0"/>
    </xf>
    <xf numFmtId="38" fontId="14" fillId="0" borderId="0" xfId="2" applyFont="1" applyBorder="1" applyAlignment="1" applyProtection="1">
      <alignment horizontal="centerContinuous" vertical="center"/>
    </xf>
    <xf numFmtId="38" fontId="14" fillId="0" borderId="0" xfId="2" applyFont="1" applyBorder="1" applyAlignment="1" applyProtection="1">
      <alignment horizontal="center"/>
      <protection locked="0"/>
    </xf>
    <xf numFmtId="38" fontId="10" fillId="0" borderId="27" xfId="2" applyFont="1" applyBorder="1" applyAlignment="1" applyProtection="1">
      <alignment vertical="center"/>
    </xf>
    <xf numFmtId="38" fontId="10" fillId="0" borderId="12" xfId="2" applyFont="1" applyBorder="1" applyAlignment="1" applyProtection="1">
      <alignment vertical="center"/>
    </xf>
    <xf numFmtId="38" fontId="11" fillId="0" borderId="26" xfId="2" applyFont="1" applyBorder="1" applyAlignment="1" applyProtection="1">
      <alignment horizontal="center" vertical="center"/>
    </xf>
    <xf numFmtId="38" fontId="11" fillId="0" borderId="15" xfId="2" applyFont="1" applyBorder="1" applyAlignment="1">
      <alignment horizontal="center" vertical="top"/>
    </xf>
    <xf numFmtId="38" fontId="14" fillId="0" borderId="0" xfId="2" quotePrefix="1" applyFont="1" applyBorder="1" applyAlignment="1">
      <alignment horizontal="center" vertical="top"/>
    </xf>
    <xf numFmtId="38" fontId="14" fillId="0" borderId="0" xfId="2" applyFont="1" applyBorder="1" applyAlignment="1" applyProtection="1">
      <alignment vertical="center"/>
    </xf>
    <xf numFmtId="38" fontId="14" fillId="0" borderId="0" xfId="2" applyFont="1" applyBorder="1" applyAlignment="1">
      <alignment horizontal="center" vertical="top"/>
    </xf>
    <xf numFmtId="38" fontId="14" fillId="0" borderId="0" xfId="2" quotePrefix="1" applyFont="1" applyBorder="1" applyAlignment="1" applyProtection="1">
      <alignment horizontal="center" vertical="top"/>
      <protection locked="0"/>
    </xf>
    <xf numFmtId="38" fontId="10" fillId="0" borderId="5" xfId="2" quotePrefix="1" applyFont="1" applyBorder="1" applyAlignment="1" applyProtection="1">
      <alignment horizontal="left" vertical="center"/>
    </xf>
    <xf numFmtId="38" fontId="10" fillId="0" borderId="0" xfId="2" applyFont="1" applyBorder="1" applyAlignment="1" applyProtection="1">
      <alignment horizontal="left" vertical="center"/>
    </xf>
    <xf numFmtId="38" fontId="10" fillId="0" borderId="25" xfId="2" applyFont="1" applyBorder="1" applyAlignment="1">
      <alignment vertical="center"/>
    </xf>
    <xf numFmtId="177" fontId="11" fillId="0" borderId="10" xfId="2" applyNumberFormat="1" applyFont="1" applyFill="1" applyBorder="1" applyAlignment="1" applyProtection="1">
      <alignment vertical="center"/>
    </xf>
    <xf numFmtId="177" fontId="11" fillId="0" borderId="0" xfId="2" applyNumberFormat="1" applyFont="1" applyFill="1" applyBorder="1" applyAlignment="1" applyProtection="1">
      <alignment vertical="center"/>
    </xf>
    <xf numFmtId="177" fontId="11" fillId="0" borderId="0" xfId="2" applyNumberFormat="1" applyFont="1" applyFill="1" applyBorder="1" applyAlignment="1">
      <alignment vertical="center"/>
    </xf>
    <xf numFmtId="38" fontId="11" fillId="0" borderId="10" xfId="2" applyFont="1" applyFill="1" applyBorder="1" applyAlignment="1" applyProtection="1">
      <alignment vertical="center"/>
    </xf>
    <xf numFmtId="38" fontId="11" fillId="0" borderId="17" xfId="2" applyFont="1" applyFill="1" applyBorder="1" applyAlignment="1" applyProtection="1">
      <alignment vertical="center"/>
    </xf>
    <xf numFmtId="38" fontId="14" fillId="0" borderId="0" xfId="2" quotePrefix="1" applyFont="1" applyBorder="1" applyAlignment="1" applyProtection="1">
      <alignment horizontal="left" vertical="center"/>
    </xf>
    <xf numFmtId="38" fontId="14" fillId="0" borderId="0" xfId="2" applyFont="1" applyBorder="1" applyAlignment="1" applyProtection="1">
      <alignment horizontal="left" vertical="center"/>
    </xf>
    <xf numFmtId="38" fontId="10" fillId="0" borderId="5" xfId="2" quotePrefix="1" applyFont="1" applyBorder="1" applyAlignment="1" applyProtection="1">
      <alignment vertical="center"/>
    </xf>
    <xf numFmtId="38" fontId="10" fillId="0" borderId="0" xfId="2" quotePrefix="1" applyFont="1" applyBorder="1" applyAlignment="1" applyProtection="1">
      <alignment horizontal="left" vertical="center"/>
    </xf>
    <xf numFmtId="38" fontId="10" fillId="0" borderId="25" xfId="2" applyFont="1" applyBorder="1" applyAlignment="1"/>
    <xf numFmtId="177" fontId="11" fillId="0" borderId="0" xfId="2" applyNumberFormat="1" applyFont="1" applyFill="1" applyBorder="1" applyAlignment="1" applyProtection="1">
      <alignment vertical="center"/>
      <protection locked="0"/>
    </xf>
    <xf numFmtId="177" fontId="11" fillId="0" borderId="0" xfId="2" applyNumberFormat="1" applyFont="1" applyFill="1" applyBorder="1" applyAlignment="1"/>
    <xf numFmtId="38" fontId="11" fillId="0" borderId="0" xfId="2" applyFont="1" applyFill="1" applyBorder="1" applyAlignment="1" applyProtection="1">
      <alignment vertical="center"/>
    </xf>
    <xf numFmtId="38" fontId="14" fillId="0" borderId="0" xfId="2" applyFont="1" applyBorder="1" applyAlignment="1" applyProtection="1">
      <alignment horizontal="right" vertical="center"/>
    </xf>
    <xf numFmtId="38" fontId="10" fillId="0" borderId="5" xfId="2" applyFont="1" applyBorder="1" applyAlignment="1"/>
    <xf numFmtId="38" fontId="10" fillId="0" borderId="0" xfId="2" quotePrefix="1" applyFont="1" applyBorder="1" applyAlignment="1">
      <alignment horizontal="left"/>
    </xf>
    <xf numFmtId="177" fontId="11" fillId="0" borderId="12" xfId="2" applyNumberFormat="1" applyFont="1" applyFill="1" applyBorder="1" applyAlignment="1" applyProtection="1">
      <alignment vertical="center"/>
    </xf>
    <xf numFmtId="38" fontId="11" fillId="0" borderId="18" xfId="2" applyFont="1" applyFill="1" applyBorder="1" applyAlignment="1" applyProtection="1">
      <alignment vertical="center"/>
    </xf>
    <xf numFmtId="38" fontId="14" fillId="0" borderId="0" xfId="2" quotePrefix="1" applyFont="1" applyBorder="1" applyAlignment="1">
      <alignment horizontal="left"/>
    </xf>
    <xf numFmtId="177" fontId="11" fillId="0" borderId="10" xfId="2" applyNumberFormat="1" applyFont="1" applyFill="1" applyBorder="1" applyAlignment="1" applyProtection="1">
      <alignment vertical="center"/>
      <protection locked="0"/>
    </xf>
    <xf numFmtId="177" fontId="11" fillId="0" borderId="10" xfId="2" applyNumberFormat="1" applyFont="1" applyFill="1" applyBorder="1" applyAlignment="1"/>
    <xf numFmtId="38" fontId="10" fillId="0" borderId="5" xfId="2" quotePrefix="1" applyFont="1" applyBorder="1" applyAlignment="1">
      <alignment horizontal="left"/>
    </xf>
    <xf numFmtId="38" fontId="10" fillId="0" borderId="0" xfId="2" applyFont="1" applyBorder="1" applyAlignment="1"/>
    <xf numFmtId="177" fontId="11" fillId="0" borderId="12" xfId="2" applyNumberFormat="1" applyFont="1" applyFill="1" applyBorder="1" applyAlignment="1"/>
    <xf numFmtId="38" fontId="11" fillId="0" borderId="12" xfId="2" applyFont="1" applyFill="1" applyBorder="1" applyAlignment="1" applyProtection="1">
      <alignment vertical="center"/>
    </xf>
    <xf numFmtId="38" fontId="10" fillId="0" borderId="38" xfId="2" applyFont="1" applyBorder="1" applyAlignment="1" applyProtection="1">
      <alignment horizontal="left" vertical="center"/>
    </xf>
    <xf numFmtId="38" fontId="10" fillId="0" borderId="33" xfId="2" applyFont="1" applyBorder="1" applyAlignment="1" applyProtection="1">
      <alignment horizontal="center" vertical="center"/>
    </xf>
    <xf numFmtId="38" fontId="10" fillId="0" borderId="39" xfId="2" applyFont="1" applyBorder="1" applyAlignment="1" applyProtection="1">
      <alignment vertical="center"/>
    </xf>
    <xf numFmtId="177" fontId="11" fillId="0" borderId="33" xfId="2" applyNumberFormat="1" applyFont="1" applyFill="1" applyBorder="1" applyAlignment="1" applyProtection="1">
      <alignment vertical="center"/>
    </xf>
    <xf numFmtId="38" fontId="11" fillId="0" borderId="33" xfId="2" applyFont="1" applyFill="1" applyBorder="1" applyAlignment="1" applyProtection="1">
      <alignment vertical="center"/>
    </xf>
    <xf numFmtId="38" fontId="11" fillId="0" borderId="34" xfId="2" applyFont="1" applyFill="1" applyBorder="1" applyAlignment="1" applyProtection="1">
      <alignment vertical="center"/>
    </xf>
    <xf numFmtId="38" fontId="11" fillId="0" borderId="0" xfId="2" applyFont="1" applyFill="1" applyBorder="1" applyAlignment="1" applyProtection="1">
      <alignment horizontal="right" vertical="center"/>
    </xf>
    <xf numFmtId="38" fontId="11" fillId="0" borderId="17" xfId="2" applyFont="1" applyFill="1" applyBorder="1" applyAlignment="1" applyProtection="1">
      <alignment horizontal="right" vertical="center"/>
    </xf>
    <xf numFmtId="38" fontId="10" fillId="0" borderId="0" xfId="2" applyFont="1" applyBorder="1" applyAlignment="1" applyProtection="1">
      <alignment vertical="center"/>
    </xf>
    <xf numFmtId="38" fontId="10" fillId="0" borderId="33" xfId="2" applyFont="1" applyBorder="1" applyAlignment="1" applyProtection="1">
      <alignment vertical="center"/>
    </xf>
    <xf numFmtId="38" fontId="10" fillId="0" borderId="5" xfId="2" quotePrefix="1" applyFont="1" applyBorder="1" applyAlignment="1" applyProtection="1">
      <alignment horizontal="centerContinuous" vertical="center"/>
    </xf>
    <xf numFmtId="38" fontId="10" fillId="0" borderId="6" xfId="2" applyFont="1" applyBorder="1" applyAlignment="1" applyProtection="1">
      <alignment horizontal="left" vertical="center"/>
    </xf>
    <xf numFmtId="177" fontId="11" fillId="0" borderId="10" xfId="2" applyNumberFormat="1" applyFont="1" applyFill="1" applyBorder="1" applyAlignment="1">
      <alignment vertical="center"/>
    </xf>
    <xf numFmtId="38" fontId="14" fillId="0" borderId="0" xfId="2" quotePrefix="1" applyFont="1" applyBorder="1" applyAlignment="1" applyProtection="1">
      <alignment horizontal="centerContinuous" vertical="center"/>
    </xf>
    <xf numFmtId="38" fontId="10" fillId="0" borderId="20" xfId="2" quotePrefix="1" applyFont="1" applyBorder="1" applyAlignment="1" applyProtection="1">
      <alignment horizontal="centerContinuous" vertical="center"/>
    </xf>
    <xf numFmtId="38" fontId="10" fillId="0" borderId="22" xfId="2" applyFont="1" applyBorder="1" applyAlignment="1" applyProtection="1">
      <alignment horizontal="left" vertical="center"/>
    </xf>
    <xf numFmtId="38" fontId="10" fillId="0" borderId="28" xfId="2" applyFont="1" applyBorder="1" applyAlignment="1" applyProtection="1">
      <alignment vertical="center"/>
    </xf>
    <xf numFmtId="177" fontId="11" fillId="0" borderId="21" xfId="2" applyNumberFormat="1" applyFont="1" applyFill="1" applyBorder="1" applyAlignment="1" applyProtection="1">
      <alignment vertical="center"/>
    </xf>
    <xf numFmtId="38" fontId="11" fillId="0" borderId="21" xfId="2" applyFont="1" applyFill="1" applyBorder="1" applyAlignment="1" applyProtection="1">
      <alignment vertical="center"/>
    </xf>
    <xf numFmtId="38" fontId="11" fillId="0" borderId="23" xfId="2" applyFont="1" applyFill="1" applyBorder="1" applyAlignment="1" applyProtection="1">
      <alignment vertical="center"/>
    </xf>
    <xf numFmtId="38" fontId="10" fillId="0" borderId="0" xfId="2" quotePrefix="1" applyFont="1" applyBorder="1" applyAlignment="1" applyProtection="1">
      <alignment horizontal="centerContinuous" vertical="center"/>
    </xf>
    <xf numFmtId="38" fontId="34" fillId="0" borderId="0" xfId="2" applyFont="1" applyBorder="1" applyAlignment="1"/>
    <xf numFmtId="38" fontId="39" fillId="0" borderId="0" xfId="2" applyFont="1" applyAlignment="1"/>
    <xf numFmtId="38" fontId="6" fillId="0" borderId="0" xfId="2" applyFont="1" applyAlignment="1" applyProtection="1">
      <alignment horizontal="left"/>
    </xf>
    <xf numFmtId="38" fontId="6" fillId="0" borderId="0" xfId="2" applyFont="1" applyAlignment="1" applyProtection="1">
      <alignment horizontal="center"/>
    </xf>
    <xf numFmtId="0" fontId="0" fillId="0" borderId="8" xfId="0" applyBorder="1" applyAlignment="1"/>
    <xf numFmtId="177" fontId="10" fillId="0" borderId="10" xfId="10" applyNumberFormat="1" applyFont="1" applyFill="1" applyBorder="1" applyAlignment="1" applyProtection="1">
      <alignment horizontal="center" vertical="center"/>
      <protection locked="0"/>
    </xf>
    <xf numFmtId="177" fontId="10" fillId="0" borderId="24" xfId="10" applyNumberFormat="1" applyFont="1" applyFill="1" applyBorder="1" applyAlignment="1" applyProtection="1">
      <alignment horizontal="center" vertical="center"/>
      <protection locked="0"/>
    </xf>
    <xf numFmtId="0" fontId="10" fillId="0" borderId="0" xfId="10" applyFont="1" applyFill="1" applyBorder="1" applyAlignment="1" applyProtection="1">
      <alignment horizontal="left"/>
      <protection locked="0"/>
    </xf>
    <xf numFmtId="0" fontId="10" fillId="0" borderId="0" xfId="10" quotePrefix="1" applyFont="1" applyFill="1" applyBorder="1" applyAlignment="1" applyProtection="1">
      <alignment horizontal="left"/>
      <protection locked="0"/>
    </xf>
    <xf numFmtId="177" fontId="10" fillId="0" borderId="0" xfId="2" applyNumberFormat="1" applyFont="1" applyFill="1" applyBorder="1" applyAlignment="1" applyProtection="1">
      <protection locked="0"/>
    </xf>
    <xf numFmtId="177" fontId="10" fillId="0" borderId="10" xfId="2" applyNumberFormat="1" applyFont="1" applyFill="1" applyBorder="1" applyAlignment="1" applyProtection="1">
      <protection locked="0"/>
    </xf>
    <xf numFmtId="177" fontId="10" fillId="0" borderId="40" xfId="2" applyNumberFormat="1" applyFont="1" applyFill="1" applyBorder="1" applyAlignment="1" applyProtection="1">
      <protection locked="0"/>
    </xf>
    <xf numFmtId="177" fontId="10" fillId="0" borderId="41" xfId="2" applyNumberFormat="1" applyFont="1" applyFill="1" applyBorder="1" applyAlignment="1" applyProtection="1">
      <protection locked="0"/>
    </xf>
    <xf numFmtId="177" fontId="10" fillId="0" borderId="0" xfId="2" quotePrefix="1" applyNumberFormat="1" applyFont="1" applyFill="1" applyBorder="1" applyAlignment="1" applyProtection="1">
      <protection locked="0"/>
    </xf>
    <xf numFmtId="177" fontId="10" fillId="4" borderId="0" xfId="2" applyNumberFormat="1" applyFont="1" applyFill="1" applyBorder="1" applyAlignment="1" applyProtection="1">
      <protection locked="0"/>
    </xf>
    <xf numFmtId="177" fontId="10" fillId="4" borderId="25" xfId="2" applyNumberFormat="1" applyFont="1" applyFill="1" applyBorder="1" applyAlignment="1" applyProtection="1">
      <protection locked="0"/>
    </xf>
    <xf numFmtId="177" fontId="10" fillId="0" borderId="0" xfId="10" quotePrefix="1" applyNumberFormat="1" applyFont="1" applyFill="1" applyBorder="1" applyAlignment="1" applyProtection="1">
      <alignment horizontal="right"/>
      <protection locked="0"/>
    </xf>
    <xf numFmtId="177" fontId="10" fillId="0" borderId="0" xfId="2" applyNumberFormat="1" applyFont="1" applyFill="1" applyBorder="1" applyAlignment="1" applyProtection="1">
      <alignment horizontal="right"/>
      <protection locked="0"/>
    </xf>
    <xf numFmtId="0" fontId="11" fillId="0" borderId="0" xfId="10" applyFont="1" applyFill="1" applyBorder="1" applyAlignment="1" applyProtection="1">
      <alignment horizontal="center"/>
      <protection locked="0"/>
    </xf>
    <xf numFmtId="0" fontId="10" fillId="0" borderId="0" xfId="10" applyFont="1" applyFill="1" applyBorder="1" applyProtection="1">
      <protection locked="0"/>
    </xf>
    <xf numFmtId="0" fontId="10" fillId="0" borderId="0" xfId="0" applyFont="1" applyFill="1" applyBorder="1" applyAlignment="1" applyProtection="1">
      <protection locked="0"/>
    </xf>
    <xf numFmtId="177" fontId="10" fillId="0" borderId="0" xfId="10" applyNumberFormat="1" applyFont="1" applyFill="1" applyBorder="1" applyProtection="1">
      <protection locked="0"/>
    </xf>
    <xf numFmtId="0" fontId="10" fillId="4" borderId="10" xfId="9" applyFont="1" applyFill="1" applyBorder="1" applyAlignment="1" applyProtection="1">
      <alignment horizontal="center" vertical="center"/>
    </xf>
    <xf numFmtId="177" fontId="10" fillId="4" borderId="0" xfId="10" applyNumberFormat="1" applyFont="1" applyFill="1" applyBorder="1" applyAlignment="1" applyProtection="1">
      <alignment horizontal="left"/>
      <protection locked="0"/>
    </xf>
    <xf numFmtId="177" fontId="10" fillId="5" borderId="0" xfId="2" applyNumberFormat="1" applyFont="1" applyFill="1" applyBorder="1" applyAlignment="1" applyProtection="1">
      <protection locked="0"/>
    </xf>
    <xf numFmtId="177" fontId="10" fillId="5" borderId="25" xfId="2" applyNumberFormat="1" applyFont="1" applyFill="1" applyBorder="1" applyAlignment="1" applyProtection="1">
      <protection locked="0"/>
    </xf>
    <xf numFmtId="37" fontId="4" fillId="0" borderId="6" xfId="8" applyNumberFormat="1" applyFont="1" applyBorder="1" applyAlignment="1" applyProtection="1">
      <alignment vertical="center"/>
    </xf>
    <xf numFmtId="37" fontId="4" fillId="0" borderId="0" xfId="8" applyFont="1" applyBorder="1" applyAlignment="1">
      <alignment vertical="center"/>
    </xf>
    <xf numFmtId="38" fontId="16" fillId="0" borderId="0" xfId="8" applyNumberFormat="1" applyFont="1" applyAlignment="1">
      <alignment vertical="center"/>
    </xf>
    <xf numFmtId="37" fontId="4" fillId="0" borderId="0" xfId="8" applyFont="1" applyAlignment="1">
      <alignment vertical="center"/>
    </xf>
    <xf numFmtId="37" fontId="19" fillId="0" borderId="0" xfId="8" quotePrefix="1" applyNumberFormat="1" applyFont="1" applyBorder="1" applyAlignment="1" applyProtection="1">
      <alignment horizontal="left" vertical="center"/>
    </xf>
    <xf numFmtId="37" fontId="4" fillId="0" borderId="0" xfId="8" applyNumberFormat="1" applyFont="1" applyBorder="1" applyAlignment="1" applyProtection="1">
      <alignment vertical="center"/>
    </xf>
    <xf numFmtId="37" fontId="4" fillId="0" borderId="0" xfId="8" applyNumberFormat="1" applyFont="1" applyBorder="1" applyAlignment="1" applyProtection="1">
      <alignment horizontal="left" vertical="center"/>
      <protection locked="0"/>
    </xf>
    <xf numFmtId="37" fontId="13" fillId="0" borderId="0" xfId="8" quotePrefix="1" applyNumberFormat="1" applyFont="1" applyBorder="1" applyAlignment="1" applyProtection="1">
      <alignment horizontal="right" vertical="center"/>
    </xf>
    <xf numFmtId="38" fontId="11" fillId="0" borderId="0" xfId="2" quotePrefix="1" applyFont="1" applyBorder="1" applyAlignment="1" applyProtection="1">
      <alignment horizontal="right" vertical="center"/>
    </xf>
    <xf numFmtId="37" fontId="4" fillId="0" borderId="0" xfId="8" quotePrefix="1" applyNumberFormat="1" applyFont="1" applyBorder="1" applyAlignment="1" applyProtection="1">
      <alignment horizontal="right" vertical="center"/>
    </xf>
    <xf numFmtId="37" fontId="15" fillId="0" borderId="0" xfId="8" applyFont="1" applyAlignment="1">
      <alignment vertical="center"/>
    </xf>
    <xf numFmtId="37" fontId="4" fillId="0" borderId="0" xfId="8" applyFont="1" applyBorder="1" applyAlignment="1">
      <alignment horizontal="centerContinuous" vertical="center"/>
    </xf>
    <xf numFmtId="38" fontId="4" fillId="0" borderId="0" xfId="2" applyFont="1" applyBorder="1" applyAlignment="1" applyProtection="1">
      <alignment horizontal="left" vertical="center"/>
    </xf>
    <xf numFmtId="38" fontId="4" fillId="0" borderId="0" xfId="2" applyFont="1" applyBorder="1" applyAlignment="1">
      <alignment vertical="center"/>
    </xf>
    <xf numFmtId="37" fontId="10" fillId="0" borderId="0" xfId="8" applyNumberFormat="1" applyFont="1" applyBorder="1" applyAlignment="1" applyProtection="1">
      <alignment vertical="center"/>
    </xf>
    <xf numFmtId="37" fontId="10" fillId="0" borderId="10" xfId="8" applyNumberFormat="1" applyFont="1" applyBorder="1" applyAlignment="1" applyProtection="1">
      <alignment vertical="center"/>
    </xf>
    <xf numFmtId="38" fontId="4" fillId="0" borderId="0" xfId="2" quotePrefix="1" applyFont="1" applyBorder="1" applyAlignment="1" applyProtection="1">
      <alignment horizontal="left" vertical="center"/>
    </xf>
    <xf numFmtId="37" fontId="10" fillId="0" borderId="0" xfId="8" applyFont="1" applyBorder="1" applyAlignment="1">
      <alignment vertical="center"/>
    </xf>
    <xf numFmtId="38" fontId="16" fillId="0" borderId="40" xfId="2" quotePrefix="1" applyFont="1" applyBorder="1" applyAlignment="1">
      <alignment horizontal="left" vertical="center"/>
    </xf>
    <xf numFmtId="37" fontId="10" fillId="0" borderId="40" xfId="8" applyNumberFormat="1" applyFont="1" applyBorder="1" applyAlignment="1" applyProtection="1">
      <alignment vertical="center"/>
    </xf>
    <xf numFmtId="38" fontId="4" fillId="0" borderId="40" xfId="2" quotePrefix="1" applyFont="1" applyBorder="1" applyAlignment="1">
      <alignment horizontal="left" vertical="center"/>
    </xf>
    <xf numFmtId="38" fontId="4" fillId="0" borderId="5" xfId="2" quotePrefix="1" applyFont="1" applyBorder="1" applyAlignment="1">
      <alignment horizontal="left" vertical="center"/>
    </xf>
    <xf numFmtId="37" fontId="15" fillId="0" borderId="0" xfId="8" applyFont="1" applyBorder="1" applyAlignment="1">
      <alignment vertical="center"/>
    </xf>
    <xf numFmtId="38" fontId="4" fillId="0" borderId="5" xfId="2" quotePrefix="1" applyFont="1" applyBorder="1" applyAlignment="1" applyProtection="1">
      <alignment horizontal="left" vertical="center"/>
    </xf>
    <xf numFmtId="38" fontId="4" fillId="0" borderId="42" xfId="2" applyFont="1" applyBorder="1" applyAlignment="1">
      <alignment vertical="center"/>
    </xf>
    <xf numFmtId="38" fontId="22" fillId="0" borderId="5" xfId="2" quotePrefix="1" applyFont="1" applyBorder="1" applyAlignment="1" applyProtection="1">
      <alignment horizontal="left" vertical="center"/>
    </xf>
    <xf numFmtId="38" fontId="22" fillId="0" borderId="0" xfId="2" quotePrefix="1" applyFont="1" applyBorder="1" applyAlignment="1" applyProtection="1">
      <alignment horizontal="left" vertical="center"/>
    </xf>
    <xf numFmtId="38" fontId="22" fillId="0" borderId="0" xfId="2" applyFont="1" applyBorder="1" applyAlignment="1">
      <alignment vertical="center"/>
    </xf>
    <xf numFmtId="38" fontId="22" fillId="0" borderId="5" xfId="2" quotePrefix="1" applyFont="1" applyBorder="1" applyAlignment="1">
      <alignment horizontal="left" vertical="center"/>
    </xf>
    <xf numFmtId="38" fontId="4" fillId="0" borderId="5" xfId="2" applyFont="1" applyBorder="1" applyAlignment="1">
      <alignment vertical="center"/>
    </xf>
    <xf numFmtId="38" fontId="4" fillId="0" borderId="0" xfId="2" quotePrefix="1" applyFont="1" applyBorder="1" applyAlignment="1">
      <alignment horizontal="left" vertical="center"/>
    </xf>
    <xf numFmtId="38" fontId="22" fillId="0" borderId="38" xfId="2" applyFont="1" applyBorder="1" applyAlignment="1" applyProtection="1">
      <alignment horizontal="left" vertical="center"/>
    </xf>
    <xf numFmtId="38" fontId="22" fillId="0" borderId="33" xfId="2" applyFont="1" applyBorder="1" applyAlignment="1" applyProtection="1">
      <alignment horizontal="center" vertical="center"/>
    </xf>
    <xf numFmtId="38" fontId="4" fillId="0" borderId="33" xfId="2" applyFont="1" applyBorder="1" applyAlignment="1">
      <alignment vertical="center"/>
    </xf>
    <xf numFmtId="37" fontId="10" fillId="0" borderId="33" xfId="8" applyNumberFormat="1" applyFont="1" applyBorder="1" applyAlignment="1" applyProtection="1">
      <alignment horizontal="right" vertical="center"/>
      <protection locked="0"/>
    </xf>
    <xf numFmtId="38" fontId="4" fillId="0" borderId="33" xfId="2" applyFont="1" applyBorder="1" applyAlignment="1" applyProtection="1">
      <alignment horizontal="center" vertical="center"/>
    </xf>
    <xf numFmtId="38" fontId="4" fillId="5" borderId="0" xfId="2" applyFont="1" applyFill="1" applyBorder="1" applyAlignment="1">
      <alignment vertical="center"/>
    </xf>
    <xf numFmtId="37" fontId="10" fillId="0" borderId="12" xfId="8" applyNumberFormat="1" applyFont="1" applyBorder="1" applyAlignment="1" applyProtection="1">
      <alignment vertical="center"/>
    </xf>
    <xf numFmtId="38" fontId="4" fillId="0" borderId="6" xfId="2" applyFont="1" applyBorder="1" applyAlignment="1" applyProtection="1">
      <alignment horizontal="left" vertical="center"/>
    </xf>
    <xf numFmtId="0" fontId="14" fillId="0" borderId="0" xfId="10" applyFont="1" applyFill="1" applyBorder="1" applyProtection="1">
      <protection locked="0"/>
    </xf>
    <xf numFmtId="0" fontId="10" fillId="4" borderId="9" xfId="9" applyFont="1" applyFill="1" applyBorder="1" applyAlignment="1" applyProtection="1">
      <alignment horizontal="center" vertical="center"/>
    </xf>
    <xf numFmtId="0" fontId="10" fillId="4" borderId="24" xfId="9" applyFont="1" applyFill="1" applyBorder="1" applyAlignment="1" applyProtection="1">
      <alignment horizontal="center" vertical="center"/>
    </xf>
    <xf numFmtId="177" fontId="10" fillId="0" borderId="9" xfId="10" applyNumberFormat="1" applyFont="1" applyFill="1" applyBorder="1" applyAlignment="1" applyProtection="1">
      <alignment horizontal="center" vertical="center"/>
      <protection locked="0"/>
    </xf>
    <xf numFmtId="0" fontId="10" fillId="0" borderId="0" xfId="10" applyFont="1" applyFill="1" applyProtection="1">
      <protection locked="0"/>
    </xf>
    <xf numFmtId="177" fontId="10" fillId="0" borderId="0" xfId="10" applyNumberFormat="1" applyFont="1" applyFill="1" applyProtection="1">
      <protection locked="0"/>
    </xf>
    <xf numFmtId="0" fontId="10" fillId="0" borderId="0" xfId="0" applyFont="1" applyFill="1" applyAlignment="1" applyProtection="1">
      <protection locked="0"/>
    </xf>
    <xf numFmtId="177" fontId="10" fillId="0" borderId="0" xfId="10" applyNumberFormat="1" applyFont="1" applyFill="1" applyBorder="1" applyAlignment="1" applyProtection="1">
      <alignment horizontal="right"/>
      <protection locked="0"/>
    </xf>
    <xf numFmtId="0" fontId="10" fillId="0" borderId="0" xfId="0" applyFont="1" applyFill="1" applyAlignment="1" applyProtection="1">
      <alignment vertical="center"/>
      <protection locked="0"/>
    </xf>
    <xf numFmtId="177" fontId="10" fillId="0" borderId="25" xfId="2" quotePrefix="1" applyNumberFormat="1" applyFont="1" applyFill="1" applyBorder="1" applyAlignment="1" applyProtection="1">
      <protection locked="0"/>
    </xf>
    <xf numFmtId="177" fontId="10" fillId="0" borderId="25" xfId="10" quotePrefix="1" applyNumberFormat="1" applyFont="1" applyFill="1" applyBorder="1" applyAlignment="1" applyProtection="1">
      <alignment horizontal="right"/>
      <protection locked="0"/>
    </xf>
    <xf numFmtId="177" fontId="10" fillId="0" borderId="25" xfId="2" applyNumberFormat="1" applyFont="1" applyFill="1" applyBorder="1" applyAlignment="1" applyProtection="1">
      <alignment horizontal="right"/>
      <protection locked="0"/>
    </xf>
    <xf numFmtId="177" fontId="10" fillId="4" borderId="25" xfId="2" applyNumberFormat="1" applyFont="1" applyFill="1" applyBorder="1" applyAlignment="1" applyProtection="1">
      <alignment horizontal="right"/>
      <protection locked="0"/>
    </xf>
    <xf numFmtId="0" fontId="10" fillId="0" borderId="1" xfId="10" applyFont="1" applyFill="1" applyBorder="1" applyProtection="1">
      <protection locked="0"/>
    </xf>
    <xf numFmtId="0" fontId="10" fillId="0" borderId="5" xfId="10" applyFont="1" applyFill="1" applyBorder="1" applyProtection="1">
      <protection locked="0"/>
    </xf>
    <xf numFmtId="0" fontId="10" fillId="0" borderId="42" xfId="10" applyFont="1" applyFill="1" applyBorder="1" applyProtection="1">
      <protection locked="0"/>
    </xf>
    <xf numFmtId="0" fontId="10" fillId="0" borderId="20" xfId="10" applyFont="1" applyFill="1" applyBorder="1" applyProtection="1">
      <protection locked="0"/>
    </xf>
    <xf numFmtId="177" fontId="10" fillId="0" borderId="21" xfId="10" applyNumberFormat="1" applyFont="1" applyFill="1" applyBorder="1" applyProtection="1">
      <protection locked="0"/>
    </xf>
    <xf numFmtId="0" fontId="10" fillId="0" borderId="20" xfId="10" applyFont="1" applyFill="1" applyBorder="1" applyAlignment="1" applyProtection="1">
      <alignment vertical="center"/>
      <protection locked="0"/>
    </xf>
    <xf numFmtId="0" fontId="10" fillId="4" borderId="21" xfId="0" applyFont="1" applyFill="1" applyBorder="1" applyAlignment="1" applyProtection="1">
      <alignment vertical="center"/>
      <protection locked="0"/>
    </xf>
    <xf numFmtId="0" fontId="10" fillId="4" borderId="43" xfId="0" applyFont="1" applyFill="1" applyBorder="1" applyAlignment="1" applyProtection="1">
      <alignment vertical="center"/>
      <protection locked="0"/>
    </xf>
    <xf numFmtId="0" fontId="10" fillId="4" borderId="28" xfId="0" applyFont="1" applyFill="1" applyBorder="1" applyAlignment="1" applyProtection="1">
      <alignment vertical="center"/>
      <protection locked="0"/>
    </xf>
    <xf numFmtId="0" fontId="10" fillId="0" borderId="28" xfId="0" applyFont="1" applyFill="1" applyBorder="1" applyAlignment="1" applyProtection="1">
      <alignment vertical="center"/>
      <protection locked="0"/>
    </xf>
    <xf numFmtId="0" fontId="10" fillId="0" borderId="21" xfId="0" applyFont="1" applyFill="1" applyBorder="1" applyAlignment="1" applyProtection="1">
      <alignment vertical="center"/>
      <protection locked="0"/>
    </xf>
    <xf numFmtId="0" fontId="10" fillId="0" borderId="43" xfId="0" applyFont="1" applyFill="1" applyBorder="1" applyAlignment="1" applyProtection="1">
      <alignment vertical="center"/>
      <protection locked="0"/>
    </xf>
    <xf numFmtId="0" fontId="10" fillId="0" borderId="44" xfId="10" applyFont="1" applyFill="1" applyBorder="1" applyProtection="1">
      <protection locked="0"/>
    </xf>
    <xf numFmtId="0" fontId="10" fillId="0" borderId="23" xfId="10" applyFont="1" applyFill="1" applyBorder="1" applyAlignment="1" applyProtection="1">
      <alignment vertical="center"/>
      <protection locked="0"/>
    </xf>
    <xf numFmtId="0" fontId="10" fillId="0" borderId="17" xfId="10" quotePrefix="1" applyFont="1" applyFill="1" applyBorder="1" applyAlignment="1" applyProtection="1">
      <alignment horizontal="left"/>
      <protection locked="0"/>
    </xf>
    <xf numFmtId="0" fontId="10" fillId="0" borderId="17" xfId="10" applyFont="1" applyFill="1" applyBorder="1" applyAlignment="1" applyProtection="1">
      <alignment horizontal="left"/>
      <protection locked="0"/>
    </xf>
    <xf numFmtId="0" fontId="10" fillId="0" borderId="45" xfId="10" applyFont="1" applyFill="1" applyBorder="1" applyAlignment="1" applyProtection="1">
      <alignment horizontal="left"/>
      <protection locked="0"/>
    </xf>
    <xf numFmtId="0" fontId="4" fillId="0" borderId="17" xfId="10" applyFont="1" applyBorder="1" applyAlignment="1" applyProtection="1">
      <alignment horizontal="left"/>
    </xf>
    <xf numFmtId="0" fontId="4" fillId="0" borderId="45" xfId="10" applyFont="1" applyBorder="1" applyAlignment="1" applyProtection="1">
      <alignment horizontal="left"/>
    </xf>
    <xf numFmtId="0" fontId="4" fillId="0" borderId="11" xfId="10" applyFont="1" applyFill="1" applyBorder="1" applyAlignment="1" applyProtection="1">
      <alignment horizontal="left"/>
      <protection locked="0"/>
    </xf>
    <xf numFmtId="0" fontId="10" fillId="0" borderId="46" xfId="10" applyFont="1" applyFill="1" applyBorder="1" applyAlignment="1" applyProtection="1">
      <alignment horizontal="left"/>
      <protection locked="0"/>
    </xf>
    <xf numFmtId="37" fontId="4" fillId="0" borderId="1" xfId="8" applyFont="1" applyBorder="1" applyAlignment="1">
      <alignment vertical="center"/>
    </xf>
    <xf numFmtId="37" fontId="4" fillId="0" borderId="2" xfId="8" applyFont="1" applyBorder="1" applyAlignment="1">
      <alignment vertical="center"/>
    </xf>
    <xf numFmtId="37" fontId="15" fillId="0" borderId="5" xfId="8" applyFont="1" applyBorder="1" applyAlignment="1">
      <alignment vertical="center"/>
    </xf>
    <xf numFmtId="37" fontId="15" fillId="0" borderId="17" xfId="8" applyFont="1" applyBorder="1" applyAlignment="1">
      <alignment vertical="center"/>
    </xf>
    <xf numFmtId="38" fontId="4" fillId="0" borderId="38" xfId="2" applyFont="1" applyBorder="1" applyAlignment="1" applyProtection="1">
      <alignment horizontal="left" vertical="center"/>
    </xf>
    <xf numFmtId="38" fontId="4" fillId="0" borderId="5" xfId="2" quotePrefix="1" applyFont="1" applyBorder="1" applyAlignment="1" applyProtection="1">
      <alignment horizontal="centerContinuous" vertical="center"/>
    </xf>
    <xf numFmtId="38" fontId="4" fillId="0" borderId="20" xfId="2" quotePrefix="1" applyFont="1" applyBorder="1" applyAlignment="1" applyProtection="1">
      <alignment horizontal="centerContinuous" vertical="center"/>
    </xf>
    <xf numFmtId="38" fontId="4" fillId="0" borderId="22" xfId="2" applyFont="1" applyBorder="1" applyAlignment="1" applyProtection="1">
      <alignment horizontal="left" vertical="center"/>
    </xf>
    <xf numFmtId="37" fontId="4" fillId="0" borderId="21" xfId="8" applyFont="1" applyBorder="1" applyAlignment="1">
      <alignment vertical="center"/>
    </xf>
    <xf numFmtId="37" fontId="4" fillId="0" borderId="44" xfId="8" applyFont="1" applyBorder="1" applyAlignment="1">
      <alignment vertical="center"/>
    </xf>
    <xf numFmtId="38" fontId="4" fillId="0" borderId="17" xfId="2" applyFont="1" applyBorder="1" applyAlignment="1">
      <alignment vertical="center"/>
    </xf>
    <xf numFmtId="38" fontId="4" fillId="0" borderId="45" xfId="2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38" fontId="22" fillId="0" borderId="17" xfId="2" applyFont="1" applyBorder="1" applyAlignment="1">
      <alignment vertical="center"/>
    </xf>
    <xf numFmtId="38" fontId="22" fillId="0" borderId="34" xfId="2" applyFont="1" applyBorder="1" applyAlignment="1" applyProtection="1">
      <alignment vertical="center"/>
    </xf>
    <xf numFmtId="38" fontId="4" fillId="0" borderId="34" xfId="2" applyFont="1" applyBorder="1" applyAlignment="1" applyProtection="1">
      <alignment vertical="center"/>
    </xf>
    <xf numFmtId="38" fontId="4" fillId="0" borderId="23" xfId="2" applyFont="1" applyBorder="1" applyAlignment="1" applyProtection="1">
      <alignment vertical="center"/>
    </xf>
    <xf numFmtId="37" fontId="4" fillId="0" borderId="20" xfId="8" applyNumberFormat="1" applyFont="1" applyBorder="1" applyAlignment="1" applyProtection="1">
      <alignment vertical="center"/>
    </xf>
    <xf numFmtId="37" fontId="4" fillId="0" borderId="21" xfId="8" applyNumberFormat="1" applyFont="1" applyBorder="1" applyAlignment="1" applyProtection="1">
      <alignment vertical="center"/>
    </xf>
    <xf numFmtId="37" fontId="4" fillId="0" borderId="23" xfId="8" applyNumberFormat="1" applyFont="1" applyBorder="1" applyAlignment="1" applyProtection="1">
      <alignment vertical="center"/>
    </xf>
    <xf numFmtId="37" fontId="4" fillId="0" borderId="5" xfId="8" applyNumberFormat="1" applyFont="1" applyBorder="1" applyAlignment="1" applyProtection="1">
      <alignment horizontal="centerContinuous" vertical="center"/>
    </xf>
    <xf numFmtId="37" fontId="4" fillId="0" borderId="17" xfId="8" applyFont="1" applyBorder="1" applyAlignment="1">
      <alignment horizontal="centerContinuous" vertical="center"/>
    </xf>
    <xf numFmtId="0" fontId="11" fillId="0" borderId="1" xfId="10" applyFont="1" applyFill="1" applyBorder="1" applyProtection="1">
      <protection locked="0"/>
    </xf>
    <xf numFmtId="0" fontId="14" fillId="0" borderId="5" xfId="10" applyFont="1" applyFill="1" applyBorder="1" applyProtection="1">
      <protection locked="0"/>
    </xf>
    <xf numFmtId="0" fontId="14" fillId="0" borderId="42" xfId="10" applyFont="1" applyFill="1" applyBorder="1" applyProtection="1">
      <protection locked="0"/>
    </xf>
    <xf numFmtId="0" fontId="24" fillId="0" borderId="5" xfId="10" applyFont="1" applyFill="1" applyBorder="1" applyProtection="1">
      <protection locked="0"/>
    </xf>
    <xf numFmtId="0" fontId="14" fillId="0" borderId="20" xfId="10" applyFont="1" applyFill="1" applyBorder="1" applyProtection="1">
      <protection locked="0"/>
    </xf>
    <xf numFmtId="0" fontId="11" fillId="0" borderId="20" xfId="10" applyFont="1" applyFill="1" applyBorder="1" applyAlignment="1" applyProtection="1">
      <alignment vertical="center"/>
      <protection locked="0"/>
    </xf>
    <xf numFmtId="0" fontId="11" fillId="0" borderId="44" xfId="10" applyFont="1" applyFill="1" applyBorder="1" applyProtection="1">
      <protection locked="0"/>
    </xf>
    <xf numFmtId="0" fontId="11" fillId="0" borderId="23" xfId="10" applyFont="1" applyFill="1" applyBorder="1" applyAlignment="1" applyProtection="1">
      <alignment vertical="center"/>
      <protection locked="0"/>
    </xf>
    <xf numFmtId="0" fontId="11" fillId="0" borderId="17" xfId="10" quotePrefix="1" applyFont="1" applyFill="1" applyBorder="1" applyAlignment="1" applyProtection="1">
      <alignment horizontal="left"/>
      <protection locked="0"/>
    </xf>
    <xf numFmtId="0" fontId="11" fillId="0" borderId="17" xfId="10" applyFont="1" applyFill="1" applyBorder="1" applyAlignment="1" applyProtection="1">
      <alignment horizontal="left"/>
      <protection locked="0"/>
    </xf>
    <xf numFmtId="0" fontId="11" fillId="0" borderId="45" xfId="10" applyFont="1" applyFill="1" applyBorder="1" applyAlignment="1" applyProtection="1">
      <alignment horizontal="left"/>
      <protection locked="0"/>
    </xf>
    <xf numFmtId="0" fontId="13" fillId="0" borderId="17" xfId="10" applyFont="1" applyBorder="1" applyAlignment="1" applyProtection="1">
      <alignment horizontal="left"/>
    </xf>
    <xf numFmtId="0" fontId="13" fillId="0" borderId="45" xfId="10" applyFont="1" applyBorder="1" applyAlignment="1" applyProtection="1">
      <alignment horizontal="left"/>
    </xf>
    <xf numFmtId="0" fontId="13" fillId="0" borderId="11" xfId="10" applyFont="1" applyFill="1" applyBorder="1" applyAlignment="1" applyProtection="1">
      <alignment horizontal="left"/>
      <protection locked="0"/>
    </xf>
    <xf numFmtId="0" fontId="11" fillId="0" borderId="46" xfId="10" applyFont="1" applyFill="1" applyBorder="1" applyAlignment="1" applyProtection="1">
      <alignment horizontal="left"/>
      <protection locked="0"/>
    </xf>
    <xf numFmtId="37" fontId="23" fillId="0" borderId="0" xfId="8" quotePrefix="1" applyNumberFormat="1" applyFont="1" applyBorder="1" applyAlignment="1" applyProtection="1">
      <alignment horizontal="left" vertical="center"/>
    </xf>
    <xf numFmtId="0" fontId="41" fillId="0" borderId="0" xfId="10" quotePrefix="1" applyFont="1" applyFill="1" applyBorder="1" applyAlignment="1" applyProtection="1">
      <alignment horizontal="left"/>
      <protection locked="0"/>
    </xf>
    <xf numFmtId="38" fontId="0" fillId="0" borderId="0" xfId="2" applyFont="1" applyBorder="1">
      <alignment vertical="center"/>
    </xf>
    <xf numFmtId="176" fontId="0" fillId="0" borderId="0" xfId="2" applyNumberFormat="1" applyFont="1" applyBorder="1">
      <alignment vertical="center"/>
    </xf>
    <xf numFmtId="176" fontId="0" fillId="0" borderId="7" xfId="2" applyNumberFormat="1" applyFont="1" applyBorder="1">
      <alignment vertical="center"/>
    </xf>
    <xf numFmtId="177" fontId="10" fillId="0" borderId="8" xfId="10" applyNumberFormat="1" applyFont="1" applyFill="1" applyBorder="1" applyAlignment="1" applyProtection="1">
      <alignment horizontal="center" vertical="center"/>
      <protection locked="0"/>
    </xf>
    <xf numFmtId="0" fontId="10" fillId="0" borderId="22" xfId="0" applyFont="1" applyFill="1" applyBorder="1" applyAlignment="1" applyProtection="1">
      <alignment vertical="center"/>
      <protection locked="0"/>
    </xf>
    <xf numFmtId="37" fontId="10" fillId="0" borderId="25" xfId="8" applyNumberFormat="1" applyFont="1" applyBorder="1" applyAlignment="1" applyProtection="1">
      <alignment vertical="center"/>
    </xf>
    <xf numFmtId="37" fontId="10" fillId="0" borderId="25" xfId="8" applyFont="1" applyBorder="1" applyAlignment="1">
      <alignment vertical="center"/>
    </xf>
    <xf numFmtId="37" fontId="10" fillId="0" borderId="47" xfId="8" applyNumberFormat="1" applyFont="1" applyBorder="1" applyAlignment="1" applyProtection="1">
      <alignment vertical="center"/>
    </xf>
    <xf numFmtId="37" fontId="10" fillId="0" borderId="39" xfId="8" applyNumberFormat="1" applyFont="1" applyBorder="1" applyAlignment="1" applyProtection="1">
      <alignment horizontal="right" vertical="center"/>
      <protection locked="0"/>
    </xf>
    <xf numFmtId="37" fontId="10" fillId="0" borderId="24" xfId="8" applyNumberFormat="1" applyFont="1" applyBorder="1" applyAlignment="1" applyProtection="1">
      <alignment vertical="center"/>
    </xf>
    <xf numFmtId="37" fontId="4" fillId="0" borderId="25" xfId="8" applyFont="1" applyBorder="1" applyAlignment="1">
      <alignment vertical="center"/>
    </xf>
    <xf numFmtId="37" fontId="4" fillId="0" borderId="28" xfId="8" applyFont="1" applyBorder="1" applyAlignment="1">
      <alignment vertical="center"/>
    </xf>
    <xf numFmtId="0" fontId="13" fillId="0" borderId="0" xfId="0" applyFont="1" applyBorder="1" applyAlignment="1" applyProtection="1">
      <protection locked="0"/>
    </xf>
    <xf numFmtId="0" fontId="4" fillId="0" borderId="1" xfId="10" applyFont="1" applyBorder="1" applyProtection="1">
      <protection locked="0"/>
    </xf>
    <xf numFmtId="0" fontId="4" fillId="0" borderId="37" xfId="10" applyFont="1" applyBorder="1" applyProtection="1">
      <protection locked="0"/>
    </xf>
    <xf numFmtId="0" fontId="4" fillId="0" borderId="8" xfId="10" applyFont="1" applyFill="1" applyBorder="1" applyProtection="1">
      <protection locked="0"/>
    </xf>
    <xf numFmtId="0" fontId="4" fillId="0" borderId="9" xfId="10" applyFont="1" applyFill="1" applyBorder="1" applyProtection="1">
      <protection locked="0"/>
    </xf>
    <xf numFmtId="0" fontId="4" fillId="0" borderId="10" xfId="10" applyFont="1" applyFill="1" applyBorder="1" applyProtection="1">
      <protection locked="0"/>
    </xf>
    <xf numFmtId="0" fontId="4" fillId="0" borderId="8" xfId="10" applyFont="1" applyBorder="1" applyProtection="1">
      <protection locked="0"/>
    </xf>
    <xf numFmtId="0" fontId="4" fillId="0" borderId="9" xfId="10" applyFont="1" applyBorder="1" applyProtection="1">
      <protection locked="0"/>
    </xf>
    <xf numFmtId="0" fontId="4" fillId="0" borderId="10" xfId="10" applyFont="1" applyBorder="1" applyProtection="1">
      <protection locked="0"/>
    </xf>
    <xf numFmtId="0" fontId="4" fillId="0" borderId="27" xfId="10" applyFont="1" applyBorder="1" applyProtection="1">
      <protection locked="0"/>
    </xf>
    <xf numFmtId="0" fontId="4" fillId="0" borderId="12" xfId="10" applyFont="1" applyBorder="1" applyProtection="1">
      <protection locked="0"/>
    </xf>
    <xf numFmtId="0" fontId="4" fillId="0" borderId="14" xfId="10" quotePrefix="1" applyFont="1" applyFill="1" applyBorder="1" applyAlignment="1" applyProtection="1">
      <alignment horizontal="center" vertical="top"/>
      <protection locked="0"/>
    </xf>
    <xf numFmtId="0" fontId="4" fillId="0" borderId="13" xfId="10" quotePrefix="1" applyFont="1" applyFill="1" applyBorder="1" applyAlignment="1" applyProtection="1">
      <alignment horizontal="center" vertical="top"/>
      <protection locked="0"/>
    </xf>
    <xf numFmtId="0" fontId="4" fillId="0" borderId="12" xfId="10" quotePrefix="1" applyFont="1" applyFill="1" applyBorder="1" applyAlignment="1" applyProtection="1">
      <alignment horizontal="center" vertical="top"/>
      <protection locked="0"/>
    </xf>
    <xf numFmtId="0" fontId="4" fillId="0" borderId="13" xfId="10" applyFont="1" applyBorder="1" applyAlignment="1" applyProtection="1">
      <alignment horizontal="center" vertical="top"/>
      <protection locked="0"/>
    </xf>
    <xf numFmtId="0" fontId="4" fillId="0" borderId="14" xfId="10" applyFont="1" applyBorder="1" applyAlignment="1" applyProtection="1">
      <alignment horizontal="center" vertical="center"/>
      <protection locked="0"/>
    </xf>
    <xf numFmtId="0" fontId="4" fillId="0" borderId="12" xfId="10" applyFont="1" applyBorder="1" applyAlignment="1" applyProtection="1">
      <alignment horizontal="center" vertical="center"/>
      <protection locked="0"/>
    </xf>
    <xf numFmtId="0" fontId="4" fillId="0" borderId="13" xfId="10" applyFont="1" applyBorder="1" applyAlignment="1" applyProtection="1">
      <alignment horizontal="center" vertical="center"/>
      <protection locked="0"/>
    </xf>
    <xf numFmtId="0" fontId="4" fillId="0" borderId="5" xfId="10" applyFont="1" applyBorder="1" applyProtection="1">
      <protection locked="0"/>
    </xf>
    <xf numFmtId="0" fontId="4" fillId="0" borderId="25" xfId="10" quotePrefix="1" applyFont="1" applyBorder="1" applyAlignment="1" applyProtection="1">
      <alignment horizontal="left"/>
      <protection locked="0"/>
    </xf>
    <xf numFmtId="194" fontId="4" fillId="0" borderId="0" xfId="10" applyNumberFormat="1" applyFont="1" applyBorder="1" applyProtection="1">
      <protection locked="0"/>
    </xf>
    <xf numFmtId="194" fontId="4" fillId="0" borderId="10" xfId="10" applyNumberFormat="1" applyFont="1" applyBorder="1" applyProtection="1">
      <protection locked="0"/>
    </xf>
    <xf numFmtId="181" fontId="4" fillId="0" borderId="0" xfId="10" applyNumberFormat="1" applyFont="1" applyBorder="1" applyProtection="1">
      <protection locked="0"/>
    </xf>
    <xf numFmtId="198" fontId="4" fillId="0" borderId="0" xfId="10" applyNumberFormat="1" applyFont="1" applyBorder="1" applyProtection="1">
      <protection locked="0"/>
    </xf>
    <xf numFmtId="198" fontId="4" fillId="0" borderId="10" xfId="10" applyNumberFormat="1" applyFont="1" applyBorder="1" applyProtection="1">
      <protection locked="0"/>
    </xf>
    <xf numFmtId="0" fontId="4" fillId="0" borderId="25" xfId="10" applyFont="1" applyBorder="1" applyAlignment="1" applyProtection="1">
      <alignment horizontal="left"/>
      <protection locked="0"/>
    </xf>
    <xf numFmtId="0" fontId="10" fillId="0" borderId="25" xfId="10" applyFont="1" applyFill="1" applyBorder="1" applyAlignment="1" applyProtection="1">
      <alignment horizontal="left"/>
      <protection locked="0"/>
    </xf>
    <xf numFmtId="0" fontId="4" fillId="0" borderId="42" xfId="10" applyFont="1" applyBorder="1" applyProtection="1">
      <protection locked="0"/>
    </xf>
    <xf numFmtId="0" fontId="4" fillId="0" borderId="47" xfId="10" applyFont="1" applyBorder="1" applyAlignment="1" applyProtection="1">
      <alignment horizontal="left"/>
      <protection locked="0"/>
    </xf>
    <xf numFmtId="194" fontId="4" fillId="0" borderId="40" xfId="10" applyNumberFormat="1" applyFont="1" applyBorder="1" applyProtection="1">
      <protection locked="0"/>
    </xf>
    <xf numFmtId="181" fontId="4" fillId="0" borderId="40" xfId="10" applyNumberFormat="1" applyFont="1" applyBorder="1" applyProtection="1">
      <protection locked="0"/>
    </xf>
    <xf numFmtId="198" fontId="4" fillId="0" borderId="40" xfId="10" applyNumberFormat="1" applyFont="1" applyBorder="1" applyProtection="1">
      <protection locked="0"/>
    </xf>
    <xf numFmtId="194" fontId="4" fillId="0" borderId="0" xfId="10" applyNumberFormat="1" applyFont="1" applyBorder="1" applyAlignment="1" applyProtection="1">
      <alignment horizontal="right"/>
      <protection locked="0"/>
    </xf>
    <xf numFmtId="0" fontId="4" fillId="0" borderId="25" xfId="10" applyFont="1" applyBorder="1" applyAlignment="1" applyProtection="1">
      <alignment horizontal="left"/>
    </xf>
    <xf numFmtId="0" fontId="4" fillId="0" borderId="47" xfId="10" applyFont="1" applyBorder="1" applyAlignment="1" applyProtection="1">
      <alignment horizontal="left"/>
    </xf>
    <xf numFmtId="194" fontId="4" fillId="0" borderId="40" xfId="10" applyNumberFormat="1" applyFont="1" applyBorder="1" applyAlignment="1" applyProtection="1">
      <alignment horizontal="right"/>
      <protection locked="0"/>
    </xf>
    <xf numFmtId="181" fontId="4" fillId="0" borderId="48" xfId="10" applyNumberFormat="1" applyFont="1" applyBorder="1" applyProtection="1">
      <protection locked="0"/>
    </xf>
    <xf numFmtId="198" fontId="4" fillId="0" borderId="12" xfId="10" applyNumberFormat="1" applyFont="1" applyBorder="1" applyProtection="1">
      <protection locked="0"/>
    </xf>
    <xf numFmtId="198" fontId="4" fillId="0" borderId="48" xfId="10" applyNumberFormat="1" applyFont="1" applyBorder="1" applyProtection="1">
      <protection locked="0"/>
    </xf>
    <xf numFmtId="0" fontId="4" fillId="0" borderId="19" xfId="10" applyFont="1" applyBorder="1" applyProtection="1">
      <protection locked="0"/>
    </xf>
    <xf numFmtId="0" fontId="4" fillId="0" borderId="9" xfId="10" applyFont="1" applyBorder="1" applyAlignment="1" applyProtection="1">
      <alignment horizontal="left"/>
      <protection locked="0"/>
    </xf>
    <xf numFmtId="0" fontId="4" fillId="0" borderId="20" xfId="10" applyFont="1" applyBorder="1" applyProtection="1">
      <protection locked="0"/>
    </xf>
    <xf numFmtId="0" fontId="10" fillId="0" borderId="43" xfId="10" applyFont="1" applyBorder="1" applyAlignment="1" applyProtection="1">
      <alignment horizontal="left"/>
      <protection locked="0"/>
    </xf>
    <xf numFmtId="194" fontId="4" fillId="0" borderId="21" xfId="10" applyNumberFormat="1" applyFont="1" applyBorder="1" applyProtection="1">
      <protection locked="0"/>
    </xf>
    <xf numFmtId="181" fontId="4" fillId="0" borderId="21" xfId="10" applyNumberFormat="1" applyFont="1" applyBorder="1" applyProtection="1">
      <protection locked="0"/>
    </xf>
    <xf numFmtId="198" fontId="4" fillId="0" borderId="21" xfId="10" applyNumberFormat="1" applyFont="1" applyBorder="1" applyProtection="1">
      <protection locked="0"/>
    </xf>
    <xf numFmtId="176" fontId="0" fillId="0" borderId="25" xfId="2" applyNumberFormat="1" applyFont="1" applyBorder="1">
      <alignment vertical="center"/>
    </xf>
    <xf numFmtId="188" fontId="10" fillId="0" borderId="0" xfId="2" applyNumberFormat="1" applyFont="1" applyFill="1" applyBorder="1" applyAlignment="1" applyProtection="1">
      <alignment horizontal="left"/>
      <protection locked="0"/>
    </xf>
    <xf numFmtId="188" fontId="10" fillId="0" borderId="0" xfId="2" applyNumberFormat="1" applyFont="1" applyFill="1" applyBorder="1" applyAlignment="1" applyProtection="1">
      <alignment horizontal="right"/>
      <protection locked="0"/>
    </xf>
    <xf numFmtId="188" fontId="10" fillId="5" borderId="0" xfId="10" applyNumberFormat="1" applyFont="1" applyFill="1" applyBorder="1" applyAlignment="1" applyProtection="1">
      <alignment horizontal="left"/>
      <protection locked="0"/>
    </xf>
    <xf numFmtId="188" fontId="10" fillId="5" borderId="0" xfId="10" applyNumberFormat="1" applyFont="1" applyFill="1" applyBorder="1" applyAlignment="1" applyProtection="1">
      <alignment horizontal="right"/>
      <protection locked="0"/>
    </xf>
    <xf numFmtId="38" fontId="4" fillId="4" borderId="0" xfId="2" applyFont="1" applyFill="1" applyBorder="1" applyAlignment="1">
      <alignment vertical="center"/>
    </xf>
    <xf numFmtId="38" fontId="4" fillId="0" borderId="19" xfId="2" applyFont="1" applyBorder="1" applyAlignment="1">
      <alignment vertical="center"/>
    </xf>
    <xf numFmtId="38" fontId="4" fillId="0" borderId="10" xfId="2" applyFont="1" applyBorder="1" applyAlignment="1">
      <alignment vertical="center"/>
    </xf>
    <xf numFmtId="38" fontId="4" fillId="0" borderId="16" xfId="2" applyFont="1" applyBorder="1" applyAlignment="1">
      <alignment vertical="center"/>
    </xf>
    <xf numFmtId="38" fontId="4" fillId="0" borderId="20" xfId="2" applyFont="1" applyBorder="1" applyAlignment="1">
      <alignment vertical="center"/>
    </xf>
    <xf numFmtId="38" fontId="4" fillId="0" borderId="21" xfId="2" applyFont="1" applyBorder="1" applyAlignment="1">
      <alignment vertical="center"/>
    </xf>
    <xf numFmtId="38" fontId="4" fillId="0" borderId="23" xfId="2" applyFont="1" applyBorder="1" applyAlignment="1">
      <alignment vertical="center"/>
    </xf>
    <xf numFmtId="38" fontId="4" fillId="0" borderId="38" xfId="2" applyFont="1" applyBorder="1" applyAlignment="1">
      <alignment vertical="center"/>
    </xf>
    <xf numFmtId="38" fontId="4" fillId="0" borderId="34" xfId="2" applyFont="1" applyBorder="1" applyAlignment="1">
      <alignment vertical="center"/>
    </xf>
    <xf numFmtId="37" fontId="15" fillId="4" borderId="17" xfId="8" applyFont="1" applyFill="1" applyBorder="1" applyAlignment="1">
      <alignment vertical="center"/>
    </xf>
    <xf numFmtId="37" fontId="15" fillId="4" borderId="0" xfId="8" applyFont="1" applyFill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4" fillId="0" borderId="6" xfId="14" applyFont="1" applyFill="1" applyBorder="1"/>
    <xf numFmtId="0" fontId="4" fillId="0" borderId="7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56" fontId="4" fillId="0" borderId="10" xfId="14" quotePrefix="1" applyNumberFormat="1" applyFont="1" applyFill="1" applyBorder="1"/>
    <xf numFmtId="0" fontId="4" fillId="0" borderId="0" xfId="14" quotePrefix="1" applyFont="1" applyFill="1" applyBorder="1"/>
    <xf numFmtId="38" fontId="22" fillId="0" borderId="5" xfId="2" quotePrefix="1" applyFont="1" applyFill="1" applyBorder="1" applyAlignment="1" applyProtection="1">
      <alignment horizontal="left" vertical="center"/>
    </xf>
    <xf numFmtId="38" fontId="22" fillId="0" borderId="0" xfId="2" applyFont="1" applyFill="1" applyBorder="1" applyAlignment="1" applyProtection="1">
      <alignment horizontal="left" vertical="center"/>
    </xf>
    <xf numFmtId="38" fontId="22" fillId="0" borderId="17" xfId="2" applyFont="1" applyFill="1" applyBorder="1" applyAlignment="1">
      <alignment vertical="center"/>
    </xf>
    <xf numFmtId="177" fontId="22" fillId="0" borderId="0" xfId="2" applyNumberFormat="1" applyFont="1" applyFill="1" applyBorder="1" applyAlignment="1" applyProtection="1">
      <alignment horizontal="right" vertical="center"/>
    </xf>
    <xf numFmtId="177" fontId="22" fillId="0" borderId="25" xfId="2" applyNumberFormat="1" applyFont="1" applyFill="1" applyBorder="1" applyAlignment="1" applyProtection="1">
      <alignment horizontal="right" vertical="center"/>
    </xf>
    <xf numFmtId="38" fontId="22" fillId="0" borderId="0" xfId="2" quotePrefix="1" applyFont="1" applyFill="1" applyBorder="1" applyAlignment="1" applyProtection="1">
      <alignment horizontal="left" vertical="center"/>
    </xf>
    <xf numFmtId="177" fontId="22" fillId="0" borderId="0" xfId="8" applyNumberFormat="1" applyFont="1" applyFill="1" applyBorder="1" applyAlignment="1" applyProtection="1">
      <alignment horizontal="right"/>
    </xf>
    <xf numFmtId="177" fontId="22" fillId="0" borderId="25" xfId="8" applyNumberFormat="1" applyFont="1" applyFill="1" applyBorder="1" applyAlignment="1" applyProtection="1">
      <alignment horizontal="right"/>
    </xf>
    <xf numFmtId="38" fontId="22" fillId="0" borderId="42" xfId="2" applyFont="1" applyFill="1" applyBorder="1" applyAlignment="1">
      <alignment vertical="center"/>
    </xf>
    <xf numFmtId="38" fontId="22" fillId="0" borderId="40" xfId="2" quotePrefix="1" applyFont="1" applyFill="1" applyBorder="1" applyAlignment="1">
      <alignment horizontal="left" vertical="center"/>
    </xf>
    <xf numFmtId="38" fontId="22" fillId="0" borderId="45" xfId="2" applyFont="1" applyFill="1" applyBorder="1" applyAlignment="1">
      <alignment vertical="center"/>
    </xf>
    <xf numFmtId="177" fontId="22" fillId="0" borderId="40" xfId="8" applyNumberFormat="1" applyFont="1" applyFill="1" applyBorder="1" applyAlignment="1" applyProtection="1">
      <alignment horizontal="right"/>
    </xf>
    <xf numFmtId="177" fontId="22" fillId="0" borderId="41" xfId="8" applyNumberFormat="1" applyFont="1" applyFill="1" applyBorder="1" applyAlignment="1" applyProtection="1">
      <alignment horizontal="right"/>
    </xf>
    <xf numFmtId="177" fontId="22" fillId="0" borderId="49" xfId="8" applyNumberFormat="1" applyFont="1" applyFill="1" applyBorder="1" applyAlignment="1" applyProtection="1">
      <alignment horizontal="right"/>
    </xf>
    <xf numFmtId="38" fontId="22" fillId="0" borderId="5" xfId="2" quotePrefix="1" applyFont="1" applyFill="1" applyBorder="1" applyAlignment="1">
      <alignment horizontal="left" vertical="center"/>
    </xf>
    <xf numFmtId="38" fontId="22" fillId="0" borderId="0" xfId="2" applyFont="1" applyFill="1" applyBorder="1" applyAlignment="1">
      <alignment vertical="center"/>
    </xf>
    <xf numFmtId="38" fontId="22" fillId="0" borderId="5" xfId="2" applyFont="1" applyFill="1" applyBorder="1" applyAlignment="1">
      <alignment vertical="center"/>
    </xf>
    <xf numFmtId="38" fontId="22" fillId="0" borderId="0" xfId="2" quotePrefix="1" applyFont="1" applyFill="1" applyBorder="1" applyAlignment="1">
      <alignment horizontal="left" vertical="center"/>
    </xf>
    <xf numFmtId="177" fontId="22" fillId="0" borderId="12" xfId="2" applyNumberFormat="1" applyFont="1" applyFill="1" applyBorder="1" applyAlignment="1" applyProtection="1">
      <alignment horizontal="right" vertical="center"/>
    </xf>
    <xf numFmtId="38" fontId="22" fillId="0" borderId="38" xfId="2" applyFont="1" applyFill="1" applyBorder="1" applyAlignment="1" applyProtection="1">
      <alignment vertical="center"/>
    </xf>
    <xf numFmtId="38" fontId="22" fillId="0" borderId="33" xfId="2" applyFont="1" applyFill="1" applyBorder="1" applyAlignment="1" applyProtection="1">
      <alignment horizontal="center" vertical="center"/>
    </xf>
    <xf numFmtId="38" fontId="22" fillId="0" borderId="34" xfId="2" applyFont="1" applyFill="1" applyBorder="1" applyAlignment="1" applyProtection="1">
      <alignment horizontal="left" vertical="center"/>
    </xf>
    <xf numFmtId="177" fontId="22" fillId="0" borderId="33" xfId="2" applyNumberFormat="1" applyFont="1" applyFill="1" applyBorder="1" applyAlignment="1" applyProtection="1">
      <alignment horizontal="right" vertical="center"/>
    </xf>
    <xf numFmtId="177" fontId="22" fillId="0" borderId="39" xfId="2" applyNumberFormat="1" applyFont="1" applyFill="1" applyBorder="1" applyAlignment="1" applyProtection="1">
      <alignment horizontal="right" vertical="center"/>
    </xf>
    <xf numFmtId="38" fontId="22" fillId="0" borderId="5" xfId="2" quotePrefix="1" applyFont="1" applyFill="1" applyBorder="1" applyAlignment="1" applyProtection="1">
      <alignment vertical="center"/>
    </xf>
    <xf numFmtId="38" fontId="22" fillId="0" borderId="17" xfId="2" applyFont="1" applyFill="1" applyBorder="1" applyAlignment="1"/>
    <xf numFmtId="177" fontId="22" fillId="0" borderId="21" xfId="8" applyNumberFormat="1" applyFont="1" applyFill="1" applyBorder="1" applyAlignment="1"/>
    <xf numFmtId="177" fontId="22" fillId="0" borderId="28" xfId="8" applyNumberFormat="1" applyFont="1" applyFill="1" applyBorder="1" applyAlignment="1"/>
    <xf numFmtId="38" fontId="22" fillId="4" borderId="38" xfId="2" applyFont="1" applyFill="1" applyBorder="1" applyAlignment="1" applyProtection="1">
      <alignment vertical="center"/>
    </xf>
    <xf numFmtId="38" fontId="22" fillId="4" borderId="33" xfId="2" applyFont="1" applyFill="1" applyBorder="1" applyAlignment="1" applyProtection="1">
      <alignment vertical="center"/>
    </xf>
    <xf numFmtId="38" fontId="22" fillId="4" borderId="34" xfId="2" applyFont="1" applyFill="1" applyBorder="1" applyAlignment="1" applyProtection="1">
      <alignment vertical="center"/>
    </xf>
    <xf numFmtId="177" fontId="22" fillId="4" borderId="33" xfId="2" applyNumberFormat="1" applyFont="1" applyFill="1" applyBorder="1" applyAlignment="1" applyProtection="1">
      <alignment horizontal="right" vertical="center"/>
    </xf>
    <xf numFmtId="177" fontId="22" fillId="4" borderId="39" xfId="2" applyNumberFormat="1" applyFont="1" applyFill="1" applyBorder="1" applyAlignment="1" applyProtection="1">
      <alignment horizontal="right" vertical="center"/>
    </xf>
    <xf numFmtId="177" fontId="22" fillId="4" borderId="12" xfId="2" applyNumberFormat="1" applyFont="1" applyFill="1" applyBorder="1" applyAlignment="1" applyProtection="1">
      <alignment horizontal="right" vertical="center"/>
    </xf>
    <xf numFmtId="176" fontId="0" fillId="0" borderId="6" xfId="2" applyNumberFormat="1" applyFont="1" applyBorder="1">
      <alignment vertical="center"/>
    </xf>
    <xf numFmtId="0" fontId="0" fillId="0" borderId="9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38" fontId="0" fillId="0" borderId="0" xfId="2" applyFont="1">
      <alignment vertical="center"/>
    </xf>
    <xf numFmtId="0" fontId="0" fillId="0" borderId="0" xfId="0" applyFont="1">
      <alignment vertical="center"/>
    </xf>
    <xf numFmtId="0" fontId="0" fillId="0" borderId="7" xfId="0" applyFont="1" applyBorder="1">
      <alignment vertical="center"/>
    </xf>
    <xf numFmtId="0" fontId="0" fillId="0" borderId="0" xfId="0" applyFont="1" applyBorder="1">
      <alignment vertical="center"/>
    </xf>
    <xf numFmtId="0" fontId="0" fillId="5" borderId="9" xfId="0" applyFont="1" applyFill="1" applyBorder="1">
      <alignment vertical="center"/>
    </xf>
    <xf numFmtId="0" fontId="0" fillId="0" borderId="6" xfId="0" applyFont="1" applyBorder="1">
      <alignment vertical="center"/>
    </xf>
    <xf numFmtId="0" fontId="0" fillId="5" borderId="0" xfId="0" applyFont="1" applyFill="1" applyBorder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8" xfId="0" applyFont="1" applyBorder="1">
      <alignment vertical="center"/>
    </xf>
    <xf numFmtId="0" fontId="0" fillId="0" borderId="24" xfId="0" applyFont="1" applyBorder="1">
      <alignment vertical="center"/>
    </xf>
    <xf numFmtId="0" fontId="0" fillId="5" borderId="6" xfId="0" applyFont="1" applyFill="1" applyBorder="1">
      <alignment vertical="center"/>
    </xf>
    <xf numFmtId="0" fontId="0" fillId="5" borderId="7" xfId="0" applyFont="1" applyFill="1" applyBorder="1">
      <alignment vertical="center"/>
    </xf>
    <xf numFmtId="0" fontId="0" fillId="5" borderId="0" xfId="0" applyFont="1" applyFill="1" applyBorder="1" applyAlignment="1">
      <alignment horizontal="center" vertical="center"/>
    </xf>
    <xf numFmtId="0" fontId="0" fillId="0" borderId="25" xfId="0" applyFont="1" applyBorder="1">
      <alignment vertical="center"/>
    </xf>
    <xf numFmtId="0" fontId="0" fillId="5" borderId="14" xfId="0" applyFont="1" applyFill="1" applyBorder="1" applyAlignment="1">
      <alignment horizontal="center" vertical="center"/>
    </xf>
    <xf numFmtId="176" fontId="1" fillId="6" borderId="7" xfId="2" applyNumberFormat="1" applyFont="1" applyFill="1" applyBorder="1">
      <alignment vertical="center"/>
    </xf>
    <xf numFmtId="38" fontId="1" fillId="5" borderId="0" xfId="2" applyFont="1" applyFill="1" applyBorder="1">
      <alignment vertical="center"/>
    </xf>
    <xf numFmtId="176" fontId="1" fillId="5" borderId="0" xfId="2" applyNumberFormat="1" applyFont="1" applyFill="1" applyBorder="1">
      <alignment vertical="center"/>
    </xf>
    <xf numFmtId="176" fontId="1" fillId="5" borderId="7" xfId="2" applyNumberFormat="1" applyFont="1" applyFill="1" applyBorder="1">
      <alignment vertical="center"/>
    </xf>
    <xf numFmtId="176" fontId="1" fillId="7" borderId="25" xfId="2" applyNumberFormat="1" applyFont="1" applyFill="1" applyBorder="1">
      <alignment vertical="center"/>
    </xf>
    <xf numFmtId="176" fontId="1" fillId="4" borderId="0" xfId="2" applyNumberFormat="1" applyFont="1" applyFill="1" applyBorder="1">
      <alignment vertical="center"/>
    </xf>
    <xf numFmtId="0" fontId="0" fillId="4" borderId="33" xfId="0" applyFont="1" applyFill="1" applyBorder="1">
      <alignment vertical="center"/>
    </xf>
    <xf numFmtId="0" fontId="0" fillId="0" borderId="33" xfId="0" applyFont="1" applyBorder="1">
      <alignment vertical="center"/>
    </xf>
    <xf numFmtId="176" fontId="1" fillId="4" borderId="33" xfId="2" applyNumberFormat="1" applyFont="1" applyFill="1" applyBorder="1">
      <alignment vertical="center"/>
    </xf>
    <xf numFmtId="38" fontId="17" fillId="0" borderId="0" xfId="2" applyFont="1" applyFill="1" applyBorder="1" applyAlignment="1" applyProtection="1">
      <alignment horizontal="right"/>
    </xf>
    <xf numFmtId="0" fontId="3" fillId="0" borderId="0" xfId="0" applyFont="1" applyBorder="1" applyAlignment="1">
      <alignment horizontal="left" vertical="center"/>
    </xf>
    <xf numFmtId="38" fontId="1" fillId="4" borderId="6" xfId="2" applyFont="1" applyFill="1" applyBorder="1">
      <alignment vertical="center"/>
    </xf>
    <xf numFmtId="38" fontId="1" fillId="4" borderId="7" xfId="2" applyFont="1" applyFill="1" applyBorder="1">
      <alignment vertical="center"/>
    </xf>
    <xf numFmtId="38" fontId="0" fillId="0" borderId="0" xfId="2" applyFont="1" applyFill="1" applyBorder="1" applyAlignment="1" applyProtection="1">
      <alignment horizontal="right"/>
    </xf>
    <xf numFmtId="38" fontId="0" fillId="0" borderId="0" xfId="2" quotePrefix="1" applyFont="1" applyFill="1" applyBorder="1" applyAlignment="1" applyProtection="1">
      <alignment horizontal="right"/>
    </xf>
    <xf numFmtId="38" fontId="0" fillId="0" borderId="0" xfId="2" applyFont="1" applyFill="1" applyBorder="1" applyAlignment="1" applyProtection="1">
      <alignment horizontal="left"/>
    </xf>
    <xf numFmtId="38" fontId="0" fillId="0" borderId="0" xfId="0" applyNumberFormat="1" applyFont="1">
      <alignment vertical="center"/>
    </xf>
    <xf numFmtId="38" fontId="0" fillId="0" borderId="10" xfId="2" applyFont="1" applyFill="1" applyBorder="1" applyAlignment="1" applyProtection="1">
      <alignment horizontal="right"/>
    </xf>
    <xf numFmtId="0" fontId="0" fillId="0" borderId="10" xfId="0" applyFont="1" applyBorder="1">
      <alignment vertical="center"/>
    </xf>
    <xf numFmtId="38" fontId="0" fillId="0" borderId="10" xfId="2" applyFont="1" applyBorder="1">
      <alignment vertical="center"/>
    </xf>
    <xf numFmtId="38" fontId="0" fillId="0" borderId="12" xfId="2" quotePrefix="1" applyFont="1" applyFill="1" applyBorder="1" applyAlignment="1" applyProtection="1">
      <alignment horizontal="right"/>
    </xf>
    <xf numFmtId="0" fontId="0" fillId="0" borderId="12" xfId="0" applyFont="1" applyBorder="1">
      <alignment vertical="center"/>
    </xf>
    <xf numFmtId="38" fontId="0" fillId="0" borderId="12" xfId="2" applyFont="1" applyBorder="1">
      <alignment vertical="center"/>
    </xf>
    <xf numFmtId="38" fontId="0" fillId="0" borderId="33" xfId="2" applyFont="1" applyFill="1" applyBorder="1" applyAlignment="1" applyProtection="1">
      <alignment horizontal="left"/>
    </xf>
    <xf numFmtId="38" fontId="0" fillId="0" borderId="33" xfId="0" applyNumberFormat="1" applyFont="1" applyBorder="1">
      <alignment vertical="center"/>
    </xf>
    <xf numFmtId="0" fontId="0" fillId="4" borderId="50" xfId="0" applyFont="1" applyFill="1" applyBorder="1">
      <alignment vertical="center"/>
    </xf>
    <xf numFmtId="0" fontId="4" fillId="0" borderId="0" xfId="0" applyFont="1" applyAlignment="1" applyProtection="1">
      <protection locked="0"/>
    </xf>
    <xf numFmtId="176" fontId="1" fillId="4" borderId="50" xfId="2" applyNumberFormat="1" applyFont="1" applyFill="1" applyBorder="1">
      <alignment vertical="center"/>
    </xf>
    <xf numFmtId="38" fontId="1" fillId="5" borderId="25" xfId="2" applyFont="1" applyFill="1" applyBorder="1">
      <alignment vertical="center"/>
    </xf>
    <xf numFmtId="0" fontId="0" fillId="5" borderId="8" xfId="0" applyFont="1" applyFill="1" applyBorder="1">
      <alignment vertical="center"/>
    </xf>
    <xf numFmtId="0" fontId="0" fillId="5" borderId="13" xfId="0" applyFont="1" applyFill="1" applyBorder="1" applyAlignment="1">
      <alignment horizontal="center" vertical="center"/>
    </xf>
    <xf numFmtId="38" fontId="22" fillId="0" borderId="6" xfId="2" applyFont="1" applyFill="1" applyBorder="1" applyAlignment="1" applyProtection="1">
      <alignment horizontal="center"/>
    </xf>
    <xf numFmtId="38" fontId="22" fillId="0" borderId="0" xfId="2" applyFont="1" applyFill="1" applyAlignment="1">
      <alignment horizontal="center"/>
    </xf>
    <xf numFmtId="38" fontId="22" fillId="0" borderId="0" xfId="2" applyFont="1" applyFill="1" applyBorder="1" applyAlignment="1">
      <alignment horizontal="center"/>
    </xf>
    <xf numFmtId="0" fontId="22" fillId="0" borderId="0" xfId="0" applyFont="1" applyBorder="1">
      <alignment vertical="center"/>
    </xf>
    <xf numFmtId="0" fontId="22" fillId="0" borderId="0" xfId="0" applyFont="1">
      <alignment vertical="center"/>
    </xf>
    <xf numFmtId="38" fontId="22" fillId="0" borderId="0" xfId="2" applyFont="1" applyFill="1" applyBorder="1" applyAlignment="1" applyProtection="1">
      <alignment horizontal="center"/>
      <protection locked="0"/>
    </xf>
    <xf numFmtId="38" fontId="22" fillId="0" borderId="0" xfId="2" applyFont="1" applyFill="1" applyBorder="1" applyAlignment="1" applyProtection="1">
      <alignment horizontal="center"/>
    </xf>
    <xf numFmtId="6" fontId="22" fillId="0" borderId="0" xfId="6" quotePrefix="1" applyFont="1" applyFill="1" applyBorder="1" applyAlignment="1" applyProtection="1">
      <alignment vertical="center"/>
    </xf>
    <xf numFmtId="6" fontId="22" fillId="0" borderId="0" xfId="6" quotePrefix="1" applyFont="1" applyFill="1" applyBorder="1" applyAlignment="1" applyProtection="1">
      <alignment horizontal="right" vertical="center"/>
    </xf>
    <xf numFmtId="6" fontId="22" fillId="0" borderId="0" xfId="6" applyFont="1" applyFill="1" applyBorder="1" applyAlignment="1" applyProtection="1">
      <alignment horizontal="right" vertical="center"/>
    </xf>
    <xf numFmtId="37" fontId="22" fillId="0" borderId="0" xfId="8" applyFont="1" applyFill="1" applyBorder="1" applyAlignment="1">
      <alignment horizontal="center"/>
    </xf>
    <xf numFmtId="38" fontId="22" fillId="0" borderId="1" xfId="2" applyFont="1" applyFill="1" applyBorder="1" applyAlignment="1">
      <alignment horizontal="center" vertical="center"/>
    </xf>
    <xf numFmtId="38" fontId="22" fillId="0" borderId="2" xfId="2" applyFont="1" applyFill="1" applyBorder="1" applyAlignment="1">
      <alignment horizontal="center" vertical="center"/>
    </xf>
    <xf numFmtId="38" fontId="22" fillId="0" borderId="44" xfId="2" applyFont="1" applyFill="1" applyBorder="1" applyAlignment="1">
      <alignment horizontal="center" vertical="center"/>
    </xf>
    <xf numFmtId="38" fontId="22" fillId="0" borderId="37" xfId="2" applyFont="1" applyFill="1" applyBorder="1" applyAlignment="1">
      <alignment horizontal="center" vertical="center"/>
    </xf>
    <xf numFmtId="0" fontId="22" fillId="0" borderId="2" xfId="0" applyFont="1" applyBorder="1">
      <alignment vertical="center"/>
    </xf>
    <xf numFmtId="38" fontId="22" fillId="0" borderId="19" xfId="2" applyFont="1" applyFill="1" applyBorder="1" applyAlignment="1">
      <alignment horizontal="left"/>
    </xf>
    <xf numFmtId="38" fontId="22" fillId="0" borderId="8" xfId="2" applyFont="1" applyFill="1" applyBorder="1" applyAlignment="1">
      <alignment horizontal="left"/>
    </xf>
    <xf numFmtId="38" fontId="22" fillId="0" borderId="9" xfId="2" applyFont="1" applyFill="1" applyBorder="1" applyAlignment="1">
      <alignment horizontal="center"/>
    </xf>
    <xf numFmtId="38" fontId="22" fillId="0" borderId="24" xfId="2" applyFont="1" applyFill="1" applyBorder="1" applyAlignment="1">
      <alignment horizontal="left"/>
    </xf>
    <xf numFmtId="38" fontId="22" fillId="0" borderId="10" xfId="2" applyFont="1" applyFill="1" applyBorder="1" applyAlignment="1">
      <alignment horizontal="center"/>
    </xf>
    <xf numFmtId="38" fontId="22" fillId="0" borderId="8" xfId="2" applyFont="1" applyFill="1" applyBorder="1" applyAlignment="1">
      <alignment horizontal="center"/>
    </xf>
    <xf numFmtId="38" fontId="22" fillId="0" borderId="27" xfId="2" applyFont="1" applyFill="1" applyBorder="1" applyAlignment="1" applyProtection="1">
      <alignment horizontal="center" vertical="center"/>
    </xf>
    <xf numFmtId="38" fontId="22" fillId="0" borderId="12" xfId="2" applyFont="1" applyFill="1" applyBorder="1" applyAlignment="1" applyProtection="1">
      <alignment horizontal="center" vertical="center"/>
    </xf>
    <xf numFmtId="38" fontId="22" fillId="0" borderId="18" xfId="2" applyFont="1" applyFill="1" applyBorder="1" applyAlignment="1" applyProtection="1">
      <alignment horizontal="center" vertical="center"/>
    </xf>
    <xf numFmtId="38" fontId="22" fillId="0" borderId="20" xfId="2" applyFont="1" applyFill="1" applyBorder="1" applyAlignment="1">
      <alignment horizontal="center" vertical="top"/>
    </xf>
    <xf numFmtId="38" fontId="22" fillId="0" borderId="22" xfId="2" applyFont="1" applyFill="1" applyBorder="1" applyAlignment="1">
      <alignment horizontal="center" vertical="top"/>
    </xf>
    <xf numFmtId="38" fontId="22" fillId="0" borderId="43" xfId="2" applyFont="1" applyFill="1" applyBorder="1" applyAlignment="1">
      <alignment horizontal="center" vertical="top"/>
    </xf>
    <xf numFmtId="38" fontId="22" fillId="0" borderId="28" xfId="2" applyFont="1" applyFill="1" applyBorder="1" applyAlignment="1">
      <alignment horizontal="center" vertical="top"/>
    </xf>
    <xf numFmtId="38" fontId="22" fillId="0" borderId="21" xfId="2" applyFont="1" applyFill="1" applyBorder="1" applyAlignment="1">
      <alignment horizontal="center" vertical="top"/>
    </xf>
    <xf numFmtId="37" fontId="22" fillId="0" borderId="0" xfId="8" applyFont="1" applyFill="1" applyAlignment="1"/>
    <xf numFmtId="37" fontId="22" fillId="0" borderId="0" xfId="8" applyFont="1" applyFill="1" applyAlignment="1">
      <alignment horizontal="center"/>
    </xf>
    <xf numFmtId="57" fontId="42" fillId="0" borderId="0" xfId="8" applyNumberFormat="1" applyFont="1" applyFill="1" applyBorder="1" applyAlignment="1">
      <alignment horizontal="center"/>
    </xf>
    <xf numFmtId="57" fontId="42" fillId="0" borderId="0" xfId="8" applyNumberFormat="1" applyFont="1" applyFill="1" applyAlignment="1">
      <alignment horizontal="center"/>
    </xf>
    <xf numFmtId="37" fontId="22" fillId="0" borderId="0" xfId="8" applyFont="1" applyFill="1" applyAlignment="1">
      <alignment horizontal="left"/>
    </xf>
    <xf numFmtId="0" fontId="22" fillId="0" borderId="51" xfId="0" applyFont="1" applyBorder="1">
      <alignment vertical="center"/>
    </xf>
    <xf numFmtId="38" fontId="22" fillId="0" borderId="11" xfId="2" applyFont="1" applyFill="1" applyBorder="1" applyAlignment="1">
      <alignment horizontal="center"/>
    </xf>
    <xf numFmtId="38" fontId="22" fillId="0" borderId="52" xfId="2" applyFont="1" applyBorder="1">
      <alignment vertical="center"/>
    </xf>
    <xf numFmtId="38" fontId="22" fillId="0" borderId="53" xfId="2" applyFont="1" applyBorder="1">
      <alignment vertical="center"/>
    </xf>
    <xf numFmtId="38" fontId="22" fillId="0" borderId="46" xfId="2" applyFont="1" applyBorder="1">
      <alignment vertical="center"/>
    </xf>
    <xf numFmtId="38" fontId="22" fillId="0" borderId="46" xfId="2" applyFont="1" applyFill="1" applyBorder="1" applyAlignment="1">
      <alignment horizontal="center" vertical="top"/>
    </xf>
    <xf numFmtId="194" fontId="4" fillId="0" borderId="0" xfId="10" applyNumberFormat="1" applyFont="1" applyBorder="1" applyAlignment="1" applyProtection="1">
      <alignment horizontal="center"/>
      <protection locked="0"/>
    </xf>
    <xf numFmtId="181" fontId="4" fillId="0" borderId="0" xfId="10" applyNumberFormat="1" applyFont="1" applyBorder="1" applyAlignment="1" applyProtection="1">
      <alignment horizontal="center"/>
      <protection locked="0"/>
    </xf>
    <xf numFmtId="198" fontId="4" fillId="0" borderId="0" xfId="10" applyNumberFormat="1" applyFont="1" applyBorder="1" applyAlignment="1" applyProtection="1">
      <alignment horizontal="center"/>
      <protection locked="0"/>
    </xf>
    <xf numFmtId="38" fontId="0" fillId="0" borderId="14" xfId="2" applyFont="1" applyBorder="1">
      <alignment vertical="center"/>
    </xf>
    <xf numFmtId="38" fontId="1" fillId="7" borderId="33" xfId="2" applyFont="1" applyFill="1" applyBorder="1">
      <alignment vertical="center"/>
    </xf>
    <xf numFmtId="0" fontId="0" fillId="0" borderId="9" xfId="0" applyFont="1" applyBorder="1">
      <alignment vertical="center"/>
    </xf>
    <xf numFmtId="176" fontId="1" fillId="7" borderId="7" xfId="2" applyNumberFormat="1" applyFont="1" applyFill="1" applyBorder="1">
      <alignment vertical="center"/>
    </xf>
    <xf numFmtId="176" fontId="1" fillId="5" borderId="14" xfId="2" applyNumberFormat="1" applyFont="1" applyFill="1" applyBorder="1">
      <alignment vertical="center"/>
    </xf>
    <xf numFmtId="188" fontId="0" fillId="0" borderId="10" xfId="0" applyNumberFormat="1" applyFont="1" applyBorder="1">
      <alignment vertical="center"/>
    </xf>
    <xf numFmtId="188" fontId="0" fillId="0" borderId="0" xfId="0" applyNumberFormat="1" applyFont="1" applyBorder="1">
      <alignment vertical="center"/>
    </xf>
    <xf numFmtId="0" fontId="0" fillId="0" borderId="0" xfId="0" applyFont="1" applyAlignment="1">
      <alignment horizontal="center" vertical="center"/>
    </xf>
    <xf numFmtId="176" fontId="1" fillId="7" borderId="0" xfId="2" applyNumberFormat="1" applyFont="1" applyFill="1" applyBorder="1">
      <alignment vertical="center"/>
    </xf>
    <xf numFmtId="0" fontId="0" fillId="4" borderId="0" xfId="0" applyFont="1" applyFill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176" fontId="1" fillId="6" borderId="0" xfId="2" applyNumberFormat="1" applyFont="1" applyFill="1" applyBorder="1">
      <alignment vertical="center"/>
    </xf>
    <xf numFmtId="176" fontId="1" fillId="5" borderId="10" xfId="2" applyNumberFormat="1" applyFont="1" applyFill="1" applyBorder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3" xfId="0" applyFont="1" applyBorder="1">
      <alignment vertical="center"/>
    </xf>
    <xf numFmtId="0" fontId="0" fillId="0" borderId="26" xfId="0" applyFont="1" applyBorder="1">
      <alignment vertical="center"/>
    </xf>
    <xf numFmtId="0" fontId="0" fillId="0" borderId="14" xfId="0" applyFont="1" applyBorder="1">
      <alignment vertical="center"/>
    </xf>
    <xf numFmtId="176" fontId="0" fillId="0" borderId="8" xfId="2" applyNumberFormat="1" applyFont="1" applyBorder="1">
      <alignment vertical="center"/>
    </xf>
    <xf numFmtId="176" fontId="0" fillId="0" borderId="24" xfId="2" applyNumberFormat="1" applyFont="1" applyBorder="1">
      <alignment vertical="center"/>
    </xf>
    <xf numFmtId="188" fontId="0" fillId="0" borderId="9" xfId="0" applyNumberFormat="1" applyFont="1" applyBorder="1">
      <alignment vertical="center"/>
    </xf>
    <xf numFmtId="188" fontId="0" fillId="0" borderId="7" xfId="0" applyNumberFormat="1" applyFont="1" applyBorder="1">
      <alignment vertical="center"/>
    </xf>
    <xf numFmtId="188" fontId="0" fillId="0" borderId="14" xfId="0" applyNumberFormat="1" applyFont="1" applyBorder="1">
      <alignment vertical="center"/>
    </xf>
    <xf numFmtId="0" fontId="0" fillId="0" borderId="6" xfId="0" applyFont="1" applyFill="1" applyBorder="1" applyAlignment="1">
      <alignment horizontal="center" vertical="center"/>
    </xf>
    <xf numFmtId="0" fontId="17" fillId="0" borderId="14" xfId="0" applyFont="1" applyFill="1" applyBorder="1">
      <alignment vertical="center"/>
    </xf>
    <xf numFmtId="0" fontId="17" fillId="0" borderId="13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/>
    </xf>
    <xf numFmtId="0" fontId="17" fillId="4" borderId="14" xfId="0" applyFont="1" applyFill="1" applyBorder="1">
      <alignment vertical="center"/>
    </xf>
    <xf numFmtId="188" fontId="0" fillId="4" borderId="9" xfId="0" applyNumberFormat="1" applyFont="1" applyFill="1" applyBorder="1">
      <alignment vertical="center"/>
    </xf>
    <xf numFmtId="188" fontId="0" fillId="4" borderId="7" xfId="0" applyNumberFormat="1" applyFont="1" applyFill="1" applyBorder="1">
      <alignment vertical="center"/>
    </xf>
    <xf numFmtId="188" fontId="0" fillId="4" borderId="14" xfId="0" applyNumberFormat="1" applyFont="1" applyFill="1" applyBorder="1">
      <alignment vertical="center"/>
    </xf>
    <xf numFmtId="0" fontId="0" fillId="4" borderId="24" xfId="0" applyFont="1" applyFill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176" fontId="0" fillId="0" borderId="9" xfId="2" applyNumberFormat="1" applyFont="1" applyBorder="1">
      <alignment vertical="center"/>
    </xf>
    <xf numFmtId="0" fontId="0" fillId="4" borderId="9" xfId="0" applyFont="1" applyFill="1" applyBorder="1" applyAlignment="1">
      <alignment horizontal="center" vertical="center"/>
    </xf>
    <xf numFmtId="176" fontId="0" fillId="0" borderId="0" xfId="0" applyNumberFormat="1" applyFont="1">
      <alignment vertical="center"/>
    </xf>
    <xf numFmtId="0" fontId="16" fillId="0" borderId="0" xfId="0" applyFont="1" applyAlignment="1"/>
    <xf numFmtId="0" fontId="16" fillId="0" borderId="0" xfId="0" applyFont="1" applyBorder="1" applyAlignment="1"/>
    <xf numFmtId="57" fontId="0" fillId="5" borderId="0" xfId="0" applyNumberFormat="1" applyFill="1">
      <alignment vertical="center"/>
    </xf>
    <xf numFmtId="177" fontId="10" fillId="0" borderId="11" xfId="10" applyNumberFormat="1" applyFont="1" applyFill="1" applyBorder="1" applyAlignment="1" applyProtection="1">
      <alignment horizontal="center" vertical="center"/>
      <protection locked="0"/>
    </xf>
    <xf numFmtId="0" fontId="10" fillId="0" borderId="46" xfId="0" applyFont="1" applyFill="1" applyBorder="1" applyAlignment="1" applyProtection="1">
      <alignment vertical="center"/>
      <protection locked="0"/>
    </xf>
    <xf numFmtId="37" fontId="10" fillId="0" borderId="17" xfId="8" applyNumberFormat="1" applyFont="1" applyBorder="1" applyAlignment="1" applyProtection="1">
      <alignment vertical="center"/>
    </xf>
    <xf numFmtId="37" fontId="10" fillId="0" borderId="17" xfId="8" applyFont="1" applyBorder="1" applyAlignment="1">
      <alignment vertical="center"/>
    </xf>
    <xf numFmtId="37" fontId="10" fillId="0" borderId="45" xfId="8" applyNumberFormat="1" applyFont="1" applyBorder="1" applyAlignment="1" applyProtection="1">
      <alignment vertical="center"/>
    </xf>
    <xf numFmtId="38" fontId="4" fillId="4" borderId="0" xfId="2" applyFont="1" applyFill="1" applyBorder="1">
      <alignment vertical="center"/>
    </xf>
    <xf numFmtId="37" fontId="10" fillId="0" borderId="34" xfId="8" applyNumberFormat="1" applyFont="1" applyBorder="1" applyAlignment="1" applyProtection="1">
      <alignment horizontal="right" vertical="center"/>
      <protection locked="0"/>
    </xf>
    <xf numFmtId="37" fontId="10" fillId="0" borderId="16" xfId="8" applyNumberFormat="1" applyFont="1" applyBorder="1" applyAlignment="1" applyProtection="1">
      <alignment vertical="center"/>
    </xf>
    <xf numFmtId="37" fontId="10" fillId="0" borderId="18" xfId="8" applyNumberFormat="1" applyFont="1" applyBorder="1" applyAlignment="1" applyProtection="1">
      <alignment vertical="center"/>
    </xf>
    <xf numFmtId="38" fontId="4" fillId="5" borderId="38" xfId="2" applyFont="1" applyFill="1" applyBorder="1" applyAlignment="1" applyProtection="1">
      <alignment horizontal="left" vertical="center"/>
    </xf>
    <xf numFmtId="38" fontId="4" fillId="5" borderId="33" xfId="2" applyFont="1" applyFill="1" applyBorder="1" applyAlignment="1" applyProtection="1">
      <alignment vertical="center"/>
    </xf>
    <xf numFmtId="38" fontId="4" fillId="5" borderId="34" xfId="2" applyFont="1" applyFill="1" applyBorder="1" applyAlignment="1" applyProtection="1">
      <alignment vertical="center"/>
    </xf>
    <xf numFmtId="38" fontId="4" fillId="5" borderId="38" xfId="2" applyFont="1" applyFill="1" applyBorder="1" applyAlignment="1">
      <alignment vertical="center"/>
    </xf>
    <xf numFmtId="38" fontId="4" fillId="5" borderId="33" xfId="2" applyFont="1" applyFill="1" applyBorder="1" applyAlignment="1">
      <alignment vertical="center"/>
    </xf>
    <xf numFmtId="38" fontId="4" fillId="5" borderId="34" xfId="2" applyFont="1" applyFill="1" applyBorder="1" applyAlignment="1">
      <alignment vertical="center"/>
    </xf>
    <xf numFmtId="37" fontId="10" fillId="5" borderId="33" xfId="8" applyNumberFormat="1" applyFont="1" applyFill="1" applyBorder="1" applyAlignment="1" applyProtection="1">
      <alignment vertical="center"/>
    </xf>
    <xf numFmtId="37" fontId="10" fillId="5" borderId="39" xfId="8" applyNumberFormat="1" applyFont="1" applyFill="1" applyBorder="1" applyAlignment="1" applyProtection="1">
      <alignment vertical="center"/>
    </xf>
    <xf numFmtId="37" fontId="10" fillId="5" borderId="12" xfId="8" applyNumberFormat="1" applyFont="1" applyFill="1" applyBorder="1" applyAlignment="1" applyProtection="1">
      <alignment vertical="center"/>
    </xf>
    <xf numFmtId="37" fontId="10" fillId="5" borderId="18" xfId="8" applyNumberFormat="1" applyFont="1" applyFill="1" applyBorder="1" applyAlignment="1" applyProtection="1">
      <alignment vertical="center"/>
    </xf>
    <xf numFmtId="37" fontId="4" fillId="0" borderId="17" xfId="8" applyFont="1" applyBorder="1" applyAlignment="1">
      <alignment vertical="center"/>
    </xf>
    <xf numFmtId="37" fontId="4" fillId="0" borderId="23" xfId="8" applyFont="1" applyBorder="1" applyAlignment="1">
      <alignment vertical="center"/>
    </xf>
    <xf numFmtId="177" fontId="10" fillId="0" borderId="17" xfId="2" applyNumberFormat="1" applyFont="1" applyFill="1" applyBorder="1" applyAlignment="1" applyProtection="1">
      <protection locked="0"/>
    </xf>
    <xf numFmtId="177" fontId="10" fillId="0" borderId="45" xfId="2" applyNumberFormat="1" applyFont="1" applyFill="1" applyBorder="1" applyAlignment="1" applyProtection="1">
      <protection locked="0"/>
    </xf>
    <xf numFmtId="177" fontId="10" fillId="0" borderId="54" xfId="2" applyNumberFormat="1" applyFont="1" applyFill="1" applyBorder="1" applyAlignment="1" applyProtection="1">
      <protection locked="0"/>
    </xf>
    <xf numFmtId="0" fontId="14" fillId="5" borderId="27" xfId="10" applyFont="1" applyFill="1" applyBorder="1" applyProtection="1">
      <protection locked="0"/>
    </xf>
    <xf numFmtId="0" fontId="11" fillId="5" borderId="18" xfId="10" applyFont="1" applyFill="1" applyBorder="1" applyAlignment="1" applyProtection="1">
      <alignment horizontal="left"/>
      <protection locked="0"/>
    </xf>
    <xf numFmtId="177" fontId="10" fillId="5" borderId="26" xfId="2" applyNumberFormat="1" applyFont="1" applyFill="1" applyBorder="1" applyAlignment="1" applyProtection="1">
      <protection locked="0"/>
    </xf>
    <xf numFmtId="177" fontId="10" fillId="5" borderId="17" xfId="2" applyNumberFormat="1" applyFont="1" applyFill="1" applyBorder="1" applyAlignment="1" applyProtection="1">
      <protection locked="0"/>
    </xf>
    <xf numFmtId="38" fontId="4" fillId="5" borderId="10" xfId="2" applyFont="1" applyFill="1" applyBorder="1" applyAlignment="1" applyProtection="1">
      <alignment horizontal="right"/>
      <protection locked="0"/>
    </xf>
    <xf numFmtId="38" fontId="4" fillId="5" borderId="24" xfId="2" applyFont="1" applyFill="1" applyBorder="1" applyAlignment="1" applyProtection="1">
      <alignment horizontal="right"/>
      <protection locked="0"/>
    </xf>
    <xf numFmtId="177" fontId="10" fillId="0" borderId="16" xfId="2" applyNumberFormat="1" applyFont="1" applyFill="1" applyBorder="1" applyAlignment="1" applyProtection="1">
      <protection locked="0"/>
    </xf>
    <xf numFmtId="38" fontId="10" fillId="5" borderId="21" xfId="10" applyNumberFormat="1" applyFont="1" applyFill="1" applyBorder="1" applyAlignment="1" applyProtection="1">
      <alignment horizontal="right"/>
      <protection locked="0"/>
    </xf>
    <xf numFmtId="38" fontId="10" fillId="5" borderId="28" xfId="10" applyNumberFormat="1" applyFont="1" applyFill="1" applyBorder="1" applyAlignment="1" applyProtection="1">
      <alignment horizontal="right"/>
      <protection locked="0"/>
    </xf>
    <xf numFmtId="177" fontId="10" fillId="0" borderId="23" xfId="10" applyNumberFormat="1" applyFont="1" applyFill="1" applyBorder="1" applyProtection="1">
      <protection locked="0"/>
    </xf>
    <xf numFmtId="0" fontId="10" fillId="0" borderId="44" xfId="0" applyFont="1" applyFill="1" applyBorder="1" applyAlignment="1" applyProtection="1">
      <alignment horizontal="center"/>
      <protection locked="0"/>
    </xf>
    <xf numFmtId="177" fontId="10" fillId="5" borderId="0" xfId="2" applyNumberFormat="1" applyFont="1" applyFill="1" applyBorder="1" applyAlignment="1" applyProtection="1">
      <alignment horizontal="right"/>
      <protection locked="0"/>
    </xf>
    <xf numFmtId="177" fontId="10" fillId="5" borderId="25" xfId="2" applyNumberFormat="1" applyFont="1" applyFill="1" applyBorder="1" applyAlignment="1" applyProtection="1">
      <alignment horizontal="right"/>
      <protection locked="0"/>
    </xf>
    <xf numFmtId="0" fontId="10" fillId="5" borderId="27" xfId="10" applyFont="1" applyFill="1" applyBorder="1" applyProtection="1">
      <protection locked="0"/>
    </xf>
    <xf numFmtId="0" fontId="10" fillId="5" borderId="18" xfId="10" applyFont="1" applyFill="1" applyBorder="1" applyAlignment="1" applyProtection="1">
      <alignment horizontal="left"/>
      <protection locked="0"/>
    </xf>
    <xf numFmtId="38" fontId="10" fillId="5" borderId="21" xfId="2" applyFont="1" applyFill="1" applyBorder="1" applyAlignment="1" applyProtection="1">
      <alignment horizontal="right"/>
      <protection locked="0"/>
    </xf>
    <xf numFmtId="38" fontId="10" fillId="5" borderId="28" xfId="2" applyFont="1" applyFill="1" applyBorder="1" applyAlignment="1" applyProtection="1">
      <alignment horizontal="right"/>
      <protection locked="0"/>
    </xf>
    <xf numFmtId="38" fontId="1" fillId="6" borderId="8" xfId="2" applyFont="1" applyFill="1" applyBorder="1">
      <alignment vertical="center"/>
    </xf>
    <xf numFmtId="38" fontId="1" fillId="6" borderId="6" xfId="2" applyFont="1" applyFill="1" applyBorder="1">
      <alignment vertical="center"/>
    </xf>
    <xf numFmtId="38" fontId="1" fillId="6" borderId="7" xfId="2" applyFont="1" applyFill="1" applyBorder="1">
      <alignment vertical="center"/>
    </xf>
    <xf numFmtId="38" fontId="0" fillId="0" borderId="13" xfId="2" applyFont="1" applyBorder="1">
      <alignment vertical="center"/>
    </xf>
    <xf numFmtId="0" fontId="0" fillId="0" borderId="9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176" fontId="0" fillId="0" borderId="0" xfId="2" applyNumberFormat="1" applyFont="1">
      <alignment vertical="center"/>
    </xf>
    <xf numFmtId="0" fontId="0" fillId="4" borderId="0" xfId="0" applyFill="1">
      <alignment vertical="center"/>
    </xf>
    <xf numFmtId="38" fontId="0" fillId="5" borderId="0" xfId="0" applyNumberFormat="1" applyFill="1">
      <alignment vertical="center"/>
    </xf>
    <xf numFmtId="38" fontId="1" fillId="8" borderId="6" xfId="2" applyFont="1" applyFill="1" applyBorder="1">
      <alignment vertical="center"/>
    </xf>
    <xf numFmtId="176" fontId="0" fillId="0" borderId="14" xfId="2" applyNumberFormat="1" applyFont="1" applyBorder="1">
      <alignment vertical="center"/>
    </xf>
    <xf numFmtId="176" fontId="1" fillId="5" borderId="24" xfId="2" applyNumberFormat="1" applyFont="1" applyFill="1" applyBorder="1">
      <alignment vertical="center"/>
    </xf>
    <xf numFmtId="176" fontId="0" fillId="0" borderId="12" xfId="2" applyNumberFormat="1" applyFont="1" applyBorder="1">
      <alignment vertical="center"/>
    </xf>
    <xf numFmtId="0" fontId="0" fillId="4" borderId="0" xfId="0" applyFont="1" applyFill="1">
      <alignment vertical="center"/>
    </xf>
    <xf numFmtId="0" fontId="17" fillId="0" borderId="0" xfId="0" applyFont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176" fontId="1" fillId="4" borderId="39" xfId="2" applyNumberFormat="1" applyFont="1" applyFill="1" applyBorder="1">
      <alignment vertical="center"/>
    </xf>
    <xf numFmtId="176" fontId="1" fillId="4" borderId="0" xfId="2" applyNumberFormat="1" applyFont="1" applyFill="1">
      <alignment vertical="center"/>
    </xf>
    <xf numFmtId="176" fontId="1" fillId="5" borderId="9" xfId="2" applyNumberFormat="1" applyFont="1" applyFill="1" applyBorder="1">
      <alignment vertical="center"/>
    </xf>
    <xf numFmtId="38" fontId="1" fillId="5" borderId="7" xfId="2" applyFont="1" applyFill="1" applyBorder="1">
      <alignment vertical="center"/>
    </xf>
    <xf numFmtId="0" fontId="0" fillId="0" borderId="0" xfId="0" applyFont="1" applyAlignment="1"/>
    <xf numFmtId="0" fontId="0" fillId="0" borderId="0" xfId="0" applyFont="1" applyBorder="1" applyAlignment="1"/>
    <xf numFmtId="183" fontId="0" fillId="0" borderId="25" xfId="0" applyNumberFormat="1" applyFont="1" applyBorder="1" applyAlignment="1">
      <alignment horizontal="right" vertical="center"/>
    </xf>
    <xf numFmtId="38" fontId="0" fillId="0" borderId="12" xfId="2" applyFont="1" applyBorder="1" applyAlignment="1"/>
    <xf numFmtId="38" fontId="0" fillId="0" borderId="0" xfId="2" applyFont="1" applyAlignment="1"/>
    <xf numFmtId="38" fontId="0" fillId="0" borderId="33" xfId="2" applyFont="1" applyBorder="1" applyAlignment="1"/>
    <xf numFmtId="0" fontId="0" fillId="0" borderId="33" xfId="0" applyFont="1" applyBorder="1" applyAlignment="1">
      <alignment horizontal="center" vertical="center"/>
    </xf>
    <xf numFmtId="57" fontId="22" fillId="5" borderId="0" xfId="0" applyNumberFormat="1" applyFont="1" applyFill="1">
      <alignment vertical="center"/>
    </xf>
    <xf numFmtId="0" fontId="1" fillId="0" borderId="0" xfId="0" applyFont="1" applyBorder="1" applyAlignment="1">
      <alignment vertical="center" shrinkToFit="1"/>
    </xf>
    <xf numFmtId="0" fontId="0" fillId="0" borderId="24" xfId="0" applyFont="1" applyBorder="1" applyAlignment="1">
      <alignment horizontal="center" vertical="center"/>
    </xf>
    <xf numFmtId="176" fontId="0" fillId="0" borderId="0" xfId="2" applyNumberFormat="1" applyFont="1" applyAlignment="1"/>
    <xf numFmtId="0" fontId="0" fillId="5" borderId="6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38" fontId="1" fillId="5" borderId="9" xfId="2" applyFont="1" applyFill="1" applyBorder="1">
      <alignment vertical="center"/>
    </xf>
    <xf numFmtId="38" fontId="0" fillId="0" borderId="0" xfId="0" applyNumberFormat="1" applyFont="1" applyBorder="1">
      <alignment vertical="center"/>
    </xf>
    <xf numFmtId="0" fontId="17" fillId="5" borderId="9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4" xfId="0" applyFont="1" applyBorder="1">
      <alignment vertical="center"/>
    </xf>
    <xf numFmtId="38" fontId="1" fillId="5" borderId="12" xfId="2" applyFont="1" applyFill="1" applyBorder="1">
      <alignment vertical="center"/>
    </xf>
    <xf numFmtId="176" fontId="0" fillId="0" borderId="26" xfId="2" applyNumberFormat="1" applyFont="1" applyBorder="1">
      <alignment vertical="center"/>
    </xf>
    <xf numFmtId="176" fontId="0" fillId="0" borderId="10" xfId="2" applyNumberFormat="1" applyFont="1" applyBorder="1">
      <alignment vertical="center"/>
    </xf>
    <xf numFmtId="0" fontId="0" fillId="5" borderId="14" xfId="0" applyFont="1" applyFill="1" applyBorder="1">
      <alignment vertical="center"/>
    </xf>
    <xf numFmtId="176" fontId="1" fillId="5" borderId="26" xfId="2" applyNumberFormat="1" applyFont="1" applyFill="1" applyBorder="1">
      <alignment vertical="center"/>
    </xf>
    <xf numFmtId="176" fontId="1" fillId="8" borderId="25" xfId="2" applyNumberFormat="1" applyFont="1" applyFill="1" applyBorder="1">
      <alignment vertical="center"/>
    </xf>
    <xf numFmtId="176" fontId="1" fillId="7" borderId="12" xfId="2" applyNumberFormat="1" applyFont="1" applyFill="1" applyBorder="1">
      <alignment vertical="center"/>
    </xf>
    <xf numFmtId="188" fontId="0" fillId="4" borderId="25" xfId="0" applyNumberFormat="1" applyFont="1" applyFill="1" applyBorder="1">
      <alignment vertical="center"/>
    </xf>
    <xf numFmtId="0" fontId="0" fillId="5" borderId="0" xfId="0" applyFont="1" applyFill="1">
      <alignment vertical="center"/>
    </xf>
    <xf numFmtId="0" fontId="0" fillId="5" borderId="25" xfId="0" applyFont="1" applyFill="1" applyBorder="1">
      <alignment vertical="center"/>
    </xf>
    <xf numFmtId="176" fontId="1" fillId="5" borderId="25" xfId="2" applyNumberFormat="1" applyFont="1" applyFill="1" applyBorder="1">
      <alignment vertical="center"/>
    </xf>
    <xf numFmtId="38" fontId="1" fillId="5" borderId="6" xfId="2" applyFont="1" applyFill="1" applyBorder="1">
      <alignment vertical="center"/>
    </xf>
    <xf numFmtId="0" fontId="0" fillId="0" borderId="0" xfId="0" applyBorder="1">
      <alignment vertical="center"/>
    </xf>
    <xf numFmtId="0" fontId="0" fillId="0" borderId="10" xfId="0" applyBorder="1">
      <alignment vertical="center"/>
    </xf>
    <xf numFmtId="0" fontId="0" fillId="0" borderId="39" xfId="0" applyFont="1" applyBorder="1" applyAlignment="1">
      <alignment horizontal="center" vertical="center"/>
    </xf>
    <xf numFmtId="0" fontId="0" fillId="0" borderId="55" xfId="0" applyFont="1" applyBorder="1" applyAlignment="1">
      <alignment horizontal="center" vertical="center"/>
    </xf>
    <xf numFmtId="0" fontId="0" fillId="5" borderId="0" xfId="0" applyFill="1" applyBorder="1">
      <alignment vertical="center"/>
    </xf>
    <xf numFmtId="0" fontId="0" fillId="5" borderId="0" xfId="0" applyFont="1" applyFill="1" applyAlignment="1">
      <alignment horizontal="center" vertical="center"/>
    </xf>
    <xf numFmtId="0" fontId="0" fillId="5" borderId="9" xfId="0" applyFont="1" applyFill="1" applyBorder="1" applyAlignment="1">
      <alignment horizontal="center" vertical="center"/>
    </xf>
    <xf numFmtId="38" fontId="1" fillId="5" borderId="14" xfId="2" applyFont="1" applyFill="1" applyBorder="1">
      <alignment vertical="center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61" fillId="0" borderId="6" xfId="9" applyFont="1" applyBorder="1" applyAlignment="1">
      <alignment vertical="center"/>
    </xf>
    <xf numFmtId="0" fontId="61" fillId="0" borderId="13" xfId="16" applyFont="1" applyFill="1" applyBorder="1" applyAlignment="1">
      <alignment horizontal="center" vertical="center"/>
    </xf>
    <xf numFmtId="192" fontId="61" fillId="0" borderId="0" xfId="9" applyNumberFormat="1" applyFont="1" applyFill="1" applyBorder="1" applyAlignment="1" applyProtection="1">
      <alignment vertical="center"/>
    </xf>
    <xf numFmtId="192" fontId="61" fillId="0" borderId="10" xfId="9" applyNumberFormat="1" applyFont="1" applyFill="1" applyBorder="1" applyAlignment="1" applyProtection="1">
      <alignment vertical="center"/>
    </xf>
    <xf numFmtId="192" fontId="61" fillId="0" borderId="40" xfId="9" applyNumberFormat="1" applyFont="1" applyFill="1" applyBorder="1" applyAlignment="1" applyProtection="1">
      <alignment vertical="center"/>
    </xf>
    <xf numFmtId="192" fontId="61" fillId="7" borderId="33" xfId="9" applyNumberFormat="1" applyFont="1" applyFill="1" applyBorder="1" applyAlignment="1" applyProtection="1">
      <alignment vertical="center"/>
    </xf>
    <xf numFmtId="192" fontId="61" fillId="0" borderId="33" xfId="9" applyNumberFormat="1" applyFont="1" applyFill="1" applyBorder="1" applyAlignment="1" applyProtection="1">
      <alignment vertical="center"/>
    </xf>
    <xf numFmtId="192" fontId="61" fillId="0" borderId="0" xfId="9" applyNumberFormat="1" applyFont="1" applyBorder="1" applyAlignment="1" applyProtection="1">
      <alignment vertical="center"/>
    </xf>
    <xf numFmtId="192" fontId="61" fillId="0" borderId="10" xfId="9" applyNumberFormat="1" applyFont="1" applyBorder="1" applyAlignment="1" applyProtection="1">
      <alignment vertical="center"/>
    </xf>
    <xf numFmtId="192" fontId="61" fillId="0" borderId="12" xfId="9" applyNumberFormat="1" applyFont="1" applyFill="1" applyBorder="1" applyAlignment="1" applyProtection="1">
      <alignment vertical="center"/>
    </xf>
    <xf numFmtId="192" fontId="61" fillId="0" borderId="40" xfId="9" applyNumberFormat="1" applyFont="1" applyBorder="1" applyAlignment="1" applyProtection="1">
      <alignment vertical="center"/>
    </xf>
    <xf numFmtId="177" fontId="61" fillId="0" borderId="41" xfId="9" applyNumberFormat="1" applyFont="1" applyBorder="1" applyAlignment="1" applyProtection="1">
      <alignment vertical="center"/>
    </xf>
    <xf numFmtId="177" fontId="61" fillId="0" borderId="33" xfId="9" applyNumberFormat="1" applyFont="1" applyBorder="1" applyAlignment="1" applyProtection="1">
      <alignment vertical="center"/>
    </xf>
    <xf numFmtId="177" fontId="61" fillId="0" borderId="33" xfId="9" applyNumberFormat="1" applyFont="1" applyBorder="1" applyAlignment="1">
      <alignment vertical="center"/>
    </xf>
    <xf numFmtId="0" fontId="31" fillId="0" borderId="0" xfId="0" quotePrefix="1" applyFont="1" applyBorder="1" applyAlignment="1" applyProtection="1">
      <alignment horizontal="left"/>
      <protection locked="0"/>
    </xf>
    <xf numFmtId="0" fontId="11" fillId="0" borderId="25" xfId="0" applyFont="1" applyFill="1" applyBorder="1" applyAlignment="1" applyProtection="1">
      <alignment horizontal="left"/>
      <protection locked="0"/>
    </xf>
    <xf numFmtId="0" fontId="11" fillId="0" borderId="47" xfId="0" applyFont="1" applyFill="1" applyBorder="1" applyAlignment="1" applyProtection="1">
      <protection locked="0"/>
    </xf>
    <xf numFmtId="0" fontId="0" fillId="0" borderId="6" xfId="0" applyFont="1" applyBorder="1" applyAlignment="1">
      <alignment horizontal="center" vertical="center"/>
    </xf>
    <xf numFmtId="176" fontId="1" fillId="4" borderId="25" xfId="2" applyNumberFormat="1" applyFont="1" applyFill="1" applyBorder="1">
      <alignment vertical="center"/>
    </xf>
    <xf numFmtId="176" fontId="1" fillId="6" borderId="25" xfId="2" applyNumberFormat="1" applyFont="1" applyFill="1" applyBorder="1">
      <alignment vertical="center"/>
    </xf>
    <xf numFmtId="0" fontId="17" fillId="4" borderId="0" xfId="0" applyFont="1" applyFill="1" applyBorder="1" applyAlignment="1">
      <alignment horizontal="center" vertical="center"/>
    </xf>
    <xf numFmtId="188" fontId="0" fillId="0" borderId="0" xfId="0" applyNumberFormat="1">
      <alignment vertical="center"/>
    </xf>
    <xf numFmtId="0" fontId="4" fillId="0" borderId="0" xfId="0" applyFont="1" applyBorder="1" applyAlignment="1">
      <alignment horizontal="right"/>
    </xf>
    <xf numFmtId="0" fontId="4" fillId="0" borderId="8" xfId="0" applyFont="1" applyBorder="1" applyAlignment="1"/>
    <xf numFmtId="0" fontId="4" fillId="0" borderId="9" xfId="0" applyFont="1" applyBorder="1" applyAlignment="1"/>
    <xf numFmtId="177" fontId="4" fillId="0" borderId="0" xfId="3" applyNumberFormat="1" applyFont="1" applyBorder="1"/>
    <xf numFmtId="0" fontId="58" fillId="5" borderId="0" xfId="0" applyFont="1" applyFill="1" applyBorder="1">
      <alignment vertical="center"/>
    </xf>
    <xf numFmtId="0" fontId="0" fillId="5" borderId="0" xfId="0" applyFill="1">
      <alignment vertical="center"/>
    </xf>
    <xf numFmtId="0" fontId="0" fillId="5" borderId="33" xfId="0" applyFill="1" applyBorder="1">
      <alignment vertical="center"/>
    </xf>
    <xf numFmtId="0" fontId="0" fillId="5" borderId="33" xfId="0" applyFill="1" applyBorder="1" applyAlignment="1">
      <alignment vertical="center"/>
    </xf>
    <xf numFmtId="38" fontId="0" fillId="5" borderId="33" xfId="0" applyNumberFormat="1" applyFill="1" applyBorder="1">
      <alignment vertical="center"/>
    </xf>
    <xf numFmtId="0" fontId="0" fillId="0" borderId="33" xfId="0" applyBorder="1" applyAlignment="1"/>
    <xf numFmtId="0" fontId="0" fillId="5" borderId="0" xfId="0" applyFill="1" applyAlignment="1">
      <alignment horizontal="right" vertical="center"/>
    </xf>
    <xf numFmtId="0" fontId="0" fillId="5" borderId="33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55" xfId="0" applyFill="1" applyBorder="1" applyAlignment="1">
      <alignment horizontal="center" vertical="center"/>
    </xf>
    <xf numFmtId="38" fontId="0" fillId="5" borderId="0" xfId="0" applyNumberFormat="1" applyFill="1" applyBorder="1">
      <alignment vertical="center"/>
    </xf>
    <xf numFmtId="176" fontId="1" fillId="5" borderId="33" xfId="2" applyNumberFormat="1" applyFont="1" applyFill="1" applyBorder="1">
      <alignment vertical="center"/>
    </xf>
    <xf numFmtId="0" fontId="0" fillId="5" borderId="0" xfId="0" applyFill="1" applyBorder="1" applyAlignment="1">
      <alignment horizontal="left" vertical="center"/>
    </xf>
    <xf numFmtId="0" fontId="0" fillId="5" borderId="12" xfId="0" applyFill="1" applyBorder="1" applyAlignment="1">
      <alignment horizontal="center" vertical="center"/>
    </xf>
    <xf numFmtId="176" fontId="0" fillId="0" borderId="33" xfId="2" applyNumberFormat="1" applyFont="1" applyBorder="1" applyAlignment="1"/>
    <xf numFmtId="0" fontId="0" fillId="5" borderId="12" xfId="0" applyFill="1" applyBorder="1">
      <alignment vertical="center"/>
    </xf>
    <xf numFmtId="38" fontId="1" fillId="5" borderId="33" xfId="2" applyFont="1" applyFill="1" applyBorder="1">
      <alignment vertical="center"/>
    </xf>
    <xf numFmtId="0" fontId="3" fillId="5" borderId="0" xfId="0" applyFont="1" applyFill="1" applyBorder="1" applyAlignment="1">
      <alignment horizontal="left" vertical="center"/>
    </xf>
    <xf numFmtId="0" fontId="0" fillId="7" borderId="12" xfId="0" applyFill="1" applyBorder="1">
      <alignment vertical="center"/>
    </xf>
    <xf numFmtId="38" fontId="1" fillId="7" borderId="12" xfId="2" applyFont="1" applyFill="1" applyBorder="1">
      <alignment vertical="center"/>
    </xf>
    <xf numFmtId="177" fontId="0" fillId="0" borderId="0" xfId="0" applyNumberFormat="1" applyAlignment="1"/>
    <xf numFmtId="177" fontId="0" fillId="7" borderId="0" xfId="0" applyNumberFormat="1" applyFill="1" applyAlignment="1"/>
    <xf numFmtId="0" fontId="0" fillId="7" borderId="55" xfId="0" applyFill="1" applyBorder="1" applyAlignment="1">
      <alignment horizontal="center" vertical="center"/>
    </xf>
    <xf numFmtId="0" fontId="0" fillId="7" borderId="33" xfId="0" applyFill="1" applyBorder="1" applyAlignment="1"/>
    <xf numFmtId="0" fontId="0" fillId="7" borderId="12" xfId="0" applyFill="1" applyBorder="1" applyAlignment="1"/>
    <xf numFmtId="38" fontId="0" fillId="7" borderId="33" xfId="0" applyNumberFormat="1" applyFill="1" applyBorder="1">
      <alignment vertical="center"/>
    </xf>
    <xf numFmtId="176" fontId="1" fillId="7" borderId="33" xfId="2" applyNumberFormat="1" applyFont="1" applyFill="1" applyBorder="1">
      <alignment vertical="center"/>
    </xf>
    <xf numFmtId="38" fontId="0" fillId="7" borderId="0" xfId="0" applyNumberFormat="1" applyFill="1" applyBorder="1">
      <alignment vertical="center"/>
    </xf>
    <xf numFmtId="188" fontId="1" fillId="5" borderId="33" xfId="2" applyNumberFormat="1" applyFont="1" applyFill="1" applyBorder="1">
      <alignment vertical="center"/>
    </xf>
    <xf numFmtId="177" fontId="0" fillId="5" borderId="0" xfId="0" applyNumberFormat="1" applyFill="1" applyBorder="1">
      <alignment vertical="center"/>
    </xf>
    <xf numFmtId="176" fontId="1" fillId="7" borderId="0" xfId="2" applyNumberFormat="1" applyFont="1" applyFill="1" applyAlignment="1"/>
    <xf numFmtId="0" fontId="3" fillId="0" borderId="0" xfId="0" applyFont="1" applyAlignment="1"/>
    <xf numFmtId="38" fontId="1" fillId="5" borderId="0" xfId="2" applyFont="1" applyFill="1" applyAlignment="1"/>
    <xf numFmtId="38" fontId="1" fillId="7" borderId="0" xfId="2" applyFont="1" applyFill="1" applyAlignment="1"/>
    <xf numFmtId="38" fontId="0" fillId="0" borderId="0" xfId="0" applyNumberFormat="1" applyAlignment="1"/>
    <xf numFmtId="0" fontId="0" fillId="0" borderId="0" xfId="0" applyAlignment="1">
      <alignment horizontal="right"/>
    </xf>
    <xf numFmtId="0" fontId="17" fillId="0" borderId="0" xfId="0" applyFont="1" applyBorder="1">
      <alignment vertical="center"/>
    </xf>
    <xf numFmtId="0" fontId="0" fillId="4" borderId="0" xfId="0" applyFont="1" applyFill="1" applyBorder="1">
      <alignment vertical="center"/>
    </xf>
    <xf numFmtId="188" fontId="0" fillId="4" borderId="0" xfId="0" applyNumberFormat="1" applyFont="1" applyFill="1" applyBorder="1">
      <alignment vertical="center"/>
    </xf>
    <xf numFmtId="38" fontId="1" fillId="5" borderId="10" xfId="2" applyFont="1" applyFill="1" applyBorder="1">
      <alignment vertical="center"/>
    </xf>
    <xf numFmtId="188" fontId="0" fillId="4" borderId="24" xfId="0" applyNumberFormat="1" applyFont="1" applyFill="1" applyBorder="1">
      <alignment vertical="center"/>
    </xf>
    <xf numFmtId="38" fontId="1" fillId="5" borderId="24" xfId="2" applyFont="1" applyFill="1" applyBorder="1">
      <alignment vertical="center"/>
    </xf>
    <xf numFmtId="38" fontId="1" fillId="6" borderId="14" xfId="2" applyFont="1" applyFill="1" applyBorder="1">
      <alignment vertical="center"/>
    </xf>
    <xf numFmtId="176" fontId="1" fillId="6" borderId="14" xfId="2" applyNumberFormat="1" applyFont="1" applyFill="1" applyBorder="1">
      <alignment vertical="center"/>
    </xf>
    <xf numFmtId="176" fontId="1" fillId="6" borderId="26" xfId="2" applyNumberFormat="1" applyFont="1" applyFill="1" applyBorder="1">
      <alignment vertical="center"/>
    </xf>
    <xf numFmtId="38" fontId="1" fillId="6" borderId="12" xfId="2" applyFont="1" applyFill="1" applyBorder="1">
      <alignment vertical="center"/>
    </xf>
    <xf numFmtId="38" fontId="1" fillId="5" borderId="8" xfId="2" applyFont="1" applyFill="1" applyBorder="1">
      <alignment vertical="center"/>
    </xf>
    <xf numFmtId="0" fontId="62" fillId="0" borderId="0" xfId="9" quotePrefix="1" applyFont="1" applyAlignment="1" applyProtection="1">
      <alignment horizontal="left" vertical="center"/>
    </xf>
    <xf numFmtId="38" fontId="61" fillId="0" borderId="0" xfId="2" quotePrefix="1" applyFont="1" applyAlignment="1" applyProtection="1">
      <alignment horizontal="right" vertical="center"/>
    </xf>
    <xf numFmtId="57" fontId="59" fillId="7" borderId="0" xfId="0" applyNumberFormat="1" applyFont="1" applyFill="1">
      <alignment vertical="center"/>
    </xf>
    <xf numFmtId="0" fontId="61" fillId="0" borderId="0" xfId="9" quotePrefix="1" applyFont="1" applyAlignment="1" applyProtection="1">
      <alignment horizontal="left" vertical="center"/>
    </xf>
    <xf numFmtId="0" fontId="61" fillId="0" borderId="0" xfId="9" applyFont="1" applyAlignment="1">
      <alignment vertical="center"/>
    </xf>
    <xf numFmtId="0" fontId="61" fillId="0" borderId="0" xfId="0" applyFont="1">
      <alignment vertical="center"/>
    </xf>
    <xf numFmtId="0" fontId="63" fillId="0" borderId="0" xfId="10" applyFont="1" applyFill="1" applyBorder="1" applyAlignment="1" applyProtection="1">
      <alignment horizontal="center"/>
      <protection locked="0"/>
    </xf>
    <xf numFmtId="0" fontId="61" fillId="0" borderId="0" xfId="9" applyFont="1" applyBorder="1" applyAlignment="1">
      <alignment horizontal="right" vertical="center"/>
    </xf>
    <xf numFmtId="37" fontId="61" fillId="0" borderId="0" xfId="9" quotePrefix="1" applyNumberFormat="1" applyFont="1" applyBorder="1" applyAlignment="1" applyProtection="1">
      <alignment horizontal="right" vertical="center"/>
    </xf>
    <xf numFmtId="57" fontId="61" fillId="5" borderId="0" xfId="0" applyNumberFormat="1" applyFont="1" applyFill="1">
      <alignment vertical="center"/>
    </xf>
    <xf numFmtId="0" fontId="61" fillId="0" borderId="56" xfId="9" applyFont="1" applyBorder="1" applyAlignment="1">
      <alignment vertical="center"/>
    </xf>
    <xf numFmtId="177" fontId="61" fillId="0" borderId="3" xfId="16" applyNumberFormat="1" applyFont="1" applyFill="1" applyBorder="1" applyAlignment="1" applyProtection="1">
      <alignment vertical="center"/>
      <protection locked="0"/>
    </xf>
    <xf numFmtId="0" fontId="61" fillId="0" borderId="2" xfId="0" applyFont="1" applyBorder="1">
      <alignment vertical="center"/>
    </xf>
    <xf numFmtId="0" fontId="61" fillId="0" borderId="9" xfId="0" applyFont="1" applyBorder="1">
      <alignment vertical="center"/>
    </xf>
    <xf numFmtId="0" fontId="61" fillId="0" borderId="57" xfId="9" applyFont="1" applyBorder="1" applyAlignment="1" applyProtection="1">
      <alignment horizontal="center" vertical="center"/>
    </xf>
    <xf numFmtId="0" fontId="61" fillId="4" borderId="10" xfId="9" applyFont="1" applyFill="1" applyBorder="1" applyAlignment="1" applyProtection="1">
      <alignment horizontal="center" vertical="center"/>
    </xf>
    <xf numFmtId="0" fontId="61" fillId="4" borderId="9" xfId="9" applyFont="1" applyFill="1" applyBorder="1" applyAlignment="1" applyProtection="1">
      <alignment horizontal="center" vertical="center"/>
    </xf>
    <xf numFmtId="0" fontId="61" fillId="4" borderId="24" xfId="9" applyFont="1" applyFill="1" applyBorder="1" applyAlignment="1" applyProtection="1">
      <alignment horizontal="center" vertical="center"/>
    </xf>
    <xf numFmtId="0" fontId="61" fillId="0" borderId="0" xfId="9" applyFont="1" applyBorder="1" applyAlignment="1">
      <alignment vertical="center"/>
    </xf>
    <xf numFmtId="0" fontId="61" fillId="0" borderId="7" xfId="9" applyFont="1" applyBorder="1" applyAlignment="1">
      <alignment vertical="center"/>
    </xf>
    <xf numFmtId="0" fontId="61" fillId="0" borderId="8" xfId="9" applyFont="1" applyBorder="1" applyAlignment="1">
      <alignment vertical="center"/>
    </xf>
    <xf numFmtId="0" fontId="61" fillId="0" borderId="9" xfId="9" applyFont="1" applyBorder="1" applyAlignment="1">
      <alignment vertical="center"/>
    </xf>
    <xf numFmtId="0" fontId="61" fillId="0" borderId="58" xfId="9" applyFont="1" applyBorder="1" applyAlignment="1" applyProtection="1">
      <alignment horizontal="left" vertical="center"/>
    </xf>
    <xf numFmtId="0" fontId="61" fillId="4" borderId="12" xfId="9" applyFont="1" applyFill="1" applyBorder="1" applyAlignment="1" applyProtection="1">
      <alignment horizontal="center" vertical="center"/>
    </xf>
    <xf numFmtId="0" fontId="61" fillId="4" borderId="14" xfId="9" applyFont="1" applyFill="1" applyBorder="1" applyAlignment="1" applyProtection="1">
      <alignment horizontal="center" vertical="center"/>
    </xf>
    <xf numFmtId="0" fontId="61" fillId="4" borderId="26" xfId="9" applyFont="1" applyFill="1" applyBorder="1" applyAlignment="1" applyProtection="1">
      <alignment horizontal="center" vertical="center"/>
    </xf>
    <xf numFmtId="0" fontId="61" fillId="0" borderId="12" xfId="16" applyFont="1" applyFill="1" applyBorder="1" applyAlignment="1">
      <alignment horizontal="center" vertical="center"/>
    </xf>
    <xf numFmtId="0" fontId="61" fillId="0" borderId="14" xfId="16" applyFont="1" applyFill="1" applyBorder="1" applyAlignment="1">
      <alignment horizontal="center" vertical="center"/>
    </xf>
    <xf numFmtId="177" fontId="61" fillId="0" borderId="59" xfId="9" quotePrefix="1" applyNumberFormat="1" applyFont="1" applyFill="1" applyBorder="1" applyAlignment="1" applyProtection="1">
      <alignment horizontal="left" vertical="center"/>
    </xf>
    <xf numFmtId="177" fontId="61" fillId="0" borderId="0" xfId="2" quotePrefix="1" applyNumberFormat="1" applyFont="1" applyFill="1" applyBorder="1" applyAlignment="1" applyProtection="1">
      <alignment horizontal="right" vertical="center"/>
    </xf>
    <xf numFmtId="177" fontId="61" fillId="0" borderId="25" xfId="2" quotePrefix="1" applyNumberFormat="1" applyFont="1" applyFill="1" applyBorder="1" applyAlignment="1" applyProtection="1">
      <alignment horizontal="right" vertical="center"/>
    </xf>
    <xf numFmtId="192" fontId="61" fillId="4" borderId="0" xfId="9" applyNumberFormat="1" applyFont="1" applyFill="1" applyBorder="1" applyAlignment="1" applyProtection="1">
      <alignment vertical="center"/>
    </xf>
    <xf numFmtId="177" fontId="61" fillId="0" borderId="7" xfId="2" applyNumberFormat="1" applyFont="1" applyBorder="1">
      <alignment vertical="center"/>
    </xf>
    <xf numFmtId="177" fontId="61" fillId="0" borderId="57" xfId="9" applyNumberFormat="1" applyFont="1" applyFill="1" applyBorder="1" applyAlignment="1" applyProtection="1">
      <alignment horizontal="left" vertical="center"/>
    </xf>
    <xf numFmtId="177" fontId="61" fillId="5" borderId="0" xfId="2" applyNumberFormat="1" applyFont="1" applyFill="1" applyBorder="1" applyAlignment="1" applyProtection="1">
      <alignment horizontal="right" vertical="center"/>
    </xf>
    <xf numFmtId="177" fontId="61" fillId="5" borderId="25" xfId="2" applyNumberFormat="1" applyFont="1" applyFill="1" applyBorder="1" applyAlignment="1" applyProtection="1">
      <alignment horizontal="right" vertical="center"/>
    </xf>
    <xf numFmtId="177" fontId="61" fillId="0" borderId="0" xfId="2" applyNumberFormat="1" applyFont="1" applyFill="1" applyBorder="1" applyAlignment="1" applyProtection="1">
      <alignment horizontal="right" vertical="center"/>
    </xf>
    <xf numFmtId="177" fontId="61" fillId="0" borderId="25" xfId="2" applyNumberFormat="1" applyFont="1" applyFill="1" applyBorder="1" applyAlignment="1" applyProtection="1">
      <alignment horizontal="right" vertical="center"/>
    </xf>
    <xf numFmtId="177" fontId="61" fillId="0" borderId="60" xfId="9" applyNumberFormat="1" applyFont="1" applyFill="1" applyBorder="1" applyAlignment="1" applyProtection="1">
      <alignment horizontal="left" vertical="center"/>
    </xf>
    <xf numFmtId="192" fontId="61" fillId="4" borderId="40" xfId="9" applyNumberFormat="1" applyFont="1" applyFill="1" applyBorder="1" applyAlignment="1" applyProtection="1">
      <alignment vertical="center"/>
    </xf>
    <xf numFmtId="177" fontId="61" fillId="0" borderId="57" xfId="9" quotePrefix="1" applyNumberFormat="1" applyFont="1" applyFill="1" applyBorder="1" applyAlignment="1" applyProtection="1">
      <alignment horizontal="left" vertical="center"/>
    </xf>
    <xf numFmtId="177" fontId="61" fillId="7" borderId="61" xfId="9" applyNumberFormat="1" applyFont="1" applyFill="1" applyBorder="1" applyAlignment="1" applyProtection="1">
      <alignment horizontal="left" vertical="center"/>
    </xf>
    <xf numFmtId="177" fontId="61" fillId="7" borderId="33" xfId="2" applyNumberFormat="1" applyFont="1" applyFill="1" applyBorder="1" applyAlignment="1" applyProtection="1">
      <alignment horizontal="right" vertical="center"/>
    </xf>
    <xf numFmtId="177" fontId="61" fillId="7" borderId="39" xfId="2" applyNumberFormat="1" applyFont="1" applyFill="1" applyBorder="1" applyAlignment="1" applyProtection="1">
      <alignment horizontal="right" vertical="center"/>
    </xf>
    <xf numFmtId="177" fontId="61" fillId="7" borderId="50" xfId="2" applyNumberFormat="1" applyFont="1" applyFill="1" applyBorder="1">
      <alignment vertical="center"/>
    </xf>
    <xf numFmtId="177" fontId="61" fillId="0" borderId="61" xfId="9" applyNumberFormat="1" applyFont="1" applyFill="1" applyBorder="1" applyAlignment="1" applyProtection="1">
      <alignment horizontal="left" vertical="center"/>
    </xf>
    <xf numFmtId="177" fontId="61" fillId="0" borderId="33" xfId="2" applyNumberFormat="1" applyFont="1" applyFill="1" applyBorder="1" applyAlignment="1" applyProtection="1">
      <alignment horizontal="right" vertical="center"/>
    </xf>
    <xf numFmtId="177" fontId="61" fillId="0" borderId="39" xfId="2" applyNumberFormat="1" applyFont="1" applyFill="1" applyBorder="1" applyAlignment="1" applyProtection="1">
      <alignment horizontal="right" vertical="center"/>
    </xf>
    <xf numFmtId="192" fontId="61" fillId="4" borderId="33" xfId="9" applyNumberFormat="1" applyFont="1" applyFill="1" applyBorder="1" applyAlignment="1" applyProtection="1">
      <alignment vertical="center"/>
    </xf>
    <xf numFmtId="177" fontId="61" fillId="0" borderId="50" xfId="2" applyNumberFormat="1" applyFont="1" applyBorder="1">
      <alignment vertical="center"/>
    </xf>
    <xf numFmtId="177" fontId="61" fillId="0" borderId="59" xfId="9" applyNumberFormat="1" applyFont="1" applyFill="1" applyBorder="1" applyAlignment="1" applyProtection="1">
      <alignment horizontal="left" vertical="center"/>
    </xf>
    <xf numFmtId="177" fontId="61" fillId="0" borderId="10" xfId="2" applyNumberFormat="1" applyFont="1" applyFill="1" applyBorder="1" applyAlignment="1" applyProtection="1">
      <alignment horizontal="right" vertical="center"/>
    </xf>
    <xf numFmtId="177" fontId="61" fillId="0" borderId="24" xfId="2" applyNumberFormat="1" applyFont="1" applyFill="1" applyBorder="1" applyAlignment="1" applyProtection="1">
      <alignment horizontal="right" vertical="center"/>
    </xf>
    <xf numFmtId="192" fontId="61" fillId="4" borderId="10" xfId="9" applyNumberFormat="1" applyFont="1" applyFill="1" applyBorder="1" applyAlignment="1" applyProtection="1">
      <alignment vertical="center"/>
    </xf>
    <xf numFmtId="177" fontId="61" fillId="0" borderId="58" xfId="9" applyNumberFormat="1" applyFont="1" applyFill="1" applyBorder="1" applyAlignment="1" applyProtection="1">
      <alignment horizontal="left" vertical="center"/>
    </xf>
    <xf numFmtId="177" fontId="61" fillId="0" borderId="12" xfId="2" applyNumberFormat="1" applyFont="1" applyFill="1" applyBorder="1" applyAlignment="1" applyProtection="1">
      <alignment horizontal="right" vertical="center"/>
    </xf>
    <xf numFmtId="177" fontId="61" fillId="0" borderId="26" xfId="2" applyNumberFormat="1" applyFont="1" applyFill="1" applyBorder="1" applyAlignment="1" applyProtection="1">
      <alignment horizontal="right" vertical="center"/>
    </xf>
    <xf numFmtId="192" fontId="61" fillId="4" borderId="12" xfId="9" applyNumberFormat="1" applyFont="1" applyFill="1" applyBorder="1" applyAlignment="1" applyProtection="1">
      <alignment vertical="center"/>
    </xf>
    <xf numFmtId="38" fontId="61" fillId="5" borderId="0" xfId="2" applyFont="1" applyFill="1" applyBorder="1" applyAlignment="1" applyProtection="1">
      <alignment horizontal="right" vertical="center"/>
    </xf>
    <xf numFmtId="38" fontId="61" fillId="5" borderId="25" xfId="2" applyFont="1" applyFill="1" applyBorder="1" applyAlignment="1" applyProtection="1">
      <alignment horizontal="right" vertical="center"/>
    </xf>
    <xf numFmtId="177" fontId="61" fillId="0" borderId="9" xfId="2" applyNumberFormat="1" applyFont="1" applyBorder="1">
      <alignment vertical="center"/>
    </xf>
    <xf numFmtId="177" fontId="61" fillId="5" borderId="62" xfId="9" applyNumberFormat="1" applyFont="1" applyFill="1" applyBorder="1" applyAlignment="1" applyProtection="1">
      <alignment horizontal="left" vertical="center"/>
    </xf>
    <xf numFmtId="177" fontId="61" fillId="4" borderId="41" xfId="9" applyNumberFormat="1" applyFont="1" applyFill="1" applyBorder="1" applyAlignment="1" applyProtection="1">
      <alignment vertical="center"/>
    </xf>
    <xf numFmtId="177" fontId="61" fillId="0" borderId="14" xfId="2" applyNumberFormat="1" applyFont="1" applyBorder="1">
      <alignment vertical="center"/>
    </xf>
    <xf numFmtId="177" fontId="61" fillId="0" borderId="61" xfId="9" applyNumberFormat="1" applyFont="1" applyFill="1" applyBorder="1"/>
    <xf numFmtId="38" fontId="61" fillId="4" borderId="33" xfId="2" applyFont="1" applyFill="1" applyBorder="1" applyAlignment="1">
      <alignment horizontal="right"/>
    </xf>
    <xf numFmtId="38" fontId="61" fillId="4" borderId="39" xfId="2" applyFont="1" applyFill="1" applyBorder="1" applyAlignment="1">
      <alignment horizontal="right"/>
    </xf>
    <xf numFmtId="177" fontId="61" fillId="4" borderId="33" xfId="9" applyNumberFormat="1" applyFont="1" applyFill="1" applyBorder="1" applyAlignment="1" applyProtection="1">
      <alignment vertical="center"/>
    </xf>
    <xf numFmtId="0" fontId="61" fillId="0" borderId="61" xfId="9" applyFont="1" applyBorder="1" applyAlignment="1">
      <alignment vertical="center"/>
    </xf>
    <xf numFmtId="38" fontId="61" fillId="5" borderId="33" xfId="2" applyFont="1" applyFill="1" applyBorder="1" applyAlignment="1">
      <alignment horizontal="right" vertical="center"/>
    </xf>
    <xf numFmtId="38" fontId="61" fillId="5" borderId="39" xfId="2" applyFont="1" applyFill="1" applyBorder="1" applyAlignment="1">
      <alignment horizontal="right" vertical="center"/>
    </xf>
    <xf numFmtId="0" fontId="61" fillId="0" borderId="63" xfId="9" applyFont="1" applyBorder="1" applyAlignment="1">
      <alignment vertical="center"/>
    </xf>
    <xf numFmtId="38" fontId="61" fillId="5" borderId="21" xfId="2" applyFont="1" applyFill="1" applyBorder="1" applyAlignment="1">
      <alignment horizontal="right" vertical="center"/>
    </xf>
    <xf numFmtId="38" fontId="61" fillId="5" borderId="28" xfId="2" applyFont="1" applyFill="1" applyBorder="1" applyAlignment="1">
      <alignment horizontal="right" vertical="center"/>
    </xf>
    <xf numFmtId="177" fontId="61" fillId="0" borderId="21" xfId="9" applyNumberFormat="1" applyFont="1" applyBorder="1" applyAlignment="1">
      <alignment vertical="center"/>
    </xf>
    <xf numFmtId="188" fontId="61" fillId="5" borderId="0" xfId="2" applyNumberFormat="1" applyFont="1" applyFill="1" applyBorder="1" applyAlignment="1">
      <alignment horizontal="right" vertical="center"/>
    </xf>
    <xf numFmtId="0" fontId="61" fillId="0" borderId="0" xfId="10" applyFont="1" applyFill="1" applyBorder="1" applyAlignment="1" applyProtection="1">
      <alignment horizontal="left"/>
      <protection locked="0"/>
    </xf>
    <xf numFmtId="38" fontId="61" fillId="0" borderId="0" xfId="2" applyFont="1" applyAlignment="1">
      <alignment vertical="center"/>
    </xf>
    <xf numFmtId="199" fontId="61" fillId="0" borderId="0" xfId="9" applyNumberFormat="1" applyFont="1" applyAlignment="1">
      <alignment vertical="center"/>
    </xf>
    <xf numFmtId="200" fontId="61" fillId="0" borderId="0" xfId="2" applyNumberFormat="1" applyFont="1" applyAlignment="1">
      <alignment vertical="center"/>
    </xf>
    <xf numFmtId="199" fontId="61" fillId="0" borderId="0" xfId="9" applyNumberFormat="1" applyFont="1" applyBorder="1" applyAlignment="1">
      <alignment vertical="center"/>
    </xf>
    <xf numFmtId="0" fontId="61" fillId="0" borderId="0" xfId="0" quotePrefix="1" applyFont="1" applyAlignment="1" applyProtection="1">
      <alignment horizontal="left"/>
    </xf>
    <xf numFmtId="38" fontId="61" fillId="0" borderId="0" xfId="2" applyFont="1" applyBorder="1" applyAlignment="1" applyProtection="1"/>
    <xf numFmtId="38" fontId="61" fillId="0" borderId="0" xfId="2" applyFont="1" applyBorder="1" applyAlignment="1"/>
    <xf numFmtId="38" fontId="61" fillId="0" borderId="0" xfId="2" applyFont="1" applyAlignment="1"/>
    <xf numFmtId="38" fontId="61" fillId="0" borderId="0" xfId="2" quotePrefix="1" applyFont="1" applyBorder="1" applyAlignment="1" applyProtection="1">
      <alignment horizontal="right" vertical="center"/>
    </xf>
    <xf numFmtId="38" fontId="61" fillId="0" borderId="0" xfId="2" applyFont="1" applyBorder="1" applyAlignment="1" applyProtection="1">
      <alignment horizontal="left"/>
      <protection locked="0"/>
    </xf>
    <xf numFmtId="0" fontId="61" fillId="0" borderId="29" xfId="0" applyFont="1" applyBorder="1" applyAlignment="1"/>
    <xf numFmtId="182" fontId="61" fillId="0" borderId="3" xfId="0" applyNumberFormat="1" applyFont="1" applyBorder="1" applyAlignment="1">
      <alignment horizontal="center"/>
    </xf>
    <xf numFmtId="182" fontId="61" fillId="0" borderId="2" xfId="0" applyNumberFormat="1" applyFont="1" applyBorder="1" applyAlignment="1">
      <alignment horizontal="center"/>
    </xf>
    <xf numFmtId="178" fontId="61" fillId="0" borderId="2" xfId="2" applyNumberFormat="1" applyFont="1" applyBorder="1" applyAlignment="1">
      <alignment horizontal="center" vertical="center"/>
    </xf>
    <xf numFmtId="178" fontId="61" fillId="5" borderId="0" xfId="2" applyNumberFormat="1" applyFont="1" applyFill="1" applyBorder="1" applyAlignment="1">
      <alignment horizontal="center" vertical="center"/>
    </xf>
    <xf numFmtId="0" fontId="61" fillId="0" borderId="35" xfId="0" applyFont="1" applyBorder="1" applyAlignment="1" applyProtection="1">
      <alignment horizontal="left"/>
    </xf>
    <xf numFmtId="38" fontId="61" fillId="0" borderId="6" xfId="2" quotePrefix="1" applyFont="1" applyBorder="1" applyAlignment="1" applyProtection="1">
      <alignment horizontal="left" vertical="center"/>
      <protection locked="0"/>
    </xf>
    <xf numFmtId="38" fontId="61" fillId="0" borderId="6" xfId="2" applyFont="1" applyBorder="1" applyAlignment="1" applyProtection="1">
      <alignment horizontal="center" vertical="center"/>
      <protection locked="0"/>
    </xf>
    <xf numFmtId="38" fontId="61" fillId="0" borderId="7" xfId="2" applyFont="1" applyBorder="1" applyAlignment="1" applyProtection="1">
      <alignment horizontal="center" vertical="center"/>
      <protection locked="0"/>
    </xf>
    <xf numFmtId="38" fontId="61" fillId="0" borderId="6" xfId="2" applyFont="1" applyBorder="1" applyAlignment="1"/>
    <xf numFmtId="38" fontId="61" fillId="0" borderId="8" xfId="2" applyFont="1" applyBorder="1" applyAlignment="1"/>
    <xf numFmtId="38" fontId="61" fillId="0" borderId="9" xfId="2" applyFont="1" applyBorder="1" applyAlignment="1"/>
    <xf numFmtId="38" fontId="61" fillId="0" borderId="8" xfId="2" applyFont="1" applyBorder="1" applyAlignment="1" applyProtection="1">
      <alignment horizontal="centerContinuous" vertical="center"/>
    </xf>
    <xf numFmtId="0" fontId="61" fillId="4" borderId="0" xfId="9" applyFont="1" applyFill="1" applyAlignment="1">
      <alignment vertical="center"/>
    </xf>
    <xf numFmtId="38" fontId="61" fillId="5" borderId="0" xfId="2" applyFont="1" applyFill="1" applyBorder="1" applyAlignment="1" applyProtection="1">
      <alignment horizontal="centerContinuous" vertical="center"/>
    </xf>
    <xf numFmtId="0" fontId="61" fillId="0" borderId="64" xfId="0" applyFont="1" applyBorder="1" applyAlignment="1" applyProtection="1">
      <alignment horizontal="left"/>
    </xf>
    <xf numFmtId="38" fontId="61" fillId="0" borderId="13" xfId="2" applyFont="1" applyBorder="1" applyAlignment="1" applyProtection="1">
      <alignment horizontal="center" vertical="top"/>
      <protection locked="0"/>
    </xf>
    <xf numFmtId="38" fontId="61" fillId="0" borderId="14" xfId="2" applyFont="1" applyBorder="1" applyAlignment="1" applyProtection="1">
      <alignment horizontal="center" vertical="top"/>
      <protection locked="0"/>
    </xf>
    <xf numFmtId="38" fontId="61" fillId="0" borderId="13" xfId="2" applyFont="1" applyBorder="1" applyAlignment="1">
      <alignment horizontal="center" vertical="top"/>
    </xf>
    <xf numFmtId="38" fontId="61" fillId="0" borderId="14" xfId="2" applyFont="1" applyBorder="1" applyAlignment="1">
      <alignment horizontal="center" vertical="top"/>
    </xf>
    <xf numFmtId="38" fontId="61" fillId="0" borderId="13" xfId="2" applyFont="1" applyBorder="1" applyAlignment="1" applyProtection="1">
      <alignment horizontal="center" vertical="center"/>
    </xf>
    <xf numFmtId="38" fontId="61" fillId="5" borderId="0" xfId="2" applyFont="1" applyFill="1" applyBorder="1" applyAlignment="1" applyProtection="1">
      <alignment horizontal="center" vertical="center"/>
    </xf>
    <xf numFmtId="179" fontId="61" fillId="0" borderId="31" xfId="0" applyNumberFormat="1" applyFont="1" applyFill="1" applyBorder="1" applyAlignment="1" applyProtection="1"/>
    <xf numFmtId="177" fontId="61" fillId="5" borderId="0" xfId="2" applyNumberFormat="1" applyFont="1" applyFill="1" applyBorder="1" applyAlignment="1" applyProtection="1"/>
    <xf numFmtId="177" fontId="61" fillId="5" borderId="0" xfId="2" applyNumberFormat="1" applyFont="1" applyFill="1" applyBorder="1" applyAlignment="1" applyProtection="1">
      <protection locked="0"/>
    </xf>
    <xf numFmtId="188" fontId="61" fillId="0" borderId="31" xfId="0" applyNumberFormat="1" applyFont="1" applyFill="1" applyBorder="1" applyAlignment="1" applyProtection="1"/>
    <xf numFmtId="180" fontId="61" fillId="0" borderId="31" xfId="0" applyNumberFormat="1" applyFont="1" applyFill="1" applyBorder="1" applyAlignment="1" applyProtection="1"/>
    <xf numFmtId="180" fontId="61" fillId="0" borderId="32" xfId="0" applyNumberFormat="1" applyFont="1" applyFill="1" applyBorder="1" applyAlignment="1" applyProtection="1"/>
    <xf numFmtId="177" fontId="61" fillId="5" borderId="33" xfId="2" applyNumberFormat="1" applyFont="1" applyFill="1" applyBorder="1" applyAlignment="1" applyProtection="1"/>
    <xf numFmtId="0" fontId="61" fillId="0" borderId="31" xfId="0" applyFont="1" applyFill="1" applyBorder="1" applyAlignment="1"/>
    <xf numFmtId="177" fontId="61" fillId="5" borderId="0" xfId="2" applyNumberFormat="1" applyFont="1" applyFill="1" applyBorder="1" applyAlignment="1"/>
    <xf numFmtId="0" fontId="61" fillId="0" borderId="31" xfId="0" applyFont="1" applyBorder="1" applyAlignment="1"/>
    <xf numFmtId="0" fontId="61" fillId="0" borderId="35" xfId="0" applyFont="1" applyBorder="1" applyAlignment="1"/>
    <xf numFmtId="177" fontId="61" fillId="5" borderId="10" xfId="2" applyNumberFormat="1" applyFont="1" applyFill="1" applyBorder="1" applyAlignment="1"/>
    <xf numFmtId="177" fontId="61" fillId="0" borderId="19" xfId="0" applyNumberFormat="1" applyFont="1" applyFill="1" applyBorder="1" applyAlignment="1"/>
    <xf numFmtId="0" fontId="61" fillId="0" borderId="32" xfId="0" applyFont="1" applyBorder="1" applyAlignment="1"/>
    <xf numFmtId="177" fontId="61" fillId="5" borderId="33" xfId="2" applyNumberFormat="1" applyFont="1" applyFill="1" applyBorder="1" applyAlignment="1"/>
    <xf numFmtId="0" fontId="61" fillId="0" borderId="36" xfId="0" applyFont="1" applyBorder="1" applyAlignment="1"/>
    <xf numFmtId="177" fontId="61" fillId="5" borderId="21" xfId="2" applyNumberFormat="1" applyFont="1" applyFill="1" applyBorder="1" applyAlignment="1"/>
    <xf numFmtId="0" fontId="61" fillId="0" borderId="0" xfId="0" applyFont="1" applyAlignment="1"/>
    <xf numFmtId="201" fontId="61" fillId="0" borderId="0" xfId="2" applyNumberFormat="1" applyFont="1" applyBorder="1" applyAlignment="1"/>
    <xf numFmtId="38" fontId="1" fillId="6" borderId="13" xfId="2" applyFont="1" applyFill="1" applyBorder="1">
      <alignment vertical="center"/>
    </xf>
    <xf numFmtId="0" fontId="0" fillId="6" borderId="12" xfId="0" applyFont="1" applyFill="1" applyBorder="1">
      <alignment vertical="center"/>
    </xf>
    <xf numFmtId="0" fontId="0" fillId="6" borderId="14" xfId="0" applyFont="1" applyFill="1" applyBorder="1">
      <alignment vertical="center"/>
    </xf>
    <xf numFmtId="0" fontId="17" fillId="0" borderId="0" xfId="0" applyFont="1">
      <alignment vertical="center"/>
    </xf>
    <xf numFmtId="0" fontId="0" fillId="0" borderId="12" xfId="0" applyBorder="1">
      <alignment vertical="center"/>
    </xf>
    <xf numFmtId="0" fontId="0" fillId="6" borderId="0" xfId="0" applyFont="1" applyFill="1" applyBorder="1">
      <alignment vertical="center"/>
    </xf>
    <xf numFmtId="0" fontId="17" fillId="4" borderId="7" xfId="0" applyFont="1" applyFill="1" applyBorder="1" applyAlignment="1">
      <alignment horizontal="center" vertical="center"/>
    </xf>
    <xf numFmtId="0" fontId="3" fillId="5" borderId="0" xfId="0" applyFont="1" applyFill="1" applyBorder="1">
      <alignment vertical="center"/>
    </xf>
    <xf numFmtId="38" fontId="17" fillId="0" borderId="0" xfId="2" applyFont="1" applyBorder="1">
      <alignment vertical="center"/>
    </xf>
    <xf numFmtId="37" fontId="46" fillId="0" borderId="0" xfId="8" applyFont="1" applyAlignment="1">
      <alignment vertical="center"/>
    </xf>
    <xf numFmtId="37" fontId="50" fillId="0" borderId="0" xfId="8" applyFont="1" applyAlignment="1">
      <alignment vertical="center"/>
    </xf>
    <xf numFmtId="37" fontId="50" fillId="0" borderId="0" xfId="8" applyFont="1" applyBorder="1" applyAlignment="1">
      <alignment vertical="center"/>
    </xf>
    <xf numFmtId="37" fontId="32" fillId="0" borderId="0" xfId="8" applyAlignment="1">
      <alignment vertical="center"/>
    </xf>
    <xf numFmtId="37" fontId="47" fillId="0" borderId="0" xfId="8" quotePrefix="1" applyNumberFormat="1" applyFont="1" applyBorder="1" applyAlignment="1" applyProtection="1">
      <alignment horizontal="left" vertical="center"/>
    </xf>
    <xf numFmtId="37" fontId="46" fillId="0" borderId="6" xfId="8" applyNumberFormat="1" applyFont="1" applyBorder="1" applyAlignment="1" applyProtection="1">
      <alignment vertical="center"/>
    </xf>
    <xf numFmtId="37" fontId="46" fillId="0" borderId="0" xfId="8" quotePrefix="1" applyNumberFormat="1" applyFont="1" applyBorder="1" applyAlignment="1" applyProtection="1">
      <alignment horizontal="right" vertical="center"/>
    </xf>
    <xf numFmtId="37" fontId="46" fillId="0" borderId="0" xfId="8" applyNumberFormat="1" applyFont="1" applyBorder="1" applyAlignment="1" applyProtection="1">
      <alignment horizontal="left" vertical="center"/>
      <protection locked="0"/>
    </xf>
    <xf numFmtId="37" fontId="4" fillId="0" borderId="44" xfId="8" applyNumberFormat="1" applyFont="1" applyBorder="1" applyAlignment="1" applyProtection="1">
      <alignment horizontal="center" vertical="center"/>
    </xf>
    <xf numFmtId="37" fontId="4" fillId="0" borderId="7" xfId="8" applyFont="1" applyBorder="1" applyAlignment="1">
      <alignment vertical="center"/>
    </xf>
    <xf numFmtId="37" fontId="4" fillId="0" borderId="9" xfId="8" applyFont="1" applyBorder="1" applyAlignment="1">
      <alignment vertical="center"/>
    </xf>
    <xf numFmtId="37" fontId="4" fillId="0" borderId="8" xfId="8" applyFont="1" applyBorder="1" applyAlignment="1">
      <alignment vertical="center"/>
    </xf>
    <xf numFmtId="37" fontId="4" fillId="0" borderId="11" xfId="8" applyFont="1" applyBorder="1" applyAlignment="1">
      <alignment vertical="center"/>
    </xf>
    <xf numFmtId="37" fontId="4" fillId="0" borderId="6" xfId="8" applyFont="1" applyBorder="1" applyAlignment="1">
      <alignment vertical="center"/>
    </xf>
    <xf numFmtId="37" fontId="4" fillId="0" borderId="27" xfId="8" applyNumberFormat="1" applyFont="1" applyBorder="1" applyAlignment="1" applyProtection="1">
      <alignment vertical="center"/>
    </xf>
    <xf numFmtId="37" fontId="4" fillId="0" borderId="12" xfId="8" applyNumberFormat="1" applyFont="1" applyBorder="1" applyAlignment="1" applyProtection="1">
      <alignment vertical="center"/>
    </xf>
    <xf numFmtId="37" fontId="4" fillId="0" borderId="18" xfId="8" applyNumberFormat="1" applyFont="1" applyBorder="1" applyAlignment="1" applyProtection="1">
      <alignment vertical="center"/>
    </xf>
    <xf numFmtId="37" fontId="4" fillId="0" borderId="26" xfId="8" applyFont="1" applyBorder="1" applyAlignment="1">
      <alignment horizontal="center" vertical="center"/>
    </xf>
    <xf numFmtId="37" fontId="4" fillId="0" borderId="12" xfId="8" applyFont="1" applyBorder="1" applyAlignment="1">
      <alignment horizontal="center" vertical="center"/>
    </xf>
    <xf numFmtId="37" fontId="4" fillId="0" borderId="14" xfId="8" applyFont="1" applyBorder="1" applyAlignment="1">
      <alignment horizontal="center" vertical="center"/>
    </xf>
    <xf numFmtId="37" fontId="4" fillId="0" borderId="13" xfId="8" applyFont="1" applyBorder="1" applyAlignment="1">
      <alignment horizontal="center" vertical="center"/>
    </xf>
    <xf numFmtId="37" fontId="4" fillId="0" borderId="15" xfId="8" applyFont="1" applyBorder="1" applyAlignment="1">
      <alignment horizontal="center" vertical="center"/>
    </xf>
    <xf numFmtId="37" fontId="4" fillId="0" borderId="0" xfId="8" applyFont="1" applyBorder="1" applyAlignment="1">
      <alignment horizontal="center" vertical="center"/>
    </xf>
    <xf numFmtId="38" fontId="4" fillId="0" borderId="5" xfId="3" quotePrefix="1" applyFont="1" applyBorder="1" applyAlignment="1" applyProtection="1">
      <alignment horizontal="left" vertical="center"/>
    </xf>
    <xf numFmtId="38" fontId="4" fillId="0" borderId="0" xfId="3" applyFont="1" applyBorder="1" applyAlignment="1" applyProtection="1">
      <alignment horizontal="left" vertical="center"/>
    </xf>
    <xf numFmtId="38" fontId="4" fillId="0" borderId="17" xfId="3" applyFont="1" applyBorder="1" applyAlignment="1">
      <alignment vertical="center"/>
    </xf>
    <xf numFmtId="37" fontId="10" fillId="0" borderId="19" xfId="8" applyNumberFormat="1" applyFont="1" applyBorder="1" applyAlignment="1" applyProtection="1">
      <alignment vertical="center"/>
    </xf>
    <xf numFmtId="38" fontId="4" fillId="0" borderId="0" xfId="3" quotePrefix="1" applyFont="1" applyBorder="1" applyAlignment="1" applyProtection="1">
      <alignment horizontal="left" vertical="center"/>
    </xf>
    <xf numFmtId="37" fontId="10" fillId="0" borderId="5" xfId="8" applyFont="1" applyBorder="1" applyAlignment="1">
      <alignment vertical="center"/>
    </xf>
    <xf numFmtId="38" fontId="4" fillId="0" borderId="42" xfId="3" applyFont="1" applyBorder="1" applyAlignment="1">
      <alignment vertical="center"/>
    </xf>
    <xf numFmtId="38" fontId="4" fillId="0" borderId="40" xfId="3" quotePrefix="1" applyFont="1" applyBorder="1" applyAlignment="1">
      <alignment horizontal="left" vertical="center"/>
    </xf>
    <xf numFmtId="38" fontId="4" fillId="0" borderId="45" xfId="3" applyFont="1" applyBorder="1" applyAlignment="1">
      <alignment vertical="center"/>
    </xf>
    <xf numFmtId="37" fontId="10" fillId="0" borderId="65" xfId="8" applyFont="1" applyBorder="1" applyAlignment="1">
      <alignment vertical="center"/>
    </xf>
    <xf numFmtId="37" fontId="10" fillId="0" borderId="41" xfId="8" applyFont="1" applyBorder="1" applyAlignment="1">
      <alignment vertical="center"/>
    </xf>
    <xf numFmtId="38" fontId="4" fillId="0" borderId="5" xfId="3" quotePrefix="1" applyFont="1" applyBorder="1" applyAlignment="1">
      <alignment horizontal="left" vertical="center"/>
    </xf>
    <xf numFmtId="38" fontId="4" fillId="0" borderId="0" xfId="3" applyFont="1" applyBorder="1" applyAlignment="1">
      <alignment vertical="center"/>
    </xf>
    <xf numFmtId="37" fontId="32" fillId="0" borderId="17" xfId="8" applyBorder="1" applyAlignment="1">
      <alignment vertical="center"/>
    </xf>
    <xf numFmtId="37" fontId="10" fillId="0" borderId="42" xfId="8" applyFont="1" applyBorder="1" applyAlignment="1">
      <alignment vertical="center"/>
    </xf>
    <xf numFmtId="37" fontId="10" fillId="0" borderId="40" xfId="8" applyFont="1" applyBorder="1" applyAlignment="1">
      <alignment vertical="center"/>
    </xf>
    <xf numFmtId="38" fontId="13" fillId="0" borderId="0" xfId="3" applyFont="1" applyBorder="1" applyAlignment="1" applyProtection="1">
      <alignment horizontal="left" vertical="center"/>
    </xf>
    <xf numFmtId="38" fontId="4" fillId="0" borderId="5" xfId="3" applyFont="1" applyBorder="1" applyAlignment="1">
      <alignment vertical="center"/>
    </xf>
    <xf numFmtId="38" fontId="4" fillId="0" borderId="0" xfId="3" quotePrefix="1" applyFont="1" applyBorder="1" applyAlignment="1">
      <alignment horizontal="left" vertical="center"/>
    </xf>
    <xf numFmtId="38" fontId="4" fillId="0" borderId="38" xfId="3" quotePrefix="1" applyFont="1" applyBorder="1" applyAlignment="1" applyProtection="1">
      <alignment horizontal="left" vertical="center"/>
    </xf>
    <xf numFmtId="38" fontId="4" fillId="0" borderId="33" xfId="3" applyFont="1" applyBorder="1" applyAlignment="1" applyProtection="1">
      <alignment horizontal="center" vertical="center"/>
    </xf>
    <xf numFmtId="38" fontId="4" fillId="0" borderId="34" xfId="3" applyFont="1" applyBorder="1" applyAlignment="1" applyProtection="1">
      <alignment vertical="center"/>
    </xf>
    <xf numFmtId="37" fontId="10" fillId="0" borderId="38" xfId="8" applyFont="1" applyBorder="1" applyAlignment="1">
      <alignment vertical="center"/>
    </xf>
    <xf numFmtId="37" fontId="10" fillId="0" borderId="33" xfId="8" applyFont="1" applyBorder="1" applyAlignment="1">
      <alignment vertical="center"/>
    </xf>
    <xf numFmtId="37" fontId="32" fillId="0" borderId="0" xfId="8" applyBorder="1" applyAlignment="1">
      <alignment vertical="center"/>
    </xf>
    <xf numFmtId="38" fontId="4" fillId="0" borderId="33" xfId="3" applyFont="1" applyBorder="1" applyAlignment="1" applyProtection="1">
      <alignment vertical="center"/>
    </xf>
    <xf numFmtId="38" fontId="4" fillId="0" borderId="0" xfId="3" applyFont="1" applyBorder="1" applyAlignment="1" applyProtection="1">
      <alignment vertical="center"/>
    </xf>
    <xf numFmtId="38" fontId="4" fillId="0" borderId="17" xfId="3" applyFont="1" applyBorder="1" applyAlignment="1" applyProtection="1">
      <alignment vertical="center"/>
    </xf>
    <xf numFmtId="38" fontId="4" fillId="0" borderId="8" xfId="3" applyFont="1" applyBorder="1" applyAlignment="1" applyProtection="1">
      <alignment horizontal="left" vertical="center"/>
    </xf>
    <xf numFmtId="38" fontId="4" fillId="0" borderId="16" xfId="3" applyFont="1" applyFill="1" applyBorder="1" applyAlignment="1">
      <alignment vertical="center"/>
    </xf>
    <xf numFmtId="37" fontId="10" fillId="0" borderId="19" xfId="8" applyFont="1" applyBorder="1" applyAlignment="1">
      <alignment vertical="center"/>
    </xf>
    <xf numFmtId="37" fontId="10" fillId="0" borderId="10" xfId="8" applyFont="1" applyBorder="1" applyAlignment="1">
      <alignment vertical="center"/>
    </xf>
    <xf numFmtId="38" fontId="4" fillId="0" borderId="22" xfId="3" applyFont="1" applyBorder="1" applyAlignment="1" applyProtection="1">
      <alignment horizontal="left" vertical="center"/>
    </xf>
    <xf numFmtId="38" fontId="4" fillId="0" borderId="23" xfId="3" applyFont="1" applyFill="1" applyBorder="1" applyAlignment="1" applyProtection="1">
      <alignment vertical="center"/>
    </xf>
    <xf numFmtId="37" fontId="10" fillId="0" borderId="20" xfId="8" applyFont="1" applyBorder="1" applyAlignment="1">
      <alignment vertical="center"/>
    </xf>
    <xf numFmtId="37" fontId="10" fillId="0" borderId="21" xfId="8" applyFont="1" applyBorder="1" applyAlignment="1">
      <alignment vertical="center"/>
    </xf>
    <xf numFmtId="177" fontId="10" fillId="0" borderId="8" xfId="3" applyNumberFormat="1" applyFont="1" applyFill="1" applyBorder="1" applyAlignment="1" applyProtection="1">
      <alignment horizontal="right" vertical="center"/>
      <protection locked="0"/>
    </xf>
    <xf numFmtId="177" fontId="10" fillId="0" borderId="10" xfId="3" applyNumberFormat="1" applyFont="1" applyFill="1" applyBorder="1" applyAlignment="1" applyProtection="1">
      <alignment horizontal="right" vertical="center"/>
      <protection locked="0"/>
    </xf>
    <xf numFmtId="177" fontId="10" fillId="0" borderId="6" xfId="3" applyNumberFormat="1" applyFont="1" applyFill="1" applyBorder="1" applyAlignment="1" applyProtection="1">
      <alignment horizontal="right" vertical="center"/>
      <protection locked="0"/>
    </xf>
    <xf numFmtId="177" fontId="10" fillId="0" borderId="0" xfId="3" applyNumberFormat="1" applyFont="1" applyFill="1" applyBorder="1" applyAlignment="1" applyProtection="1">
      <alignment horizontal="right" vertical="center"/>
      <protection locked="0"/>
    </xf>
    <xf numFmtId="38" fontId="4" fillId="0" borderId="40" xfId="3" applyFont="1" applyBorder="1" applyAlignment="1">
      <alignment vertical="center"/>
    </xf>
    <xf numFmtId="177" fontId="10" fillId="0" borderId="66" xfId="3" applyNumberFormat="1" applyFont="1" applyFill="1" applyBorder="1" applyAlignment="1" applyProtection="1">
      <alignment horizontal="right" vertical="center"/>
      <protection locked="0"/>
    </xf>
    <xf numFmtId="177" fontId="10" fillId="0" borderId="40" xfId="3" applyNumberFormat="1" applyFont="1" applyFill="1" applyBorder="1" applyAlignment="1" applyProtection="1">
      <alignment horizontal="right" vertical="center"/>
      <protection locked="0"/>
    </xf>
    <xf numFmtId="177" fontId="10" fillId="0" borderId="67" xfId="3" applyNumberFormat="1" applyFont="1" applyFill="1" applyBorder="1" applyAlignment="1" applyProtection="1">
      <alignment horizontal="right" vertical="center"/>
      <protection locked="0"/>
    </xf>
    <xf numFmtId="177" fontId="10" fillId="0" borderId="41" xfId="3" applyNumberFormat="1" applyFont="1" applyFill="1" applyBorder="1" applyAlignment="1" applyProtection="1">
      <alignment horizontal="right" vertical="center"/>
      <protection locked="0"/>
    </xf>
    <xf numFmtId="177" fontId="10" fillId="0" borderId="13" xfId="3" applyNumberFormat="1" applyFont="1" applyFill="1" applyBorder="1" applyAlignment="1" applyProtection="1">
      <alignment horizontal="right" vertical="center"/>
      <protection locked="0"/>
    </xf>
    <xf numFmtId="177" fontId="10" fillId="0" borderId="12" xfId="3" applyNumberFormat="1" applyFont="1" applyFill="1" applyBorder="1" applyAlignment="1" applyProtection="1">
      <alignment horizontal="right" vertical="center"/>
      <protection locked="0"/>
    </xf>
    <xf numFmtId="177" fontId="10" fillId="0" borderId="55" xfId="3" applyNumberFormat="1" applyFont="1" applyFill="1" applyBorder="1" applyAlignment="1" applyProtection="1">
      <alignment horizontal="right" vertical="center"/>
      <protection locked="0"/>
    </xf>
    <xf numFmtId="177" fontId="10" fillId="0" borderId="33" xfId="3" applyNumberFormat="1" applyFont="1" applyFill="1" applyBorder="1" applyAlignment="1" applyProtection="1">
      <alignment horizontal="right" vertical="center"/>
      <protection locked="0"/>
    </xf>
    <xf numFmtId="0" fontId="19" fillId="0" borderId="0" xfId="0" quotePrefix="1" applyFont="1" applyFill="1" applyAlignment="1" applyProtection="1">
      <alignment horizontal="left"/>
    </xf>
    <xf numFmtId="0" fontId="51" fillId="0" borderId="0" xfId="0" applyFont="1" applyAlignment="1"/>
    <xf numFmtId="0" fontId="16" fillId="0" borderId="0" xfId="0" applyFont="1" applyBorder="1" applyAlignment="1">
      <alignment horizontal="right"/>
    </xf>
    <xf numFmtId="0" fontId="16" fillId="0" borderId="29" xfId="0" applyFont="1" applyBorder="1" applyAlignment="1"/>
    <xf numFmtId="0" fontId="16" fillId="0" borderId="8" xfId="0" applyFont="1" applyBorder="1" applyAlignment="1"/>
    <xf numFmtId="0" fontId="16" fillId="0" borderId="10" xfId="0" applyFont="1" applyBorder="1" applyAlignment="1" applyProtection="1">
      <alignment horizontal="left"/>
    </xf>
    <xf numFmtId="0" fontId="16" fillId="0" borderId="16" xfId="0" applyFont="1" applyBorder="1" applyAlignment="1" applyProtection="1">
      <alignment horizontal="left"/>
    </xf>
    <xf numFmtId="38" fontId="16" fillId="0" borderId="12" xfId="3" applyFont="1" applyFill="1" applyBorder="1" applyAlignment="1">
      <alignment horizontal="center" vertical="top"/>
    </xf>
    <xf numFmtId="38" fontId="16" fillId="0" borderId="18" xfId="3" applyFont="1" applyFill="1" applyBorder="1" applyAlignment="1">
      <alignment horizontal="center" vertical="top"/>
    </xf>
    <xf numFmtId="177" fontId="16" fillId="0" borderId="35" xfId="0" applyNumberFormat="1" applyFont="1" applyFill="1" applyBorder="1" applyAlignment="1">
      <alignment shrinkToFit="1"/>
    </xf>
    <xf numFmtId="0" fontId="16" fillId="0" borderId="32" xfId="0" applyFont="1" applyBorder="1" applyAlignment="1">
      <alignment vertical="center" shrinkToFit="1"/>
    </xf>
    <xf numFmtId="0" fontId="16" fillId="0" borderId="36" xfId="0" applyFont="1" applyBorder="1" applyAlignment="1">
      <alignment vertical="center" shrinkToFit="1"/>
    </xf>
    <xf numFmtId="0" fontId="0" fillId="0" borderId="2" xfId="0" applyBorder="1" applyAlignment="1"/>
    <xf numFmtId="0" fontId="19" fillId="0" borderId="0" xfId="0" applyFont="1" applyBorder="1" applyAlignment="1" applyProtection="1">
      <alignment horizontal="left"/>
    </xf>
    <xf numFmtId="0" fontId="45" fillId="0" borderId="0" xfId="0" applyFont="1" applyAlignment="1"/>
    <xf numFmtId="0" fontId="43" fillId="0" borderId="0" xfId="0" applyFont="1" applyBorder="1" applyAlignment="1" applyProtection="1">
      <alignment horizontal="left"/>
    </xf>
    <xf numFmtId="0" fontId="20" fillId="0" borderId="1" xfId="0" applyFont="1" applyBorder="1" applyAlignment="1"/>
    <xf numFmtId="0" fontId="20" fillId="0" borderId="37" xfId="0" applyFont="1" applyBorder="1" applyAlignment="1"/>
    <xf numFmtId="0" fontId="0" fillId="0" borderId="3" xfId="0" applyBorder="1" applyAlignment="1"/>
    <xf numFmtId="0" fontId="20" fillId="0" borderId="5" xfId="0" applyFont="1" applyBorder="1" applyAlignment="1"/>
    <xf numFmtId="0" fontId="20" fillId="0" borderId="25" xfId="0" applyFont="1" applyBorder="1" applyAlignment="1"/>
    <xf numFmtId="0" fontId="4" fillId="0" borderId="11" xfId="0" applyFont="1" applyBorder="1" applyAlignment="1"/>
    <xf numFmtId="0" fontId="20" fillId="0" borderId="27" xfId="0" applyFont="1" applyBorder="1" applyAlignment="1"/>
    <xf numFmtId="0" fontId="20" fillId="0" borderId="26" xfId="0" applyFont="1" applyBorder="1" applyAlignment="1"/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4" fillId="0" borderId="5" xfId="0" applyFont="1" applyFill="1" applyBorder="1" applyAlignment="1" applyProtection="1">
      <protection locked="0"/>
    </xf>
    <xf numFmtId="0" fontId="11" fillId="0" borderId="25" xfId="0" quotePrefix="1" applyFont="1" applyFill="1" applyBorder="1" applyAlignment="1" applyProtection="1">
      <alignment horizontal="left"/>
      <protection locked="0"/>
    </xf>
    <xf numFmtId="177" fontId="4" fillId="0" borderId="10" xfId="3" applyNumberFormat="1" applyFont="1" applyBorder="1"/>
    <xf numFmtId="0" fontId="14" fillId="0" borderId="42" xfId="0" applyFont="1" applyFill="1" applyBorder="1" applyAlignment="1" applyProtection="1">
      <protection locked="0"/>
    </xf>
    <xf numFmtId="0" fontId="11" fillId="0" borderId="47" xfId="0" applyFont="1" applyFill="1" applyBorder="1" applyAlignment="1" applyProtection="1">
      <alignment horizontal="left"/>
      <protection locked="0"/>
    </xf>
    <xf numFmtId="177" fontId="4" fillId="0" borderId="40" xfId="3" applyNumberFormat="1" applyFont="1" applyBorder="1"/>
    <xf numFmtId="0" fontId="14" fillId="0" borderId="65" xfId="0" applyFont="1" applyFill="1" applyBorder="1" applyAlignment="1" applyProtection="1">
      <protection locked="0"/>
    </xf>
    <xf numFmtId="0" fontId="11" fillId="0" borderId="49" xfId="0" quotePrefix="1" applyFont="1" applyFill="1" applyBorder="1" applyAlignment="1" applyProtection="1">
      <alignment horizontal="left"/>
      <protection locked="0"/>
    </xf>
    <xf numFmtId="177" fontId="4" fillId="0" borderId="41" xfId="3" applyNumberFormat="1" applyFont="1" applyBorder="1"/>
    <xf numFmtId="0" fontId="11" fillId="0" borderId="49" xfId="0" applyFont="1" applyFill="1" applyBorder="1" applyAlignment="1" applyProtection="1">
      <alignment horizontal="left"/>
      <protection locked="0"/>
    </xf>
    <xf numFmtId="0" fontId="24" fillId="0" borderId="5" xfId="0" applyFont="1" applyFill="1" applyBorder="1" applyAlignment="1" applyProtection="1">
      <protection locked="0"/>
    </xf>
    <xf numFmtId="177" fontId="10" fillId="0" borderId="0" xfId="3" applyNumberFormat="1" applyFont="1" applyFill="1" applyBorder="1"/>
    <xf numFmtId="177" fontId="10" fillId="0" borderId="0" xfId="3" applyNumberFormat="1" applyFont="1" applyFill="1" applyBorder="1" applyAlignment="1">
      <alignment shrinkToFit="1"/>
    </xf>
    <xf numFmtId="0" fontId="14" fillId="0" borderId="68" xfId="0" applyFont="1" applyFill="1" applyBorder="1" applyAlignment="1" applyProtection="1">
      <protection locked="0"/>
    </xf>
    <xf numFmtId="0" fontId="11" fillId="0" borderId="69" xfId="0" applyFont="1" applyFill="1" applyBorder="1" applyAlignment="1" applyProtection="1">
      <alignment horizontal="left"/>
      <protection locked="0"/>
    </xf>
    <xf numFmtId="177" fontId="4" fillId="0" borderId="48" xfId="3" applyNumberFormat="1" applyFont="1" applyBorder="1"/>
    <xf numFmtId="0" fontId="13" fillId="0" borderId="9" xfId="0" applyFont="1" applyFill="1" applyBorder="1" applyAlignment="1" applyProtection="1">
      <alignment horizontal="left"/>
      <protection locked="0"/>
    </xf>
    <xf numFmtId="0" fontId="14" fillId="0" borderId="20" xfId="0" applyFont="1" applyFill="1" applyBorder="1" applyAlignment="1" applyProtection="1">
      <protection locked="0"/>
    </xf>
    <xf numFmtId="0" fontId="11" fillId="0" borderId="43" xfId="0" applyFont="1" applyFill="1" applyBorder="1" applyAlignment="1" applyProtection="1">
      <alignment horizontal="left"/>
      <protection locked="0"/>
    </xf>
    <xf numFmtId="177" fontId="4" fillId="0" borderId="21" xfId="3" applyNumberFormat="1" applyFont="1" applyBorder="1"/>
    <xf numFmtId="0" fontId="25" fillId="0" borderId="0" xfId="0" applyFont="1" applyBorder="1" applyAlignment="1" applyProtection="1">
      <alignment horizontal="left"/>
    </xf>
    <xf numFmtId="0" fontId="16" fillId="0" borderId="2" xfId="0" applyFont="1" applyBorder="1" applyAlignment="1"/>
    <xf numFmtId="0" fontId="16" fillId="0" borderId="3" xfId="0" applyFont="1" applyBorder="1" applyAlignment="1"/>
    <xf numFmtId="0" fontId="20" fillId="0" borderId="0" xfId="0" applyFont="1" applyBorder="1" applyAlignment="1"/>
    <xf numFmtId="0" fontId="20" fillId="0" borderId="12" xfId="0" applyFont="1" applyBorder="1" applyAlignment="1"/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177" fontId="10" fillId="0" borderId="10" xfId="3" applyNumberFormat="1" applyFont="1" applyFill="1" applyBorder="1"/>
    <xf numFmtId="177" fontId="10" fillId="0" borderId="40" xfId="3" applyNumberFormat="1" applyFont="1" applyFill="1" applyBorder="1"/>
    <xf numFmtId="177" fontId="10" fillId="0" borderId="41" xfId="3" applyNumberFormat="1" applyFont="1" applyFill="1" applyBorder="1"/>
    <xf numFmtId="0" fontId="11" fillId="0" borderId="49" xfId="0" quotePrefix="1" applyFont="1" applyFill="1" applyBorder="1" applyAlignment="1" applyProtection="1">
      <alignment horizontal="left" wrapText="1"/>
      <protection locked="0"/>
    </xf>
    <xf numFmtId="0" fontId="47" fillId="0" borderId="0" xfId="0" applyFont="1" applyAlignment="1" applyProtection="1">
      <alignment horizontal="left"/>
      <protection locked="0"/>
    </xf>
    <xf numFmtId="0" fontId="0" fillId="0" borderId="0" xfId="0" applyBorder="1" applyAlignme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20" fillId="5" borderId="1" xfId="0" applyFont="1" applyFill="1" applyBorder="1" applyAlignment="1" applyProtection="1">
      <protection locked="0"/>
    </xf>
    <xf numFmtId="177" fontId="11" fillId="5" borderId="2" xfId="0" applyNumberFormat="1" applyFont="1" applyFill="1" applyBorder="1" applyAlignment="1" applyProtection="1">
      <alignment horizontal="center"/>
      <protection locked="0"/>
    </xf>
    <xf numFmtId="0" fontId="13" fillId="5" borderId="8" xfId="0" applyFont="1" applyFill="1" applyBorder="1" applyAlignment="1" applyProtection="1">
      <protection locked="0"/>
    </xf>
    <xf numFmtId="0" fontId="13" fillId="5" borderId="9" xfId="0" applyFont="1" applyFill="1" applyBorder="1" applyAlignment="1" applyProtection="1">
      <protection locked="0"/>
    </xf>
    <xf numFmtId="0" fontId="13" fillId="5" borderId="27" xfId="0" applyFont="1" applyFill="1" applyBorder="1" applyAlignment="1" applyProtection="1">
      <alignment horizontal="center" vertical="center"/>
      <protection locked="0"/>
    </xf>
    <xf numFmtId="0" fontId="13" fillId="5" borderId="12" xfId="0" applyFont="1" applyFill="1" applyBorder="1" applyAlignment="1" applyProtection="1">
      <alignment horizontal="center" vertical="center"/>
      <protection locked="0"/>
    </xf>
    <xf numFmtId="0" fontId="13" fillId="5" borderId="13" xfId="0" applyFont="1" applyFill="1" applyBorder="1" applyAlignment="1" applyProtection="1">
      <alignment horizontal="center" vertical="center"/>
      <protection locked="0"/>
    </xf>
    <xf numFmtId="0" fontId="13" fillId="5" borderId="14" xfId="0" applyFont="1" applyFill="1" applyBorder="1" applyAlignment="1" applyProtection="1">
      <alignment horizontal="center" vertical="center"/>
      <protection locked="0"/>
    </xf>
    <xf numFmtId="0" fontId="13" fillId="5" borderId="15" xfId="0" applyFont="1" applyFill="1" applyBorder="1" applyAlignment="1" applyProtection="1">
      <alignment horizontal="center" vertical="center"/>
      <protection locked="0"/>
    </xf>
    <xf numFmtId="0" fontId="13" fillId="5" borderId="5" xfId="0" applyFont="1" applyFill="1" applyBorder="1" applyAlignment="1" applyProtection="1">
      <protection locked="0"/>
    </xf>
    <xf numFmtId="0" fontId="11" fillId="5" borderId="25" xfId="0" applyFont="1" applyFill="1" applyBorder="1" applyAlignment="1" applyProtection="1">
      <alignment horizontal="left"/>
      <protection locked="0"/>
    </xf>
    <xf numFmtId="0" fontId="13" fillId="5" borderId="42" xfId="0" applyFont="1" applyFill="1" applyBorder="1" applyAlignment="1" applyProtection="1">
      <protection locked="0"/>
    </xf>
    <xf numFmtId="0" fontId="11" fillId="5" borderId="5" xfId="0" applyFont="1" applyFill="1" applyBorder="1" applyAlignment="1" applyProtection="1">
      <alignment horizontal="left"/>
      <protection locked="0"/>
    </xf>
    <xf numFmtId="0" fontId="11" fillId="5" borderId="42" xfId="0" applyFont="1" applyFill="1" applyBorder="1" applyAlignment="1" applyProtection="1">
      <alignment horizontal="left"/>
      <protection locked="0"/>
    </xf>
    <xf numFmtId="0" fontId="13" fillId="5" borderId="70" xfId="0" applyFont="1" applyFill="1" applyBorder="1" applyAlignment="1" applyProtection="1">
      <protection locked="0"/>
    </xf>
    <xf numFmtId="0" fontId="0" fillId="5" borderId="70" xfId="0" applyFill="1" applyBorder="1" applyAlignment="1" applyProtection="1">
      <protection locked="0"/>
    </xf>
    <xf numFmtId="0" fontId="13" fillId="5" borderId="71" xfId="0" applyFont="1" applyFill="1" applyBorder="1" applyAlignment="1" applyProtection="1">
      <protection locked="0"/>
    </xf>
    <xf numFmtId="0" fontId="13" fillId="5" borderId="19" xfId="0" applyFont="1" applyFill="1" applyBorder="1" applyAlignment="1" applyProtection="1">
      <protection locked="0"/>
    </xf>
    <xf numFmtId="0" fontId="13" fillId="5" borderId="20" xfId="0" applyFont="1" applyFill="1" applyBorder="1" applyAlignment="1" applyProtection="1">
      <protection locked="0"/>
    </xf>
    <xf numFmtId="177" fontId="16" fillId="0" borderId="31" xfId="0" quotePrefix="1" applyNumberFormat="1" applyFont="1" applyFill="1" applyBorder="1" applyAlignment="1" applyProtection="1">
      <alignment horizontal="left" vertical="center" shrinkToFit="1"/>
    </xf>
    <xf numFmtId="177" fontId="16" fillId="0" borderId="31" xfId="0" applyNumberFormat="1" applyFont="1" applyFill="1" applyBorder="1" applyAlignment="1" applyProtection="1">
      <alignment horizontal="left" vertical="center" shrinkToFit="1"/>
    </xf>
    <xf numFmtId="177" fontId="16" fillId="0" borderId="64" xfId="0" applyNumberFormat="1" applyFont="1" applyFill="1" applyBorder="1" applyAlignment="1" applyProtection="1">
      <alignment horizontal="left" vertical="center" shrinkToFit="1"/>
    </xf>
    <xf numFmtId="177" fontId="16" fillId="0" borderId="32" xfId="0" applyNumberFormat="1" applyFont="1" applyFill="1" applyBorder="1" applyAlignment="1" applyProtection="1">
      <alignment horizontal="left" vertical="center" shrinkToFit="1"/>
    </xf>
    <xf numFmtId="177" fontId="16" fillId="5" borderId="31" xfId="0" applyNumberFormat="1" applyFont="1" applyFill="1" applyBorder="1" applyAlignment="1" applyProtection="1">
      <alignment horizontal="left" vertical="center" shrinkToFit="1"/>
    </xf>
    <xf numFmtId="0" fontId="0" fillId="0" borderId="0" xfId="0" applyFont="1" applyFill="1" applyAlignment="1"/>
    <xf numFmtId="177" fontId="16" fillId="5" borderId="64" xfId="0" applyNumberFormat="1" applyFont="1" applyFill="1" applyBorder="1" applyAlignment="1" applyProtection="1">
      <alignment horizontal="left" vertical="center" shrinkToFit="1"/>
    </xf>
    <xf numFmtId="177" fontId="16" fillId="5" borderId="35" xfId="0" applyNumberFormat="1" applyFont="1" applyFill="1" applyBorder="1" applyAlignment="1" applyProtection="1">
      <alignment horizontal="left" vertical="center" shrinkToFit="1"/>
    </xf>
    <xf numFmtId="37" fontId="4" fillId="0" borderId="5" xfId="8" applyNumberFormat="1" applyFont="1" applyBorder="1" applyAlignment="1" applyProtection="1">
      <alignment horizontal="center" vertical="center"/>
    </xf>
    <xf numFmtId="37" fontId="4" fillId="0" borderId="17" xfId="8" applyFont="1" applyBorder="1" applyAlignment="1">
      <alignment horizontal="center" vertical="center"/>
    </xf>
    <xf numFmtId="38" fontId="4" fillId="0" borderId="19" xfId="3" applyFont="1" applyBorder="1" applyAlignment="1" applyProtection="1">
      <alignment horizontal="center" vertical="center"/>
    </xf>
    <xf numFmtId="38" fontId="4" fillId="0" borderId="20" xfId="3" applyFont="1" applyBorder="1" applyAlignment="1" applyProtection="1">
      <alignment horizontal="center" vertical="center"/>
    </xf>
    <xf numFmtId="0" fontId="11" fillId="0" borderId="49" xfId="0" applyFont="1" applyFill="1" applyBorder="1" applyAlignment="1" applyProtection="1">
      <protection locked="0"/>
    </xf>
    <xf numFmtId="0" fontId="0" fillId="0" borderId="0" xfId="0" applyFont="1" applyAlignment="1">
      <alignment horizontal="right" vertical="center"/>
    </xf>
    <xf numFmtId="38" fontId="1" fillId="4" borderId="33" xfId="2" applyFont="1" applyFill="1" applyBorder="1">
      <alignment vertical="center"/>
    </xf>
    <xf numFmtId="0" fontId="0" fillId="0" borderId="0" xfId="0" applyFont="1" applyBorder="1" applyAlignment="1">
      <alignment horizontal="right" vertical="center"/>
    </xf>
    <xf numFmtId="0" fontId="0" fillId="0" borderId="0" xfId="0" applyFont="1" applyFill="1" applyBorder="1" applyAlignment="1">
      <alignment horizontal="right" vertical="center"/>
    </xf>
    <xf numFmtId="0" fontId="0" fillId="5" borderId="13" xfId="0" applyFont="1" applyFill="1" applyBorder="1">
      <alignment vertical="center"/>
    </xf>
    <xf numFmtId="176" fontId="1" fillId="4" borderId="13" xfId="2" applyNumberFormat="1" applyFont="1" applyFill="1" applyBorder="1">
      <alignment vertical="center"/>
    </xf>
    <xf numFmtId="0" fontId="0" fillId="5" borderId="50" xfId="0" applyFill="1" applyBorder="1">
      <alignment vertical="center"/>
    </xf>
    <xf numFmtId="0" fontId="0" fillId="5" borderId="7" xfId="0" applyFill="1" applyBorder="1">
      <alignment vertical="center"/>
    </xf>
    <xf numFmtId="0" fontId="0" fillId="5" borderId="6" xfId="0" applyFill="1" applyBorder="1">
      <alignment vertical="center"/>
    </xf>
    <xf numFmtId="0" fontId="0" fillId="6" borderId="6" xfId="0" applyFill="1" applyBorder="1">
      <alignment vertical="center"/>
    </xf>
    <xf numFmtId="38" fontId="1" fillId="6" borderId="25" xfId="2" applyFont="1" applyFill="1" applyBorder="1">
      <alignment vertical="center"/>
    </xf>
    <xf numFmtId="0" fontId="0" fillId="5" borderId="9" xfId="0" applyFill="1" applyBorder="1" applyAlignment="1">
      <alignment horizontal="center" vertical="center"/>
    </xf>
    <xf numFmtId="0" fontId="0" fillId="5" borderId="7" xfId="0" applyFill="1" applyBorder="1" applyAlignment="1">
      <alignment horizontal="right" vertical="center"/>
    </xf>
    <xf numFmtId="0" fontId="0" fillId="5" borderId="33" xfId="0" applyFill="1" applyBorder="1" applyAlignment="1">
      <alignment horizontal="center" vertical="center" wrapText="1"/>
    </xf>
    <xf numFmtId="0" fontId="17" fillId="5" borderId="0" xfId="0" applyFont="1" applyFill="1" applyBorder="1">
      <alignment vertical="center"/>
    </xf>
    <xf numFmtId="38" fontId="1" fillId="4" borderId="0" xfId="2" applyFont="1" applyFill="1" applyBorder="1">
      <alignment vertical="center"/>
    </xf>
    <xf numFmtId="0" fontId="0" fillId="5" borderId="10" xfId="0" applyFont="1" applyFill="1" applyBorder="1">
      <alignment vertical="center"/>
    </xf>
    <xf numFmtId="0" fontId="0" fillId="5" borderId="12" xfId="0" applyFont="1" applyFill="1" applyBorder="1" applyAlignment="1">
      <alignment horizontal="center" vertical="center"/>
    </xf>
    <xf numFmtId="38" fontId="1" fillId="6" borderId="9" xfId="2" applyFont="1" applyFill="1" applyBorder="1">
      <alignment vertical="center"/>
    </xf>
    <xf numFmtId="38" fontId="1" fillId="6" borderId="10" xfId="2" applyFont="1" applyFill="1" applyBorder="1">
      <alignment vertical="center"/>
    </xf>
    <xf numFmtId="38" fontId="1" fillId="6" borderId="0" xfId="2" applyFont="1" applyFill="1" applyBorder="1">
      <alignment vertical="center"/>
    </xf>
    <xf numFmtId="0" fontId="0" fillId="6" borderId="6" xfId="0" applyFont="1" applyFill="1" applyBorder="1" applyAlignment="1">
      <alignment horizontal="center" vertical="center"/>
    </xf>
    <xf numFmtId="0" fontId="0" fillId="6" borderId="8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0" fontId="0" fillId="6" borderId="7" xfId="0" applyFont="1" applyFill="1" applyBorder="1">
      <alignment vertical="center"/>
    </xf>
    <xf numFmtId="0" fontId="0" fillId="6" borderId="10" xfId="0" applyFont="1" applyFill="1" applyBorder="1" applyAlignment="1">
      <alignment horizontal="center" vertical="center"/>
    </xf>
    <xf numFmtId="0" fontId="60" fillId="6" borderId="0" xfId="0" applyFont="1" applyFill="1" applyBorder="1" applyAlignment="1">
      <alignment horizontal="center" vertical="center"/>
    </xf>
    <xf numFmtId="0" fontId="60" fillId="6" borderId="6" xfId="0" applyFont="1" applyFill="1" applyBorder="1" applyAlignment="1">
      <alignment horizontal="center" vertical="center"/>
    </xf>
    <xf numFmtId="0" fontId="0" fillId="6" borderId="24" xfId="0" applyFont="1" applyFill="1" applyBorder="1" applyAlignment="1">
      <alignment horizontal="center" vertical="center"/>
    </xf>
    <xf numFmtId="0" fontId="0" fillId="6" borderId="25" xfId="0" applyFont="1" applyFill="1" applyBorder="1" applyAlignment="1">
      <alignment horizontal="center" vertical="center"/>
    </xf>
    <xf numFmtId="0" fontId="17" fillId="6" borderId="26" xfId="0" applyFont="1" applyFill="1" applyBorder="1" applyAlignment="1">
      <alignment horizontal="center" vertical="center"/>
    </xf>
    <xf numFmtId="0" fontId="0" fillId="6" borderId="25" xfId="0" applyFont="1" applyFill="1" applyBorder="1">
      <alignment vertical="center"/>
    </xf>
    <xf numFmtId="0" fontId="0" fillId="6" borderId="26" xfId="0" applyFont="1" applyFill="1" applyBorder="1">
      <alignment vertical="center"/>
    </xf>
    <xf numFmtId="188" fontId="0" fillId="6" borderId="25" xfId="0" applyNumberFormat="1" applyFont="1" applyFill="1" applyBorder="1">
      <alignment vertical="center"/>
    </xf>
    <xf numFmtId="188" fontId="0" fillId="6" borderId="24" xfId="0" applyNumberFormat="1" applyFont="1" applyFill="1" applyBorder="1">
      <alignment vertical="center"/>
    </xf>
    <xf numFmtId="188" fontId="0" fillId="6" borderId="10" xfId="0" applyNumberFormat="1" applyFont="1" applyFill="1" applyBorder="1">
      <alignment vertical="center"/>
    </xf>
    <xf numFmtId="188" fontId="0" fillId="6" borderId="0" xfId="0" applyNumberFormat="1" applyFont="1" applyFill="1" applyBorder="1">
      <alignment vertical="center"/>
    </xf>
    <xf numFmtId="0" fontId="17" fillId="6" borderId="6" xfId="0" applyFont="1" applyFill="1" applyBorder="1" applyAlignment="1">
      <alignment horizontal="center" vertical="center"/>
    </xf>
    <xf numFmtId="176" fontId="1" fillId="6" borderId="9" xfId="2" applyNumberFormat="1" applyFont="1" applyFill="1" applyBorder="1">
      <alignment vertical="center"/>
    </xf>
    <xf numFmtId="176" fontId="1" fillId="6" borderId="6" xfId="2" applyNumberFormat="1" applyFont="1" applyFill="1" applyBorder="1">
      <alignment vertical="center"/>
    </xf>
    <xf numFmtId="38" fontId="1" fillId="5" borderId="13" xfId="2" applyFont="1" applyFill="1" applyBorder="1">
      <alignment vertical="center"/>
    </xf>
    <xf numFmtId="38" fontId="1" fillId="6" borderId="24" xfId="2" applyFont="1" applyFill="1" applyBorder="1">
      <alignment vertical="center"/>
    </xf>
    <xf numFmtId="176" fontId="0" fillId="0" borderId="13" xfId="2" applyNumberFormat="1" applyFont="1" applyBorder="1">
      <alignment vertical="center"/>
    </xf>
    <xf numFmtId="0" fontId="0" fillId="6" borderId="7" xfId="0" applyFont="1" applyFill="1" applyBorder="1" applyAlignment="1">
      <alignment horizontal="center" vertical="center"/>
    </xf>
    <xf numFmtId="38" fontId="0" fillId="0" borderId="12" xfId="0" applyNumberFormat="1" applyFont="1" applyBorder="1">
      <alignment vertical="center"/>
    </xf>
    <xf numFmtId="176" fontId="1" fillId="6" borderId="13" xfId="2" applyNumberFormat="1" applyFont="1" applyFill="1" applyBorder="1">
      <alignment vertical="center"/>
    </xf>
    <xf numFmtId="176" fontId="1" fillId="4" borderId="6" xfId="2" applyNumberFormat="1" applyFont="1" applyFill="1" applyBorder="1">
      <alignment vertical="center"/>
    </xf>
    <xf numFmtId="38" fontId="1" fillId="4" borderId="14" xfId="2" applyFont="1" applyFill="1" applyBorder="1">
      <alignment vertical="center"/>
    </xf>
    <xf numFmtId="38" fontId="1" fillId="4" borderId="10" xfId="2" applyFont="1" applyFill="1" applyBorder="1">
      <alignment vertical="center"/>
    </xf>
    <xf numFmtId="176" fontId="1" fillId="4" borderId="10" xfId="2" applyNumberFormat="1" applyFont="1" applyFill="1" applyBorder="1">
      <alignment vertical="center"/>
    </xf>
    <xf numFmtId="176" fontId="1" fillId="4" borderId="12" xfId="2" applyNumberFormat="1" applyFont="1" applyFill="1" applyBorder="1">
      <alignment vertical="center"/>
    </xf>
    <xf numFmtId="38" fontId="0" fillId="5" borderId="0" xfId="0" applyNumberFormat="1" applyFont="1" applyFill="1" applyBorder="1">
      <alignment vertical="center"/>
    </xf>
    <xf numFmtId="0" fontId="0" fillId="6" borderId="0" xfId="0" applyFont="1" applyFill="1" applyBorder="1" applyAlignment="1">
      <alignment horizontal="center" vertical="center"/>
    </xf>
    <xf numFmtId="176" fontId="1" fillId="5" borderId="0" xfId="2" applyNumberFormat="1" applyFont="1" applyFill="1">
      <alignment vertical="center"/>
    </xf>
    <xf numFmtId="38" fontId="0" fillId="0" borderId="9" xfId="2" applyFont="1" applyBorder="1">
      <alignment vertical="center"/>
    </xf>
    <xf numFmtId="0" fontId="0" fillId="6" borderId="9" xfId="0" applyFont="1" applyFill="1" applyBorder="1" applyAlignment="1">
      <alignment horizontal="center" vertical="center"/>
    </xf>
    <xf numFmtId="38" fontId="16" fillId="0" borderId="0" xfId="2" applyFont="1" applyFill="1" applyBorder="1" applyAlignment="1" applyProtection="1">
      <alignment horizontal="center"/>
    </xf>
    <xf numFmtId="38" fontId="16" fillId="0" borderId="0" xfId="2" applyFont="1" applyFill="1" applyAlignment="1">
      <alignment horizontal="center"/>
    </xf>
    <xf numFmtId="0" fontId="1" fillId="0" borderId="0" xfId="0" applyFont="1" applyFill="1" applyAlignment="1">
      <alignment horizontal="center"/>
    </xf>
    <xf numFmtId="38" fontId="16" fillId="0" borderId="0" xfId="2" applyFont="1" applyFill="1" applyBorder="1" applyAlignment="1" applyProtection="1">
      <alignment horizontal="left"/>
      <protection locked="0"/>
    </xf>
    <xf numFmtId="0" fontId="1" fillId="0" borderId="0" xfId="0" applyFont="1" applyFill="1" applyBorder="1" applyAlignment="1">
      <alignment horizontal="center"/>
    </xf>
    <xf numFmtId="37" fontId="49" fillId="0" borderId="0" xfId="0" quotePrefix="1" applyNumberFormat="1" applyFont="1" applyBorder="1" applyAlignment="1" applyProtection="1">
      <alignment horizontal="right" vertical="center" shrinkToFit="1"/>
    </xf>
    <xf numFmtId="38" fontId="16" fillId="0" borderId="1" xfId="2" applyFont="1" applyFill="1" applyBorder="1" applyAlignment="1">
      <alignment horizontal="center" vertical="center"/>
    </xf>
    <xf numFmtId="38" fontId="16" fillId="0" borderId="2" xfId="2" applyFont="1" applyFill="1" applyBorder="1" applyAlignment="1">
      <alignment horizontal="center" vertical="center"/>
    </xf>
    <xf numFmtId="38" fontId="16" fillId="0" borderId="37" xfId="2" applyFont="1" applyFill="1" applyBorder="1" applyAlignment="1">
      <alignment horizontal="center" vertical="center"/>
    </xf>
    <xf numFmtId="38" fontId="16" fillId="0" borderId="27" xfId="2" applyFont="1" applyFill="1" applyBorder="1" applyAlignment="1" applyProtection="1">
      <alignment horizontal="center" vertical="center"/>
    </xf>
    <xf numFmtId="38" fontId="16" fillId="0" borderId="12" xfId="2" applyFont="1" applyFill="1" applyBorder="1" applyAlignment="1" applyProtection="1">
      <alignment horizontal="center" vertical="center"/>
    </xf>
    <xf numFmtId="38" fontId="16" fillId="0" borderId="26" xfId="2" applyFont="1" applyFill="1" applyBorder="1" applyAlignment="1" applyProtection="1">
      <alignment horizontal="center" vertical="center"/>
    </xf>
    <xf numFmtId="0" fontId="16" fillId="0" borderId="14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16" fillId="0" borderId="13" xfId="0" applyFont="1" applyFill="1" applyBorder="1" applyAlignment="1">
      <alignment horizontal="center"/>
    </xf>
    <xf numFmtId="38" fontId="16" fillId="0" borderId="5" xfId="2" quotePrefix="1" applyFont="1" applyBorder="1" applyAlignment="1" applyProtection="1">
      <alignment horizontal="left" vertical="center"/>
    </xf>
    <xf numFmtId="38" fontId="16" fillId="0" borderId="0" xfId="2" applyFont="1" applyBorder="1" applyAlignment="1" applyProtection="1">
      <alignment horizontal="left" vertical="center"/>
    </xf>
    <xf numFmtId="38" fontId="16" fillId="0" borderId="0" xfId="2" applyFont="1" applyBorder="1" applyAlignment="1">
      <alignment vertical="center"/>
    </xf>
    <xf numFmtId="38" fontId="16" fillId="0" borderId="0" xfId="2" quotePrefix="1" applyFont="1" applyBorder="1" applyAlignment="1" applyProtection="1">
      <alignment horizontal="left" vertical="center"/>
    </xf>
    <xf numFmtId="38" fontId="16" fillId="0" borderId="42" xfId="2" applyFont="1" applyBorder="1" applyAlignment="1">
      <alignment vertical="center"/>
    </xf>
    <xf numFmtId="38" fontId="16" fillId="0" borderId="0" xfId="2" quotePrefix="1" applyFont="1" applyBorder="1" applyAlignment="1">
      <alignment horizontal="left" vertical="center"/>
    </xf>
    <xf numFmtId="38" fontId="16" fillId="0" borderId="5" xfId="2" applyFont="1" applyBorder="1" applyAlignment="1">
      <alignment vertical="center"/>
    </xf>
    <xf numFmtId="38" fontId="16" fillId="0" borderId="38" xfId="2" applyFont="1" applyBorder="1" applyAlignment="1" applyProtection="1">
      <alignment horizontal="left" vertical="center"/>
    </xf>
    <xf numFmtId="38" fontId="16" fillId="0" borderId="33" xfId="2" applyFont="1" applyBorder="1" applyAlignment="1" applyProtection="1">
      <alignment horizontal="center" vertical="center"/>
    </xf>
    <xf numFmtId="38" fontId="16" fillId="0" borderId="72" xfId="2" quotePrefix="1" applyFont="1" applyBorder="1" applyAlignment="1" applyProtection="1">
      <alignment horizontal="left" vertical="center"/>
    </xf>
    <xf numFmtId="38" fontId="16" fillId="0" borderId="73" xfId="2" applyFont="1" applyBorder="1" applyAlignment="1" applyProtection="1">
      <alignment vertical="center"/>
    </xf>
    <xf numFmtId="0" fontId="58" fillId="5" borderId="0" xfId="0" applyFont="1" applyFill="1">
      <alignment vertical="center"/>
    </xf>
    <xf numFmtId="0" fontId="57" fillId="5" borderId="0" xfId="0" applyFont="1" applyFill="1" applyBorder="1">
      <alignment vertical="center"/>
    </xf>
    <xf numFmtId="0" fontId="57" fillId="5" borderId="55" xfId="0" applyFont="1" applyFill="1" applyBorder="1">
      <alignment vertical="center"/>
    </xf>
    <xf numFmtId="0" fontId="0" fillId="0" borderId="0" xfId="11" applyFont="1" applyBorder="1" applyAlignment="1">
      <alignment vertical="center"/>
    </xf>
    <xf numFmtId="38" fontId="1" fillId="0" borderId="0" xfId="11" applyNumberFormat="1" applyFont="1" applyBorder="1" applyAlignment="1">
      <alignment vertical="center"/>
    </xf>
    <xf numFmtId="0" fontId="0" fillId="0" borderId="0" xfId="0" applyFont="1" applyFill="1" applyBorder="1" applyAlignment="1"/>
    <xf numFmtId="176" fontId="0" fillId="0" borderId="0" xfId="3" applyNumberFormat="1" applyFont="1" applyBorder="1" applyAlignment="1"/>
    <xf numFmtId="38" fontId="1" fillId="5" borderId="0" xfId="3" applyFont="1" applyFill="1" applyBorder="1" applyAlignment="1">
      <alignment vertical="center"/>
    </xf>
    <xf numFmtId="38" fontId="1" fillId="5" borderId="10" xfId="3" applyFont="1" applyFill="1" applyBorder="1" applyAlignment="1">
      <alignment vertical="center"/>
    </xf>
    <xf numFmtId="0" fontId="4" fillId="0" borderId="26" xfId="0" applyFont="1" applyBorder="1" applyAlignment="1">
      <alignment horizontal="center" vertical="center"/>
    </xf>
    <xf numFmtId="0" fontId="57" fillId="5" borderId="33" xfId="0" applyFont="1" applyFill="1" applyBorder="1" applyAlignment="1">
      <alignment horizontal="center" vertical="center"/>
    </xf>
    <xf numFmtId="0" fontId="57" fillId="5" borderId="55" xfId="0" applyFont="1" applyFill="1" applyBorder="1" applyAlignment="1">
      <alignment horizontal="center" vertical="center"/>
    </xf>
    <xf numFmtId="0" fontId="23" fillId="0" borderId="0" xfId="14" applyFont="1" applyFill="1" applyAlignment="1"/>
    <xf numFmtId="0" fontId="53" fillId="0" borderId="0" xfId="14" applyFont="1" applyFill="1"/>
    <xf numFmtId="0" fontId="53" fillId="0" borderId="0" xfId="0" applyFont="1">
      <alignment vertical="center"/>
    </xf>
    <xf numFmtId="0" fontId="4" fillId="0" borderId="9" xfId="0" applyFont="1" applyBorder="1">
      <alignment vertical="center"/>
    </xf>
    <xf numFmtId="0" fontId="4" fillId="0" borderId="25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26" xfId="0" applyFont="1" applyBorder="1">
      <alignment vertical="center"/>
    </xf>
    <xf numFmtId="0" fontId="4" fillId="0" borderId="14" xfId="0" applyFont="1" applyBorder="1">
      <alignment vertical="center"/>
    </xf>
    <xf numFmtId="38" fontId="4" fillId="2" borderId="24" xfId="0" applyNumberFormat="1" applyFont="1" applyFill="1" applyBorder="1">
      <alignment vertical="center"/>
    </xf>
    <xf numFmtId="38" fontId="4" fillId="2" borderId="9" xfId="0" applyNumberFormat="1" applyFont="1" applyFill="1" applyBorder="1">
      <alignment vertical="center"/>
    </xf>
    <xf numFmtId="38" fontId="4" fillId="0" borderId="0" xfId="0" applyNumberFormat="1" applyFont="1" applyBorder="1">
      <alignment vertical="center"/>
    </xf>
    <xf numFmtId="188" fontId="4" fillId="2" borderId="9" xfId="2" applyNumberFormat="1" applyFont="1" applyFill="1" applyBorder="1" applyAlignment="1">
      <alignment horizontal="center"/>
    </xf>
    <xf numFmtId="176" fontId="4" fillId="2" borderId="7" xfId="2" applyNumberFormat="1" applyFont="1" applyFill="1" applyBorder="1">
      <alignment vertical="center"/>
    </xf>
    <xf numFmtId="38" fontId="4" fillId="2" borderId="25" xfId="0" applyNumberFormat="1" applyFont="1" applyFill="1" applyBorder="1">
      <alignment vertical="center"/>
    </xf>
    <xf numFmtId="38" fontId="4" fillId="2" borderId="7" xfId="0" applyNumberFormat="1" applyFont="1" applyFill="1" applyBorder="1">
      <alignment vertical="center"/>
    </xf>
    <xf numFmtId="188" fontId="4" fillId="2" borderId="7" xfId="2" applyNumberFormat="1" applyFont="1" applyFill="1" applyBorder="1" applyAlignment="1">
      <alignment horizontal="center"/>
    </xf>
    <xf numFmtId="187" fontId="4" fillId="0" borderId="13" xfId="14" applyNumberFormat="1" applyFont="1" applyFill="1" applyBorder="1"/>
    <xf numFmtId="38" fontId="4" fillId="2" borderId="26" xfId="0" applyNumberFormat="1" applyFont="1" applyFill="1" applyBorder="1">
      <alignment vertical="center"/>
    </xf>
    <xf numFmtId="38" fontId="4" fillId="2" borderId="14" xfId="0" applyNumberFormat="1" applyFont="1" applyFill="1" applyBorder="1">
      <alignment vertical="center"/>
    </xf>
    <xf numFmtId="56" fontId="4" fillId="0" borderId="25" xfId="14" quotePrefix="1" applyNumberFormat="1" applyFont="1" applyFill="1" applyBorder="1"/>
    <xf numFmtId="188" fontId="4" fillId="2" borderId="9" xfId="2" applyNumberFormat="1" applyFont="1" applyFill="1" applyBorder="1">
      <alignment vertical="center"/>
    </xf>
    <xf numFmtId="176" fontId="4" fillId="2" borderId="9" xfId="2" applyNumberFormat="1" applyFont="1" applyFill="1" applyBorder="1">
      <alignment vertical="center"/>
    </xf>
    <xf numFmtId="188" fontId="4" fillId="2" borderId="7" xfId="2" applyNumberFormat="1" applyFont="1" applyFill="1" applyBorder="1">
      <alignment vertical="center"/>
    </xf>
    <xf numFmtId="0" fontId="4" fillId="0" borderId="25" xfId="14" applyFont="1" applyFill="1" applyBorder="1"/>
    <xf numFmtId="188" fontId="4" fillId="2" borderId="14" xfId="2" applyNumberFormat="1" applyFont="1" applyFill="1" applyBorder="1">
      <alignment vertical="center"/>
    </xf>
    <xf numFmtId="176" fontId="4" fillId="2" borderId="14" xfId="2" applyNumberFormat="1" applyFont="1" applyFill="1" applyBorder="1">
      <alignment vertical="center"/>
    </xf>
    <xf numFmtId="187" fontId="4" fillId="0" borderId="13" xfId="14" quotePrefix="1" applyNumberFormat="1" applyFont="1" applyFill="1" applyBorder="1"/>
    <xf numFmtId="187" fontId="4" fillId="0" borderId="6" xfId="14" quotePrefix="1" applyNumberFormat="1" applyFont="1" applyFill="1" applyBorder="1"/>
    <xf numFmtId="38" fontId="4" fillId="0" borderId="24" xfId="0" applyNumberFormat="1" applyFont="1" applyBorder="1">
      <alignment vertical="center"/>
    </xf>
    <xf numFmtId="38" fontId="4" fillId="0" borderId="7" xfId="0" applyNumberFormat="1" applyFont="1" applyBorder="1">
      <alignment vertical="center"/>
    </xf>
    <xf numFmtId="188" fontId="4" fillId="0" borderId="9" xfId="2" applyNumberFormat="1" applyFont="1" applyBorder="1" applyAlignment="1">
      <alignment horizontal="center" vertical="center"/>
    </xf>
    <xf numFmtId="176" fontId="4" fillId="0" borderId="9" xfId="2" applyNumberFormat="1" applyFont="1" applyBorder="1">
      <alignment vertical="center"/>
    </xf>
    <xf numFmtId="38" fontId="4" fillId="0" borderId="25" xfId="0" applyNumberFormat="1" applyFont="1" applyBorder="1">
      <alignment vertical="center"/>
    </xf>
    <xf numFmtId="188" fontId="4" fillId="0" borderId="7" xfId="2" applyNumberFormat="1" applyFont="1" applyBorder="1" applyAlignment="1">
      <alignment horizontal="center" vertical="center"/>
    </xf>
    <xf numFmtId="176" fontId="4" fillId="0" borderId="7" xfId="2" applyNumberFormat="1" applyFont="1" applyBorder="1">
      <alignment vertical="center"/>
    </xf>
    <xf numFmtId="38" fontId="4" fillId="0" borderId="26" xfId="0" applyNumberFormat="1" applyFont="1" applyBorder="1">
      <alignment vertical="center"/>
    </xf>
    <xf numFmtId="188" fontId="4" fillId="0" borderId="14" xfId="2" applyNumberFormat="1" applyFont="1" applyBorder="1" applyAlignment="1">
      <alignment horizontal="center" vertical="center"/>
    </xf>
    <xf numFmtId="176" fontId="4" fillId="0" borderId="14" xfId="2" applyNumberFormat="1" applyFont="1" applyBorder="1">
      <alignment vertical="center"/>
    </xf>
    <xf numFmtId="38" fontId="4" fillId="0" borderId="9" xfId="0" applyNumberFormat="1" applyFont="1" applyBorder="1">
      <alignment vertical="center"/>
    </xf>
    <xf numFmtId="188" fontId="4" fillId="0" borderId="7" xfId="2" applyNumberFormat="1" applyFont="1" applyBorder="1">
      <alignment vertical="center"/>
    </xf>
    <xf numFmtId="38" fontId="4" fillId="0" borderId="14" xfId="0" applyNumberFormat="1" applyFont="1" applyBorder="1">
      <alignment vertical="center"/>
    </xf>
    <xf numFmtId="188" fontId="4" fillId="0" borderId="9" xfId="2" applyNumberFormat="1" applyFont="1" applyBorder="1">
      <alignment vertical="center"/>
    </xf>
    <xf numFmtId="188" fontId="4" fillId="0" borderId="14" xfId="2" applyNumberFormat="1" applyFont="1" applyBorder="1">
      <alignment vertical="center"/>
    </xf>
    <xf numFmtId="176" fontId="4" fillId="0" borderId="8" xfId="2" applyNumberFormat="1" applyFont="1" applyBorder="1">
      <alignment vertical="center"/>
    </xf>
    <xf numFmtId="176" fontId="4" fillId="0" borderId="6" xfId="2" applyNumberFormat="1" applyFont="1" applyBorder="1">
      <alignment vertical="center"/>
    </xf>
    <xf numFmtId="0" fontId="53" fillId="0" borderId="0" xfId="14" applyFont="1" applyFill="1" applyBorder="1"/>
    <xf numFmtId="0" fontId="4" fillId="0" borderId="0" xfId="0" applyFont="1" applyBorder="1" applyAlignment="1">
      <alignment horizontal="center" vertical="center"/>
    </xf>
    <xf numFmtId="0" fontId="4" fillId="0" borderId="12" xfId="14" applyFont="1" applyFill="1" applyBorder="1" applyAlignment="1">
      <alignment horizontal="center"/>
    </xf>
    <xf numFmtId="187" fontId="4" fillId="0" borderId="10" xfId="14" applyNumberFormat="1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 vertical="center"/>
    </xf>
    <xf numFmtId="188" fontId="4" fillId="2" borderId="7" xfId="0" applyNumberFormat="1" applyFont="1" applyFill="1" applyBorder="1">
      <alignment vertical="center"/>
    </xf>
    <xf numFmtId="188" fontId="4" fillId="2" borderId="25" xfId="0" applyNumberFormat="1" applyFont="1" applyFill="1" applyBorder="1">
      <alignment vertical="center"/>
    </xf>
    <xf numFmtId="188" fontId="4" fillId="0" borderId="9" xfId="0" applyNumberFormat="1" applyFont="1" applyBorder="1">
      <alignment vertical="center"/>
    </xf>
    <xf numFmtId="38" fontId="4" fillId="0" borderId="9" xfId="2" applyFont="1" applyBorder="1">
      <alignment vertical="center"/>
    </xf>
    <xf numFmtId="38" fontId="4" fillId="0" borderId="0" xfId="2" applyFont="1" applyBorder="1">
      <alignment vertical="center"/>
    </xf>
    <xf numFmtId="188" fontId="4" fillId="0" borderId="7" xfId="0" applyNumberFormat="1" applyFont="1" applyBorder="1">
      <alignment vertical="center"/>
    </xf>
    <xf numFmtId="38" fontId="4" fillId="0" borderId="7" xfId="2" applyFont="1" applyBorder="1">
      <alignment vertical="center"/>
    </xf>
    <xf numFmtId="188" fontId="4" fillId="0" borderId="14" xfId="0" applyNumberFormat="1" applyFont="1" applyBorder="1">
      <alignment vertical="center"/>
    </xf>
    <xf numFmtId="187" fontId="4" fillId="0" borderId="24" xfId="14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4" fillId="0" borderId="6" xfId="0" applyFont="1" applyBorder="1">
      <alignment vertical="center"/>
    </xf>
    <xf numFmtId="0" fontId="4" fillId="0" borderId="13" xfId="0" applyFont="1" applyBorder="1">
      <alignment vertical="center"/>
    </xf>
    <xf numFmtId="38" fontId="4" fillId="0" borderId="14" xfId="2" applyFont="1" applyBorder="1">
      <alignment vertical="center"/>
    </xf>
    <xf numFmtId="0" fontId="64" fillId="5" borderId="0" xfId="0" applyFont="1" applyFill="1">
      <alignment vertical="center"/>
    </xf>
    <xf numFmtId="0" fontId="64" fillId="0" borderId="0" xfId="0" applyFont="1">
      <alignment vertical="center"/>
    </xf>
    <xf numFmtId="0" fontId="64" fillId="5" borderId="0" xfId="0" applyFont="1" applyFill="1" applyBorder="1">
      <alignment vertical="center"/>
    </xf>
    <xf numFmtId="0" fontId="64" fillId="0" borderId="0" xfId="0" applyFont="1" applyBorder="1">
      <alignment vertical="center"/>
    </xf>
    <xf numFmtId="0" fontId="64" fillId="6" borderId="8" xfId="0" applyFont="1" applyFill="1" applyBorder="1">
      <alignment vertical="center"/>
    </xf>
    <xf numFmtId="0" fontId="64" fillId="6" borderId="10" xfId="0" applyFont="1" applyFill="1" applyBorder="1">
      <alignment vertical="center"/>
    </xf>
    <xf numFmtId="0" fontId="64" fillId="6" borderId="8" xfId="0" applyFont="1" applyFill="1" applyBorder="1" applyAlignment="1">
      <alignment horizontal="center" vertical="center"/>
    </xf>
    <xf numFmtId="0" fontId="64" fillId="6" borderId="24" xfId="0" applyFont="1" applyFill="1" applyBorder="1" applyAlignment="1">
      <alignment horizontal="center" vertical="center"/>
    </xf>
    <xf numFmtId="0" fontId="64" fillId="6" borderId="0" xfId="0" applyFont="1" applyFill="1" applyBorder="1">
      <alignment vertical="center"/>
    </xf>
    <xf numFmtId="0" fontId="64" fillId="6" borderId="6" xfId="0" applyFont="1" applyFill="1" applyBorder="1">
      <alignment vertical="center"/>
    </xf>
    <xf numFmtId="0" fontId="64" fillId="6" borderId="6" xfId="0" applyFont="1" applyFill="1" applyBorder="1" applyAlignment="1">
      <alignment horizontal="center" vertical="center"/>
    </xf>
    <xf numFmtId="0" fontId="64" fillId="6" borderId="25" xfId="0" applyFont="1" applyFill="1" applyBorder="1" applyAlignment="1">
      <alignment horizontal="center" vertical="center"/>
    </xf>
    <xf numFmtId="0" fontId="64" fillId="6" borderId="13" xfId="0" applyFont="1" applyFill="1" applyBorder="1">
      <alignment vertical="center"/>
    </xf>
    <xf numFmtId="0" fontId="64" fillId="6" borderId="12" xfId="0" applyFont="1" applyFill="1" applyBorder="1">
      <alignment vertical="center"/>
    </xf>
    <xf numFmtId="0" fontId="64" fillId="6" borderId="13" xfId="0" applyFont="1" applyFill="1" applyBorder="1" applyAlignment="1">
      <alignment horizontal="center" vertical="center"/>
    </xf>
    <xf numFmtId="0" fontId="64" fillId="6" borderId="26" xfId="0" applyFont="1" applyFill="1" applyBorder="1" applyAlignment="1">
      <alignment horizontal="center" vertical="center"/>
    </xf>
    <xf numFmtId="0" fontId="57" fillId="5" borderId="50" xfId="0" applyFont="1" applyFill="1" applyBorder="1" applyAlignment="1">
      <alignment horizontal="center" vertical="center"/>
    </xf>
    <xf numFmtId="0" fontId="64" fillId="6" borderId="9" xfId="0" applyFont="1" applyFill="1" applyBorder="1" applyAlignment="1">
      <alignment horizontal="center" vertical="center"/>
    </xf>
    <xf numFmtId="0" fontId="64" fillId="6" borderId="7" xfId="0" applyFont="1" applyFill="1" applyBorder="1" applyAlignment="1">
      <alignment horizontal="center" vertical="center"/>
    </xf>
    <xf numFmtId="0" fontId="64" fillId="6" borderId="14" xfId="0" applyFont="1" applyFill="1" applyBorder="1" applyAlignment="1">
      <alignment horizontal="center" vertical="center"/>
    </xf>
    <xf numFmtId="0" fontId="64" fillId="6" borderId="0" xfId="0" applyFont="1" applyFill="1" applyBorder="1" applyAlignment="1">
      <alignment horizontal="center" vertical="center"/>
    </xf>
    <xf numFmtId="0" fontId="64" fillId="6" borderId="10" xfId="0" applyFont="1" applyFill="1" applyBorder="1" applyAlignment="1">
      <alignment horizontal="center" vertical="center"/>
    </xf>
    <xf numFmtId="0" fontId="64" fillId="6" borderId="12" xfId="0" applyFont="1" applyFill="1" applyBorder="1" applyAlignment="1">
      <alignment horizontal="center" vertical="center"/>
    </xf>
    <xf numFmtId="0" fontId="44" fillId="0" borderId="0" xfId="0" applyFont="1" applyFill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Alignment="1"/>
    <xf numFmtId="0" fontId="44" fillId="0" borderId="1" xfId="0" applyFont="1" applyFill="1" applyBorder="1" applyAlignment="1">
      <alignment vertical="center"/>
    </xf>
    <xf numFmtId="0" fontId="44" fillId="0" borderId="2" xfId="0" applyFont="1" applyFill="1" applyBorder="1" applyAlignment="1">
      <alignment vertical="center"/>
    </xf>
    <xf numFmtId="0" fontId="54" fillId="0" borderId="44" xfId="0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44" fillId="0" borderId="5" xfId="0" applyFont="1" applyFill="1" applyBorder="1" applyAlignment="1">
      <alignment vertical="center"/>
    </xf>
    <xf numFmtId="0" fontId="54" fillId="0" borderId="17" xfId="0" applyFont="1" applyFill="1" applyBorder="1" applyAlignment="1">
      <alignment horizontal="right" vertical="center"/>
    </xf>
    <xf numFmtId="0" fontId="17" fillId="0" borderId="39" xfId="0" applyFont="1" applyFill="1" applyBorder="1" applyAlignment="1">
      <alignment horizontal="center" vertical="center"/>
    </xf>
    <xf numFmtId="0" fontId="17" fillId="0" borderId="50" xfId="0" applyFont="1" applyFill="1" applyBorder="1" applyAlignment="1">
      <alignment horizontal="center" vertical="center"/>
    </xf>
    <xf numFmtId="0" fontId="17" fillId="0" borderId="50" xfId="0" quotePrefix="1" applyFont="1" applyFill="1" applyBorder="1" applyAlignment="1">
      <alignment horizontal="center" vertical="center"/>
    </xf>
    <xf numFmtId="0" fontId="17" fillId="0" borderId="55" xfId="0" quotePrefix="1" applyFont="1" applyFill="1" applyBorder="1" applyAlignment="1">
      <alignment horizontal="center" vertical="center"/>
    </xf>
    <xf numFmtId="0" fontId="17" fillId="0" borderId="33" xfId="0" quotePrefix="1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vertical="center"/>
    </xf>
    <xf numFmtId="0" fontId="44" fillId="0" borderId="21" xfId="0" applyFont="1" applyFill="1" applyBorder="1" applyAlignment="1">
      <alignment vertical="center"/>
    </xf>
    <xf numFmtId="0" fontId="54" fillId="0" borderId="23" xfId="0" applyFont="1" applyFill="1" applyBorder="1" applyAlignment="1">
      <alignment horizontal="right" vertical="center"/>
    </xf>
    <xf numFmtId="0" fontId="17" fillId="0" borderId="74" xfId="0" applyFont="1" applyFill="1" applyBorder="1" applyAlignment="1">
      <alignment horizontal="center" vertical="center"/>
    </xf>
    <xf numFmtId="0" fontId="17" fillId="0" borderId="75" xfId="0" quotePrefix="1" applyFont="1" applyFill="1" applyBorder="1" applyAlignment="1" applyProtection="1">
      <alignment horizontal="center" vertical="center"/>
      <protection locked="0"/>
    </xf>
    <xf numFmtId="0" fontId="17" fillId="0" borderId="76" xfId="0" quotePrefix="1" applyFont="1" applyFill="1" applyBorder="1" applyAlignment="1" applyProtection="1">
      <alignment horizontal="center" vertical="center"/>
      <protection locked="0"/>
    </xf>
    <xf numFmtId="0" fontId="17" fillId="0" borderId="75" xfId="0" applyFont="1" applyFill="1" applyBorder="1" applyAlignment="1">
      <alignment horizontal="center" vertical="center"/>
    </xf>
    <xf numFmtId="0" fontId="17" fillId="0" borderId="73" xfId="0" applyFont="1" applyFill="1" applyBorder="1" applyAlignment="1">
      <alignment horizontal="center" vertical="center"/>
    </xf>
    <xf numFmtId="0" fontId="17" fillId="5" borderId="75" xfId="0" applyFont="1" applyFill="1" applyBorder="1" applyAlignment="1">
      <alignment horizontal="center" vertical="center"/>
    </xf>
    <xf numFmtId="0" fontId="17" fillId="0" borderId="76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180" fontId="17" fillId="5" borderId="12" xfId="0" applyNumberFormat="1" applyFont="1" applyFill="1" applyBorder="1" applyAlignment="1">
      <alignment vertical="center" shrinkToFit="1"/>
    </xf>
    <xf numFmtId="180" fontId="17" fillId="0" borderId="0" xfId="0" applyNumberFormat="1" applyFont="1" applyFill="1" applyBorder="1" applyAlignment="1">
      <alignment vertical="center"/>
    </xf>
    <xf numFmtId="0" fontId="17" fillId="0" borderId="7" xfId="0" applyFont="1" applyFill="1" applyBorder="1" applyAlignment="1">
      <alignment horizontal="center" vertical="center" shrinkToFit="1"/>
    </xf>
    <xf numFmtId="180" fontId="17" fillId="5" borderId="0" xfId="0" applyNumberFormat="1" applyFont="1" applyFill="1" applyBorder="1" applyAlignment="1">
      <alignment vertical="center" shrinkToFit="1"/>
    </xf>
    <xf numFmtId="0" fontId="40" fillId="0" borderId="0" xfId="0" applyFont="1" applyFill="1" applyAlignment="1">
      <alignment vertical="center"/>
    </xf>
    <xf numFmtId="0" fontId="17" fillId="0" borderId="14" xfId="0" applyFont="1" applyFill="1" applyBorder="1" applyAlignment="1">
      <alignment horizontal="center" vertical="center" shrinkToFit="1"/>
    </xf>
    <xf numFmtId="180" fontId="17" fillId="5" borderId="0" xfId="0" applyNumberFormat="1" applyFont="1" applyFill="1" applyBorder="1" applyAlignment="1">
      <alignment vertical="center"/>
    </xf>
    <xf numFmtId="0" fontId="44" fillId="0" borderId="0" xfId="0" quotePrefix="1" applyFont="1" applyFill="1" applyBorder="1" applyAlignment="1">
      <alignment horizontal="left" vertical="center" wrapText="1"/>
    </xf>
    <xf numFmtId="0" fontId="17" fillId="0" borderId="14" xfId="0" applyFont="1" applyFill="1" applyBorder="1" applyAlignment="1">
      <alignment horizontal="center" vertical="center"/>
    </xf>
    <xf numFmtId="0" fontId="17" fillId="0" borderId="9" xfId="0" quotePrefix="1" applyFont="1" applyFill="1" applyBorder="1" applyAlignment="1">
      <alignment horizontal="center"/>
    </xf>
    <xf numFmtId="0" fontId="17" fillId="0" borderId="14" xfId="0" quotePrefix="1" applyFont="1" applyFill="1" applyBorder="1" applyAlignment="1">
      <alignment horizontal="center" vertical="top"/>
    </xf>
    <xf numFmtId="0" fontId="17" fillId="0" borderId="7" xfId="0" quotePrefix="1" applyFont="1" applyFill="1" applyBorder="1" applyAlignment="1">
      <alignment horizontal="center"/>
    </xf>
    <xf numFmtId="0" fontId="17" fillId="0" borderId="7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vertical="center"/>
    </xf>
    <xf numFmtId="0" fontId="17" fillId="0" borderId="7" xfId="0" quotePrefix="1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5" borderId="10" xfId="0" applyFont="1" applyFill="1" applyBorder="1">
      <alignment vertical="center"/>
    </xf>
    <xf numFmtId="0" fontId="17" fillId="0" borderId="27" xfId="0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 applyProtection="1">
      <alignment vertical="center"/>
    </xf>
    <xf numFmtId="38" fontId="17" fillId="5" borderId="0" xfId="2" applyFont="1" applyFill="1" applyBorder="1">
      <alignment vertical="center"/>
    </xf>
    <xf numFmtId="0" fontId="17" fillId="0" borderId="7" xfId="0" applyFont="1" applyFill="1" applyBorder="1" applyAlignment="1">
      <alignment horizontal="center"/>
    </xf>
    <xf numFmtId="183" fontId="17" fillId="0" borderId="10" xfId="0" applyNumberFormat="1" applyFont="1" applyFill="1" applyBorder="1" applyAlignment="1" applyProtection="1">
      <alignment vertical="center"/>
    </xf>
    <xf numFmtId="0" fontId="17" fillId="0" borderId="7" xfId="0" quotePrefix="1" applyFont="1" applyFill="1" applyBorder="1" applyAlignment="1">
      <alignment horizontal="center" vertical="top"/>
    </xf>
    <xf numFmtId="176" fontId="17" fillId="0" borderId="10" xfId="2" applyNumberFormat="1" applyFont="1" applyFill="1" applyBorder="1" applyAlignment="1" applyProtection="1">
      <alignment horizontal="right" vertical="center"/>
      <protection locked="0"/>
    </xf>
    <xf numFmtId="0" fontId="17" fillId="0" borderId="14" xfId="0" applyFont="1" applyFill="1" applyBorder="1" applyAlignment="1">
      <alignment horizontal="center" vertical="top"/>
    </xf>
    <xf numFmtId="0" fontId="17" fillId="0" borderId="22" xfId="0" quotePrefix="1" applyFont="1" applyFill="1" applyBorder="1" applyAlignment="1">
      <alignment horizontal="center" vertical="center"/>
    </xf>
    <xf numFmtId="180" fontId="17" fillId="5" borderId="21" xfId="0" applyNumberFormat="1" applyFont="1" applyFill="1" applyBorder="1" applyAlignment="1">
      <alignment vertical="center" shrinkToFit="1"/>
    </xf>
    <xf numFmtId="0" fontId="55" fillId="0" borderId="0" xfId="0" applyFont="1" applyFill="1" applyAlignment="1">
      <alignment vertical="center"/>
    </xf>
    <xf numFmtId="0" fontId="17" fillId="0" borderId="0" xfId="0" quotePrefix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 shrinkToFit="1"/>
    </xf>
    <xf numFmtId="180" fontId="17" fillId="0" borderId="0" xfId="4" applyNumberFormat="1" applyFont="1" applyFill="1" applyBorder="1" applyAlignment="1">
      <alignment vertical="center"/>
    </xf>
    <xf numFmtId="0" fontId="40" fillId="0" borderId="0" xfId="0" applyFont="1" applyFill="1" applyAlignment="1">
      <alignment horizontal="left" vertical="center"/>
    </xf>
    <xf numFmtId="0" fontId="44" fillId="5" borderId="0" xfId="0" applyFont="1" applyFill="1" applyAlignment="1">
      <alignment vertical="center"/>
    </xf>
    <xf numFmtId="0" fontId="44" fillId="5" borderId="1" xfId="0" applyFont="1" applyFill="1" applyBorder="1" applyAlignment="1">
      <alignment vertical="center"/>
    </xf>
    <xf numFmtId="0" fontId="44" fillId="5" borderId="2" xfId="0" applyFont="1" applyFill="1" applyBorder="1" applyAlignment="1">
      <alignment vertical="center"/>
    </xf>
    <xf numFmtId="0" fontId="44" fillId="5" borderId="0" xfId="0" applyFont="1" applyFill="1" applyAlignment="1"/>
    <xf numFmtId="0" fontId="17" fillId="5" borderId="5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44" fillId="0" borderId="21" xfId="0" quotePrefix="1" applyFont="1" applyFill="1" applyBorder="1" applyAlignment="1"/>
    <xf numFmtId="0" fontId="17" fillId="0" borderId="77" xfId="0" applyFont="1" applyFill="1" applyBorder="1" applyAlignment="1">
      <alignment horizontal="center" vertical="center"/>
    </xf>
    <xf numFmtId="176" fontId="17" fillId="0" borderId="0" xfId="2" applyNumberFormat="1" applyFont="1" applyFill="1" applyBorder="1" applyAlignment="1">
      <alignment vertical="center" shrinkToFit="1"/>
    </xf>
    <xf numFmtId="0" fontId="44" fillId="0" borderId="0" xfId="0" applyFont="1" applyFill="1" applyBorder="1" applyAlignment="1"/>
    <xf numFmtId="176" fontId="17" fillId="0" borderId="0" xfId="2" applyNumberFormat="1" applyFont="1" applyFill="1" applyBorder="1" applyAlignment="1">
      <alignment vertical="center"/>
    </xf>
    <xf numFmtId="180" fontId="17" fillId="5" borderId="0" xfId="0" applyNumberFormat="1" applyFont="1" applyFill="1" applyBorder="1" applyAlignment="1" applyProtection="1">
      <alignment horizontal="right" vertical="center"/>
      <protection locked="0"/>
    </xf>
    <xf numFmtId="176" fontId="17" fillId="0" borderId="0" xfId="4" applyNumberFormat="1" applyFont="1" applyFill="1" applyBorder="1" applyAlignment="1" applyProtection="1">
      <alignment horizontal="right" vertical="center"/>
      <protection locked="0"/>
    </xf>
    <xf numFmtId="176" fontId="17" fillId="0" borderId="33" xfId="4" applyNumberFormat="1" applyFont="1" applyFill="1" applyBorder="1" applyAlignment="1" applyProtection="1">
      <alignment horizontal="right" vertical="center"/>
      <protection locked="0"/>
    </xf>
    <xf numFmtId="176" fontId="17" fillId="0" borderId="33" xfId="4" applyNumberFormat="1" applyFont="1" applyFill="1" applyBorder="1" applyAlignment="1">
      <alignment vertical="center"/>
    </xf>
    <xf numFmtId="204" fontId="17" fillId="0" borderId="0" xfId="0" applyNumberFormat="1" applyFont="1" applyFill="1" applyBorder="1" applyAlignment="1">
      <alignment vertical="center"/>
    </xf>
    <xf numFmtId="204" fontId="17" fillId="0" borderId="10" xfId="0" applyNumberFormat="1" applyFont="1" applyFill="1" applyBorder="1" applyAlignment="1" applyProtection="1">
      <alignment vertical="center"/>
    </xf>
    <xf numFmtId="176" fontId="17" fillId="0" borderId="0" xfId="2" applyNumberFormat="1" applyFont="1" applyFill="1" applyBorder="1" applyAlignment="1" applyProtection="1">
      <alignment vertical="center"/>
    </xf>
    <xf numFmtId="176" fontId="17" fillId="0" borderId="10" xfId="2" applyNumberFormat="1" applyFont="1" applyFill="1" applyBorder="1" applyAlignment="1" applyProtection="1">
      <alignment vertical="center"/>
    </xf>
    <xf numFmtId="0" fontId="54" fillId="0" borderId="0" xfId="0" applyFont="1" applyFill="1" applyAlignment="1"/>
    <xf numFmtId="38" fontId="44" fillId="0" borderId="0" xfId="2" applyFont="1" applyFill="1" applyAlignment="1"/>
    <xf numFmtId="0" fontId="44" fillId="0" borderId="0" xfId="0" applyFont="1">
      <alignment vertical="center"/>
    </xf>
    <xf numFmtId="0" fontId="17" fillId="0" borderId="0" xfId="0" applyFont="1" applyFill="1" applyAlignment="1"/>
    <xf numFmtId="0" fontId="17" fillId="0" borderId="0" xfId="0" quotePrefix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top"/>
    </xf>
    <xf numFmtId="0" fontId="66" fillId="5" borderId="0" xfId="0" applyFont="1" applyFill="1" applyAlignment="1">
      <alignment vertical="center"/>
    </xf>
    <xf numFmtId="0" fontId="67" fillId="5" borderId="0" xfId="0" applyFont="1" applyFill="1" applyBorder="1" applyAlignment="1" applyProtection="1">
      <alignment horizontal="center" vertical="center"/>
      <protection locked="0"/>
    </xf>
    <xf numFmtId="0" fontId="54" fillId="0" borderId="23" xfId="0" applyFont="1" applyFill="1" applyBorder="1" applyAlignment="1">
      <alignment vertical="center"/>
    </xf>
    <xf numFmtId="0" fontId="56" fillId="0" borderId="0" xfId="0" applyFont="1" applyFill="1" applyBorder="1" applyAlignment="1">
      <alignment horizontal="left" vertical="center"/>
    </xf>
    <xf numFmtId="0" fontId="19" fillId="0" borderId="0" xfId="0" quotePrefix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0" fontId="19" fillId="0" borderId="2" xfId="0" quotePrefix="1" applyFont="1" applyFill="1" applyBorder="1" applyAlignment="1">
      <alignment horizontal="left" vertical="center"/>
    </xf>
    <xf numFmtId="0" fontId="19" fillId="0" borderId="2" xfId="0" applyFont="1" applyFill="1" applyBorder="1" applyAlignment="1">
      <alignment vertical="center"/>
    </xf>
    <xf numFmtId="0" fontId="19" fillId="0" borderId="78" xfId="0" applyFont="1" applyFill="1" applyBorder="1" applyAlignment="1">
      <alignment vertical="center"/>
    </xf>
    <xf numFmtId="0" fontId="19" fillId="0" borderId="77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6" xfId="0" quotePrefix="1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3" fontId="19" fillId="0" borderId="8" xfId="0" applyNumberFormat="1" applyFont="1" applyFill="1" applyBorder="1" applyAlignment="1" applyProtection="1">
      <alignment vertical="center"/>
    </xf>
    <xf numFmtId="3" fontId="19" fillId="0" borderId="9" xfId="0" applyNumberFormat="1" applyFont="1" applyFill="1" applyBorder="1" applyAlignment="1" applyProtection="1">
      <alignment vertical="center"/>
    </xf>
    <xf numFmtId="3" fontId="19" fillId="0" borderId="10" xfId="0" applyNumberFormat="1" applyFont="1" applyFill="1" applyBorder="1" applyAlignment="1" applyProtection="1">
      <alignment vertical="center"/>
    </xf>
    <xf numFmtId="0" fontId="19" fillId="0" borderId="79" xfId="0" applyFont="1" applyFill="1" applyBorder="1" applyAlignment="1">
      <alignment horizontal="distributed" vertical="center"/>
    </xf>
    <xf numFmtId="0" fontId="19" fillId="0" borderId="6" xfId="0" quotePrefix="1" applyFont="1" applyFill="1" applyBorder="1" applyAlignment="1">
      <alignment horizontal="center" vertical="center" shrinkToFit="1"/>
    </xf>
    <xf numFmtId="188" fontId="19" fillId="0" borderId="6" xfId="0" applyNumberFormat="1" applyFont="1" applyFill="1" applyBorder="1" applyAlignment="1" applyProtection="1">
      <alignment vertical="center"/>
    </xf>
    <xf numFmtId="188" fontId="19" fillId="0" borderId="7" xfId="0" applyNumberFormat="1" applyFont="1" applyFill="1" applyBorder="1" applyAlignment="1" applyProtection="1">
      <alignment vertical="center"/>
    </xf>
    <xf numFmtId="188" fontId="19" fillId="0" borderId="25" xfId="0" applyNumberFormat="1" applyFont="1" applyFill="1" applyBorder="1" applyAlignment="1" applyProtection="1">
      <alignment vertical="center"/>
    </xf>
    <xf numFmtId="188" fontId="19" fillId="0" borderId="0" xfId="0" applyNumberFormat="1" applyFont="1" applyFill="1" applyBorder="1" applyAlignment="1" applyProtection="1">
      <alignment vertical="center"/>
    </xf>
    <xf numFmtId="0" fontId="19" fillId="0" borderId="80" xfId="0" applyFont="1" applyFill="1" applyBorder="1" applyAlignment="1">
      <alignment horizontal="center" vertical="center"/>
    </xf>
    <xf numFmtId="0" fontId="19" fillId="0" borderId="67" xfId="0" quotePrefix="1" applyFont="1" applyFill="1" applyBorder="1" applyAlignment="1">
      <alignment horizontal="center" vertical="center" shrinkToFit="1"/>
    </xf>
    <xf numFmtId="177" fontId="19" fillId="0" borderId="67" xfId="0" applyNumberFormat="1" applyFont="1" applyFill="1" applyBorder="1" applyAlignment="1" applyProtection="1">
      <alignment horizontal="right" vertical="center"/>
    </xf>
    <xf numFmtId="177" fontId="19" fillId="0" borderId="81" xfId="0" applyNumberFormat="1" applyFont="1" applyFill="1" applyBorder="1" applyAlignment="1" applyProtection="1">
      <alignment horizontal="right" vertical="center"/>
    </xf>
    <xf numFmtId="177" fontId="19" fillId="0" borderId="49" xfId="0" applyNumberFormat="1" applyFont="1" applyFill="1" applyBorder="1" applyAlignment="1" applyProtection="1">
      <alignment horizontal="right" vertical="center"/>
    </xf>
    <xf numFmtId="177" fontId="19" fillId="0" borderId="41" xfId="0" applyNumberFormat="1" applyFont="1" applyFill="1" applyBorder="1" applyAlignment="1" applyProtection="1">
      <alignment horizontal="right" vertical="center"/>
    </xf>
    <xf numFmtId="0" fontId="16" fillId="0" borderId="79" xfId="0" applyFont="1" applyFill="1" applyBorder="1" applyAlignment="1">
      <alignment vertical="center" shrinkToFit="1"/>
    </xf>
    <xf numFmtId="0" fontId="19" fillId="0" borderId="82" xfId="0" quotePrefix="1" applyFont="1" applyFill="1" applyBorder="1" applyAlignment="1">
      <alignment horizontal="center" vertical="center" shrinkToFit="1"/>
    </xf>
    <xf numFmtId="188" fontId="19" fillId="0" borderId="82" xfId="0" applyNumberFormat="1" applyFont="1" applyFill="1" applyBorder="1" applyAlignment="1" applyProtection="1">
      <alignment vertical="center"/>
    </xf>
    <xf numFmtId="188" fontId="19" fillId="0" borderId="40" xfId="0" applyNumberFormat="1" applyFont="1" applyFill="1" applyBorder="1" applyAlignment="1" applyProtection="1">
      <alignment vertical="center"/>
    </xf>
    <xf numFmtId="188" fontId="19" fillId="0" borderId="66" xfId="0" applyNumberFormat="1" applyFont="1" applyFill="1" applyBorder="1" applyAlignment="1" applyProtection="1">
      <alignment vertical="center"/>
    </xf>
    <xf numFmtId="0" fontId="19" fillId="0" borderId="81" xfId="0" quotePrefix="1" applyFont="1" applyFill="1" applyBorder="1" applyAlignment="1">
      <alignment horizontal="center" vertical="center" shrinkToFit="1"/>
    </xf>
    <xf numFmtId="3" fontId="19" fillId="0" borderId="67" xfId="0" applyNumberFormat="1" applyFont="1" applyFill="1" applyBorder="1" applyAlignment="1" applyProtection="1">
      <alignment vertical="center"/>
    </xf>
    <xf numFmtId="3" fontId="19" fillId="0" borderId="81" xfId="0" applyNumberFormat="1" applyFont="1" applyFill="1" applyBorder="1" applyAlignment="1" applyProtection="1">
      <alignment vertical="center"/>
    </xf>
    <xf numFmtId="3" fontId="19" fillId="0" borderId="41" xfId="0" applyNumberFormat="1" applyFont="1" applyFill="1" applyBorder="1" applyAlignment="1" applyProtection="1">
      <alignment vertical="center"/>
    </xf>
    <xf numFmtId="0" fontId="19" fillId="0" borderId="7" xfId="0" quotePrefix="1" applyFont="1" applyFill="1" applyBorder="1" applyAlignment="1">
      <alignment horizontal="center" vertical="center" shrinkToFit="1"/>
    </xf>
    <xf numFmtId="188" fontId="19" fillId="0" borderId="82" xfId="0" applyNumberFormat="1" applyFont="1" applyFill="1" applyBorder="1" applyAlignment="1" applyProtection="1">
      <alignment horizontal="right" vertical="center"/>
    </xf>
    <xf numFmtId="0" fontId="16" fillId="0" borderId="49" xfId="0" applyFont="1" applyFill="1" applyBorder="1" applyAlignment="1">
      <alignment horizontal="left" vertical="center"/>
    </xf>
    <xf numFmtId="0" fontId="16" fillId="0" borderId="25" xfId="0" applyFont="1" applyFill="1" applyBorder="1" applyAlignment="1">
      <alignment horizontal="left" vertical="center"/>
    </xf>
    <xf numFmtId="3" fontId="16" fillId="0" borderId="0" xfId="0" applyNumberFormat="1" applyFont="1" applyFill="1" applyAlignment="1">
      <alignment vertical="center"/>
    </xf>
    <xf numFmtId="0" fontId="19" fillId="0" borderId="67" xfId="0" quotePrefix="1" applyFont="1" applyFill="1" applyBorder="1" applyAlignment="1">
      <alignment horizontal="right" vertical="center"/>
    </xf>
    <xf numFmtId="0" fontId="19" fillId="0" borderId="41" xfId="0" quotePrefix="1" applyFont="1" applyFill="1" applyBorder="1" applyAlignment="1">
      <alignment horizontal="left" vertical="center"/>
    </xf>
    <xf numFmtId="0" fontId="19" fillId="0" borderId="13" xfId="0" quotePrefix="1" applyFont="1" applyFill="1" applyBorder="1" applyAlignment="1">
      <alignment horizontal="right" vertical="center"/>
    </xf>
    <xf numFmtId="0" fontId="19" fillId="0" borderId="12" xfId="0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left" vertical="center"/>
    </xf>
    <xf numFmtId="0" fontId="19" fillId="0" borderId="14" xfId="0" quotePrefix="1" applyFont="1" applyFill="1" applyBorder="1" applyAlignment="1">
      <alignment horizontal="center" vertical="center" shrinkToFit="1"/>
    </xf>
    <xf numFmtId="179" fontId="19" fillId="0" borderId="14" xfId="0" applyNumberFormat="1" applyFont="1" applyFill="1" applyBorder="1" applyAlignment="1" applyProtection="1">
      <alignment vertical="center"/>
    </xf>
    <xf numFmtId="179" fontId="19" fillId="0" borderId="13" xfId="0" applyNumberFormat="1" applyFont="1" applyFill="1" applyBorder="1" applyAlignment="1" applyProtection="1">
      <alignment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8" xfId="0" quotePrefix="1" applyFont="1" applyFill="1" applyBorder="1" applyAlignment="1">
      <alignment horizontal="right" vertical="center"/>
    </xf>
    <xf numFmtId="0" fontId="19" fillId="0" borderId="10" xfId="0" quotePrefix="1" applyFont="1" applyFill="1" applyBorder="1" applyAlignment="1">
      <alignment horizontal="left" vertical="center"/>
    </xf>
    <xf numFmtId="0" fontId="16" fillId="0" borderId="10" xfId="0" applyFont="1" applyFill="1" applyBorder="1" applyAlignment="1">
      <alignment horizontal="left" vertical="center"/>
    </xf>
    <xf numFmtId="0" fontId="19" fillId="0" borderId="9" xfId="0" quotePrefix="1" applyFont="1" applyFill="1" applyBorder="1" applyAlignment="1">
      <alignment horizontal="center" vertical="center" shrinkToFit="1"/>
    </xf>
    <xf numFmtId="0" fontId="19" fillId="0" borderId="6" xfId="0" quotePrefix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179" fontId="19" fillId="0" borderId="7" xfId="0" applyNumberFormat="1" applyFont="1" applyFill="1" applyBorder="1" applyAlignment="1" applyProtection="1">
      <alignment vertical="center"/>
    </xf>
    <xf numFmtId="179" fontId="19" fillId="0" borderId="0" xfId="0" applyNumberFormat="1" applyFont="1" applyFill="1" applyBorder="1" applyAlignment="1" applyProtection="1">
      <alignment vertical="center"/>
    </xf>
    <xf numFmtId="179" fontId="19" fillId="0" borderId="6" xfId="0" applyNumberFormat="1" applyFont="1" applyFill="1" applyBorder="1" applyAlignment="1" applyProtection="1">
      <alignment vertical="center"/>
    </xf>
    <xf numFmtId="0" fontId="16" fillId="0" borderId="41" xfId="0" applyFont="1" applyFill="1" applyBorder="1" applyAlignment="1">
      <alignment horizontal="left" vertical="center"/>
    </xf>
    <xf numFmtId="3" fontId="19" fillId="0" borderId="49" xfId="0" applyNumberFormat="1" applyFont="1" applyFill="1" applyBorder="1" applyAlignment="1" applyProtection="1">
      <alignment horizontal="right" vertical="center"/>
    </xf>
    <xf numFmtId="3" fontId="19" fillId="0" borderId="81" xfId="0" applyNumberFormat="1" applyFont="1" applyFill="1" applyBorder="1" applyAlignment="1" applyProtection="1">
      <alignment horizontal="right" vertical="center"/>
    </xf>
    <xf numFmtId="3" fontId="19" fillId="0" borderId="41" xfId="0" applyNumberFormat="1" applyFont="1" applyFill="1" applyBorder="1" applyAlignment="1" applyProtection="1">
      <alignment horizontal="right" vertical="center"/>
    </xf>
    <xf numFmtId="3" fontId="19" fillId="0" borderId="67" xfId="0" applyNumberFormat="1" applyFont="1" applyFill="1" applyBorder="1" applyAlignment="1" applyProtection="1">
      <alignment horizontal="right" vertical="center"/>
    </xf>
    <xf numFmtId="179" fontId="19" fillId="0" borderId="82" xfId="0" applyNumberFormat="1" applyFont="1" applyFill="1" applyBorder="1" applyAlignment="1" applyProtection="1">
      <alignment vertical="center"/>
    </xf>
    <xf numFmtId="179" fontId="19" fillId="0" borderId="25" xfId="0" applyNumberFormat="1" applyFont="1" applyFill="1" applyBorder="1" applyAlignment="1" applyProtection="1">
      <alignment vertical="center"/>
    </xf>
    <xf numFmtId="0" fontId="19" fillId="0" borderId="31" xfId="0" applyFont="1" applyFill="1" applyBorder="1" applyAlignment="1">
      <alignment horizontal="center" vertical="center"/>
    </xf>
    <xf numFmtId="0" fontId="19" fillId="0" borderId="64" xfId="0" applyFont="1" applyFill="1" applyBorder="1" applyAlignment="1">
      <alignment vertical="center"/>
    </xf>
    <xf numFmtId="0" fontId="19" fillId="0" borderId="13" xfId="0" applyFont="1" applyFill="1" applyBorder="1" applyAlignment="1">
      <alignment horizontal="right" vertical="center"/>
    </xf>
    <xf numFmtId="0" fontId="19" fillId="0" borderId="12" xfId="0" quotePrefix="1" applyFont="1" applyFill="1" applyBorder="1" applyAlignment="1">
      <alignment horizontal="left" vertical="center"/>
    </xf>
    <xf numFmtId="0" fontId="16" fillId="0" borderId="12" xfId="0" applyFont="1" applyFill="1" applyBorder="1" applyAlignment="1">
      <alignment horizontal="left" vertical="center"/>
    </xf>
    <xf numFmtId="38" fontId="19" fillId="0" borderId="9" xfId="3" applyFont="1" applyFill="1" applyBorder="1" applyAlignment="1">
      <alignment vertical="center"/>
    </xf>
    <xf numFmtId="38" fontId="19" fillId="0" borderId="8" xfId="3" applyFont="1" applyFill="1" applyBorder="1" applyAlignment="1">
      <alignment vertical="center"/>
    </xf>
    <xf numFmtId="179" fontId="19" fillId="0" borderId="40" xfId="0" applyNumberFormat="1" applyFont="1" applyFill="1" applyBorder="1" applyAlignment="1" applyProtection="1">
      <alignment vertical="center"/>
    </xf>
    <xf numFmtId="179" fontId="19" fillId="0" borderId="66" xfId="0" applyNumberFormat="1" applyFont="1" applyFill="1" applyBorder="1" applyAlignment="1" applyProtection="1">
      <alignment vertical="center"/>
    </xf>
    <xf numFmtId="3" fontId="19" fillId="0" borderId="7" xfId="0" applyNumberFormat="1" applyFont="1" applyFill="1" applyBorder="1" applyAlignment="1" applyProtection="1">
      <alignment vertical="center"/>
    </xf>
    <xf numFmtId="3" fontId="19" fillId="0" borderId="6" xfId="0" applyNumberFormat="1" applyFont="1" applyFill="1" applyBorder="1" applyAlignment="1" applyProtection="1">
      <alignment vertical="center"/>
    </xf>
    <xf numFmtId="0" fontId="19" fillId="0" borderId="41" xfId="0" applyFont="1" applyFill="1" applyBorder="1" applyAlignment="1">
      <alignment horizontal="left" vertical="center"/>
    </xf>
    <xf numFmtId="0" fontId="19" fillId="0" borderId="81" xfId="0" applyFont="1" applyFill="1" applyBorder="1" applyAlignment="1">
      <alignment horizontal="center" vertical="center" shrinkToFit="1"/>
    </xf>
    <xf numFmtId="190" fontId="19" fillId="0" borderId="67" xfId="0" applyNumberFormat="1" applyFont="1" applyFill="1" applyBorder="1" applyAlignment="1" applyProtection="1">
      <alignment vertical="center"/>
    </xf>
    <xf numFmtId="189" fontId="19" fillId="0" borderId="81" xfId="0" applyNumberFormat="1" applyFont="1" applyFill="1" applyBorder="1" applyAlignment="1" applyProtection="1">
      <alignment vertical="center"/>
    </xf>
    <xf numFmtId="189" fontId="19" fillId="0" borderId="41" xfId="0" applyNumberFormat="1" applyFont="1" applyFill="1" applyBorder="1" applyAlignment="1" applyProtection="1">
      <alignment vertical="center"/>
    </xf>
    <xf numFmtId="189" fontId="19" fillId="0" borderId="67" xfId="0" applyNumberFormat="1" applyFont="1" applyFill="1" applyBorder="1" applyAlignment="1" applyProtection="1">
      <alignment vertical="center"/>
    </xf>
    <xf numFmtId="189" fontId="19" fillId="0" borderId="49" xfId="0" applyNumberFormat="1" applyFont="1" applyFill="1" applyBorder="1" applyAlignment="1" applyProtection="1">
      <alignment vertical="center"/>
    </xf>
    <xf numFmtId="191" fontId="19" fillId="0" borderId="7" xfId="0" applyNumberFormat="1" applyFont="1" applyFill="1" applyBorder="1" applyAlignment="1" applyProtection="1">
      <alignment vertical="center"/>
    </xf>
    <xf numFmtId="191" fontId="19" fillId="0" borderId="14" xfId="0" applyNumberFormat="1" applyFont="1" applyFill="1" applyBorder="1" applyAlignment="1" applyProtection="1">
      <alignment vertical="center"/>
    </xf>
    <xf numFmtId="191" fontId="19" fillId="0" borderId="6" xfId="0" applyNumberFormat="1" applyFont="1" applyFill="1" applyBorder="1" applyAlignment="1" applyProtection="1">
      <alignment vertical="center"/>
    </xf>
    <xf numFmtId="191" fontId="19" fillId="0" borderId="25" xfId="0" applyNumberFormat="1" applyFont="1" applyFill="1" applyBorder="1" applyAlignment="1" applyProtection="1">
      <alignment vertical="center"/>
    </xf>
    <xf numFmtId="191" fontId="19" fillId="0" borderId="0" xfId="0" applyNumberFormat="1" applyFont="1" applyFill="1" applyBorder="1" applyAlignment="1" applyProtection="1">
      <alignment vertical="center"/>
    </xf>
    <xf numFmtId="188" fontId="19" fillId="0" borderId="8" xfId="0" applyNumberFormat="1" applyFont="1" applyFill="1" applyBorder="1" applyAlignment="1" applyProtection="1">
      <alignment vertical="center"/>
    </xf>
    <xf numFmtId="183" fontId="19" fillId="0" borderId="67" xfId="0" applyNumberFormat="1" applyFont="1" applyFill="1" applyBorder="1" applyAlignment="1" applyProtection="1">
      <alignment horizontal="right" vertical="center"/>
    </xf>
    <xf numFmtId="179" fontId="19" fillId="0" borderId="6" xfId="0" applyNumberFormat="1" applyFont="1" applyFill="1" applyBorder="1" applyAlignment="1">
      <alignment vertical="center"/>
    </xf>
    <xf numFmtId="0" fontId="19" fillId="0" borderId="10" xfId="0" quotePrefix="1" applyFont="1" applyFill="1" applyBorder="1" applyAlignment="1">
      <alignment horizontal="right" vertical="center"/>
    </xf>
    <xf numFmtId="0" fontId="19" fillId="0" borderId="10" xfId="0" applyFont="1" applyFill="1" applyBorder="1" applyAlignment="1">
      <alignment horizontal="left" vertical="center"/>
    </xf>
    <xf numFmtId="0" fontId="19" fillId="0" borderId="9" xfId="0" applyFont="1" applyFill="1" applyBorder="1" applyAlignment="1">
      <alignment horizontal="center" vertical="center" shrinkToFit="1"/>
    </xf>
    <xf numFmtId="177" fontId="19" fillId="0" borderId="24" xfId="0" applyNumberFormat="1" applyFont="1" applyFill="1" applyBorder="1" applyAlignment="1">
      <alignment vertical="center"/>
    </xf>
    <xf numFmtId="177" fontId="19" fillId="0" borderId="9" xfId="0" applyNumberFormat="1" applyFont="1" applyFill="1" applyBorder="1" applyAlignment="1">
      <alignment vertical="center"/>
    </xf>
    <xf numFmtId="177" fontId="19" fillId="0" borderId="10" xfId="0" applyNumberFormat="1" applyFont="1" applyFill="1" applyBorder="1" applyAlignment="1">
      <alignment vertical="center"/>
    </xf>
    <xf numFmtId="177" fontId="19" fillId="0" borderId="8" xfId="0" applyNumberFormat="1" applyFont="1" applyFill="1" applyBorder="1" applyAlignment="1">
      <alignment vertical="center"/>
    </xf>
    <xf numFmtId="0" fontId="19" fillId="0" borderId="12" xfId="0" quotePrefix="1" applyFont="1" applyFill="1" applyBorder="1" applyAlignment="1">
      <alignment horizontal="right" vertical="center"/>
    </xf>
    <xf numFmtId="0" fontId="19" fillId="0" borderId="14" xfId="0" applyFont="1" applyFill="1" applyBorder="1" applyAlignment="1">
      <alignment horizontal="center" vertical="center" shrinkToFit="1"/>
    </xf>
    <xf numFmtId="177" fontId="19" fillId="0" borderId="26" xfId="0" applyNumberFormat="1" applyFont="1" applyFill="1" applyBorder="1" applyAlignment="1">
      <alignment vertical="center"/>
    </xf>
    <xf numFmtId="177" fontId="19" fillId="0" borderId="14" xfId="0" applyNumberFormat="1" applyFont="1" applyFill="1" applyBorder="1" applyAlignment="1">
      <alignment vertical="center"/>
    </xf>
    <xf numFmtId="177" fontId="19" fillId="0" borderId="12" xfId="0" applyNumberFormat="1" applyFont="1" applyFill="1" applyBorder="1" applyAlignment="1">
      <alignment vertical="center"/>
    </xf>
    <xf numFmtId="177" fontId="19" fillId="0" borderId="13" xfId="0" applyNumberFormat="1" applyFont="1" applyFill="1" applyBorder="1" applyAlignment="1">
      <alignment vertical="center"/>
    </xf>
    <xf numFmtId="0" fontId="19" fillId="0" borderId="10" xfId="0" applyFont="1" applyFill="1" applyBorder="1" applyAlignment="1">
      <alignment vertical="center"/>
    </xf>
    <xf numFmtId="0" fontId="16" fillId="0" borderId="10" xfId="0" applyFont="1" applyFill="1" applyBorder="1" applyAlignment="1">
      <alignment vertical="center"/>
    </xf>
    <xf numFmtId="177" fontId="16" fillId="0" borderId="0" xfId="0" applyNumberFormat="1" applyFont="1" applyFill="1" applyAlignment="1">
      <alignment vertical="center"/>
    </xf>
    <xf numFmtId="0" fontId="19" fillId="0" borderId="21" xfId="0" applyFont="1" applyFill="1" applyBorder="1" applyAlignment="1">
      <alignment vertical="center"/>
    </xf>
    <xf numFmtId="0" fontId="16" fillId="0" borderId="21" xfId="0" applyFont="1" applyFill="1" applyBorder="1" applyAlignment="1">
      <alignment vertical="center"/>
    </xf>
    <xf numFmtId="0" fontId="19" fillId="0" borderId="43" xfId="0" applyFont="1" applyFill="1" applyBorder="1" applyAlignment="1">
      <alignment horizontal="center" vertical="center" shrinkToFit="1"/>
    </xf>
    <xf numFmtId="38" fontId="19" fillId="0" borderId="43" xfId="3" applyFont="1" applyFill="1" applyBorder="1" applyAlignment="1">
      <alignment vertical="center"/>
    </xf>
    <xf numFmtId="38" fontId="19" fillId="0" borderId="22" xfId="3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left" vertical="center"/>
    </xf>
    <xf numFmtId="0" fontId="23" fillId="0" borderId="0" xfId="0" quotePrefix="1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9" fillId="0" borderId="0" xfId="0" quotePrefix="1" applyFont="1" applyFill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179" fontId="16" fillId="0" borderId="0" xfId="0" applyNumberFormat="1" applyFont="1" applyFill="1" applyBorder="1" applyAlignment="1">
      <alignment horizontal="right" vertical="center"/>
    </xf>
    <xf numFmtId="0" fontId="0" fillId="5" borderId="8" xfId="0" applyFont="1" applyFill="1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8" xfId="0" applyBorder="1">
      <alignment vertical="center"/>
    </xf>
    <xf numFmtId="0" fontId="0" fillId="0" borderId="7" xfId="0" applyBorder="1">
      <alignment vertical="center"/>
    </xf>
    <xf numFmtId="0" fontId="0" fillId="0" borderId="9" xfId="0" applyBorder="1">
      <alignment vertical="center"/>
    </xf>
    <xf numFmtId="0" fontId="0" fillId="6" borderId="7" xfId="0" applyFill="1" applyBorder="1">
      <alignment vertical="center"/>
    </xf>
    <xf numFmtId="0" fontId="17" fillId="5" borderId="7" xfId="0" applyFont="1" applyFill="1" applyBorder="1" applyAlignment="1">
      <alignment horizontal="center" vertical="center"/>
    </xf>
    <xf numFmtId="0" fontId="0" fillId="6" borderId="0" xfId="0" applyFill="1" applyBorder="1">
      <alignment vertical="center"/>
    </xf>
    <xf numFmtId="188" fontId="0" fillId="0" borderId="0" xfId="0" applyNumberFormat="1" applyBorder="1">
      <alignment vertical="center"/>
    </xf>
    <xf numFmtId="0" fontId="0" fillId="5" borderId="10" xfId="0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center" vertical="center"/>
    </xf>
    <xf numFmtId="188" fontId="0" fillId="0" borderId="7" xfId="0" applyNumberFormat="1" applyBorder="1">
      <alignment vertical="center"/>
    </xf>
    <xf numFmtId="188" fontId="0" fillId="0" borderId="14" xfId="0" applyNumberFormat="1" applyBorder="1">
      <alignment vertical="center"/>
    </xf>
    <xf numFmtId="188" fontId="0" fillId="0" borderId="6" xfId="0" applyNumberFormat="1" applyBorder="1">
      <alignment vertical="center"/>
    </xf>
    <xf numFmtId="188" fontId="0" fillId="0" borderId="13" xfId="0" applyNumberFormat="1" applyBorder="1">
      <alignment vertical="center"/>
    </xf>
    <xf numFmtId="188" fontId="0" fillId="0" borderId="10" xfId="0" applyNumberFormat="1" applyBorder="1">
      <alignment vertical="center"/>
    </xf>
    <xf numFmtId="188" fontId="0" fillId="0" borderId="9" xfId="0" applyNumberFormat="1" applyBorder="1">
      <alignment vertical="center"/>
    </xf>
    <xf numFmtId="0" fontId="0" fillId="6" borderId="8" xfId="0" applyFill="1" applyBorder="1">
      <alignment vertical="center"/>
    </xf>
    <xf numFmtId="0" fontId="0" fillId="6" borderId="9" xfId="0" applyFill="1" applyBorder="1">
      <alignment vertical="center"/>
    </xf>
    <xf numFmtId="188" fontId="0" fillId="6" borderId="6" xfId="0" applyNumberFormat="1" applyFill="1" applyBorder="1">
      <alignment vertical="center"/>
    </xf>
    <xf numFmtId="188" fontId="0" fillId="6" borderId="7" xfId="0" applyNumberFormat="1" applyFill="1" applyBorder="1">
      <alignment vertical="center"/>
    </xf>
    <xf numFmtId="0" fontId="19" fillId="0" borderId="51" xfId="0" applyFont="1" applyFill="1" applyBorder="1" applyAlignment="1">
      <alignment vertical="center"/>
    </xf>
    <xf numFmtId="0" fontId="19" fillId="0" borderId="52" xfId="0" applyFont="1" applyFill="1" applyBorder="1" applyAlignment="1">
      <alignment horizontal="center" vertical="center"/>
    </xf>
    <xf numFmtId="38" fontId="19" fillId="0" borderId="11" xfId="3" applyFont="1" applyFill="1" applyBorder="1" applyAlignment="1">
      <alignment vertical="center"/>
    </xf>
    <xf numFmtId="188" fontId="19" fillId="0" borderId="11" xfId="0" applyNumberFormat="1" applyFont="1" applyFill="1" applyBorder="1" applyAlignment="1" applyProtection="1">
      <alignment vertical="center"/>
    </xf>
    <xf numFmtId="179" fontId="19" fillId="0" borderId="52" xfId="0" applyNumberFormat="1" applyFont="1" applyFill="1" applyBorder="1" applyAlignment="1" applyProtection="1">
      <alignment vertical="center"/>
    </xf>
    <xf numFmtId="183" fontId="19" fillId="0" borderId="83" xfId="0" applyNumberFormat="1" applyFont="1" applyFill="1" applyBorder="1" applyAlignment="1" applyProtection="1">
      <alignment horizontal="right" vertical="center"/>
    </xf>
    <xf numFmtId="179" fontId="19" fillId="0" borderId="52" xfId="0" applyNumberFormat="1" applyFont="1" applyFill="1" applyBorder="1" applyAlignment="1">
      <alignment vertical="center"/>
    </xf>
    <xf numFmtId="0" fontId="17" fillId="5" borderId="0" xfId="0" applyFont="1" applyFill="1" applyAlignment="1">
      <alignment horizontal="right" vertical="center"/>
    </xf>
    <xf numFmtId="0" fontId="68" fillId="5" borderId="56" xfId="0" quotePrefix="1" applyFont="1" applyFill="1" applyBorder="1" applyAlignment="1">
      <alignment horizontal="center" vertical="center"/>
    </xf>
    <xf numFmtId="0" fontId="67" fillId="5" borderId="63" xfId="0" applyFont="1" applyFill="1" applyBorder="1" applyAlignment="1" applyProtection="1">
      <alignment horizontal="center" vertical="center"/>
      <protection locked="0"/>
    </xf>
    <xf numFmtId="0" fontId="17" fillId="5" borderId="77" xfId="0" applyFont="1" applyFill="1" applyBorder="1" applyAlignment="1">
      <alignment horizontal="center" vertical="center"/>
    </xf>
    <xf numFmtId="0" fontId="17" fillId="5" borderId="44" xfId="0" applyFont="1" applyFill="1" applyBorder="1" applyAlignment="1">
      <alignment vertical="center" shrinkToFit="1"/>
    </xf>
    <xf numFmtId="0" fontId="17" fillId="5" borderId="17" xfId="0" applyFont="1" applyFill="1" applyBorder="1" applyAlignment="1">
      <alignment vertical="center" shrinkToFit="1"/>
    </xf>
    <xf numFmtId="0" fontId="54" fillId="5" borderId="57" xfId="0" applyFont="1" applyFill="1" applyBorder="1" applyAlignment="1">
      <alignment vertical="center"/>
    </xf>
    <xf numFmtId="0" fontId="17" fillId="5" borderId="14" xfId="0" applyFont="1" applyFill="1" applyBorder="1" applyAlignment="1">
      <alignment horizontal="center" vertical="center" shrinkToFit="1"/>
    </xf>
    <xf numFmtId="0" fontId="17" fillId="5" borderId="18" xfId="0" applyFont="1" applyFill="1" applyBorder="1" applyAlignment="1">
      <alignment vertical="center" shrinkToFit="1"/>
    </xf>
    <xf numFmtId="0" fontId="17" fillId="5" borderId="58" xfId="0" applyFont="1" applyFill="1" applyBorder="1" applyAlignment="1">
      <alignment vertical="center" shrinkToFit="1"/>
    </xf>
    <xf numFmtId="0" fontId="17" fillId="5" borderId="57" xfId="0" applyFont="1" applyFill="1" applyBorder="1" applyAlignment="1">
      <alignment vertical="center" shrinkToFit="1"/>
    </xf>
    <xf numFmtId="0" fontId="54" fillId="5" borderId="7" xfId="0" applyFont="1" applyFill="1" applyBorder="1" applyAlignment="1">
      <alignment horizontal="center" vertical="center"/>
    </xf>
    <xf numFmtId="0" fontId="54" fillId="5" borderId="52" xfId="0" quotePrefix="1" applyFont="1" applyFill="1" applyBorder="1" applyAlignment="1">
      <alignment horizontal="center" vertical="center" shrinkToFit="1"/>
    </xf>
    <xf numFmtId="0" fontId="17" fillId="5" borderId="57" xfId="0" quotePrefix="1" applyFont="1" applyFill="1" applyBorder="1" applyAlignment="1">
      <alignment vertical="center"/>
    </xf>
    <xf numFmtId="0" fontId="17" fillId="5" borderId="43" xfId="0" applyFont="1" applyFill="1" applyBorder="1" applyAlignment="1">
      <alignment horizontal="center" vertical="center"/>
    </xf>
    <xf numFmtId="0" fontId="54" fillId="5" borderId="46" xfId="0" applyFont="1" applyFill="1" applyBorder="1" applyAlignment="1">
      <alignment horizontal="center" vertical="center" shrinkToFit="1"/>
    </xf>
    <xf numFmtId="0" fontId="17" fillId="5" borderId="63" xfId="0" quotePrefix="1" applyFont="1" applyFill="1" applyBorder="1" applyAlignment="1">
      <alignment vertical="center"/>
    </xf>
    <xf numFmtId="0" fontId="54" fillId="5" borderId="1" xfId="0" applyFont="1" applyFill="1" applyBorder="1" applyAlignment="1">
      <alignment horizontal="center" vertical="center"/>
    </xf>
    <xf numFmtId="0" fontId="54" fillId="5" borderId="77" xfId="0" applyFont="1" applyFill="1" applyBorder="1" applyAlignment="1">
      <alignment horizontal="center" vertical="center"/>
    </xf>
    <xf numFmtId="0" fontId="54" fillId="5" borderId="44" xfId="0" quotePrefix="1" applyFont="1" applyFill="1" applyBorder="1" applyAlignment="1">
      <alignment horizontal="center" vertical="center" shrinkToFit="1"/>
    </xf>
    <xf numFmtId="0" fontId="17" fillId="5" borderId="56" xfId="0" applyFont="1" applyFill="1" applyBorder="1" applyAlignment="1">
      <alignment vertical="center"/>
    </xf>
    <xf numFmtId="0" fontId="54" fillId="5" borderId="20" xfId="0" applyFont="1" applyFill="1" applyBorder="1" applyAlignment="1">
      <alignment horizontal="center" vertical="center"/>
    </xf>
    <xf numFmtId="0" fontId="54" fillId="5" borderId="43" xfId="0" applyFont="1" applyFill="1" applyBorder="1" applyAlignment="1">
      <alignment horizontal="center" vertical="center"/>
    </xf>
    <xf numFmtId="0" fontId="54" fillId="5" borderId="23" xfId="0" applyFont="1" applyFill="1" applyBorder="1" applyAlignment="1">
      <alignment horizontal="center" vertical="center" shrinkToFit="1"/>
    </xf>
    <xf numFmtId="57" fontId="0" fillId="5" borderId="0" xfId="0" applyNumberFormat="1" applyFont="1" applyFill="1">
      <alignment vertical="center"/>
    </xf>
    <xf numFmtId="0" fontId="0" fillId="0" borderId="50" xfId="0" applyFont="1" applyBorder="1">
      <alignment vertical="center"/>
    </xf>
    <xf numFmtId="188" fontId="0" fillId="0" borderId="50" xfId="0" applyNumberFormat="1" applyFont="1" applyBorder="1">
      <alignment vertical="center"/>
    </xf>
    <xf numFmtId="0" fontId="17" fillId="5" borderId="0" xfId="0" applyFont="1" applyFill="1" applyAlignment="1"/>
    <xf numFmtId="0" fontId="0" fillId="5" borderId="25" xfId="0" applyFont="1" applyFill="1" applyBorder="1" applyAlignment="1">
      <alignment horizontal="center" vertical="center"/>
    </xf>
    <xf numFmtId="56" fontId="0" fillId="5" borderId="0" xfId="0" applyNumberFormat="1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0" fillId="5" borderId="55" xfId="0" applyFont="1" applyFill="1" applyBorder="1" applyAlignment="1">
      <alignment horizontal="center" vertical="center"/>
    </xf>
    <xf numFmtId="0" fontId="0" fillId="6" borderId="55" xfId="0" applyFont="1" applyFill="1" applyBorder="1" applyAlignment="1">
      <alignment horizontal="center" vertical="center"/>
    </xf>
    <xf numFmtId="0" fontId="0" fillId="5" borderId="50" xfId="0" applyFont="1" applyFill="1" applyBorder="1" applyAlignment="1">
      <alignment horizontal="center" vertical="center"/>
    </xf>
    <xf numFmtId="0" fontId="0" fillId="5" borderId="33" xfId="0" applyFont="1" applyFill="1" applyBorder="1" applyAlignment="1">
      <alignment horizontal="center" vertical="center"/>
    </xf>
    <xf numFmtId="0" fontId="0" fillId="5" borderId="39" xfId="0" applyFont="1" applyFill="1" applyBorder="1" applyAlignment="1">
      <alignment horizontal="center" vertical="center"/>
    </xf>
    <xf numFmtId="0" fontId="0" fillId="6" borderId="50" xfId="0" applyFont="1" applyFill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6" borderId="33" xfId="0" applyFont="1" applyFill="1" applyBorder="1" applyAlignment="1">
      <alignment horizontal="center" vertical="center"/>
    </xf>
    <xf numFmtId="0" fontId="0" fillId="0" borderId="50" xfId="0" applyFont="1" applyFill="1" applyBorder="1" applyAlignment="1">
      <alignment horizontal="center" vertical="center"/>
    </xf>
    <xf numFmtId="0" fontId="0" fillId="0" borderId="39" xfId="0" applyFont="1" applyFill="1" applyBorder="1" applyAlignment="1">
      <alignment horizontal="center" vertical="center"/>
    </xf>
    <xf numFmtId="0" fontId="17" fillId="0" borderId="50" xfId="0" applyFont="1" applyFill="1" applyBorder="1">
      <alignment vertical="center"/>
    </xf>
    <xf numFmtId="0" fontId="17" fillId="0" borderId="50" xfId="0" applyFont="1" applyBorder="1">
      <alignment vertical="center"/>
    </xf>
    <xf numFmtId="0" fontId="17" fillId="4" borderId="50" xfId="0" applyFont="1" applyFill="1" applyBorder="1">
      <alignment vertical="center"/>
    </xf>
    <xf numFmtId="0" fontId="17" fillId="6" borderId="39" xfId="0" applyFont="1" applyFill="1" applyBorder="1" applyAlignment="1">
      <alignment horizontal="center" vertical="center"/>
    </xf>
    <xf numFmtId="0" fontId="0" fillId="0" borderId="50" xfId="0" applyFont="1" applyBorder="1" applyAlignment="1">
      <alignment horizontal="left" vertical="center"/>
    </xf>
    <xf numFmtId="0" fontId="0" fillId="5" borderId="24" xfId="0" applyFont="1" applyFill="1" applyBorder="1" applyAlignment="1">
      <alignment horizontal="center" vertical="center"/>
    </xf>
    <xf numFmtId="0" fontId="0" fillId="0" borderId="55" xfId="0" applyFont="1" applyBorder="1" applyAlignment="1">
      <alignment horizontal="left" vertical="center"/>
    </xf>
    <xf numFmtId="40" fontId="1" fillId="5" borderId="55" xfId="2" applyNumberFormat="1" applyFont="1" applyFill="1" applyBorder="1">
      <alignment vertical="center"/>
    </xf>
    <xf numFmtId="4" fontId="0" fillId="0" borderId="0" xfId="0" applyNumberFormat="1">
      <alignment vertical="center"/>
    </xf>
    <xf numFmtId="188" fontId="0" fillId="4" borderId="50" xfId="0" applyNumberFormat="1" applyFont="1" applyFill="1" applyBorder="1">
      <alignment vertical="center"/>
    </xf>
    <xf numFmtId="176" fontId="1" fillId="6" borderId="50" xfId="2" applyNumberFormat="1" applyFont="1" applyFill="1" applyBorder="1" applyAlignment="1">
      <alignment horizontal="right" vertical="center"/>
    </xf>
    <xf numFmtId="176" fontId="1" fillId="6" borderId="7" xfId="2" applyNumberFormat="1" applyFont="1" applyFill="1" applyBorder="1" applyAlignment="1">
      <alignment horizontal="right" vertical="center"/>
    </xf>
    <xf numFmtId="38" fontId="1" fillId="5" borderId="33" xfId="2" applyFont="1" applyFill="1" applyBorder="1" applyAlignment="1">
      <alignment horizontal="right" vertical="center"/>
    </xf>
    <xf numFmtId="0" fontId="17" fillId="0" borderId="43" xfId="0" applyFont="1" applyFill="1" applyBorder="1" applyAlignment="1">
      <alignment horizontal="center" vertical="center"/>
    </xf>
    <xf numFmtId="183" fontId="0" fillId="0" borderId="13" xfId="0" applyNumberFormat="1" applyFont="1" applyBorder="1" applyAlignment="1">
      <alignment horizontal="right" vertical="center"/>
    </xf>
    <xf numFmtId="183" fontId="0" fillId="0" borderId="12" xfId="0" applyNumberFormat="1" applyFont="1" applyBorder="1" applyAlignment="1">
      <alignment horizontal="right" vertical="center"/>
    </xf>
    <xf numFmtId="176" fontId="17" fillId="0" borderId="0" xfId="2" applyNumberFormat="1" applyFont="1" applyFill="1" applyAlignment="1"/>
    <xf numFmtId="0" fontId="0" fillId="0" borderId="0" xfId="0" applyFont="1" applyAlignment="1" applyProtection="1">
      <alignment horizontal="left"/>
    </xf>
    <xf numFmtId="0" fontId="0" fillId="0" borderId="12" xfId="0" applyFont="1" applyBorder="1" applyAlignment="1" applyProtection="1">
      <alignment horizontal="left"/>
    </xf>
    <xf numFmtId="0" fontId="0" fillId="0" borderId="0" xfId="0" applyFont="1" applyBorder="1" applyAlignment="1" applyProtection="1">
      <alignment horizontal="left"/>
    </xf>
    <xf numFmtId="0" fontId="0" fillId="0" borderId="0" xfId="0" applyFont="1" applyBorder="1" applyAlignment="1" applyProtection="1"/>
    <xf numFmtId="0" fontId="0" fillId="0" borderId="24" xfId="0" applyFont="1" applyBorder="1" applyAlignment="1"/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25" xfId="0" applyFont="1" applyBorder="1" applyAlignment="1" applyProtection="1">
      <alignment horizontal="left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26" xfId="0" applyFont="1" applyBorder="1" applyAlignment="1" applyProtection="1"/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24" xfId="0" applyFont="1" applyBorder="1" applyAlignment="1" applyProtection="1">
      <alignment horizontal="left"/>
    </xf>
    <xf numFmtId="183" fontId="16" fillId="0" borderId="0" xfId="0" applyNumberFormat="1" applyFont="1" applyAlignment="1">
      <alignment horizontal="right" vertical="center"/>
    </xf>
    <xf numFmtId="183" fontId="16" fillId="0" borderId="24" xfId="0" applyNumberFormat="1" applyFont="1" applyBorder="1" applyAlignment="1">
      <alignment horizontal="right" vertical="center"/>
    </xf>
    <xf numFmtId="183" fontId="16" fillId="0" borderId="25" xfId="0" applyNumberFormat="1" applyFont="1" applyBorder="1" applyAlignment="1">
      <alignment horizontal="right" vertical="center"/>
    </xf>
    <xf numFmtId="0" fontId="0" fillId="0" borderId="25" xfId="0" applyFont="1" applyBorder="1" applyAlignment="1">
      <alignment horizontal="left"/>
    </xf>
    <xf numFmtId="0" fontId="0" fillId="0" borderId="86" xfId="0" applyFont="1" applyBorder="1" applyAlignment="1" applyProtection="1">
      <alignment horizontal="left"/>
    </xf>
    <xf numFmtId="183" fontId="16" fillId="0" borderId="13" xfId="0" applyNumberFormat="1" applyFont="1" applyBorder="1" applyAlignment="1">
      <alignment horizontal="right" vertical="center"/>
    </xf>
    <xf numFmtId="183" fontId="16" fillId="0" borderId="12" xfId="0" applyNumberFormat="1" applyFont="1" applyBorder="1" applyAlignment="1">
      <alignment horizontal="right" vertical="center"/>
    </xf>
    <xf numFmtId="183" fontId="16" fillId="0" borderId="26" xfId="0" applyNumberFormat="1" applyFont="1" applyBorder="1" applyAlignment="1">
      <alignment horizontal="right" vertical="center"/>
    </xf>
    <xf numFmtId="184" fontId="0" fillId="0" borderId="0" xfId="0" applyNumberFormat="1" applyFont="1" applyAlignment="1" applyProtection="1"/>
    <xf numFmtId="0" fontId="0" fillId="4" borderId="0" xfId="0" applyFont="1" applyFill="1" applyAlignment="1"/>
    <xf numFmtId="0" fontId="0" fillId="4" borderId="8" xfId="0" applyFont="1" applyFill="1" applyBorder="1" applyAlignment="1">
      <alignment horizontal="center"/>
    </xf>
    <xf numFmtId="0" fontId="0" fillId="4" borderId="6" xfId="0" applyFont="1" applyFill="1" applyBorder="1" applyAlignment="1">
      <alignment horizontal="center"/>
    </xf>
    <xf numFmtId="0" fontId="0" fillId="4" borderId="13" xfId="0" applyFont="1" applyFill="1" applyBorder="1" applyAlignment="1">
      <alignment horizontal="center"/>
    </xf>
    <xf numFmtId="183" fontId="16" fillId="4" borderId="0" xfId="0" applyNumberFormat="1" applyFont="1" applyFill="1" applyAlignment="1">
      <alignment horizontal="right" vertical="center"/>
    </xf>
    <xf numFmtId="183" fontId="16" fillId="4" borderId="12" xfId="0" applyNumberFormat="1" applyFont="1" applyFill="1" applyBorder="1" applyAlignment="1">
      <alignment horizontal="right" vertical="center"/>
    </xf>
    <xf numFmtId="0" fontId="0" fillId="0" borderId="9" xfId="0" applyFont="1" applyBorder="1" applyAlignment="1"/>
    <xf numFmtId="0" fontId="0" fillId="0" borderId="7" xfId="0" applyFont="1" applyBorder="1" applyAlignment="1" applyProtection="1">
      <alignment horizontal="left"/>
    </xf>
    <xf numFmtId="0" fontId="0" fillId="0" borderId="14" xfId="0" applyFont="1" applyBorder="1" applyAlignment="1" applyProtection="1"/>
    <xf numFmtId="0" fontId="69" fillId="0" borderId="0" xfId="0" applyFont="1" applyFill="1" applyBorder="1" applyAlignment="1">
      <alignment vertical="center"/>
    </xf>
    <xf numFmtId="38" fontId="69" fillId="0" borderId="0" xfId="3" quotePrefix="1" applyFont="1" applyBorder="1" applyAlignment="1" applyProtection="1">
      <alignment horizontal="left"/>
    </xf>
    <xf numFmtId="38" fontId="69" fillId="0" borderId="0" xfId="3" applyFont="1" applyBorder="1" applyAlignment="1" applyProtection="1"/>
    <xf numFmtId="38" fontId="69" fillId="0" borderId="0" xfId="3" applyFont="1" applyAlignment="1"/>
    <xf numFmtId="0" fontId="65" fillId="0" borderId="0" xfId="0" applyFont="1" applyAlignment="1"/>
    <xf numFmtId="38" fontId="69" fillId="0" borderId="0" xfId="3" applyFont="1" applyBorder="1" applyAlignment="1" applyProtection="1">
      <alignment horizontal="left"/>
      <protection locked="0"/>
    </xf>
    <xf numFmtId="38" fontId="69" fillId="0" borderId="1" xfId="3" applyFont="1" applyBorder="1" applyAlignment="1">
      <alignment vertical="center"/>
    </xf>
    <xf numFmtId="38" fontId="69" fillId="0" borderId="2" xfId="3" applyFont="1" applyBorder="1" applyAlignment="1">
      <alignment vertical="center"/>
    </xf>
    <xf numFmtId="38" fontId="69" fillId="0" borderId="37" xfId="3" applyFont="1" applyBorder="1" applyAlignment="1">
      <alignment vertical="center"/>
    </xf>
    <xf numFmtId="182" fontId="69" fillId="0" borderId="3" xfId="0" applyNumberFormat="1" applyFont="1" applyBorder="1" applyAlignment="1" applyProtection="1">
      <alignment horizontal="center"/>
    </xf>
    <xf numFmtId="182" fontId="69" fillId="0" borderId="3" xfId="0" applyNumberFormat="1" applyFont="1" applyBorder="1" applyAlignment="1">
      <alignment horizontal="center"/>
    </xf>
    <xf numFmtId="182" fontId="69" fillId="0" borderId="2" xfId="0" applyNumberFormat="1" applyFont="1" applyBorder="1" applyAlignment="1">
      <alignment horizontal="center"/>
    </xf>
    <xf numFmtId="178" fontId="69" fillId="0" borderId="2" xfId="3" applyNumberFormat="1" applyFont="1" applyBorder="1" applyAlignment="1">
      <alignment horizontal="center" vertical="center"/>
    </xf>
    <xf numFmtId="38" fontId="69" fillId="0" borderId="5" xfId="3" applyFont="1" applyBorder="1" applyAlignment="1" applyProtection="1">
      <alignment vertical="center"/>
    </xf>
    <xf numFmtId="38" fontId="69" fillId="0" borderId="0" xfId="3" applyFont="1" applyBorder="1" applyAlignment="1">
      <alignment horizontal="centerContinuous" vertical="center"/>
    </xf>
    <xf numFmtId="38" fontId="69" fillId="0" borderId="8" xfId="3" applyFont="1" applyBorder="1" applyAlignment="1" applyProtection="1">
      <alignment horizontal="centerContinuous" vertical="center"/>
    </xf>
    <xf numFmtId="38" fontId="69" fillId="0" borderId="27" xfId="3" applyFont="1" applyBorder="1" applyAlignment="1" applyProtection="1">
      <alignment vertical="center"/>
    </xf>
    <xf numFmtId="38" fontId="69" fillId="0" borderId="12" xfId="3" applyFont="1" applyBorder="1" applyAlignment="1" applyProtection="1">
      <alignment vertical="center"/>
    </xf>
    <xf numFmtId="38" fontId="69" fillId="0" borderId="5" xfId="3" quotePrefix="1" applyFont="1" applyBorder="1" applyAlignment="1" applyProtection="1">
      <alignment horizontal="left" vertical="center"/>
    </xf>
    <xf numFmtId="38" fontId="69" fillId="0" borderId="0" xfId="3" applyFont="1" applyBorder="1" applyAlignment="1" applyProtection="1">
      <alignment horizontal="left" vertical="center"/>
    </xf>
    <xf numFmtId="38" fontId="69" fillId="0" borderId="25" xfId="3" applyFont="1" applyBorder="1" applyAlignment="1">
      <alignment vertical="center"/>
    </xf>
    <xf numFmtId="38" fontId="69" fillId="0" borderId="5" xfId="3" quotePrefix="1" applyFont="1" applyBorder="1" applyAlignment="1" applyProtection="1">
      <alignment vertical="center"/>
    </xf>
    <xf numFmtId="38" fontId="69" fillId="0" borderId="0" xfId="3" quotePrefix="1" applyFont="1" applyBorder="1" applyAlignment="1" applyProtection="1">
      <alignment horizontal="left" vertical="center"/>
    </xf>
    <xf numFmtId="38" fontId="69" fillId="0" borderId="25" xfId="3" applyFont="1" applyBorder="1"/>
    <xf numFmtId="38" fontId="69" fillId="0" borderId="5" xfId="3" applyFont="1" applyBorder="1"/>
    <xf numFmtId="38" fontId="69" fillId="0" borderId="0" xfId="3" quotePrefix="1" applyFont="1" applyBorder="1" applyAlignment="1">
      <alignment horizontal="left"/>
    </xf>
    <xf numFmtId="38" fontId="69" fillId="0" borderId="5" xfId="3" quotePrefix="1" applyFont="1" applyBorder="1" applyAlignment="1">
      <alignment horizontal="left"/>
    </xf>
    <xf numFmtId="38" fontId="69" fillId="0" borderId="0" xfId="3" applyFont="1" applyBorder="1"/>
    <xf numFmtId="38" fontId="69" fillId="0" borderId="38" xfId="3" applyFont="1" applyBorder="1" applyAlignment="1" applyProtection="1">
      <alignment horizontal="left" vertical="center"/>
    </xf>
    <xf numFmtId="38" fontId="69" fillId="0" borderId="33" xfId="3" applyFont="1" applyBorder="1" applyAlignment="1" applyProtection="1">
      <alignment horizontal="center" vertical="center"/>
    </xf>
    <xf numFmtId="38" fontId="69" fillId="0" borderId="39" xfId="3" applyFont="1" applyBorder="1" applyAlignment="1" applyProtection="1">
      <alignment vertical="center"/>
    </xf>
    <xf numFmtId="38" fontId="69" fillId="0" borderId="0" xfId="3" applyFont="1" applyBorder="1" applyAlignment="1">
      <alignment vertical="center"/>
    </xf>
    <xf numFmtId="38" fontId="69" fillId="0" borderId="0" xfId="3" applyFont="1" applyBorder="1" applyAlignment="1" applyProtection="1">
      <alignment vertical="center"/>
    </xf>
    <xf numFmtId="38" fontId="69" fillId="0" borderId="33" xfId="3" applyFont="1" applyBorder="1" applyAlignment="1" applyProtection="1">
      <alignment vertical="center"/>
    </xf>
    <xf numFmtId="38" fontId="69" fillId="0" borderId="5" xfId="3" quotePrefix="1" applyFont="1" applyBorder="1" applyAlignment="1" applyProtection="1">
      <alignment horizontal="centerContinuous" vertical="center"/>
    </xf>
    <xf numFmtId="38" fontId="69" fillId="0" borderId="6" xfId="3" applyFont="1" applyBorder="1" applyAlignment="1" applyProtection="1">
      <alignment horizontal="left" vertical="center"/>
    </xf>
    <xf numFmtId="38" fontId="69" fillId="0" borderId="20" xfId="3" quotePrefix="1" applyFont="1" applyBorder="1" applyAlignment="1" applyProtection="1">
      <alignment horizontal="centerContinuous" vertical="center"/>
    </xf>
    <xf numFmtId="38" fontId="69" fillId="0" borderId="22" xfId="3" applyFont="1" applyBorder="1" applyAlignment="1" applyProtection="1">
      <alignment horizontal="left" vertical="center"/>
    </xf>
    <xf numFmtId="38" fontId="69" fillId="0" borderId="28" xfId="3" applyFont="1" applyBorder="1" applyAlignment="1" applyProtection="1">
      <alignment vertical="center"/>
    </xf>
    <xf numFmtId="38" fontId="69" fillId="0" borderId="0" xfId="3" quotePrefix="1" applyFont="1" applyBorder="1" applyAlignment="1" applyProtection="1">
      <alignment horizontal="centerContinuous" vertical="center"/>
    </xf>
    <xf numFmtId="38" fontId="69" fillId="0" borderId="0" xfId="3" applyFont="1"/>
    <xf numFmtId="37" fontId="67" fillId="0" borderId="0" xfId="8" quotePrefix="1" applyNumberFormat="1" applyFont="1" applyBorder="1" applyAlignment="1" applyProtection="1">
      <alignment horizontal="left" vertical="center"/>
    </xf>
    <xf numFmtId="37" fontId="65" fillId="0" borderId="0" xfId="8" applyFont="1" applyAlignment="1">
      <alignment vertical="center"/>
    </xf>
    <xf numFmtId="37" fontId="65" fillId="0" borderId="0" xfId="8" applyFont="1" applyBorder="1" applyAlignment="1">
      <alignment vertical="center"/>
    </xf>
    <xf numFmtId="37" fontId="65" fillId="0" borderId="0" xfId="8" quotePrefix="1" applyNumberFormat="1" applyFont="1" applyBorder="1" applyAlignment="1" applyProtection="1">
      <alignment horizontal="right" vertical="center"/>
    </xf>
    <xf numFmtId="37" fontId="65" fillId="0" borderId="1" xfId="8" applyFont="1" applyBorder="1" applyAlignment="1">
      <alignment vertical="center"/>
    </xf>
    <xf numFmtId="37" fontId="65" fillId="0" borderId="2" xfId="8" applyFont="1" applyBorder="1" applyAlignment="1">
      <alignment vertical="center"/>
    </xf>
    <xf numFmtId="37" fontId="65" fillId="4" borderId="9" xfId="8" applyFont="1" applyFill="1" applyBorder="1" applyAlignment="1">
      <alignment vertical="center"/>
    </xf>
    <xf numFmtId="37" fontId="65" fillId="0" borderId="20" xfId="8" applyNumberFormat="1" applyFont="1" applyBorder="1" applyAlignment="1" applyProtection="1">
      <alignment vertical="center"/>
    </xf>
    <xf numFmtId="37" fontId="65" fillId="0" borderId="21" xfId="8" applyNumberFormat="1" applyFont="1" applyBorder="1" applyAlignment="1" applyProtection="1">
      <alignment vertical="center"/>
    </xf>
    <xf numFmtId="37" fontId="65" fillId="0" borderId="1" xfId="8" applyNumberFormat="1" applyFont="1" applyBorder="1" applyAlignment="1" applyProtection="1">
      <alignment vertical="center"/>
    </xf>
    <xf numFmtId="37" fontId="65" fillId="0" borderId="2" xfId="8" applyNumberFormat="1" applyFont="1" applyBorder="1" applyAlignment="1" applyProtection="1">
      <alignment vertical="center"/>
    </xf>
    <xf numFmtId="37" fontId="65" fillId="0" borderId="44" xfId="8" applyNumberFormat="1" applyFont="1" applyBorder="1" applyAlignment="1" applyProtection="1">
      <alignment vertical="center"/>
    </xf>
    <xf numFmtId="37" fontId="65" fillId="4" borderId="0" xfId="8" applyNumberFormat="1" applyFont="1" applyFill="1" applyBorder="1" applyAlignment="1" applyProtection="1">
      <alignment vertical="center"/>
    </xf>
    <xf numFmtId="38" fontId="65" fillId="0" borderId="5" xfId="3" quotePrefix="1" applyFont="1" applyBorder="1" applyAlignment="1" applyProtection="1">
      <alignment horizontal="left" vertical="center"/>
    </xf>
    <xf numFmtId="38" fontId="65" fillId="0" borderId="0" xfId="3" quotePrefix="1" applyFont="1" applyBorder="1" applyAlignment="1" applyProtection="1">
      <alignment horizontal="left" vertical="center"/>
    </xf>
    <xf numFmtId="38" fontId="65" fillId="0" borderId="17" xfId="3" applyFont="1" applyBorder="1" applyAlignment="1">
      <alignment vertical="center"/>
    </xf>
    <xf numFmtId="38" fontId="65" fillId="4" borderId="0" xfId="3" applyFont="1" applyFill="1" applyBorder="1" applyAlignment="1">
      <alignment vertical="center"/>
    </xf>
    <xf numFmtId="38" fontId="65" fillId="4" borderId="25" xfId="3" applyFont="1" applyFill="1" applyBorder="1" applyAlignment="1">
      <alignment vertical="center"/>
    </xf>
    <xf numFmtId="38" fontId="65" fillId="0" borderId="42" xfId="3" applyFont="1" applyBorder="1" applyAlignment="1">
      <alignment vertical="center"/>
    </xf>
    <xf numFmtId="38" fontId="65" fillId="0" borderId="40" xfId="3" quotePrefix="1" applyFont="1" applyBorder="1" applyAlignment="1">
      <alignment horizontal="left" vertical="center"/>
    </xf>
    <xf numFmtId="38" fontId="65" fillId="0" borderId="45" xfId="3" applyFont="1" applyBorder="1" applyAlignment="1">
      <alignment vertical="center"/>
    </xf>
    <xf numFmtId="38" fontId="65" fillId="4" borderId="40" xfId="3" applyFont="1" applyFill="1" applyBorder="1" applyAlignment="1">
      <alignment vertical="center"/>
    </xf>
    <xf numFmtId="38" fontId="65" fillId="4" borderId="47" xfId="3" applyFont="1" applyFill="1" applyBorder="1" applyAlignment="1">
      <alignment vertical="center"/>
    </xf>
    <xf numFmtId="38" fontId="65" fillId="0" borderId="5" xfId="3" quotePrefix="1" applyFont="1" applyBorder="1" applyAlignment="1">
      <alignment horizontal="left" vertical="center"/>
    </xf>
    <xf numFmtId="38" fontId="65" fillId="0" borderId="0" xfId="3" applyFont="1" applyBorder="1" applyAlignment="1">
      <alignment vertical="center"/>
    </xf>
    <xf numFmtId="37" fontId="65" fillId="0" borderId="17" xfId="8" applyFont="1" applyBorder="1" applyAlignment="1">
      <alignment vertical="center"/>
    </xf>
    <xf numFmtId="37" fontId="65" fillId="4" borderId="0" xfId="8" applyFont="1" applyFill="1" applyBorder="1" applyAlignment="1">
      <alignment vertical="center"/>
    </xf>
    <xf numFmtId="37" fontId="65" fillId="4" borderId="25" xfId="8" applyFont="1" applyFill="1" applyBorder="1" applyAlignment="1">
      <alignment vertical="center"/>
    </xf>
    <xf numFmtId="38" fontId="65" fillId="0" borderId="5" xfId="3" applyFont="1" applyBorder="1" applyAlignment="1" applyProtection="1">
      <alignment horizontal="left" vertical="center"/>
    </xf>
    <xf numFmtId="38" fontId="65" fillId="0" borderId="0" xfId="3" applyFont="1" applyBorder="1" applyAlignment="1" applyProtection="1">
      <alignment horizontal="left" vertical="center"/>
    </xf>
    <xf numFmtId="38" fontId="65" fillId="0" borderId="5" xfId="3" applyFont="1" applyBorder="1" applyAlignment="1">
      <alignment vertical="center"/>
    </xf>
    <xf numFmtId="38" fontId="65" fillId="0" borderId="0" xfId="3" quotePrefix="1" applyFont="1" applyBorder="1" applyAlignment="1">
      <alignment horizontal="left" vertical="center"/>
    </xf>
    <xf numFmtId="38" fontId="65" fillId="0" borderId="38" xfId="3" applyFont="1" applyBorder="1" applyAlignment="1" applyProtection="1">
      <alignment horizontal="left" vertical="center"/>
    </xf>
    <xf numFmtId="38" fontId="65" fillId="0" borderId="33" xfId="3" applyFont="1" applyBorder="1" applyAlignment="1" applyProtection="1">
      <alignment horizontal="center" vertical="center"/>
    </xf>
    <xf numFmtId="38" fontId="65" fillId="0" borderId="34" xfId="3" applyFont="1" applyBorder="1" applyAlignment="1" applyProtection="1">
      <alignment vertical="center"/>
    </xf>
    <xf numFmtId="38" fontId="65" fillId="4" borderId="33" xfId="3" applyFont="1" applyFill="1" applyBorder="1" applyAlignment="1" applyProtection="1">
      <alignment vertical="center"/>
    </xf>
    <xf numFmtId="38" fontId="65" fillId="4" borderId="39" xfId="3" applyFont="1" applyFill="1" applyBorder="1" applyAlignment="1" applyProtection="1">
      <alignment vertical="center"/>
    </xf>
    <xf numFmtId="38" fontId="65" fillId="4" borderId="27" xfId="3" applyFont="1" applyFill="1" applyBorder="1" applyAlignment="1">
      <alignment vertical="center"/>
    </xf>
    <xf numFmtId="38" fontId="65" fillId="4" borderId="12" xfId="3" applyFont="1" applyFill="1" applyBorder="1" applyAlignment="1">
      <alignment vertical="center"/>
    </xf>
    <xf numFmtId="38" fontId="65" fillId="4" borderId="26" xfId="3" applyFont="1" applyFill="1" applyBorder="1" applyAlignment="1">
      <alignment vertical="center"/>
    </xf>
    <xf numFmtId="38" fontId="65" fillId="0" borderId="19" xfId="3" applyFont="1" applyBorder="1" applyAlignment="1" applyProtection="1">
      <alignment horizontal="left" vertical="center"/>
    </xf>
    <xf numFmtId="38" fontId="65" fillId="0" borderId="33" xfId="3" applyFont="1" applyBorder="1" applyAlignment="1" applyProtection="1">
      <alignment vertical="center"/>
    </xf>
    <xf numFmtId="38" fontId="65" fillId="4" borderId="12" xfId="3" applyFont="1" applyFill="1" applyBorder="1" applyAlignment="1" applyProtection="1">
      <alignment vertical="center"/>
    </xf>
    <xf numFmtId="38" fontId="65" fillId="4" borderId="26" xfId="3" applyFont="1" applyFill="1" applyBorder="1" applyAlignment="1" applyProtection="1">
      <alignment vertical="center"/>
    </xf>
    <xf numFmtId="37" fontId="65" fillId="0" borderId="35" xfId="8" applyFont="1" applyBorder="1" applyAlignment="1">
      <alignment horizontal="center" vertical="center"/>
    </xf>
    <xf numFmtId="38" fontId="65" fillId="0" borderId="0" xfId="3" applyFont="1" applyBorder="1" applyAlignment="1" applyProtection="1">
      <alignment vertical="center"/>
    </xf>
    <xf numFmtId="38" fontId="65" fillId="0" borderId="17" xfId="3" applyFont="1" applyBorder="1" applyAlignment="1" applyProtection="1">
      <alignment vertical="center"/>
    </xf>
    <xf numFmtId="38" fontId="65" fillId="0" borderId="31" xfId="3" applyFont="1" applyBorder="1" applyAlignment="1" applyProtection="1">
      <alignment horizontal="center" vertical="center"/>
    </xf>
    <xf numFmtId="38" fontId="65" fillId="0" borderId="64" xfId="3" applyFont="1" applyBorder="1" applyAlignment="1" applyProtection="1">
      <alignment horizontal="center" vertical="center"/>
    </xf>
    <xf numFmtId="38" fontId="65" fillId="0" borderId="33" xfId="3" quotePrefix="1" applyFont="1" applyBorder="1" applyAlignment="1" applyProtection="1">
      <alignment horizontal="left" vertical="center"/>
    </xf>
    <xf numFmtId="38" fontId="65" fillId="0" borderId="34" xfId="3" applyFont="1" applyBorder="1" applyAlignment="1">
      <alignment vertical="center"/>
    </xf>
    <xf numFmtId="38" fontId="65" fillId="0" borderId="5" xfId="3" applyFont="1" applyBorder="1" applyAlignment="1" applyProtection="1">
      <alignment horizontal="center" vertical="center"/>
    </xf>
    <xf numFmtId="38" fontId="65" fillId="0" borderId="6" xfId="3" applyFont="1" applyBorder="1" applyAlignment="1" applyProtection="1">
      <alignment horizontal="left" vertical="center"/>
    </xf>
    <xf numFmtId="38" fontId="65" fillId="0" borderId="20" xfId="3" applyFont="1" applyBorder="1" applyAlignment="1" applyProtection="1">
      <alignment horizontal="center" vertical="center"/>
    </xf>
    <xf numFmtId="38" fontId="65" fillId="0" borderId="22" xfId="3" applyFont="1" applyBorder="1" applyAlignment="1" applyProtection="1">
      <alignment horizontal="left" vertical="center"/>
    </xf>
    <xf numFmtId="38" fontId="65" fillId="0" borderId="23" xfId="3" applyFont="1" applyBorder="1" applyAlignment="1" applyProtection="1">
      <alignment vertical="center"/>
    </xf>
    <xf numFmtId="38" fontId="70" fillId="0" borderId="0" xfId="3" applyFont="1" applyBorder="1" applyAlignment="1" applyProtection="1">
      <alignment horizontal="left"/>
    </xf>
    <xf numFmtId="38" fontId="71" fillId="0" borderId="0" xfId="3" applyFont="1" applyAlignment="1"/>
    <xf numFmtId="38" fontId="69" fillId="0" borderId="0" xfId="3" quotePrefix="1" applyFont="1" applyBorder="1" applyAlignment="1" applyProtection="1">
      <alignment horizontal="right" vertical="center"/>
    </xf>
    <xf numFmtId="38" fontId="69" fillId="0" borderId="0" xfId="3" applyFont="1" applyBorder="1" applyAlignment="1">
      <alignment horizontal="center"/>
    </xf>
    <xf numFmtId="38" fontId="69" fillId="0" borderId="0" xfId="3" quotePrefix="1" applyFont="1" applyBorder="1" applyAlignment="1" applyProtection="1">
      <alignment horizontal="center" vertical="center"/>
    </xf>
    <xf numFmtId="38" fontId="69" fillId="0" borderId="0" xfId="3" applyFont="1" applyBorder="1" applyAlignment="1" applyProtection="1">
      <alignment horizontal="center" vertical="center"/>
    </xf>
    <xf numFmtId="38" fontId="69" fillId="0" borderId="6" xfId="3" applyFont="1" applyBorder="1" applyAlignment="1">
      <alignment vertical="center"/>
    </xf>
    <xf numFmtId="38" fontId="69" fillId="0" borderId="9" xfId="3" applyFont="1" applyBorder="1" applyAlignment="1">
      <alignment vertical="center"/>
    </xf>
    <xf numFmtId="38" fontId="69" fillId="0" borderId="6" xfId="3" applyFont="1" applyBorder="1" applyAlignment="1" applyProtection="1">
      <alignment horizontal="center" vertical="center"/>
      <protection locked="0"/>
    </xf>
    <xf numFmtId="38" fontId="69" fillId="0" borderId="6" xfId="3" applyFont="1" applyBorder="1" applyAlignment="1" applyProtection="1">
      <alignment horizontal="left" vertical="center"/>
      <protection locked="0"/>
    </xf>
    <xf numFmtId="38" fontId="69" fillId="0" borderId="6" xfId="3" quotePrefix="1" applyFont="1" applyBorder="1" applyAlignment="1" applyProtection="1">
      <alignment horizontal="left" vertical="center"/>
      <protection locked="0"/>
    </xf>
    <xf numFmtId="38" fontId="69" fillId="0" borderId="7" xfId="3" applyFont="1" applyBorder="1" applyAlignment="1" applyProtection="1">
      <alignment horizontal="center" vertical="center"/>
      <protection locked="0"/>
    </xf>
    <xf numFmtId="38" fontId="69" fillId="0" borderId="6" xfId="3" applyFont="1" applyBorder="1"/>
    <xf numFmtId="38" fontId="69" fillId="0" borderId="8" xfId="3" applyFont="1" applyBorder="1"/>
    <xf numFmtId="38" fontId="69" fillId="0" borderId="9" xfId="3" applyFont="1" applyBorder="1"/>
    <xf numFmtId="38" fontId="69" fillId="0" borderId="0" xfId="3" applyFont="1" applyBorder="1" applyAlignment="1" applyProtection="1">
      <alignment vertical="center"/>
      <protection locked="0"/>
    </xf>
    <xf numFmtId="38" fontId="69" fillId="0" borderId="0" xfId="3" applyFont="1" applyBorder="1" applyAlignment="1" applyProtection="1">
      <alignment horizontal="center" vertical="center"/>
      <protection locked="0"/>
    </xf>
    <xf numFmtId="38" fontId="69" fillId="0" borderId="0" xfId="3" applyFont="1" applyBorder="1" applyAlignment="1" applyProtection="1">
      <alignment horizontal="centerContinuous" vertical="center"/>
    </xf>
    <xf numFmtId="38" fontId="69" fillId="0" borderId="0" xfId="3" applyFont="1" applyBorder="1" applyAlignment="1" applyProtection="1">
      <alignment horizontal="center"/>
      <protection locked="0"/>
    </xf>
    <xf numFmtId="38" fontId="69" fillId="0" borderId="13" xfId="3" applyFont="1" applyBorder="1" applyAlignment="1">
      <alignment horizontal="center" vertical="top"/>
    </xf>
    <xf numFmtId="38" fontId="69" fillId="0" borderId="14" xfId="3" applyFont="1" applyBorder="1" applyAlignment="1">
      <alignment horizontal="center" vertical="top"/>
    </xf>
    <xf numFmtId="38" fontId="69" fillId="0" borderId="13" xfId="3" applyFont="1" applyBorder="1" applyAlignment="1" applyProtection="1">
      <alignment horizontal="center" vertical="top"/>
      <protection locked="0"/>
    </xf>
    <xf numFmtId="38" fontId="69" fillId="0" borderId="14" xfId="3" applyFont="1" applyBorder="1" applyAlignment="1" applyProtection="1">
      <alignment horizontal="center" vertical="top"/>
      <protection locked="0"/>
    </xf>
    <xf numFmtId="38" fontId="69" fillId="0" borderId="13" xfId="3" applyFont="1" applyBorder="1" applyAlignment="1" applyProtection="1">
      <alignment horizontal="center" vertical="center"/>
    </xf>
    <xf numFmtId="38" fontId="69" fillId="0" borderId="0" xfId="3" quotePrefix="1" applyFont="1" applyBorder="1" applyAlignment="1">
      <alignment horizontal="center" vertical="top"/>
    </xf>
    <xf numFmtId="38" fontId="69" fillId="0" borderId="0" xfId="3" applyFont="1" applyBorder="1" applyAlignment="1">
      <alignment horizontal="center" vertical="top"/>
    </xf>
    <xf numFmtId="38" fontId="69" fillId="0" borderId="0" xfId="3" quotePrefix="1" applyFont="1" applyBorder="1" applyAlignment="1" applyProtection="1">
      <alignment horizontal="center" vertical="top"/>
      <protection locked="0"/>
    </xf>
    <xf numFmtId="177" fontId="69" fillId="0" borderId="10" xfId="3" applyNumberFormat="1" applyFont="1" applyBorder="1" applyAlignment="1" applyProtection="1">
      <alignment vertical="center"/>
    </xf>
    <xf numFmtId="177" fontId="69" fillId="0" borderId="0" xfId="3" applyNumberFormat="1" applyFont="1" applyBorder="1" applyAlignment="1" applyProtection="1">
      <alignment vertical="center"/>
    </xf>
    <xf numFmtId="177" fontId="69" fillId="5" borderId="10" xfId="3" applyNumberFormat="1" applyFont="1" applyFill="1" applyBorder="1" applyAlignment="1" applyProtection="1">
      <alignment vertical="center"/>
    </xf>
    <xf numFmtId="177" fontId="69" fillId="5" borderId="0" xfId="3" applyNumberFormat="1" applyFont="1" applyFill="1" applyBorder="1" applyAlignment="1" applyProtection="1">
      <alignment vertical="center"/>
    </xf>
    <xf numFmtId="177" fontId="69" fillId="5" borderId="0" xfId="3" applyNumberFormat="1" applyFont="1" applyFill="1" applyBorder="1" applyAlignment="1">
      <alignment vertical="center"/>
    </xf>
    <xf numFmtId="177" fontId="69" fillId="0" borderId="0" xfId="3" applyNumberFormat="1" applyFont="1" applyBorder="1" applyAlignment="1">
      <alignment vertical="center"/>
    </xf>
    <xf numFmtId="177" fontId="69" fillId="0" borderId="0" xfId="3" applyNumberFormat="1" applyFont="1" applyBorder="1" applyAlignment="1" applyProtection="1">
      <alignment vertical="center"/>
      <protection locked="0"/>
    </xf>
    <xf numFmtId="177" fontId="69" fillId="5" borderId="0" xfId="3" applyNumberFormat="1" applyFont="1" applyFill="1" applyBorder="1" applyAlignment="1" applyProtection="1">
      <alignment vertical="center"/>
      <protection locked="0"/>
    </xf>
    <xf numFmtId="177" fontId="69" fillId="5" borderId="0" xfId="3" applyNumberFormat="1" applyFont="1" applyFill="1" applyBorder="1"/>
    <xf numFmtId="38" fontId="69" fillId="0" borderId="0" xfId="3" applyFont="1" applyBorder="1" applyAlignment="1" applyProtection="1">
      <alignment horizontal="right" vertical="center"/>
    </xf>
    <xf numFmtId="177" fontId="69" fillId="0" borderId="12" xfId="3" applyNumberFormat="1" applyFont="1" applyBorder="1" applyAlignment="1" applyProtection="1">
      <alignment vertical="center"/>
    </xf>
    <xf numFmtId="177" fontId="69" fillId="5" borderId="12" xfId="3" applyNumberFormat="1" applyFont="1" applyFill="1" applyBorder="1" applyAlignment="1" applyProtection="1">
      <alignment vertical="center"/>
    </xf>
    <xf numFmtId="177" fontId="69" fillId="5" borderId="10" xfId="3" applyNumberFormat="1" applyFont="1" applyFill="1" applyBorder="1" applyAlignment="1">
      <alignment vertical="center"/>
    </xf>
    <xf numFmtId="177" fontId="69" fillId="0" borderId="10" xfId="3" applyNumberFormat="1" applyFont="1" applyBorder="1" applyAlignment="1">
      <alignment vertical="center"/>
    </xf>
    <xf numFmtId="177" fontId="69" fillId="0" borderId="10" xfId="3" applyNumberFormat="1" applyFont="1" applyBorder="1" applyAlignment="1" applyProtection="1">
      <alignment vertical="center"/>
      <protection locked="0"/>
    </xf>
    <xf numFmtId="177" fontId="69" fillId="5" borderId="10" xfId="3" applyNumberFormat="1" applyFont="1" applyFill="1" applyBorder="1" applyAlignment="1" applyProtection="1">
      <alignment vertical="center"/>
      <protection locked="0"/>
    </xf>
    <xf numFmtId="177" fontId="69" fillId="0" borderId="0" xfId="3" applyNumberFormat="1" applyFont="1" applyBorder="1"/>
    <xf numFmtId="177" fontId="69" fillId="0" borderId="0" xfId="3" applyNumberFormat="1" applyFont="1" applyFill="1" applyBorder="1" applyAlignment="1">
      <alignment vertical="center"/>
    </xf>
    <xf numFmtId="177" fontId="69" fillId="0" borderId="33" xfId="3" applyNumberFormat="1" applyFont="1" applyBorder="1" applyAlignment="1" applyProtection="1">
      <alignment vertical="center"/>
    </xf>
    <xf numFmtId="177" fontId="69" fillId="5" borderId="33" xfId="3" applyNumberFormat="1" applyFont="1" applyFill="1" applyBorder="1" applyAlignment="1" applyProtection="1">
      <alignment vertical="center"/>
    </xf>
    <xf numFmtId="177" fontId="69" fillId="0" borderId="0" xfId="3" applyNumberFormat="1" applyFont="1" applyBorder="1" applyAlignment="1" applyProtection="1">
      <alignment horizontal="right" vertical="center"/>
      <protection locked="0"/>
    </xf>
    <xf numFmtId="177" fontId="69" fillId="2" borderId="0" xfId="3" applyNumberFormat="1" applyFont="1" applyFill="1" applyBorder="1" applyAlignment="1">
      <alignment vertical="center"/>
    </xf>
    <xf numFmtId="177" fontId="69" fillId="2" borderId="21" xfId="3" applyNumberFormat="1" applyFont="1" applyFill="1" applyBorder="1" applyAlignment="1" applyProtection="1">
      <alignment vertical="center"/>
    </xf>
    <xf numFmtId="177" fontId="69" fillId="0" borderId="21" xfId="3" applyNumberFormat="1" applyFont="1" applyFill="1" applyBorder="1" applyAlignment="1" applyProtection="1">
      <alignment vertical="center"/>
    </xf>
    <xf numFmtId="177" fontId="69" fillId="5" borderId="21" xfId="3" applyNumberFormat="1" applyFont="1" applyFill="1" applyBorder="1" applyAlignment="1" applyProtection="1">
      <alignment vertical="center"/>
    </xf>
    <xf numFmtId="188" fontId="69" fillId="0" borderId="0" xfId="3" applyNumberFormat="1" applyFont="1" applyBorder="1" applyAlignment="1" applyProtection="1">
      <alignment vertical="center"/>
    </xf>
    <xf numFmtId="38" fontId="69" fillId="0" borderId="0" xfId="3" applyFont="1" applyAlignment="1" applyProtection="1">
      <alignment horizontal="left"/>
    </xf>
    <xf numFmtId="38" fontId="69" fillId="0" borderId="0" xfId="3" applyFont="1" applyAlignment="1" applyProtection="1">
      <alignment horizontal="center"/>
    </xf>
    <xf numFmtId="37" fontId="65" fillId="4" borderId="55" xfId="8" applyFont="1" applyFill="1" applyBorder="1" applyAlignment="1">
      <alignment horizontal="center" vertical="center"/>
    </xf>
    <xf numFmtId="37" fontId="65" fillId="4" borderId="33" xfId="8" applyFont="1" applyFill="1" applyBorder="1" applyAlignment="1">
      <alignment horizontal="center" vertical="center"/>
    </xf>
    <xf numFmtId="37" fontId="65" fillId="4" borderId="8" xfId="8" applyFont="1" applyFill="1" applyBorder="1" applyAlignment="1">
      <alignment vertical="center"/>
    </xf>
    <xf numFmtId="37" fontId="65" fillId="4" borderId="13" xfId="8" applyFont="1" applyFill="1" applyBorder="1" applyAlignment="1">
      <alignment horizontal="center" vertical="center"/>
    </xf>
    <xf numFmtId="37" fontId="65" fillId="4" borderId="14" xfId="8" applyFont="1" applyFill="1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 shrinkToFit="1"/>
    </xf>
    <xf numFmtId="0" fontId="17" fillId="0" borderId="16" xfId="0" applyFont="1" applyFill="1" applyBorder="1" applyAlignment="1">
      <alignment horizontal="center" vertical="center" shrinkToFit="1"/>
    </xf>
    <xf numFmtId="0" fontId="17" fillId="0" borderId="18" xfId="0" applyFont="1" applyFill="1" applyBorder="1" applyAlignment="1">
      <alignment horizontal="center" vertical="center" shrinkToFit="1"/>
    </xf>
    <xf numFmtId="0" fontId="17" fillId="0" borderId="17" xfId="0" quotePrefix="1" applyFont="1" applyFill="1" applyBorder="1" applyAlignment="1">
      <alignment horizontal="center" vertical="center" shrinkToFit="1"/>
    </xf>
    <xf numFmtId="0" fontId="17" fillId="0" borderId="18" xfId="0" quotePrefix="1" applyFont="1" applyFill="1" applyBorder="1" applyAlignment="1">
      <alignment horizontal="center" vertical="center" shrinkToFit="1"/>
    </xf>
    <xf numFmtId="0" fontId="17" fillId="0" borderId="11" xfId="0" quotePrefix="1" applyFont="1" applyFill="1" applyBorder="1" applyAlignment="1">
      <alignment horizontal="center" vertical="center" shrinkToFit="1"/>
    </xf>
    <xf numFmtId="0" fontId="17" fillId="0" borderId="15" xfId="0" applyFont="1" applyFill="1" applyBorder="1" applyAlignment="1">
      <alignment horizontal="center" vertical="center" shrinkToFit="1"/>
    </xf>
    <xf numFmtId="0" fontId="17" fillId="0" borderId="16" xfId="0" quotePrefix="1" applyFont="1" applyFill="1" applyBorder="1" applyAlignment="1">
      <alignment horizontal="center" vertical="center" shrinkToFit="1"/>
    </xf>
    <xf numFmtId="0" fontId="17" fillId="0" borderId="52" xfId="0" quotePrefix="1" applyFont="1" applyFill="1" applyBorder="1" applyAlignment="1">
      <alignment horizontal="center" vertical="center" shrinkToFit="1"/>
    </xf>
    <xf numFmtId="0" fontId="17" fillId="0" borderId="52" xfId="0" applyFont="1" applyFill="1" applyBorder="1" applyAlignment="1">
      <alignment horizontal="center" vertical="center" shrinkToFit="1"/>
    </xf>
    <xf numFmtId="0" fontId="17" fillId="0" borderId="46" xfId="0" applyFont="1" applyFill="1" applyBorder="1" applyAlignment="1">
      <alignment horizontal="center" vertical="center" shrinkToFit="1"/>
    </xf>
    <xf numFmtId="0" fontId="17" fillId="0" borderId="44" xfId="0" applyFont="1" applyFill="1" applyBorder="1" applyAlignment="1">
      <alignment horizontal="center" vertical="center" shrinkToFit="1"/>
    </xf>
    <xf numFmtId="0" fontId="17" fillId="5" borderId="0" xfId="0" applyFont="1" applyFill="1" applyBorder="1" applyAlignment="1">
      <alignment horizontal="center" vertical="top"/>
    </xf>
    <xf numFmtId="38" fontId="65" fillId="5" borderId="0" xfId="3" applyFont="1" applyFill="1" applyBorder="1" applyAlignment="1" applyProtection="1">
      <alignment vertical="center"/>
    </xf>
    <xf numFmtId="38" fontId="65" fillId="5" borderId="25" xfId="3" applyFont="1" applyFill="1" applyBorder="1" applyAlignment="1" applyProtection="1">
      <alignment vertical="center"/>
    </xf>
    <xf numFmtId="38" fontId="65" fillId="5" borderId="0" xfId="3" applyFont="1" applyFill="1" applyBorder="1" applyAlignment="1">
      <alignment vertical="center"/>
    </xf>
    <xf numFmtId="38" fontId="65" fillId="5" borderId="25" xfId="3" applyFont="1" applyFill="1" applyBorder="1" applyAlignment="1">
      <alignment vertical="center"/>
    </xf>
    <xf numFmtId="38" fontId="65" fillId="5" borderId="33" xfId="3" applyFont="1" applyFill="1" applyBorder="1" applyAlignment="1">
      <alignment vertical="center"/>
    </xf>
    <xf numFmtId="38" fontId="65" fillId="5" borderId="39" xfId="3" applyFont="1" applyFill="1" applyBorder="1" applyAlignment="1">
      <alignment vertical="center"/>
    </xf>
    <xf numFmtId="38" fontId="65" fillId="5" borderId="21" xfId="3" applyFont="1" applyFill="1" applyBorder="1" applyAlignment="1" applyProtection="1">
      <alignment vertical="center"/>
    </xf>
    <xf numFmtId="38" fontId="65" fillId="5" borderId="28" xfId="3" applyFont="1" applyFill="1" applyBorder="1" applyAlignment="1" applyProtection="1">
      <alignment vertical="center"/>
    </xf>
    <xf numFmtId="178" fontId="69" fillId="6" borderId="2" xfId="3" applyNumberFormat="1" applyFont="1" applyFill="1" applyBorder="1" applyAlignment="1">
      <alignment horizontal="center" vertical="center"/>
    </xf>
    <xf numFmtId="178" fontId="69" fillId="6" borderId="3" xfId="3" applyNumberFormat="1" applyFont="1" applyFill="1" applyBorder="1" applyAlignment="1">
      <alignment horizontal="center" vertical="center"/>
    </xf>
    <xf numFmtId="178" fontId="69" fillId="6" borderId="4" xfId="3" applyNumberFormat="1" applyFont="1" applyFill="1" applyBorder="1" applyAlignment="1">
      <alignment horizontal="center" vertical="center"/>
    </xf>
    <xf numFmtId="38" fontId="69" fillId="6" borderId="8" xfId="3" applyFont="1" applyFill="1" applyBorder="1" applyAlignment="1" applyProtection="1">
      <alignment horizontal="centerContinuous" vertical="center"/>
    </xf>
    <xf numFmtId="38" fontId="69" fillId="6" borderId="9" xfId="3" applyFont="1" applyFill="1" applyBorder="1" applyAlignment="1" applyProtection="1">
      <alignment horizontal="centerContinuous" vertical="center"/>
    </xf>
    <xf numFmtId="38" fontId="69" fillId="6" borderId="24" xfId="3" applyFont="1" applyFill="1" applyBorder="1" applyAlignment="1" applyProtection="1">
      <alignment horizontal="centerContinuous" vertical="center"/>
    </xf>
    <xf numFmtId="38" fontId="69" fillId="6" borderId="10" xfId="3" applyFont="1" applyFill="1" applyBorder="1" applyAlignment="1" applyProtection="1">
      <alignment horizontal="centerContinuous" vertical="center"/>
    </xf>
    <xf numFmtId="38" fontId="69" fillId="6" borderId="11" xfId="3" applyFont="1" applyFill="1" applyBorder="1" applyAlignment="1" applyProtection="1">
      <alignment vertical="center"/>
      <protection locked="0"/>
    </xf>
    <xf numFmtId="38" fontId="69" fillId="6" borderId="13" xfId="3" applyFont="1" applyFill="1" applyBorder="1" applyAlignment="1" applyProtection="1">
      <alignment horizontal="center" vertical="center"/>
    </xf>
    <xf numFmtId="38" fontId="69" fillId="6" borderId="14" xfId="3" applyFont="1" applyFill="1" applyBorder="1" applyAlignment="1" applyProtection="1">
      <alignment horizontal="center" vertical="center"/>
    </xf>
    <xf numFmtId="38" fontId="69" fillId="6" borderId="26" xfId="3" applyFont="1" applyFill="1" applyBorder="1" applyAlignment="1" applyProtection="1">
      <alignment horizontal="center" vertical="center"/>
    </xf>
    <xf numFmtId="38" fontId="69" fillId="6" borderId="12" xfId="3" applyFont="1" applyFill="1" applyBorder="1" applyAlignment="1" applyProtection="1">
      <alignment horizontal="center" vertical="center"/>
    </xf>
    <xf numFmtId="38" fontId="69" fillId="6" borderId="15" xfId="3" applyFont="1" applyFill="1" applyBorder="1" applyAlignment="1">
      <alignment horizontal="center" vertical="top"/>
    </xf>
    <xf numFmtId="177" fontId="69" fillId="6" borderId="0" xfId="3" applyNumberFormat="1" applyFont="1" applyFill="1" applyBorder="1" applyAlignment="1" applyProtection="1">
      <alignment vertical="center"/>
    </xf>
    <xf numFmtId="177" fontId="69" fillId="6" borderId="0" xfId="3" applyNumberFormat="1" applyFont="1" applyFill="1" applyBorder="1" applyAlignment="1">
      <alignment vertical="center"/>
    </xf>
    <xf numFmtId="38" fontId="69" fillId="6" borderId="10" xfId="3" applyFont="1" applyFill="1" applyBorder="1" applyAlignment="1" applyProtection="1">
      <alignment vertical="center"/>
    </xf>
    <xf numFmtId="38" fontId="69" fillId="6" borderId="17" xfId="3" applyFont="1" applyFill="1" applyBorder="1" applyAlignment="1" applyProtection="1">
      <alignment vertical="center"/>
    </xf>
    <xf numFmtId="177" fontId="69" fillId="6" borderId="0" xfId="3" applyNumberFormat="1" applyFont="1" applyFill="1" applyBorder="1"/>
    <xf numFmtId="38" fontId="69" fillId="6" borderId="0" xfId="3" applyFont="1" applyFill="1" applyBorder="1" applyAlignment="1" applyProtection="1">
      <alignment vertical="center"/>
    </xf>
    <xf numFmtId="38" fontId="69" fillId="6" borderId="18" xfId="3" applyFont="1" applyFill="1" applyBorder="1" applyAlignment="1" applyProtection="1">
      <alignment vertical="center"/>
    </xf>
    <xf numFmtId="177" fontId="69" fillId="6" borderId="10" xfId="3" applyNumberFormat="1" applyFont="1" applyFill="1" applyBorder="1" applyAlignment="1" applyProtection="1">
      <alignment vertical="center"/>
    </xf>
    <xf numFmtId="177" fontId="69" fillId="6" borderId="10" xfId="3" applyNumberFormat="1" applyFont="1" applyFill="1" applyBorder="1"/>
    <xf numFmtId="177" fontId="69" fillId="6" borderId="12" xfId="3" applyNumberFormat="1" applyFont="1" applyFill="1" applyBorder="1" applyAlignment="1" applyProtection="1">
      <alignment vertical="center"/>
    </xf>
    <xf numFmtId="177" fontId="69" fillId="6" borderId="12" xfId="3" applyNumberFormat="1" applyFont="1" applyFill="1" applyBorder="1"/>
    <xf numFmtId="38" fontId="69" fillId="6" borderId="12" xfId="3" applyFont="1" applyFill="1" applyBorder="1" applyAlignment="1" applyProtection="1">
      <alignment vertical="center"/>
    </xf>
    <xf numFmtId="177" fontId="69" fillId="6" borderId="33" xfId="3" applyNumberFormat="1" applyFont="1" applyFill="1" applyBorder="1" applyAlignment="1" applyProtection="1">
      <alignment vertical="center"/>
    </xf>
    <xf numFmtId="38" fontId="69" fillId="6" borderId="33" xfId="3" applyFont="1" applyFill="1" applyBorder="1" applyAlignment="1" applyProtection="1">
      <alignment vertical="center"/>
    </xf>
    <xf numFmtId="38" fontId="69" fillId="6" borderId="34" xfId="3" applyFont="1" applyFill="1" applyBorder="1" applyAlignment="1" applyProtection="1">
      <alignment vertical="center"/>
    </xf>
    <xf numFmtId="38" fontId="69" fillId="6" borderId="0" xfId="3" applyFont="1" applyFill="1" applyBorder="1" applyAlignment="1" applyProtection="1">
      <alignment horizontal="right" vertical="center"/>
    </xf>
    <xf numFmtId="38" fontId="69" fillId="6" borderId="17" xfId="3" applyFont="1" applyFill="1" applyBorder="1" applyAlignment="1" applyProtection="1">
      <alignment horizontal="right" vertical="center"/>
    </xf>
    <xf numFmtId="177" fontId="69" fillId="6" borderId="10" xfId="3" applyNumberFormat="1" applyFont="1" applyFill="1" applyBorder="1" applyAlignment="1">
      <alignment vertical="center"/>
    </xf>
    <xf numFmtId="177" fontId="69" fillId="6" borderId="21" xfId="3" applyNumberFormat="1" applyFont="1" applyFill="1" applyBorder="1" applyAlignment="1" applyProtection="1">
      <alignment vertical="center"/>
    </xf>
    <xf numFmtId="38" fontId="69" fillId="6" borderId="21" xfId="3" applyFont="1" applyFill="1" applyBorder="1" applyAlignment="1" applyProtection="1">
      <alignment vertical="center"/>
    </xf>
    <xf numFmtId="38" fontId="69" fillId="6" borderId="23" xfId="3" applyFont="1" applyFill="1" applyBorder="1" applyAlignment="1" applyProtection="1">
      <alignment vertical="center"/>
    </xf>
    <xf numFmtId="188" fontId="0" fillId="5" borderId="14" xfId="0" applyNumberFormat="1" applyFont="1" applyFill="1" applyBorder="1">
      <alignment vertical="center"/>
    </xf>
    <xf numFmtId="0" fontId="0" fillId="4" borderId="0" xfId="0" applyFill="1" applyBorder="1">
      <alignment vertical="center"/>
    </xf>
    <xf numFmtId="38" fontId="1" fillId="4" borderId="12" xfId="2" applyFont="1" applyFill="1" applyBorder="1">
      <alignment vertical="center"/>
    </xf>
    <xf numFmtId="188" fontId="4" fillId="0" borderId="24" xfId="0" applyNumberFormat="1" applyFont="1" applyBorder="1">
      <alignment vertical="center"/>
    </xf>
    <xf numFmtId="188" fontId="4" fillId="0" borderId="25" xfId="0" applyNumberFormat="1" applyFont="1" applyBorder="1">
      <alignment vertical="center"/>
    </xf>
    <xf numFmtId="0" fontId="17" fillId="5" borderId="50" xfId="0" quotePrefix="1" applyFont="1" applyFill="1" applyBorder="1" applyAlignment="1">
      <alignment horizontal="center" vertical="center"/>
    </xf>
    <xf numFmtId="0" fontId="54" fillId="0" borderId="0" xfId="0" applyFont="1" applyFill="1" applyAlignment="1">
      <alignment horizontal="right"/>
    </xf>
    <xf numFmtId="38" fontId="1" fillId="4" borderId="55" xfId="2" applyFont="1" applyFill="1" applyBorder="1" applyAlignment="1">
      <alignment vertical="center"/>
    </xf>
    <xf numFmtId="176" fontId="1" fillId="4" borderId="55" xfId="2" applyNumberFormat="1" applyFont="1" applyFill="1" applyBorder="1" applyAlignment="1">
      <alignment vertical="center"/>
    </xf>
    <xf numFmtId="38" fontId="1" fillId="4" borderId="50" xfId="2" applyFont="1" applyFill="1" applyBorder="1" applyAlignment="1">
      <alignment horizontal="right" vertical="center"/>
    </xf>
    <xf numFmtId="38" fontId="1" fillId="4" borderId="50" xfId="2" applyFont="1" applyFill="1" applyBorder="1" applyAlignment="1">
      <alignment vertical="center"/>
    </xf>
    <xf numFmtId="38" fontId="1" fillId="4" borderId="55" xfId="2" applyFont="1" applyFill="1" applyBorder="1" applyAlignment="1">
      <alignment horizontal="right" vertical="center"/>
    </xf>
    <xf numFmtId="38" fontId="0" fillId="4" borderId="55" xfId="0" applyNumberFormat="1" applyFont="1" applyFill="1" applyBorder="1" applyAlignment="1">
      <alignment horizontal="right" vertical="center"/>
    </xf>
    <xf numFmtId="176" fontId="1" fillId="4" borderId="26" xfId="2" applyNumberFormat="1" applyFont="1" applyFill="1" applyBorder="1">
      <alignment vertical="center"/>
    </xf>
    <xf numFmtId="38" fontId="1" fillId="4" borderId="14" xfId="2" applyFont="1" applyFill="1" applyBorder="1" applyAlignment="1">
      <alignment horizontal="right" vertical="center"/>
    </xf>
    <xf numFmtId="38" fontId="1" fillId="4" borderId="33" xfId="2" applyFont="1" applyFill="1" applyBorder="1" applyAlignment="1">
      <alignment horizontal="right" vertical="center"/>
    </xf>
    <xf numFmtId="176" fontId="1" fillId="4" borderId="55" xfId="2" applyNumberFormat="1" applyFont="1" applyFill="1" applyBorder="1">
      <alignment vertical="center"/>
    </xf>
    <xf numFmtId="176" fontId="0" fillId="4" borderId="50" xfId="0" applyNumberFormat="1" applyFont="1" applyFill="1" applyBorder="1" applyAlignment="1">
      <alignment horizontal="right" vertical="center"/>
    </xf>
    <xf numFmtId="176" fontId="1" fillId="4" borderId="7" xfId="2" applyNumberFormat="1" applyFont="1" applyFill="1" applyBorder="1">
      <alignment vertical="center"/>
    </xf>
    <xf numFmtId="0" fontId="16" fillId="0" borderId="0" xfId="0" applyFont="1" applyFill="1" applyBorder="1" applyAlignment="1">
      <alignment horizontal="left"/>
    </xf>
    <xf numFmtId="0" fontId="0" fillId="0" borderId="12" xfId="0" applyFont="1" applyBorder="1" applyAlignment="1">
      <alignment horizontal="center" vertical="center"/>
    </xf>
    <xf numFmtId="0" fontId="13" fillId="5" borderId="10" xfId="0" applyFont="1" applyFill="1" applyBorder="1" applyAlignment="1" applyProtection="1">
      <protection locked="0"/>
    </xf>
    <xf numFmtId="0" fontId="16" fillId="0" borderId="9" xfId="0" applyFont="1" applyBorder="1" applyAlignment="1" applyProtection="1">
      <alignment horizontal="left"/>
    </xf>
    <xf numFmtId="38" fontId="16" fillId="0" borderId="14" xfId="3" applyFont="1" applyFill="1" applyBorder="1" applyAlignment="1">
      <alignment horizontal="center" vertical="top"/>
    </xf>
    <xf numFmtId="37" fontId="4" fillId="0" borderId="2" xfId="8" applyNumberFormat="1" applyFont="1" applyBorder="1" applyAlignment="1" applyProtection="1">
      <alignment horizontal="center" vertical="center"/>
    </xf>
    <xf numFmtId="0" fontId="16" fillId="0" borderId="2" xfId="0" applyFont="1" applyBorder="1" applyAlignment="1">
      <alignment horizontal="center"/>
    </xf>
    <xf numFmtId="0" fontId="20" fillId="5" borderId="2" xfId="0" applyFont="1" applyFill="1" applyBorder="1" applyAlignment="1" applyProtection="1">
      <protection locked="0"/>
    </xf>
    <xf numFmtId="0" fontId="13" fillId="5" borderId="0" xfId="0" quotePrefix="1" applyFont="1" applyFill="1" applyBorder="1" applyAlignment="1" applyProtection="1">
      <alignment horizontal="left"/>
      <protection locked="0"/>
    </xf>
    <xf numFmtId="0" fontId="13" fillId="5" borderId="0" xfId="0" applyFont="1" applyFill="1" applyBorder="1" applyAlignment="1" applyProtection="1">
      <alignment horizontal="left"/>
      <protection locked="0"/>
    </xf>
    <xf numFmtId="0" fontId="11" fillId="5" borderId="0" xfId="0" applyFont="1" applyFill="1" applyBorder="1" applyAlignment="1" applyProtection="1">
      <alignment horizontal="left"/>
      <protection locked="0"/>
    </xf>
    <xf numFmtId="0" fontId="13" fillId="5" borderId="40" xfId="0" applyFont="1" applyFill="1" applyBorder="1" applyAlignment="1" applyProtection="1">
      <alignment horizontal="left"/>
      <protection locked="0"/>
    </xf>
    <xf numFmtId="0" fontId="11" fillId="5" borderId="41" xfId="0" applyFont="1" applyFill="1" applyBorder="1" applyAlignment="1" applyProtection="1">
      <protection locked="0"/>
    </xf>
    <xf numFmtId="0" fontId="11" fillId="5" borderId="40" xfId="0" applyFont="1" applyFill="1" applyBorder="1" applyAlignment="1" applyProtection="1">
      <protection locked="0"/>
    </xf>
    <xf numFmtId="0" fontId="44" fillId="5" borderId="0" xfId="0" applyFont="1" applyFill="1" applyBorder="1" applyAlignment="1" applyProtection="1">
      <alignment horizontal="left"/>
    </xf>
    <xf numFmtId="0" fontId="44" fillId="5" borderId="40" xfId="0" applyFont="1" applyFill="1" applyBorder="1" applyAlignment="1" applyProtection="1">
      <alignment horizontal="left"/>
    </xf>
    <xf numFmtId="0" fontId="13" fillId="5" borderId="8" xfId="0" applyFont="1" applyFill="1" applyBorder="1" applyAlignment="1" applyProtection="1">
      <alignment horizontal="left"/>
      <protection locked="0"/>
    </xf>
    <xf numFmtId="0" fontId="11" fillId="5" borderId="22" xfId="0" applyFont="1" applyFill="1" applyBorder="1" applyAlignment="1" applyProtection="1">
      <alignment horizontal="left"/>
      <protection locked="0"/>
    </xf>
    <xf numFmtId="0" fontId="0" fillId="0" borderId="44" xfId="0" applyBorder="1" applyAlignment="1" applyProtection="1">
      <protection locked="0"/>
    </xf>
    <xf numFmtId="0" fontId="13" fillId="5" borderId="11" xfId="0" applyFont="1" applyFill="1" applyBorder="1" applyAlignment="1" applyProtection="1">
      <protection locked="0"/>
    </xf>
    <xf numFmtId="0" fontId="16" fillId="0" borderId="52" xfId="0" applyFont="1" applyFill="1" applyBorder="1" applyAlignment="1">
      <alignment horizontal="center"/>
    </xf>
    <xf numFmtId="0" fontId="0" fillId="0" borderId="44" xfId="0" applyBorder="1" applyAlignment="1"/>
    <xf numFmtId="0" fontId="0" fillId="0" borderId="44" xfId="0" applyFont="1" applyBorder="1" applyAlignment="1"/>
    <xf numFmtId="37" fontId="10" fillId="0" borderId="17" xfId="8" applyNumberFormat="1" applyFont="1" applyBorder="1" applyAlignment="1" applyProtection="1">
      <alignment horizontal="right" vertical="center"/>
      <protection locked="0"/>
    </xf>
    <xf numFmtId="37" fontId="4" fillId="0" borderId="84" xfId="8" applyFont="1" applyBorder="1" applyAlignment="1">
      <alignment vertical="center"/>
    </xf>
    <xf numFmtId="177" fontId="10" fillId="0" borderId="22" xfId="3" applyNumberFormat="1" applyFont="1" applyFill="1" applyBorder="1" applyAlignment="1" applyProtection="1">
      <alignment vertical="center"/>
    </xf>
    <xf numFmtId="177" fontId="10" fillId="0" borderId="21" xfId="3" applyNumberFormat="1" applyFont="1" applyFill="1" applyBorder="1" applyAlignment="1" applyProtection="1">
      <alignment vertical="center"/>
    </xf>
    <xf numFmtId="37" fontId="10" fillId="0" borderId="34" xfId="8" applyNumberFormat="1" applyFont="1" applyBorder="1" applyAlignment="1" applyProtection="1">
      <alignment vertical="center"/>
    </xf>
    <xf numFmtId="37" fontId="46" fillId="0" borderId="0" xfId="8" applyNumberFormat="1" applyFont="1" applyBorder="1" applyAlignment="1" applyProtection="1">
      <alignment vertical="center"/>
    </xf>
    <xf numFmtId="0" fontId="16" fillId="0" borderId="5" xfId="0" applyFont="1" applyBorder="1" applyAlignment="1" applyProtection="1">
      <alignment horizontal="left"/>
    </xf>
    <xf numFmtId="0" fontId="16" fillId="0" borderId="27" xfId="0" applyFont="1" applyBorder="1" applyAlignment="1" applyProtection="1">
      <alignment horizontal="left"/>
    </xf>
    <xf numFmtId="0" fontId="16" fillId="0" borderId="9" xfId="0" applyFont="1" applyBorder="1" applyAlignment="1"/>
    <xf numFmtId="177" fontId="4" fillId="0" borderId="16" xfId="0" applyNumberFormat="1" applyFont="1" applyBorder="1" applyAlignment="1"/>
    <xf numFmtId="177" fontId="4" fillId="0" borderId="17" xfId="0" applyNumberFormat="1" applyFont="1" applyBorder="1" applyAlignment="1"/>
    <xf numFmtId="177" fontId="4" fillId="0" borderId="18" xfId="0" applyNumberFormat="1" applyFont="1" applyBorder="1" applyAlignment="1"/>
    <xf numFmtId="177" fontId="4" fillId="0" borderId="23" xfId="0" applyNumberFormat="1" applyFont="1" applyBorder="1" applyAlignment="1"/>
    <xf numFmtId="188" fontId="4" fillId="0" borderId="17" xfId="0" applyNumberFormat="1" applyFont="1" applyBorder="1" applyAlignment="1" applyProtection="1">
      <protection locked="0"/>
    </xf>
    <xf numFmtId="188" fontId="4" fillId="0" borderId="23" xfId="0" applyNumberFormat="1" applyFont="1" applyBorder="1" applyAlignment="1" applyProtection="1">
      <protection locked="0"/>
    </xf>
    <xf numFmtId="0" fontId="16" fillId="0" borderId="7" xfId="0" applyFont="1" applyFill="1" applyBorder="1" applyAlignment="1">
      <alignment horizontal="left"/>
    </xf>
    <xf numFmtId="0" fontId="16" fillId="0" borderId="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188" fontId="22" fillId="0" borderId="17" xfId="0" applyNumberFormat="1" applyFont="1" applyFill="1" applyBorder="1" applyAlignment="1">
      <alignment horizontal="right"/>
    </xf>
    <xf numFmtId="188" fontId="22" fillId="0" borderId="34" xfId="0" applyNumberFormat="1" applyFont="1" applyFill="1" applyBorder="1" applyAlignment="1">
      <alignment horizontal="right"/>
    </xf>
    <xf numFmtId="188" fontId="22" fillId="0" borderId="16" xfId="0" applyNumberFormat="1" applyFont="1" applyFill="1" applyBorder="1" applyAlignment="1">
      <alignment horizontal="right"/>
    </xf>
    <xf numFmtId="188" fontId="22" fillId="0" borderId="18" xfId="0" applyNumberFormat="1" applyFont="1" applyFill="1" applyBorder="1" applyAlignment="1">
      <alignment horizontal="right"/>
    </xf>
    <xf numFmtId="188" fontId="22" fillId="0" borderId="23" xfId="0" applyNumberFormat="1" applyFont="1" applyFill="1" applyBorder="1" applyAlignment="1">
      <alignment horizontal="right"/>
    </xf>
    <xf numFmtId="188" fontId="22" fillId="0" borderId="0" xfId="2" applyNumberFormat="1" applyFont="1" applyBorder="1" applyAlignment="1">
      <alignment horizontal="right" vertical="center"/>
    </xf>
    <xf numFmtId="188" fontId="22" fillId="0" borderId="10" xfId="0" applyNumberFormat="1" applyFont="1" applyFill="1" applyBorder="1" applyAlignment="1">
      <alignment horizontal="right"/>
    </xf>
    <xf numFmtId="188" fontId="22" fillId="0" borderId="0" xfId="0" applyNumberFormat="1" applyFont="1" applyFill="1" applyBorder="1" applyAlignment="1">
      <alignment horizontal="right"/>
    </xf>
    <xf numFmtId="188" fontId="22" fillId="0" borderId="41" xfId="0" applyNumberFormat="1" applyFont="1" applyFill="1" applyBorder="1" applyAlignment="1">
      <alignment horizontal="right"/>
    </xf>
    <xf numFmtId="188" fontId="22" fillId="0" borderId="0" xfId="0" applyNumberFormat="1" applyFont="1" applyBorder="1" applyAlignment="1">
      <alignment horizontal="right" vertical="center"/>
    </xf>
    <xf numFmtId="188" fontId="22" fillId="0" borderId="40" xfId="0" applyNumberFormat="1" applyFont="1" applyFill="1" applyBorder="1" applyAlignment="1">
      <alignment horizontal="right"/>
    </xf>
    <xf numFmtId="188" fontId="22" fillId="0" borderId="33" xfId="2" applyNumberFormat="1" applyFont="1" applyBorder="1" applyAlignment="1" applyProtection="1">
      <alignment horizontal="right" vertical="center"/>
    </xf>
    <xf numFmtId="188" fontId="22" fillId="0" borderId="33" xfId="0" applyNumberFormat="1" applyFont="1" applyFill="1" applyBorder="1" applyAlignment="1">
      <alignment horizontal="right"/>
    </xf>
    <xf numFmtId="188" fontId="22" fillId="0" borderId="73" xfId="0" applyNumberFormat="1" applyFont="1" applyFill="1" applyBorder="1" applyAlignment="1">
      <alignment horizontal="right"/>
    </xf>
    <xf numFmtId="0" fontId="16" fillId="0" borderId="25" xfId="0" applyFont="1" applyFill="1" applyBorder="1" applyAlignment="1">
      <alignment horizontal="left"/>
    </xf>
    <xf numFmtId="0" fontId="16" fillId="0" borderId="25" xfId="0" applyFont="1" applyFill="1" applyBorder="1" applyAlignment="1">
      <alignment horizontal="center"/>
    </xf>
    <xf numFmtId="188" fontId="22" fillId="0" borderId="73" xfId="2" applyNumberFormat="1" applyFont="1" applyBorder="1" applyAlignment="1" applyProtection="1">
      <alignment horizontal="right" vertical="center"/>
    </xf>
    <xf numFmtId="38" fontId="16" fillId="0" borderId="25" xfId="2" applyFont="1" applyBorder="1" applyAlignment="1">
      <alignment vertical="center"/>
    </xf>
    <xf numFmtId="38" fontId="16" fillId="0" borderId="47" xfId="2" applyFont="1" applyBorder="1" applyAlignment="1">
      <alignment vertical="center"/>
    </xf>
    <xf numFmtId="0" fontId="1" fillId="0" borderId="25" xfId="0" applyFont="1" applyBorder="1" applyAlignment="1">
      <alignment vertical="center"/>
    </xf>
    <xf numFmtId="38" fontId="16" fillId="0" borderId="39" xfId="2" applyFont="1" applyBorder="1" applyAlignment="1" applyProtection="1">
      <alignment vertical="center"/>
    </xf>
    <xf numFmtId="38" fontId="16" fillId="0" borderId="74" xfId="2" applyFont="1" applyBorder="1" applyAlignment="1" applyProtection="1">
      <alignment vertical="center"/>
    </xf>
    <xf numFmtId="180" fontId="4" fillId="5" borderId="5" xfId="0" applyNumberFormat="1" applyFont="1" applyFill="1" applyBorder="1" applyAlignment="1" applyProtection="1">
      <protection locked="0"/>
    </xf>
    <xf numFmtId="180" fontId="4" fillId="5" borderId="10" xfId="0" applyNumberFormat="1" applyFont="1" applyFill="1" applyBorder="1" applyAlignment="1" applyProtection="1">
      <protection locked="0"/>
    </xf>
    <xf numFmtId="180" fontId="4" fillId="5" borderId="0" xfId="0" applyNumberFormat="1" applyFont="1" applyFill="1" applyBorder="1" applyAlignment="1" applyProtection="1">
      <protection locked="0"/>
    </xf>
    <xf numFmtId="180" fontId="4" fillId="5" borderId="42" xfId="0" applyNumberFormat="1" applyFont="1" applyFill="1" applyBorder="1" applyAlignment="1" applyProtection="1">
      <protection locked="0"/>
    </xf>
    <xf numFmtId="180" fontId="4" fillId="5" borderId="40" xfId="0" applyNumberFormat="1" applyFont="1" applyFill="1" applyBorder="1" applyAlignment="1" applyProtection="1">
      <protection locked="0"/>
    </xf>
    <xf numFmtId="180" fontId="4" fillId="5" borderId="41" xfId="0" applyNumberFormat="1" applyFont="1" applyFill="1" applyBorder="1" applyAlignment="1" applyProtection="1">
      <protection locked="0"/>
    </xf>
    <xf numFmtId="180" fontId="4" fillId="5" borderId="5" xfId="0" applyNumberFormat="1" applyFont="1" applyFill="1" applyBorder="1" applyAlignment="1" applyProtection="1">
      <alignment horizontal="right"/>
      <protection locked="0"/>
    </xf>
    <xf numFmtId="180" fontId="4" fillId="5" borderId="0" xfId="0" applyNumberFormat="1" applyFont="1" applyFill="1" applyBorder="1" applyAlignment="1" applyProtection="1">
      <alignment horizontal="right"/>
      <protection locked="0"/>
    </xf>
    <xf numFmtId="180" fontId="4" fillId="5" borderId="68" xfId="0" applyNumberFormat="1" applyFont="1" applyFill="1" applyBorder="1" applyAlignment="1" applyProtection="1">
      <protection locked="0"/>
    </xf>
    <xf numFmtId="180" fontId="4" fillId="5" borderId="48" xfId="0" applyNumberFormat="1" applyFont="1" applyFill="1" applyBorder="1" applyAlignment="1" applyProtection="1">
      <protection locked="0"/>
    </xf>
    <xf numFmtId="180" fontId="4" fillId="5" borderId="19" xfId="0" applyNumberFormat="1" applyFont="1" applyFill="1" applyBorder="1" applyAlignment="1" applyProtection="1">
      <protection locked="0"/>
    </xf>
    <xf numFmtId="180" fontId="4" fillId="5" borderId="20" xfId="0" applyNumberFormat="1" applyFont="1" applyFill="1" applyBorder="1" applyAlignment="1" applyProtection="1">
      <protection locked="0"/>
    </xf>
    <xf numFmtId="180" fontId="4" fillId="5" borderId="21" xfId="0" applyNumberFormat="1" applyFont="1" applyFill="1" applyBorder="1" applyAlignment="1" applyProtection="1">
      <protection locked="0"/>
    </xf>
    <xf numFmtId="188" fontId="4" fillId="0" borderId="18" xfId="0" applyNumberFormat="1" applyFont="1" applyBorder="1" applyAlignment="1" applyProtection="1">
      <protection locked="0"/>
    </xf>
    <xf numFmtId="177" fontId="73" fillId="0" borderId="0" xfId="3" applyNumberFormat="1" applyFont="1" applyFill="1" applyBorder="1" applyAlignment="1" applyProtection="1">
      <alignment horizontal="right"/>
    </xf>
    <xf numFmtId="177" fontId="73" fillId="0" borderId="16" xfId="0" applyNumberFormat="1" applyFont="1" applyBorder="1" applyAlignment="1"/>
    <xf numFmtId="177" fontId="73" fillId="0" borderId="17" xfId="0" applyNumberFormat="1" applyFont="1" applyBorder="1" applyAlignment="1"/>
    <xf numFmtId="177" fontId="73" fillId="0" borderId="0" xfId="3" applyNumberFormat="1" applyFont="1" applyFill="1" applyBorder="1"/>
    <xf numFmtId="177" fontId="73" fillId="0" borderId="12" xfId="3" applyNumberFormat="1" applyFont="1" applyFill="1" applyBorder="1" applyAlignment="1" applyProtection="1">
      <alignment horizontal="right"/>
    </xf>
    <xf numFmtId="177" fontId="73" fillId="0" borderId="18" xfId="0" applyNumberFormat="1" applyFont="1" applyBorder="1" applyAlignment="1"/>
    <xf numFmtId="177" fontId="73" fillId="0" borderId="33" xfId="3" applyNumberFormat="1" applyFont="1" applyFill="1" applyBorder="1" applyAlignment="1" applyProtection="1">
      <alignment horizontal="right"/>
    </xf>
    <xf numFmtId="177" fontId="73" fillId="0" borderId="10" xfId="3" applyNumberFormat="1" applyFont="1" applyFill="1" applyBorder="1" applyAlignment="1" applyProtection="1">
      <alignment horizontal="right"/>
    </xf>
    <xf numFmtId="177" fontId="73" fillId="0" borderId="17" xfId="0" applyNumberFormat="1" applyFont="1" applyFill="1" applyBorder="1" applyAlignment="1"/>
    <xf numFmtId="177" fontId="73" fillId="0" borderId="34" xfId="0" applyNumberFormat="1" applyFont="1" applyFill="1" applyBorder="1" applyAlignment="1"/>
    <xf numFmtId="177" fontId="73" fillId="0" borderId="33" xfId="3" applyNumberFormat="1" applyFont="1" applyFill="1" applyBorder="1"/>
    <xf numFmtId="177" fontId="73" fillId="0" borderId="34" xfId="0" applyNumberFormat="1" applyFont="1" applyBorder="1" applyAlignment="1"/>
    <xf numFmtId="177" fontId="73" fillId="0" borderId="73" xfId="3" applyNumberFormat="1" applyFont="1" applyFill="1" applyBorder="1"/>
    <xf numFmtId="177" fontId="73" fillId="0" borderId="23" xfId="0" applyNumberFormat="1" applyFont="1" applyBorder="1" applyAlignment="1"/>
    <xf numFmtId="188" fontId="73" fillId="0" borderId="0" xfId="3" applyNumberFormat="1" applyFont="1" applyFill="1" applyBorder="1"/>
    <xf numFmtId="188" fontId="73" fillId="0" borderId="0" xfId="0" applyNumberFormat="1" applyFont="1" applyAlignment="1"/>
    <xf numFmtId="37" fontId="4" fillId="0" borderId="34" xfId="8" applyFont="1" applyBorder="1" applyAlignment="1">
      <alignment vertical="center"/>
    </xf>
    <xf numFmtId="37" fontId="4" fillId="0" borderId="17" xfId="8" applyFont="1" applyFill="1" applyBorder="1" applyAlignment="1">
      <alignment vertical="center"/>
    </xf>
    <xf numFmtId="37" fontId="4" fillId="0" borderId="23" xfId="8" applyFont="1" applyFill="1" applyBorder="1" applyAlignment="1">
      <alignment vertical="center"/>
    </xf>
    <xf numFmtId="38" fontId="1" fillId="4" borderId="8" xfId="2" applyFont="1" applyFill="1" applyBorder="1">
      <alignment vertical="center"/>
    </xf>
    <xf numFmtId="38" fontId="1" fillId="4" borderId="9" xfId="2" applyFont="1" applyFill="1" applyBorder="1">
      <alignment vertical="center"/>
    </xf>
    <xf numFmtId="37" fontId="4" fillId="4" borderId="0" xfId="8" applyFont="1" applyFill="1" applyAlignment="1">
      <alignment vertical="center"/>
    </xf>
    <xf numFmtId="37" fontId="4" fillId="4" borderId="0" xfId="8" applyFont="1" applyFill="1" applyAlignment="1">
      <alignment horizontal="center" vertical="center"/>
    </xf>
    <xf numFmtId="0" fontId="19" fillId="0" borderId="21" xfId="0" quotePrefix="1" applyFont="1" applyFill="1" applyBorder="1" applyAlignment="1">
      <alignment horizontal="left" vertical="center"/>
    </xf>
    <xf numFmtId="0" fontId="19" fillId="0" borderId="5" xfId="0" applyFont="1" applyFill="1" applyBorder="1" applyAlignment="1">
      <alignment vertical="center"/>
    </xf>
    <xf numFmtId="0" fontId="19" fillId="0" borderId="0" xfId="0" quotePrefix="1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19" fillId="0" borderId="14" xfId="0" applyFont="1" applyFill="1" applyBorder="1" applyAlignment="1">
      <alignment vertical="center"/>
    </xf>
    <xf numFmtId="0" fontId="19" fillId="0" borderId="12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19" fillId="0" borderId="87" xfId="0" applyFont="1" applyFill="1" applyBorder="1" applyAlignment="1">
      <alignment horizontal="center" vertical="center"/>
    </xf>
    <xf numFmtId="0" fontId="19" fillId="0" borderId="8" xfId="0" quotePrefix="1" applyFont="1" applyFill="1" applyBorder="1" applyAlignment="1">
      <alignment horizontal="center" vertical="center" shrinkToFit="1"/>
    </xf>
    <xf numFmtId="3" fontId="19" fillId="0" borderId="24" xfId="0" applyNumberFormat="1" applyFont="1" applyFill="1" applyBorder="1" applyAlignment="1" applyProtection="1">
      <alignment vertical="center"/>
    </xf>
    <xf numFmtId="3" fontId="19" fillId="0" borderId="11" xfId="0" applyNumberFormat="1" applyFont="1" applyFill="1" applyBorder="1" applyAlignment="1" applyProtection="1">
      <alignment vertical="center"/>
    </xf>
    <xf numFmtId="188" fontId="19" fillId="0" borderId="52" xfId="0" applyNumberFormat="1" applyFont="1" applyFill="1" applyBorder="1" applyAlignment="1" applyProtection="1">
      <alignment vertical="center"/>
    </xf>
    <xf numFmtId="177" fontId="19" fillId="0" borderId="83" xfId="0" applyNumberFormat="1" applyFont="1" applyFill="1" applyBorder="1" applyAlignment="1" applyProtection="1">
      <alignment horizontal="right" vertical="center"/>
    </xf>
    <xf numFmtId="188" fontId="19" fillId="0" borderId="88" xfId="0" applyNumberFormat="1" applyFont="1" applyFill="1" applyBorder="1" applyAlignment="1" applyProtection="1">
      <alignment vertical="center"/>
    </xf>
    <xf numFmtId="3" fontId="19" fillId="0" borderId="83" xfId="0" applyNumberFormat="1" applyFont="1" applyFill="1" applyBorder="1" applyAlignment="1" applyProtection="1">
      <alignment vertical="center"/>
    </xf>
    <xf numFmtId="3" fontId="19" fillId="10" borderId="67" xfId="0" applyNumberFormat="1" applyFont="1" applyFill="1" applyBorder="1" applyAlignment="1" applyProtection="1">
      <alignment vertical="center"/>
    </xf>
    <xf numFmtId="3" fontId="19" fillId="10" borderId="81" xfId="0" applyNumberFormat="1" applyFont="1" applyFill="1" applyBorder="1" applyAlignment="1" applyProtection="1">
      <alignment vertical="center"/>
    </xf>
    <xf numFmtId="188" fontId="19" fillId="10" borderId="82" xfId="0" applyNumberFormat="1" applyFont="1" applyFill="1" applyBorder="1" applyAlignment="1" applyProtection="1">
      <alignment vertical="center"/>
    </xf>
    <xf numFmtId="188" fontId="19" fillId="10" borderId="66" xfId="0" applyNumberFormat="1" applyFont="1" applyFill="1" applyBorder="1" applyAlignment="1" applyProtection="1">
      <alignment vertical="center"/>
    </xf>
    <xf numFmtId="188" fontId="19" fillId="10" borderId="7" xfId="0" applyNumberFormat="1" applyFont="1" applyFill="1" applyBorder="1" applyAlignment="1" applyProtection="1">
      <alignment vertical="center"/>
    </xf>
    <xf numFmtId="188" fontId="19" fillId="10" borderId="6" xfId="0" applyNumberFormat="1" applyFont="1" applyFill="1" applyBorder="1" applyAlignment="1" applyProtection="1">
      <alignment vertical="center"/>
    </xf>
    <xf numFmtId="179" fontId="19" fillId="0" borderId="15" xfId="0" applyNumberFormat="1" applyFont="1" applyFill="1" applyBorder="1" applyAlignment="1" applyProtection="1">
      <alignment vertical="center"/>
    </xf>
    <xf numFmtId="3" fontId="19" fillId="10" borderId="8" xfId="0" applyNumberFormat="1" applyFont="1" applyFill="1" applyBorder="1" applyAlignment="1" applyProtection="1">
      <alignment vertical="center"/>
    </xf>
    <xf numFmtId="3" fontId="19" fillId="10" borderId="9" xfId="0" applyNumberFormat="1" applyFont="1" applyFill="1" applyBorder="1" applyAlignment="1" applyProtection="1">
      <alignment vertical="center"/>
    </xf>
    <xf numFmtId="3" fontId="19" fillId="10" borderId="10" xfId="0" applyNumberFormat="1" applyFont="1" applyFill="1" applyBorder="1" applyAlignment="1" applyProtection="1">
      <alignment vertical="center"/>
    </xf>
    <xf numFmtId="179" fontId="19" fillId="10" borderId="7" xfId="0" applyNumberFormat="1" applyFont="1" applyFill="1" applyBorder="1" applyAlignment="1" applyProtection="1">
      <alignment vertical="center"/>
    </xf>
    <xf numFmtId="179" fontId="19" fillId="10" borderId="82" xfId="0" applyNumberFormat="1" applyFont="1" applyFill="1" applyBorder="1" applyAlignment="1" applyProtection="1">
      <alignment vertical="center"/>
    </xf>
    <xf numFmtId="179" fontId="19" fillId="10" borderId="6" xfId="0" applyNumberFormat="1" applyFont="1" applyFill="1" applyBorder="1" applyAlignment="1" applyProtection="1">
      <alignment vertical="center"/>
    </xf>
    <xf numFmtId="3" fontId="19" fillId="0" borderId="83" xfId="0" applyNumberFormat="1" applyFont="1" applyFill="1" applyBorder="1" applyAlignment="1" applyProtection="1">
      <alignment horizontal="right" vertical="center"/>
    </xf>
    <xf numFmtId="38" fontId="19" fillId="0" borderId="10" xfId="3" applyFont="1" applyFill="1" applyBorder="1" applyAlignment="1">
      <alignment vertical="center"/>
    </xf>
    <xf numFmtId="179" fontId="19" fillId="0" borderId="88" xfId="0" applyNumberFormat="1" applyFont="1" applyFill="1" applyBorder="1" applyAlignment="1" applyProtection="1">
      <alignment vertical="center"/>
    </xf>
    <xf numFmtId="3" fontId="19" fillId="0" borderId="52" xfId="0" applyNumberFormat="1" applyFont="1" applyFill="1" applyBorder="1" applyAlignment="1" applyProtection="1">
      <alignment vertical="center"/>
    </xf>
    <xf numFmtId="189" fontId="19" fillId="0" borderId="83" xfId="0" applyNumberFormat="1" applyFont="1" applyFill="1" applyBorder="1" applyAlignment="1" applyProtection="1">
      <alignment vertical="center"/>
    </xf>
    <xf numFmtId="191" fontId="19" fillId="0" borderId="52" xfId="0" applyNumberFormat="1" applyFont="1" applyFill="1" applyBorder="1" applyAlignment="1" applyProtection="1">
      <alignment vertical="center"/>
    </xf>
    <xf numFmtId="188" fontId="19" fillId="0" borderId="9" xfId="0" applyNumberFormat="1" applyFont="1" applyFill="1" applyBorder="1" applyAlignment="1" applyProtection="1">
      <alignment vertical="center"/>
    </xf>
    <xf numFmtId="188" fontId="19" fillId="0" borderId="10" xfId="0" applyNumberFormat="1" applyFont="1" applyFill="1" applyBorder="1" applyAlignment="1" applyProtection="1">
      <alignment vertical="center"/>
    </xf>
    <xf numFmtId="188" fontId="19" fillId="0" borderId="24" xfId="0" applyNumberFormat="1" applyFont="1" applyFill="1" applyBorder="1" applyAlignment="1" applyProtection="1">
      <alignment vertical="center"/>
    </xf>
    <xf numFmtId="183" fontId="19" fillId="0" borderId="81" xfId="0" applyNumberFormat="1" applyFont="1" applyFill="1" applyBorder="1" applyAlignment="1" applyProtection="1">
      <alignment horizontal="right" vertical="center"/>
    </xf>
    <xf numFmtId="183" fontId="19" fillId="0" borderId="41" xfId="0" applyNumberFormat="1" applyFont="1" applyFill="1" applyBorder="1" applyAlignment="1" applyProtection="1">
      <alignment horizontal="right" vertical="center"/>
    </xf>
    <xf numFmtId="183" fontId="19" fillId="0" borderId="49" xfId="0" applyNumberFormat="1" applyFont="1" applyFill="1" applyBorder="1" applyAlignment="1" applyProtection="1">
      <alignment horizontal="right" vertical="center"/>
    </xf>
    <xf numFmtId="179" fontId="19" fillId="0" borderId="7" xfId="0" applyNumberFormat="1" applyFont="1" applyFill="1" applyBorder="1" applyAlignment="1">
      <alignment vertical="center"/>
    </xf>
    <xf numFmtId="179" fontId="19" fillId="0" borderId="14" xfId="0" applyNumberFormat="1" applyFont="1" applyFill="1" applyBorder="1" applyAlignment="1">
      <alignment vertical="center"/>
    </xf>
    <xf numFmtId="179" fontId="19" fillId="0" borderId="25" xfId="0" applyNumberFormat="1" applyFont="1" applyFill="1" applyBorder="1" applyAlignment="1">
      <alignment vertical="center"/>
    </xf>
    <xf numFmtId="179" fontId="19" fillId="0" borderId="0" xfId="0" applyNumberFormat="1" applyFont="1" applyFill="1" applyBorder="1" applyAlignment="1">
      <alignment vertical="center"/>
    </xf>
    <xf numFmtId="177" fontId="19" fillId="10" borderId="8" xfId="0" applyNumberFormat="1" applyFont="1" applyFill="1" applyBorder="1" applyAlignment="1">
      <alignment vertical="center"/>
    </xf>
    <xf numFmtId="177" fontId="19" fillId="10" borderId="9" xfId="0" applyNumberFormat="1" applyFont="1" applyFill="1" applyBorder="1" applyAlignment="1">
      <alignment vertical="center"/>
    </xf>
    <xf numFmtId="177" fontId="19" fillId="10" borderId="10" xfId="0" applyNumberFormat="1" applyFont="1" applyFill="1" applyBorder="1" applyAlignment="1">
      <alignment vertical="center"/>
    </xf>
    <xf numFmtId="177" fontId="19" fillId="0" borderId="11" xfId="0" applyNumberFormat="1" applyFont="1" applyFill="1" applyBorder="1" applyAlignment="1">
      <alignment vertical="center"/>
    </xf>
    <xf numFmtId="177" fontId="19" fillId="10" borderId="13" xfId="0" applyNumberFormat="1" applyFont="1" applyFill="1" applyBorder="1" applyAlignment="1">
      <alignment vertical="center"/>
    </xf>
    <xf numFmtId="177" fontId="19" fillId="10" borderId="14" xfId="0" applyNumberFormat="1" applyFont="1" applyFill="1" applyBorder="1" applyAlignment="1">
      <alignment vertical="center"/>
    </xf>
    <xf numFmtId="177" fontId="19" fillId="10" borderId="12" xfId="0" applyNumberFormat="1" applyFont="1" applyFill="1" applyBorder="1" applyAlignment="1">
      <alignment vertical="center"/>
    </xf>
    <xf numFmtId="177" fontId="19" fillId="0" borderId="15" xfId="0" applyNumberFormat="1" applyFont="1" applyFill="1" applyBorder="1" applyAlignment="1">
      <alignment vertical="center"/>
    </xf>
    <xf numFmtId="38" fontId="19" fillId="10" borderId="8" xfId="3" applyFont="1" applyFill="1" applyBorder="1" applyAlignment="1">
      <alignment vertical="center"/>
    </xf>
    <xf numFmtId="38" fontId="19" fillId="10" borderId="9" xfId="3" applyFont="1" applyFill="1" applyBorder="1" applyAlignment="1">
      <alignment vertical="center"/>
    </xf>
    <xf numFmtId="38" fontId="19" fillId="10" borderId="10" xfId="3" applyFont="1" applyFill="1" applyBorder="1" applyAlignment="1">
      <alignment vertical="center"/>
    </xf>
    <xf numFmtId="38" fontId="19" fillId="10" borderId="22" xfId="3" applyFont="1" applyFill="1" applyBorder="1" applyAlignment="1">
      <alignment vertical="center"/>
    </xf>
    <xf numFmtId="38" fontId="19" fillId="10" borderId="43" xfId="3" applyFont="1" applyFill="1" applyBorder="1" applyAlignment="1">
      <alignment vertical="center"/>
    </xf>
    <xf numFmtId="38" fontId="19" fillId="10" borderId="21" xfId="3" applyFont="1" applyFill="1" applyBorder="1" applyAlignment="1">
      <alignment vertical="center"/>
    </xf>
    <xf numFmtId="38" fontId="19" fillId="0" borderId="46" xfId="3" applyFont="1" applyFill="1" applyBorder="1" applyAlignment="1">
      <alignment vertical="center"/>
    </xf>
    <xf numFmtId="0" fontId="0" fillId="6" borderId="39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17" fillId="6" borderId="25" xfId="0" applyFont="1" applyFill="1" applyBorder="1" applyAlignment="1">
      <alignment horizontal="center" vertical="center"/>
    </xf>
    <xf numFmtId="0" fontId="0" fillId="4" borderId="10" xfId="0" applyFill="1" applyBorder="1">
      <alignment vertical="center"/>
    </xf>
    <xf numFmtId="0" fontId="0" fillId="0" borderId="33" xfId="0" applyBorder="1">
      <alignment vertical="center"/>
    </xf>
    <xf numFmtId="0" fontId="0" fillId="0" borderId="33" xfId="0" applyBorder="1" applyAlignment="1">
      <alignment vertical="center" wrapText="1"/>
    </xf>
    <xf numFmtId="0" fontId="0" fillId="4" borderId="33" xfId="0" applyFill="1" applyBorder="1" applyAlignment="1">
      <alignment vertical="center" wrapText="1"/>
    </xf>
    <xf numFmtId="0" fontId="3" fillId="0" borderId="0" xfId="7" applyNumberFormat="1" applyFont="1" applyFill="1" applyBorder="1" applyAlignment="1"/>
    <xf numFmtId="0" fontId="3" fillId="0" borderId="0" xfId="0" applyFont="1" applyFill="1" applyBorder="1" applyAlignment="1"/>
    <xf numFmtId="195" fontId="1" fillId="2" borderId="10" xfId="0" applyNumberFormat="1" applyFont="1" applyFill="1" applyBorder="1" applyAlignment="1">
      <alignment vertical="center"/>
    </xf>
    <xf numFmtId="195" fontId="1" fillId="0" borderId="10" xfId="0" applyNumberFormat="1" applyFont="1" applyBorder="1" applyAlignment="1">
      <alignment vertical="center"/>
    </xf>
    <xf numFmtId="195" fontId="1" fillId="5" borderId="10" xfId="0" applyNumberFormat="1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7" applyNumberFormat="1" applyFont="1" applyFill="1" applyBorder="1"/>
    <xf numFmtId="49" fontId="3" fillId="0" borderId="0" xfId="7" applyNumberFormat="1" applyFont="1" applyFill="1" applyBorder="1"/>
    <xf numFmtId="49" fontId="1" fillId="0" borderId="0" xfId="7" applyNumberFormat="1" applyFont="1" applyFill="1" applyBorder="1"/>
    <xf numFmtId="0" fontId="1" fillId="0" borderId="0" xfId="15" applyNumberFormat="1" applyFont="1" applyFill="1" applyBorder="1"/>
    <xf numFmtId="0" fontId="3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horizontal="left"/>
    </xf>
    <xf numFmtId="197" fontId="3" fillId="0" borderId="0" xfId="15" applyNumberFormat="1" applyFont="1" applyFill="1" applyBorder="1" applyAlignment="1">
      <alignment horizontal="left"/>
    </xf>
    <xf numFmtId="0" fontId="3" fillId="0" borderId="0" xfId="7" applyNumberFormat="1" applyFont="1" applyFill="1" applyBorder="1"/>
    <xf numFmtId="197" fontId="3" fillId="0" borderId="0" xfId="15" applyNumberFormat="1" applyFont="1" applyFill="1" applyBorder="1"/>
    <xf numFmtId="0" fontId="1" fillId="0" borderId="12" xfId="15" applyNumberFormat="1" applyFont="1" applyFill="1" applyBorder="1"/>
    <xf numFmtId="49" fontId="1" fillId="0" borderId="12" xfId="7" applyNumberFormat="1" applyFont="1" applyFill="1" applyBorder="1"/>
    <xf numFmtId="38" fontId="1" fillId="5" borderId="10" xfId="3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10" xfId="7" applyNumberFormat="1" applyFont="1" applyFill="1" applyBorder="1"/>
    <xf numFmtId="49" fontId="3" fillId="0" borderId="10" xfId="7" applyNumberFormat="1" applyFont="1" applyFill="1" applyBorder="1"/>
    <xf numFmtId="0" fontId="0" fillId="5" borderId="25" xfId="0" applyFill="1" applyBorder="1">
      <alignment vertical="center"/>
    </xf>
    <xf numFmtId="0" fontId="17" fillId="5" borderId="26" xfId="0" applyFont="1" applyFill="1" applyBorder="1">
      <alignment vertical="center"/>
    </xf>
    <xf numFmtId="38" fontId="1" fillId="0" borderId="0" xfId="2" applyFont="1" applyBorder="1">
      <alignment vertical="center"/>
    </xf>
    <xf numFmtId="0" fontId="0" fillId="0" borderId="0" xfId="0" quotePrefix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quotePrefix="1" applyBorder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76" fontId="0" fillId="0" borderId="50" xfId="2" applyNumberFormat="1" applyFont="1" applyBorder="1" applyAlignment="1">
      <alignment horizontal="center" vertical="center"/>
    </xf>
    <xf numFmtId="176" fontId="0" fillId="0" borderId="9" xfId="2" applyNumberFormat="1" applyFont="1" applyBorder="1" applyAlignment="1">
      <alignment horizontal="center" vertical="center"/>
    </xf>
    <xf numFmtId="176" fontId="0" fillId="0" borderId="7" xfId="2" applyNumberFormat="1" applyFont="1" applyBorder="1" applyAlignment="1">
      <alignment horizontal="center" vertical="center"/>
    </xf>
    <xf numFmtId="176" fontId="0" fillId="0" borderId="14" xfId="2" applyNumberFormat="1" applyFont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2" xfId="0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7" xfId="0" quotePrefix="1" applyBorder="1" applyAlignment="1">
      <alignment horizontal="right" vertical="center"/>
    </xf>
    <xf numFmtId="0" fontId="0" fillId="0" borderId="24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38" fontId="0" fillId="0" borderId="8" xfId="2" applyFont="1" applyBorder="1">
      <alignment vertical="center"/>
    </xf>
    <xf numFmtId="0" fontId="0" fillId="0" borderId="13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40" fontId="0" fillId="0" borderId="6" xfId="2" applyNumberFormat="1" applyFont="1" applyBorder="1">
      <alignment vertical="center"/>
    </xf>
    <xf numFmtId="40" fontId="0" fillId="0" borderId="25" xfId="2" applyNumberFormat="1" applyFont="1" applyBorder="1">
      <alignment vertical="center"/>
    </xf>
    <xf numFmtId="40" fontId="0" fillId="0" borderId="13" xfId="2" applyNumberFormat="1" applyFont="1" applyBorder="1">
      <alignment vertical="center"/>
    </xf>
    <xf numFmtId="40" fontId="0" fillId="0" borderId="26" xfId="2" applyNumberFormat="1" applyFont="1" applyBorder="1">
      <alignment vertical="center"/>
    </xf>
    <xf numFmtId="0" fontId="0" fillId="0" borderId="14" xfId="0" quotePrefix="1" applyBorder="1" applyAlignment="1">
      <alignment horizontal="right" vertical="center"/>
    </xf>
    <xf numFmtId="0" fontId="0" fillId="0" borderId="13" xfId="0" applyBorder="1">
      <alignment vertical="center"/>
    </xf>
    <xf numFmtId="0" fontId="0" fillId="0" borderId="6" xfId="0" quotePrefix="1" applyBorder="1" applyAlignment="1">
      <alignment horizontal="right" vertical="center"/>
    </xf>
    <xf numFmtId="189" fontId="0" fillId="0" borderId="10" xfId="2" applyNumberFormat="1" applyFont="1" applyBorder="1">
      <alignment vertical="center"/>
    </xf>
    <xf numFmtId="189" fontId="0" fillId="0" borderId="0" xfId="2" applyNumberFormat="1" applyFont="1" applyBorder="1">
      <alignment vertical="center"/>
    </xf>
    <xf numFmtId="189" fontId="0" fillId="0" borderId="12" xfId="0" applyNumberFormat="1" applyBorder="1">
      <alignment vertical="center"/>
    </xf>
    <xf numFmtId="189" fontId="0" fillId="0" borderId="8" xfId="2" applyNumberFormat="1" applyFont="1" applyBorder="1">
      <alignment vertical="center"/>
    </xf>
    <xf numFmtId="189" fontId="0" fillId="0" borderId="24" xfId="2" applyNumberFormat="1" applyFont="1" applyBorder="1">
      <alignment vertical="center"/>
    </xf>
    <xf numFmtId="189" fontId="0" fillId="0" borderId="6" xfId="2" applyNumberFormat="1" applyFont="1" applyBorder="1">
      <alignment vertical="center"/>
    </xf>
    <xf numFmtId="189" fontId="0" fillId="0" borderId="25" xfId="2" applyNumberFormat="1" applyFont="1" applyBorder="1">
      <alignment vertical="center"/>
    </xf>
    <xf numFmtId="189" fontId="0" fillId="0" borderId="13" xfId="0" applyNumberFormat="1" applyBorder="1">
      <alignment vertical="center"/>
    </xf>
    <xf numFmtId="188" fontId="0" fillId="0" borderId="10" xfId="2" applyNumberFormat="1" applyFont="1" applyBorder="1">
      <alignment vertical="center"/>
    </xf>
    <xf numFmtId="188" fontId="0" fillId="0" borderId="0" xfId="2" applyNumberFormat="1" applyFont="1" applyBorder="1">
      <alignment vertical="center"/>
    </xf>
    <xf numFmtId="188" fontId="0" fillId="0" borderId="12" xfId="2" applyNumberFormat="1" applyFont="1" applyBorder="1">
      <alignment vertical="center"/>
    </xf>
    <xf numFmtId="188" fontId="1" fillId="4" borderId="0" xfId="2" applyNumberFormat="1" applyFont="1" applyFill="1" applyBorder="1">
      <alignment vertical="center"/>
    </xf>
    <xf numFmtId="0" fontId="0" fillId="4" borderId="7" xfId="0" applyFill="1" applyBorder="1">
      <alignment vertical="center"/>
    </xf>
    <xf numFmtId="188" fontId="0" fillId="0" borderId="8" xfId="2" applyNumberFormat="1" applyFont="1" applyBorder="1">
      <alignment vertical="center"/>
    </xf>
    <xf numFmtId="188" fontId="1" fillId="4" borderId="6" xfId="2" applyNumberFormat="1" applyFont="1" applyFill="1" applyBorder="1">
      <alignment vertical="center"/>
    </xf>
    <xf numFmtId="188" fontId="0" fillId="0" borderId="6" xfId="2" applyNumberFormat="1" applyFont="1" applyBorder="1">
      <alignment vertical="center"/>
    </xf>
    <xf numFmtId="188" fontId="0" fillId="0" borderId="13" xfId="2" applyNumberFormat="1" applyFont="1" applyBorder="1">
      <alignment vertical="center"/>
    </xf>
    <xf numFmtId="188" fontId="0" fillId="0" borderId="9" xfId="2" applyNumberFormat="1" applyFont="1" applyBorder="1">
      <alignment vertical="center"/>
    </xf>
    <xf numFmtId="188" fontId="1" fillId="4" borderId="7" xfId="2" applyNumberFormat="1" applyFont="1" applyFill="1" applyBorder="1">
      <alignment vertical="center"/>
    </xf>
    <xf numFmtId="188" fontId="0" fillId="0" borderId="7" xfId="2" applyNumberFormat="1" applyFont="1" applyBorder="1">
      <alignment vertical="center"/>
    </xf>
    <xf numFmtId="188" fontId="0" fillId="0" borderId="14" xfId="2" applyNumberFormat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0" borderId="7" xfId="0" applyFont="1" applyFill="1" applyBorder="1">
      <alignment vertical="center"/>
    </xf>
    <xf numFmtId="189" fontId="0" fillId="9" borderId="26" xfId="0" applyNumberFormat="1" applyFill="1" applyBorder="1">
      <alignment vertical="center"/>
    </xf>
    <xf numFmtId="0" fontId="60" fillId="4" borderId="7" xfId="0" applyFont="1" applyFill="1" applyBorder="1" applyAlignment="1">
      <alignment horizontal="center" vertical="center"/>
    </xf>
    <xf numFmtId="0" fontId="0" fillId="7" borderId="25" xfId="0" applyFont="1" applyFill="1" applyBorder="1">
      <alignment vertical="center"/>
    </xf>
    <xf numFmtId="0" fontId="0" fillId="7" borderId="0" xfId="0" applyFont="1" applyFill="1" applyBorder="1">
      <alignment vertical="center"/>
    </xf>
    <xf numFmtId="38" fontId="1" fillId="7" borderId="7" xfId="2" applyFont="1" applyFill="1" applyBorder="1">
      <alignment vertical="center"/>
    </xf>
    <xf numFmtId="38" fontId="1" fillId="7" borderId="6" xfId="2" applyFont="1" applyFill="1" applyBorder="1">
      <alignment vertical="center"/>
    </xf>
    <xf numFmtId="0" fontId="0" fillId="7" borderId="8" xfId="0" applyFont="1" applyFill="1" applyBorder="1">
      <alignment vertical="center"/>
    </xf>
    <xf numFmtId="0" fontId="0" fillId="7" borderId="6" xfId="0" applyFont="1" applyFill="1" applyBorder="1">
      <alignment vertical="center"/>
    </xf>
    <xf numFmtId="38" fontId="1" fillId="7" borderId="10" xfId="2" applyFont="1" applyFill="1" applyBorder="1">
      <alignment vertical="center"/>
    </xf>
    <xf numFmtId="0" fontId="0" fillId="7" borderId="7" xfId="0" applyFont="1" applyFill="1" applyBorder="1">
      <alignment vertical="center"/>
    </xf>
    <xf numFmtId="0" fontId="0" fillId="7" borderId="9" xfId="0" applyFont="1" applyFill="1" applyBorder="1">
      <alignment vertical="center"/>
    </xf>
    <xf numFmtId="0" fontId="0" fillId="7" borderId="12" xfId="0" applyFill="1" applyBorder="1" applyAlignment="1">
      <alignment horizontal="right" vertical="center"/>
    </xf>
    <xf numFmtId="176" fontId="1" fillId="7" borderId="14" xfId="2" applyNumberFormat="1" applyFont="1" applyFill="1" applyBorder="1">
      <alignment vertical="center"/>
    </xf>
    <xf numFmtId="189" fontId="0" fillId="0" borderId="9" xfId="2" applyNumberFormat="1" applyFont="1" applyBorder="1">
      <alignment vertical="center"/>
    </xf>
    <xf numFmtId="189" fontId="0" fillId="0" borderId="7" xfId="2" applyNumberFormat="1" applyFont="1" applyBorder="1">
      <alignment vertical="center"/>
    </xf>
    <xf numFmtId="189" fontId="0" fillId="0" borderId="14" xfId="0" applyNumberFormat="1" applyBorder="1">
      <alignment vertical="center"/>
    </xf>
    <xf numFmtId="0" fontId="0" fillId="0" borderId="55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40" fontId="0" fillId="0" borderId="7" xfId="2" applyNumberFormat="1" applyFont="1" applyBorder="1">
      <alignment vertical="center"/>
    </xf>
    <xf numFmtId="40" fontId="0" fillId="0" borderId="14" xfId="2" applyNumberFormat="1" applyFont="1" applyBorder="1">
      <alignment vertical="center"/>
    </xf>
    <xf numFmtId="0" fontId="0" fillId="0" borderId="8" xfId="0" applyFont="1" applyFill="1" applyBorder="1" applyAlignment="1" applyProtection="1">
      <alignment horizontal="left"/>
    </xf>
    <xf numFmtId="0" fontId="0" fillId="0" borderId="6" xfId="0" applyFont="1" applyFill="1" applyBorder="1" applyAlignment="1" applyProtection="1">
      <alignment horizontal="left"/>
    </xf>
    <xf numFmtId="0" fontId="0" fillId="0" borderId="6" xfId="0" applyFont="1" applyFill="1" applyBorder="1" applyAlignment="1">
      <alignment horizontal="left"/>
    </xf>
    <xf numFmtId="0" fontId="0" fillId="0" borderId="89" xfId="0" applyFont="1" applyFill="1" applyBorder="1" applyAlignment="1" applyProtection="1">
      <alignment horizontal="left"/>
    </xf>
    <xf numFmtId="183" fontId="0" fillId="0" borderId="0" xfId="0" applyNumberFormat="1" applyFont="1" applyBorder="1" applyAlignment="1">
      <alignment horizontal="right" vertical="center"/>
    </xf>
    <xf numFmtId="183" fontId="0" fillId="0" borderId="8" xfId="0" applyNumberFormat="1" applyFont="1" applyBorder="1" applyAlignment="1">
      <alignment horizontal="right" vertical="center"/>
    </xf>
    <xf numFmtId="183" fontId="0" fillId="0" borderId="10" xfId="0" applyNumberFormat="1" applyFont="1" applyBorder="1" applyAlignment="1">
      <alignment horizontal="right" vertical="center"/>
    </xf>
    <xf numFmtId="183" fontId="0" fillId="0" borderId="6" xfId="0" applyNumberFormat="1" applyFont="1" applyBorder="1" applyAlignment="1">
      <alignment horizontal="right" vertical="center"/>
    </xf>
    <xf numFmtId="0" fontId="0" fillId="0" borderId="25" xfId="0" applyFont="1" applyBorder="1" applyAlignment="1"/>
    <xf numFmtId="0" fontId="0" fillId="0" borderId="26" xfId="0" applyFont="1" applyBorder="1" applyAlignment="1"/>
    <xf numFmtId="0" fontId="0" fillId="0" borderId="7" xfId="0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38" fontId="0" fillId="0" borderId="14" xfId="2" quotePrefix="1" applyFont="1" applyBorder="1" applyAlignment="1">
      <alignment horizontal="right" vertical="center"/>
    </xf>
    <xf numFmtId="14" fontId="0" fillId="0" borderId="0" xfId="0" applyNumberFormat="1">
      <alignment vertical="center"/>
    </xf>
    <xf numFmtId="0" fontId="0" fillId="4" borderId="9" xfId="0" applyFill="1" applyBorder="1" applyAlignment="1">
      <alignment horizontal="right" vertical="center"/>
    </xf>
    <xf numFmtId="176" fontId="1" fillId="4" borderId="9" xfId="2" applyNumberFormat="1" applyFont="1" applyFill="1" applyBorder="1">
      <alignment vertical="center"/>
    </xf>
    <xf numFmtId="40" fontId="1" fillId="4" borderId="6" xfId="2" applyNumberFormat="1" applyFont="1" applyFill="1" applyBorder="1">
      <alignment vertical="center"/>
    </xf>
    <xf numFmtId="40" fontId="1" fillId="4" borderId="9" xfId="2" applyNumberFormat="1" applyFont="1" applyFill="1" applyBorder="1">
      <alignment vertical="center"/>
    </xf>
    <xf numFmtId="40" fontId="1" fillId="4" borderId="25" xfId="2" applyNumberFormat="1" applyFont="1" applyFill="1" applyBorder="1">
      <alignment vertical="center"/>
    </xf>
    <xf numFmtId="0" fontId="0" fillId="4" borderId="9" xfId="0" applyFill="1" applyBorder="1">
      <alignment vertical="center"/>
    </xf>
    <xf numFmtId="0" fontId="0" fillId="4" borderId="7" xfId="0" quotePrefix="1" applyFill="1" applyBorder="1" applyAlignment="1">
      <alignment horizontal="right" vertical="center"/>
    </xf>
    <xf numFmtId="38" fontId="0" fillId="4" borderId="7" xfId="2" quotePrefix="1" applyFont="1" applyFill="1" applyBorder="1" applyAlignment="1">
      <alignment horizontal="right" vertical="center"/>
    </xf>
    <xf numFmtId="40" fontId="1" fillId="4" borderId="7" xfId="2" applyNumberFormat="1" applyFont="1" applyFill="1" applyBorder="1">
      <alignment vertical="center"/>
    </xf>
    <xf numFmtId="0" fontId="0" fillId="4" borderId="8" xfId="0" quotePrefix="1" applyFill="1" applyBorder="1" applyAlignment="1">
      <alignment horizontal="right" vertical="center"/>
    </xf>
    <xf numFmtId="40" fontId="1" fillId="4" borderId="8" xfId="2" applyNumberFormat="1" applyFont="1" applyFill="1" applyBorder="1">
      <alignment vertical="center"/>
    </xf>
    <xf numFmtId="38" fontId="0" fillId="4" borderId="0" xfId="2" applyFont="1" applyFill="1">
      <alignment vertical="center"/>
    </xf>
    <xf numFmtId="0" fontId="17" fillId="0" borderId="39" xfId="0" applyFont="1" applyBorder="1" applyAlignment="1">
      <alignment vertical="center"/>
    </xf>
    <xf numFmtId="38" fontId="0" fillId="4" borderId="9" xfId="2" applyFont="1" applyFill="1" applyBorder="1">
      <alignment vertical="center"/>
    </xf>
    <xf numFmtId="38" fontId="0" fillId="4" borderId="8" xfId="2" applyFont="1" applyFill="1" applyBorder="1">
      <alignment vertical="center"/>
    </xf>
    <xf numFmtId="38" fontId="0" fillId="4" borderId="10" xfId="2" applyFont="1" applyFill="1" applyBorder="1">
      <alignment vertical="center"/>
    </xf>
    <xf numFmtId="176" fontId="0" fillId="4" borderId="10" xfId="2" applyNumberFormat="1" applyFont="1" applyFill="1" applyBorder="1">
      <alignment vertical="center"/>
    </xf>
    <xf numFmtId="176" fontId="0" fillId="4" borderId="9" xfId="2" applyNumberFormat="1" applyFont="1" applyFill="1" applyBorder="1">
      <alignment vertical="center"/>
    </xf>
    <xf numFmtId="40" fontId="0" fillId="4" borderId="8" xfId="2" applyNumberFormat="1" applyFont="1" applyFill="1" applyBorder="1">
      <alignment vertical="center"/>
    </xf>
    <xf numFmtId="40" fontId="0" fillId="4" borderId="9" xfId="2" applyNumberFormat="1" applyFont="1" applyFill="1" applyBorder="1">
      <alignment vertical="center"/>
    </xf>
    <xf numFmtId="40" fontId="0" fillId="4" borderId="24" xfId="2" applyNumberFormat="1" applyFont="1" applyFill="1" applyBorder="1">
      <alignment vertical="center"/>
    </xf>
    <xf numFmtId="38" fontId="0" fillId="4" borderId="7" xfId="2" applyFont="1" applyFill="1" applyBorder="1">
      <alignment vertical="center"/>
    </xf>
    <xf numFmtId="38" fontId="0" fillId="4" borderId="6" xfId="2" applyFont="1" applyFill="1" applyBorder="1">
      <alignment vertical="center"/>
    </xf>
    <xf numFmtId="38" fontId="0" fillId="4" borderId="0" xfId="2" applyFont="1" applyFill="1" applyBorder="1">
      <alignment vertical="center"/>
    </xf>
    <xf numFmtId="176" fontId="0" fillId="4" borderId="0" xfId="2" applyNumberFormat="1" applyFont="1" applyFill="1" applyBorder="1">
      <alignment vertical="center"/>
    </xf>
    <xf numFmtId="176" fontId="0" fillId="4" borderId="7" xfId="2" applyNumberFormat="1" applyFont="1" applyFill="1" applyBorder="1">
      <alignment vertical="center"/>
    </xf>
    <xf numFmtId="40" fontId="0" fillId="4" borderId="6" xfId="2" applyNumberFormat="1" applyFont="1" applyFill="1" applyBorder="1">
      <alignment vertical="center"/>
    </xf>
    <xf numFmtId="40" fontId="0" fillId="4" borderId="7" xfId="2" applyNumberFormat="1" applyFont="1" applyFill="1" applyBorder="1">
      <alignment vertical="center"/>
    </xf>
    <xf numFmtId="40" fontId="0" fillId="4" borderId="25" xfId="2" applyNumberFormat="1" applyFont="1" applyFill="1" applyBorder="1">
      <alignment vertical="center"/>
    </xf>
    <xf numFmtId="0" fontId="0" fillId="6" borderId="0" xfId="0" applyFont="1" applyFill="1">
      <alignment vertical="center"/>
    </xf>
    <xf numFmtId="38" fontId="0" fillId="6" borderId="0" xfId="2" applyFont="1" applyFill="1">
      <alignment vertical="center"/>
    </xf>
    <xf numFmtId="189" fontId="0" fillId="0" borderId="26" xfId="0" applyNumberFormat="1" applyBorder="1">
      <alignment vertical="center"/>
    </xf>
    <xf numFmtId="0" fontId="0" fillId="0" borderId="24" xfId="0" applyBorder="1" applyAlignment="1">
      <alignment horizontal="center" vertical="center"/>
    </xf>
    <xf numFmtId="0" fontId="0" fillId="0" borderId="50" xfId="0" applyBorder="1">
      <alignment vertical="center"/>
    </xf>
    <xf numFmtId="40" fontId="1" fillId="9" borderId="7" xfId="2" applyNumberFormat="1" applyFont="1" applyFill="1" applyBorder="1">
      <alignment vertical="center"/>
    </xf>
    <xf numFmtId="0" fontId="17" fillId="9" borderId="50" xfId="0" applyFont="1" applyFill="1" applyBorder="1">
      <alignment vertical="center"/>
    </xf>
    <xf numFmtId="0" fontId="0" fillId="7" borderId="9" xfId="0" applyFill="1" applyBorder="1">
      <alignment vertical="center"/>
    </xf>
    <xf numFmtId="0" fontId="3" fillId="5" borderId="0" xfId="0" applyFont="1" applyFill="1">
      <alignment vertical="center"/>
    </xf>
    <xf numFmtId="0" fontId="0" fillId="5" borderId="7" xfId="0" applyFill="1" applyBorder="1" applyAlignment="1">
      <alignment horizontal="center" vertical="center"/>
    </xf>
    <xf numFmtId="0" fontId="0" fillId="5" borderId="14" xfId="0" applyFill="1" applyBorder="1">
      <alignment vertical="center"/>
    </xf>
    <xf numFmtId="0" fontId="0" fillId="5" borderId="50" xfId="0" applyFill="1" applyBorder="1" applyAlignment="1">
      <alignment horizontal="center" vertical="center"/>
    </xf>
    <xf numFmtId="0" fontId="17" fillId="0" borderId="50" xfId="0" applyFont="1" applyBorder="1" applyAlignment="1">
      <alignment vertical="center"/>
    </xf>
    <xf numFmtId="0" fontId="0" fillId="9" borderId="7" xfId="0" applyFill="1" applyBorder="1">
      <alignment vertical="center"/>
    </xf>
    <xf numFmtId="189" fontId="0" fillId="9" borderId="6" xfId="0" applyNumberFormat="1" applyFill="1" applyBorder="1">
      <alignment vertical="center"/>
    </xf>
    <xf numFmtId="189" fontId="0" fillId="9" borderId="7" xfId="0" applyNumberFormat="1" applyFill="1" applyBorder="1">
      <alignment vertical="center"/>
    </xf>
    <xf numFmtId="189" fontId="0" fillId="0" borderId="0" xfId="0" applyNumberFormat="1">
      <alignment vertical="center"/>
    </xf>
    <xf numFmtId="189" fontId="0" fillId="0" borderId="7" xfId="0" applyNumberFormat="1" applyBorder="1">
      <alignment vertical="center"/>
    </xf>
    <xf numFmtId="189" fontId="0" fillId="9" borderId="12" xfId="0" applyNumberFormat="1" applyFill="1" applyBorder="1">
      <alignment vertical="center"/>
    </xf>
    <xf numFmtId="188" fontId="0" fillId="0" borderId="12" xfId="0" applyNumberFormat="1" applyBorder="1">
      <alignment vertical="center"/>
    </xf>
    <xf numFmtId="0" fontId="17" fillId="5" borderId="4" xfId="0" applyFont="1" applyFill="1" applyBorder="1" applyAlignment="1">
      <alignment horizontal="center" vertical="center"/>
    </xf>
    <xf numFmtId="176" fontId="17" fillId="5" borderId="0" xfId="5" applyNumberFormat="1" applyFont="1" applyFill="1" applyBorder="1" applyAlignment="1">
      <alignment horizontal="right" vertical="center"/>
    </xf>
    <xf numFmtId="179" fontId="17" fillId="5" borderId="12" xfId="5" quotePrefix="1" applyNumberFormat="1" applyFont="1" applyFill="1" applyBorder="1" applyAlignment="1">
      <alignment vertical="center"/>
    </xf>
    <xf numFmtId="0" fontId="17" fillId="0" borderId="18" xfId="0" applyFont="1" applyBorder="1">
      <alignment vertical="center"/>
    </xf>
    <xf numFmtId="0" fontId="40" fillId="5" borderId="0" xfId="0" applyFont="1" applyFill="1" applyAlignment="1">
      <alignment horizontal="left" vertical="center"/>
    </xf>
    <xf numFmtId="0" fontId="40" fillId="5" borderId="0" xfId="0" applyFont="1" applyFill="1" applyBorder="1" applyAlignment="1">
      <alignment horizontal="left" vertical="center"/>
    </xf>
    <xf numFmtId="0" fontId="3" fillId="5" borderId="0" xfId="0" applyFont="1" applyFill="1" applyBorder="1" applyAlignment="1"/>
    <xf numFmtId="0" fontId="40" fillId="5" borderId="0" xfId="0" applyFont="1" applyFill="1" applyBorder="1" applyAlignment="1"/>
    <xf numFmtId="0" fontId="0" fillId="5" borderId="0" xfId="0" applyFont="1" applyFill="1" applyBorder="1" applyAlignment="1"/>
    <xf numFmtId="0" fontId="0" fillId="5" borderId="0" xfId="0" applyFont="1" applyFill="1" applyBorder="1" applyAlignment="1">
      <alignment horizontal="right"/>
    </xf>
    <xf numFmtId="0" fontId="0" fillId="5" borderId="0" xfId="0" applyFont="1" applyFill="1" applyAlignment="1"/>
    <xf numFmtId="0" fontId="17" fillId="5" borderId="0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right" shrinkToFit="1"/>
    </xf>
    <xf numFmtId="0" fontId="0" fillId="5" borderId="0" xfId="0" applyFont="1" applyFill="1" applyBorder="1" applyAlignment="1">
      <alignment horizontal="center" vertical="center" shrinkToFit="1"/>
    </xf>
    <xf numFmtId="0" fontId="0" fillId="5" borderId="29" xfId="0" applyFont="1" applyFill="1" applyBorder="1" applyAlignment="1">
      <alignment horizontal="right"/>
    </xf>
    <xf numFmtId="37" fontId="0" fillId="4" borderId="77" xfId="0" applyNumberFormat="1" applyFont="1" applyFill="1" applyBorder="1" applyAlignment="1"/>
    <xf numFmtId="37" fontId="3" fillId="4" borderId="77" xfId="0" applyNumberFormat="1" applyFont="1" applyFill="1" applyBorder="1" applyAlignment="1"/>
    <xf numFmtId="37" fontId="3" fillId="4" borderId="2" xfId="0" applyNumberFormat="1" applyFont="1" applyFill="1" applyBorder="1" applyAlignment="1"/>
    <xf numFmtId="37" fontId="3" fillId="5" borderId="2" xfId="0" applyNumberFormat="1" applyFont="1" applyFill="1" applyBorder="1" applyAlignment="1"/>
    <xf numFmtId="37" fontId="3" fillId="5" borderId="77" xfId="0" applyNumberFormat="1" applyFont="1" applyFill="1" applyBorder="1" applyAlignment="1"/>
    <xf numFmtId="37" fontId="0" fillId="5" borderId="2" xfId="0" applyNumberFormat="1" applyFont="1" applyFill="1" applyBorder="1" applyAlignment="1"/>
    <xf numFmtId="37" fontId="0" fillId="5" borderId="78" xfId="0" applyNumberFormat="1" applyFont="1" applyFill="1" applyBorder="1" applyAlignment="1"/>
    <xf numFmtId="37" fontId="0" fillId="5" borderId="77" xfId="0" applyNumberFormat="1" applyFont="1" applyFill="1" applyBorder="1" applyAlignment="1"/>
    <xf numFmtId="37" fontId="0" fillId="5" borderId="51" xfId="0" applyNumberFormat="1" applyFont="1" applyFill="1" applyBorder="1" applyAlignment="1"/>
    <xf numFmtId="0" fontId="0" fillId="5" borderId="31" xfId="0" applyFont="1" applyFill="1" applyBorder="1" applyAlignment="1"/>
    <xf numFmtId="0" fontId="0" fillId="4" borderId="7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0" fillId="5" borderId="7" xfId="0" applyFont="1" applyFill="1" applyBorder="1" applyAlignment="1">
      <alignment horizontal="center"/>
    </xf>
    <xf numFmtId="0" fontId="0" fillId="5" borderId="6" xfId="0" applyFont="1" applyFill="1" applyBorder="1" applyAlignment="1">
      <alignment horizontal="center"/>
    </xf>
    <xf numFmtId="0" fontId="0" fillId="5" borderId="52" xfId="0" applyFont="1" applyFill="1" applyBorder="1" applyAlignment="1">
      <alignment horizontal="center"/>
    </xf>
    <xf numFmtId="0" fontId="0" fillId="5" borderId="36" xfId="0" applyFont="1" applyFill="1" applyBorder="1" applyAlignment="1"/>
    <xf numFmtId="0" fontId="0" fillId="4" borderId="43" xfId="0" applyFont="1" applyFill="1" applyBorder="1" applyAlignment="1">
      <alignment horizontal="center"/>
    </xf>
    <xf numFmtId="0" fontId="0" fillId="4" borderId="21" xfId="0" applyFont="1" applyFill="1" applyBorder="1" applyAlignment="1">
      <alignment horizontal="center"/>
    </xf>
    <xf numFmtId="0" fontId="0" fillId="5" borderId="21" xfId="0" applyFont="1" applyFill="1" applyBorder="1" applyAlignment="1">
      <alignment horizontal="center"/>
    </xf>
    <xf numFmtId="0" fontId="0" fillId="5" borderId="43" xfId="0" applyFont="1" applyFill="1" applyBorder="1" applyAlignment="1">
      <alignment horizontal="center"/>
    </xf>
    <xf numFmtId="0" fontId="0" fillId="5" borderId="22" xfId="0" applyFont="1" applyFill="1" applyBorder="1" applyAlignment="1">
      <alignment horizontal="center"/>
    </xf>
    <xf numFmtId="0" fontId="0" fillId="5" borderId="43" xfId="0" applyFont="1" applyFill="1" applyBorder="1" applyAlignment="1"/>
    <xf numFmtId="0" fontId="0" fillId="5" borderId="21" xfId="0" applyFont="1" applyFill="1" applyBorder="1" applyAlignment="1"/>
    <xf numFmtId="0" fontId="0" fillId="5" borderId="46" xfId="0" applyFont="1" applyFill="1" applyBorder="1" applyAlignment="1">
      <alignment horizontal="center"/>
    </xf>
    <xf numFmtId="0" fontId="0" fillId="5" borderId="12" xfId="0" applyFont="1" applyFill="1" applyBorder="1" applyAlignment="1">
      <alignment horizontal="center"/>
    </xf>
    <xf numFmtId="37" fontId="6" fillId="4" borderId="0" xfId="0" applyNumberFormat="1" applyFont="1" applyFill="1" applyBorder="1" applyAlignment="1" applyProtection="1"/>
    <xf numFmtId="38" fontId="6" fillId="4" borderId="0" xfId="3" applyFont="1" applyFill="1" applyBorder="1" applyProtection="1"/>
    <xf numFmtId="38" fontId="6" fillId="5" borderId="0" xfId="3" applyFont="1" applyFill="1" applyBorder="1" applyProtection="1"/>
    <xf numFmtId="38" fontId="6" fillId="5" borderId="0" xfId="3" applyNumberFormat="1" applyFont="1" applyFill="1" applyBorder="1" applyProtection="1"/>
    <xf numFmtId="38" fontId="1" fillId="5" borderId="0" xfId="3" applyFont="1" applyFill="1" applyBorder="1"/>
    <xf numFmtId="38" fontId="1" fillId="5" borderId="17" xfId="3" applyFont="1" applyFill="1" applyBorder="1"/>
    <xf numFmtId="37" fontId="6" fillId="5" borderId="0" xfId="0" applyNumberFormat="1" applyFont="1" applyFill="1" applyBorder="1" applyAlignment="1" applyProtection="1"/>
    <xf numFmtId="0" fontId="0" fillId="5" borderId="64" xfId="0" applyFont="1" applyFill="1" applyBorder="1" applyAlignment="1"/>
    <xf numFmtId="37" fontId="6" fillId="4" borderId="12" xfId="0" applyNumberFormat="1" applyFont="1" applyFill="1" applyBorder="1" applyAlignment="1" applyProtection="1"/>
    <xf numFmtId="38" fontId="6" fillId="4" borderId="12" xfId="3" applyFont="1" applyFill="1" applyBorder="1" applyProtection="1"/>
    <xf numFmtId="38" fontId="6" fillId="5" borderId="12" xfId="3" applyFont="1" applyFill="1" applyBorder="1" applyProtection="1"/>
    <xf numFmtId="38" fontId="1" fillId="5" borderId="12" xfId="3" applyFont="1" applyFill="1" applyBorder="1"/>
    <xf numFmtId="38" fontId="1" fillId="5" borderId="18" xfId="3" applyFont="1" applyFill="1" applyBorder="1"/>
    <xf numFmtId="38" fontId="1" fillId="4" borderId="0" xfId="3" applyFont="1" applyFill="1" applyBorder="1" applyProtection="1"/>
    <xf numFmtId="38" fontId="1" fillId="5" borderId="0" xfId="3" applyFont="1" applyFill="1" applyBorder="1" applyProtection="1"/>
    <xf numFmtId="0" fontId="0" fillId="5" borderId="35" xfId="0" applyFont="1" applyFill="1" applyBorder="1" applyAlignment="1" applyProtection="1"/>
    <xf numFmtId="37" fontId="6" fillId="4" borderId="10" xfId="0" applyNumberFormat="1" applyFont="1" applyFill="1" applyBorder="1" applyAlignment="1" applyProtection="1"/>
    <xf numFmtId="38" fontId="1" fillId="4" borderId="10" xfId="3" applyFont="1" applyFill="1" applyBorder="1" applyProtection="1"/>
    <xf numFmtId="38" fontId="1" fillId="5" borderId="10" xfId="3" applyFont="1" applyFill="1" applyBorder="1" applyProtection="1"/>
    <xf numFmtId="38" fontId="1" fillId="5" borderId="10" xfId="3" applyFont="1" applyFill="1" applyBorder="1"/>
    <xf numFmtId="38" fontId="1" fillId="5" borderId="16" xfId="3" applyFont="1" applyFill="1" applyBorder="1"/>
    <xf numFmtId="38" fontId="1" fillId="4" borderId="12" xfId="3" applyFont="1" applyFill="1" applyBorder="1" applyProtection="1"/>
    <xf numFmtId="38" fontId="1" fillId="5" borderId="12" xfId="3" applyFont="1" applyFill="1" applyBorder="1" applyProtection="1"/>
    <xf numFmtId="0" fontId="0" fillId="5" borderId="35" xfId="0" applyFont="1" applyFill="1" applyBorder="1" applyAlignment="1"/>
    <xf numFmtId="37" fontId="6" fillId="4" borderId="21" xfId="0" applyNumberFormat="1" applyFont="1" applyFill="1" applyBorder="1" applyAlignment="1" applyProtection="1"/>
    <xf numFmtId="38" fontId="1" fillId="4" borderId="21" xfId="3" applyFont="1" applyFill="1" applyBorder="1" applyProtection="1"/>
    <xf numFmtId="38" fontId="1" fillId="5" borderId="21" xfId="3" applyFont="1" applyFill="1" applyBorder="1" applyProtection="1"/>
    <xf numFmtId="38" fontId="1" fillId="5" borderId="21" xfId="3" applyFont="1" applyFill="1" applyBorder="1"/>
    <xf numFmtId="38" fontId="1" fillId="5" borderId="23" xfId="3" applyFont="1" applyFill="1" applyBorder="1"/>
    <xf numFmtId="0" fontId="0" fillId="5" borderId="0" xfId="0" applyFont="1" applyFill="1" applyBorder="1" applyAlignment="1" applyProtection="1"/>
    <xf numFmtId="0" fontId="0" fillId="5" borderId="0" xfId="0" applyFill="1" applyAlignment="1"/>
    <xf numFmtId="0" fontId="1" fillId="5" borderId="0" xfId="11" applyFont="1" applyFill="1" applyBorder="1" applyAlignment="1">
      <alignment vertical="center"/>
    </xf>
    <xf numFmtId="38" fontId="1" fillId="5" borderId="0" xfId="11" applyNumberFormat="1" applyFont="1" applyFill="1" applyBorder="1" applyAlignment="1">
      <alignment vertical="center"/>
    </xf>
    <xf numFmtId="176" fontId="1" fillId="5" borderId="0" xfId="3" applyNumberFormat="1" applyFont="1" applyFill="1" applyBorder="1" applyAlignment="1"/>
    <xf numFmtId="193" fontId="0" fillId="5" borderId="0" xfId="0" applyNumberFormat="1" applyFont="1" applyFill="1" applyBorder="1" applyAlignment="1"/>
    <xf numFmtId="0" fontId="0" fillId="5" borderId="9" xfId="0" applyFont="1" applyFill="1" applyBorder="1" applyAlignment="1">
      <alignment horizontal="right"/>
    </xf>
    <xf numFmtId="37" fontId="0" fillId="5" borderId="9" xfId="0" applyNumberFormat="1" applyFont="1" applyFill="1" applyBorder="1" applyAlignment="1"/>
    <xf numFmtId="37" fontId="3" fillId="5" borderId="9" xfId="0" applyNumberFormat="1" applyFont="1" applyFill="1" applyBorder="1" applyAlignment="1"/>
    <xf numFmtId="37" fontId="3" fillId="5" borderId="10" xfId="0" applyNumberFormat="1" applyFont="1" applyFill="1" applyBorder="1" applyAlignment="1"/>
    <xf numFmtId="37" fontId="0" fillId="5" borderId="10" xfId="0" applyNumberFormat="1" applyFont="1" applyFill="1" applyBorder="1" applyAlignment="1"/>
    <xf numFmtId="37" fontId="0" fillId="5" borderId="8" xfId="0" applyNumberFormat="1" applyFont="1" applyFill="1" applyBorder="1" applyAlignment="1"/>
    <xf numFmtId="37" fontId="0" fillId="5" borderId="24" xfId="0" applyNumberFormat="1" applyFont="1" applyFill="1" applyBorder="1" applyAlignment="1"/>
    <xf numFmtId="0" fontId="0" fillId="5" borderId="7" xfId="0" applyFont="1" applyFill="1" applyBorder="1" applyAlignment="1"/>
    <xf numFmtId="0" fontId="0" fillId="5" borderId="25" xfId="0" applyFont="1" applyFill="1" applyBorder="1" applyAlignment="1">
      <alignment horizontal="center"/>
    </xf>
    <xf numFmtId="0" fontId="0" fillId="5" borderId="25" xfId="0" applyFont="1" applyFill="1" applyBorder="1" applyAlignment="1"/>
    <xf numFmtId="0" fontId="0" fillId="5" borderId="9" xfId="0" applyFont="1" applyFill="1" applyBorder="1" applyAlignment="1"/>
    <xf numFmtId="37" fontId="6" fillId="5" borderId="8" xfId="0" applyNumberFormat="1" applyFont="1" applyFill="1" applyBorder="1" applyAlignment="1" applyProtection="1"/>
    <xf numFmtId="38" fontId="6" fillId="5" borderId="10" xfId="3" applyFont="1" applyFill="1" applyBorder="1" applyProtection="1"/>
    <xf numFmtId="38" fontId="6" fillId="5" borderId="10" xfId="3" applyNumberFormat="1" applyFont="1" applyFill="1" applyBorder="1" applyProtection="1"/>
    <xf numFmtId="38" fontId="1" fillId="5" borderId="24" xfId="3" applyFont="1" applyFill="1" applyBorder="1"/>
    <xf numFmtId="37" fontId="6" fillId="5" borderId="6" xfId="0" applyNumberFormat="1" applyFont="1" applyFill="1" applyBorder="1" applyAlignment="1" applyProtection="1"/>
    <xf numFmtId="38" fontId="1" fillId="5" borderId="25" xfId="3" applyFont="1" applyFill="1" applyBorder="1"/>
    <xf numFmtId="0" fontId="0" fillId="5" borderId="50" xfId="0" applyFont="1" applyFill="1" applyBorder="1" applyAlignment="1"/>
    <xf numFmtId="37" fontId="6" fillId="5" borderId="55" xfId="0" applyNumberFormat="1" applyFont="1" applyFill="1" applyBorder="1" applyAlignment="1" applyProtection="1"/>
    <xf numFmtId="38" fontId="6" fillId="5" borderId="33" xfId="3" applyFont="1" applyFill="1" applyBorder="1" applyProtection="1"/>
    <xf numFmtId="38" fontId="6" fillId="5" borderId="33" xfId="3" applyNumberFormat="1" applyFont="1" applyFill="1" applyBorder="1" applyProtection="1"/>
    <xf numFmtId="38" fontId="1" fillId="5" borderId="33" xfId="3" applyFont="1" applyFill="1" applyBorder="1"/>
    <xf numFmtId="38" fontId="1" fillId="5" borderId="39" xfId="3" applyFont="1" applyFill="1" applyBorder="1"/>
    <xf numFmtId="0" fontId="0" fillId="5" borderId="7" xfId="0" applyFont="1" applyFill="1" applyBorder="1" applyAlignment="1" applyProtection="1"/>
    <xf numFmtId="0" fontId="0" fillId="5" borderId="14" xfId="0" applyFont="1" applyFill="1" applyBorder="1" applyAlignment="1"/>
    <xf numFmtId="37" fontId="6" fillId="5" borderId="13" xfId="0" applyNumberFormat="1" applyFont="1" applyFill="1" applyBorder="1" applyAlignment="1" applyProtection="1"/>
    <xf numFmtId="38" fontId="6" fillId="5" borderId="12" xfId="3" applyNumberFormat="1" applyFont="1" applyFill="1" applyBorder="1" applyProtection="1"/>
    <xf numFmtId="38" fontId="1" fillId="5" borderId="26" xfId="3" applyFont="1" applyFill="1" applyBorder="1"/>
    <xf numFmtId="195" fontId="1" fillId="6" borderId="10" xfId="0" applyNumberFormat="1" applyFont="1" applyFill="1" applyBorder="1" applyAlignment="1">
      <alignment vertical="center"/>
    </xf>
    <xf numFmtId="0" fontId="1" fillId="6" borderId="0" xfId="0" applyFont="1" applyFill="1" applyBorder="1" applyAlignment="1"/>
    <xf numFmtId="0" fontId="1" fillId="0" borderId="0" xfId="0" applyFont="1" applyAlignment="1"/>
    <xf numFmtId="0" fontId="1" fillId="5" borderId="0" xfId="0" applyFont="1" applyFill="1" applyAlignment="1"/>
    <xf numFmtId="0" fontId="17" fillId="0" borderId="0" xfId="0" applyFont="1" applyAlignment="1"/>
    <xf numFmtId="196" fontId="1" fillId="5" borderId="10" xfId="0" applyNumberFormat="1" applyFont="1" applyFill="1" applyBorder="1" applyAlignment="1"/>
    <xf numFmtId="196" fontId="1" fillId="2" borderId="10" xfId="0" applyNumberFormat="1" applyFont="1" applyFill="1" applyBorder="1" applyAlignment="1"/>
    <xf numFmtId="0" fontId="1" fillId="0" borderId="10" xfId="0" applyFont="1" applyBorder="1" applyAlignment="1"/>
    <xf numFmtId="0" fontId="1" fillId="4" borderId="10" xfId="0" applyFont="1" applyFill="1" applyBorder="1" applyAlignment="1"/>
    <xf numFmtId="0" fontId="1" fillId="0" borderId="0" xfId="0" applyFont="1" applyBorder="1" applyAlignment="1"/>
    <xf numFmtId="0" fontId="1" fillId="5" borderId="0" xfId="0" applyFont="1" applyFill="1" applyBorder="1" applyAlignment="1"/>
    <xf numFmtId="0" fontId="1" fillId="2" borderId="0" xfId="0" applyFont="1" applyFill="1" applyBorder="1" applyAlignment="1"/>
    <xf numFmtId="0" fontId="1" fillId="0" borderId="0" xfId="0" applyFont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0" borderId="12" xfId="0" applyFont="1" applyBorder="1" applyAlignment="1"/>
    <xf numFmtId="0" fontId="1" fillId="4" borderId="12" xfId="0" applyFont="1" applyFill="1" applyBorder="1" applyAlignment="1"/>
    <xf numFmtId="0" fontId="1" fillId="2" borderId="10" xfId="0" applyFont="1" applyFill="1" applyBorder="1" applyAlignment="1"/>
    <xf numFmtId="38" fontId="1" fillId="4" borderId="0" xfId="3" applyFont="1" applyFill="1" applyBorder="1"/>
    <xf numFmtId="38" fontId="1" fillId="4" borderId="10" xfId="3" applyFont="1" applyFill="1" applyBorder="1"/>
    <xf numFmtId="38" fontId="1" fillId="2" borderId="10" xfId="3" applyFont="1" applyFill="1" applyBorder="1"/>
    <xf numFmtId="188" fontId="1" fillId="0" borderId="0" xfId="3" applyNumberFormat="1" applyFont="1"/>
    <xf numFmtId="38" fontId="1" fillId="2" borderId="0" xfId="3" applyFont="1" applyFill="1" applyBorder="1"/>
    <xf numFmtId="38" fontId="1" fillId="0" borderId="0" xfId="3" applyFont="1" applyBorder="1"/>
    <xf numFmtId="188" fontId="1" fillId="0" borderId="0" xfId="3" applyNumberFormat="1" applyFont="1" applyBorder="1"/>
    <xf numFmtId="0" fontId="1" fillId="2" borderId="12" xfId="0" applyFont="1" applyFill="1" applyBorder="1" applyAlignment="1"/>
    <xf numFmtId="38" fontId="1" fillId="4" borderId="12" xfId="3" applyFont="1" applyFill="1" applyBorder="1"/>
    <xf numFmtId="38" fontId="1" fillId="2" borderId="12" xfId="3" applyFont="1" applyFill="1" applyBorder="1"/>
    <xf numFmtId="188" fontId="1" fillId="0" borderId="12" xfId="3" applyNumberFormat="1" applyFont="1" applyBorder="1"/>
    <xf numFmtId="38" fontId="1" fillId="0" borderId="0" xfId="2" applyFont="1" applyAlignment="1"/>
    <xf numFmtId="188" fontId="4" fillId="2" borderId="24" xfId="2" applyNumberFormat="1" applyFont="1" applyFill="1" applyBorder="1" applyAlignment="1">
      <alignment horizontal="center"/>
    </xf>
    <xf numFmtId="188" fontId="4" fillId="2" borderId="25" xfId="2" applyNumberFormat="1" applyFont="1" applyFill="1" applyBorder="1" applyAlignment="1">
      <alignment horizontal="center"/>
    </xf>
    <xf numFmtId="188" fontId="4" fillId="2" borderId="24" xfId="2" applyNumberFormat="1" applyFont="1" applyFill="1" applyBorder="1">
      <alignment vertical="center"/>
    </xf>
    <xf numFmtId="188" fontId="4" fillId="2" borderId="25" xfId="2" applyNumberFormat="1" applyFont="1" applyFill="1" applyBorder="1">
      <alignment vertical="center"/>
    </xf>
    <xf numFmtId="188" fontId="4" fillId="2" borderId="26" xfId="2" applyNumberFormat="1" applyFont="1" applyFill="1" applyBorder="1">
      <alignment vertical="center"/>
    </xf>
    <xf numFmtId="188" fontId="4" fillId="0" borderId="24" xfId="2" applyNumberFormat="1" applyFont="1" applyBorder="1" applyAlignment="1">
      <alignment horizontal="center" vertical="center"/>
    </xf>
    <xf numFmtId="188" fontId="4" fillId="0" borderId="25" xfId="2" applyNumberFormat="1" applyFont="1" applyBorder="1" applyAlignment="1">
      <alignment horizontal="center" vertical="center"/>
    </xf>
    <xf numFmtId="188" fontId="4" fillId="0" borderId="26" xfId="2" applyNumberFormat="1" applyFont="1" applyBorder="1" applyAlignment="1">
      <alignment horizontal="center" vertical="center"/>
    </xf>
    <xf numFmtId="188" fontId="4" fillId="0" borderId="25" xfId="2" applyNumberFormat="1" applyFont="1" applyBorder="1">
      <alignment vertical="center"/>
    </xf>
    <xf numFmtId="188" fontId="4" fillId="0" borderId="24" xfId="2" applyNumberFormat="1" applyFont="1" applyBorder="1">
      <alignment vertical="center"/>
    </xf>
    <xf numFmtId="188" fontId="4" fillId="0" borderId="26" xfId="2" applyNumberFormat="1" applyFont="1" applyBorder="1">
      <alignment vertical="center"/>
    </xf>
    <xf numFmtId="0" fontId="4" fillId="0" borderId="0" xfId="0" applyFont="1" applyBorder="1" applyAlignment="1">
      <alignment horizontal="right" vertical="center"/>
    </xf>
    <xf numFmtId="188" fontId="4" fillId="0" borderId="26" xfId="0" applyNumberFormat="1" applyFont="1" applyBorder="1">
      <alignment vertical="center"/>
    </xf>
    <xf numFmtId="0" fontId="0" fillId="5" borderId="56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44" xfId="0" applyFont="1" applyFill="1" applyBorder="1">
      <alignment vertical="center"/>
    </xf>
    <xf numFmtId="0" fontId="0" fillId="5" borderId="2" xfId="0" applyFont="1" applyFill="1" applyBorder="1" applyAlignment="1">
      <alignment horizontal="center" vertical="center"/>
    </xf>
    <xf numFmtId="0" fontId="0" fillId="5" borderId="2" xfId="0" applyFont="1" applyFill="1" applyBorder="1">
      <alignment vertical="center"/>
    </xf>
    <xf numFmtId="0" fontId="0" fillId="5" borderId="63" xfId="0" applyFont="1" applyFill="1" applyBorder="1">
      <alignment vertical="center"/>
    </xf>
    <xf numFmtId="0" fontId="17" fillId="5" borderId="21" xfId="0" applyFont="1" applyFill="1" applyBorder="1" applyAlignment="1">
      <alignment horizontal="center" vertical="center"/>
    </xf>
    <xf numFmtId="0" fontId="17" fillId="5" borderId="20" xfId="0" applyFont="1" applyFill="1" applyBorder="1" applyAlignment="1">
      <alignment horizontal="center" vertical="center"/>
    </xf>
    <xf numFmtId="0" fontId="0" fillId="5" borderId="61" xfId="0" applyFont="1" applyFill="1" applyBorder="1" applyAlignment="1">
      <alignment horizontal="center" vertical="center"/>
    </xf>
    <xf numFmtId="188" fontId="1" fillId="5" borderId="55" xfId="2" applyNumberFormat="1" applyFont="1" applyFill="1" applyBorder="1">
      <alignment vertical="center"/>
    </xf>
    <xf numFmtId="38" fontId="0" fillId="5" borderId="5" xfId="0" applyNumberFormat="1" applyFont="1" applyFill="1" applyBorder="1">
      <alignment vertical="center"/>
    </xf>
    <xf numFmtId="188" fontId="1" fillId="5" borderId="53" xfId="2" applyNumberFormat="1" applyFont="1" applyFill="1" applyBorder="1">
      <alignment vertical="center"/>
    </xf>
    <xf numFmtId="0" fontId="17" fillId="5" borderId="59" xfId="14" applyFont="1" applyFill="1" applyBorder="1" applyAlignment="1">
      <alignment horizontal="right"/>
    </xf>
    <xf numFmtId="38" fontId="0" fillId="5" borderId="10" xfId="0" applyNumberFormat="1" applyFont="1" applyFill="1" applyBorder="1">
      <alignment vertical="center"/>
    </xf>
    <xf numFmtId="188" fontId="1" fillId="5" borderId="6" xfId="2" applyNumberFormat="1" applyFont="1" applyFill="1" applyBorder="1">
      <alignment vertical="center"/>
    </xf>
    <xf numFmtId="38" fontId="0" fillId="5" borderId="19" xfId="0" applyNumberFormat="1" applyFont="1" applyFill="1" applyBorder="1">
      <alignment vertical="center"/>
    </xf>
    <xf numFmtId="188" fontId="1" fillId="5" borderId="52" xfId="2" applyNumberFormat="1" applyFont="1" applyFill="1" applyBorder="1">
      <alignment vertical="center"/>
    </xf>
    <xf numFmtId="0" fontId="17" fillId="5" borderId="57" xfId="14" quotePrefix="1" applyFont="1" applyFill="1" applyBorder="1" applyAlignment="1">
      <alignment horizontal="right"/>
    </xf>
    <xf numFmtId="0" fontId="17" fillId="5" borderId="57" xfId="14" applyFont="1" applyFill="1" applyBorder="1" applyAlignment="1">
      <alignment horizontal="right"/>
    </xf>
    <xf numFmtId="38" fontId="0" fillId="5" borderId="12" xfId="0" applyNumberFormat="1" applyFont="1" applyFill="1" applyBorder="1">
      <alignment vertical="center"/>
    </xf>
    <xf numFmtId="38" fontId="0" fillId="5" borderId="27" xfId="0" applyNumberFormat="1" applyFont="1" applyFill="1" applyBorder="1">
      <alignment vertical="center"/>
    </xf>
    <xf numFmtId="0" fontId="57" fillId="5" borderId="33" xfId="0" applyFont="1" applyFill="1" applyBorder="1" applyAlignment="1">
      <alignment horizontal="left" vertical="center"/>
    </xf>
    <xf numFmtId="0" fontId="57" fillId="5" borderId="6" xfId="0" applyFont="1" applyFill="1" applyBorder="1">
      <alignment vertical="center"/>
    </xf>
    <xf numFmtId="0" fontId="57" fillId="5" borderId="6" xfId="0" applyFont="1" applyFill="1" applyBorder="1" applyAlignment="1">
      <alignment horizontal="center" vertical="center"/>
    </xf>
    <xf numFmtId="0" fontId="57" fillId="5" borderId="7" xfId="0" applyFont="1" applyFill="1" applyBorder="1" applyAlignment="1">
      <alignment horizontal="center" vertical="center"/>
    </xf>
    <xf numFmtId="0" fontId="57" fillId="5" borderId="6" xfId="0" applyFont="1" applyFill="1" applyBorder="1" applyAlignment="1">
      <alignment horizontal="right" vertical="center"/>
    </xf>
    <xf numFmtId="0" fontId="6" fillId="5" borderId="0" xfId="0" applyFont="1" applyFill="1" applyBorder="1">
      <alignment vertical="center"/>
    </xf>
    <xf numFmtId="0" fontId="6" fillId="5" borderId="6" xfId="0" applyFont="1" applyFill="1" applyBorder="1" applyAlignment="1">
      <alignment horizontal="right" vertical="center"/>
    </xf>
    <xf numFmtId="0" fontId="64" fillId="5" borderId="8" xfId="0" applyFont="1" applyFill="1" applyBorder="1">
      <alignment vertical="center"/>
    </xf>
    <xf numFmtId="0" fontId="64" fillId="5" borderId="8" xfId="0" applyFont="1" applyFill="1" applyBorder="1" applyAlignment="1">
      <alignment horizontal="center" vertical="center"/>
    </xf>
    <xf numFmtId="0" fontId="64" fillId="5" borderId="9" xfId="0" applyFont="1" applyFill="1" applyBorder="1" applyAlignment="1">
      <alignment horizontal="center" vertical="center"/>
    </xf>
    <xf numFmtId="0" fontId="64" fillId="5" borderId="6" xfId="0" applyFont="1" applyFill="1" applyBorder="1">
      <alignment vertical="center"/>
    </xf>
    <xf numFmtId="0" fontId="64" fillId="5" borderId="6" xfId="0" applyFont="1" applyFill="1" applyBorder="1" applyAlignment="1">
      <alignment horizontal="center" vertical="center"/>
    </xf>
    <xf numFmtId="0" fontId="64" fillId="5" borderId="7" xfId="0" applyFont="1" applyFill="1" applyBorder="1" applyAlignment="1">
      <alignment horizontal="center" vertical="center"/>
    </xf>
    <xf numFmtId="0" fontId="0" fillId="5" borderId="6" xfId="0" applyFont="1" applyFill="1" applyBorder="1" applyAlignment="1">
      <alignment horizontal="right" vertical="center"/>
    </xf>
    <xf numFmtId="0" fontId="64" fillId="5" borderId="13" xfId="0" applyFont="1" applyFill="1" applyBorder="1">
      <alignment vertical="center"/>
    </xf>
    <xf numFmtId="0" fontId="64" fillId="5" borderId="12" xfId="0" applyFont="1" applyFill="1" applyBorder="1">
      <alignment vertical="center"/>
    </xf>
    <xf numFmtId="0" fontId="64" fillId="5" borderId="13" xfId="0" applyFont="1" applyFill="1" applyBorder="1" applyAlignment="1">
      <alignment horizontal="center" vertical="center"/>
    </xf>
    <xf numFmtId="0" fontId="64" fillId="5" borderId="14" xfId="0" applyFont="1" applyFill="1" applyBorder="1" applyAlignment="1">
      <alignment horizontal="center" vertical="center"/>
    </xf>
    <xf numFmtId="0" fontId="64" fillId="5" borderId="10" xfId="0" applyFont="1" applyFill="1" applyBorder="1">
      <alignment vertical="center"/>
    </xf>
    <xf numFmtId="0" fontId="0" fillId="0" borderId="26" xfId="0" applyBorder="1" applyAlignment="1">
      <alignment horizontal="center" vertical="center"/>
    </xf>
    <xf numFmtId="0" fontId="0" fillId="4" borderId="25" xfId="0" applyFont="1" applyFill="1" applyBorder="1" applyAlignment="1">
      <alignment horizontal="center" vertical="center"/>
    </xf>
    <xf numFmtId="0" fontId="59" fillId="4" borderId="9" xfId="0" applyFont="1" applyFill="1" applyBorder="1" applyAlignment="1">
      <alignment horizontal="center" vertical="center"/>
    </xf>
    <xf numFmtId="0" fontId="59" fillId="4" borderId="0" xfId="0" applyFont="1" applyFill="1" applyBorder="1" applyAlignment="1">
      <alignment horizontal="center" vertical="center"/>
    </xf>
    <xf numFmtId="0" fontId="59" fillId="4" borderId="6" xfId="0" applyFont="1" applyFill="1" applyBorder="1" applyAlignment="1">
      <alignment horizontal="center" vertical="center"/>
    </xf>
    <xf numFmtId="0" fontId="59" fillId="4" borderId="7" xfId="0" applyFont="1" applyFill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/>
    </xf>
    <xf numFmtId="0" fontId="0" fillId="4" borderId="6" xfId="0" applyFont="1" applyFill="1" applyBorder="1" applyAlignment="1">
      <alignment horizontal="center" vertical="center"/>
    </xf>
    <xf numFmtId="188" fontId="0" fillId="7" borderId="0" xfId="0" applyNumberFormat="1" applyFont="1" applyFill="1" applyBorder="1">
      <alignment vertical="center"/>
    </xf>
    <xf numFmtId="188" fontId="0" fillId="7" borderId="7" xfId="0" applyNumberFormat="1" applyFont="1" applyFill="1" applyBorder="1">
      <alignment vertical="center"/>
    </xf>
    <xf numFmtId="188" fontId="0" fillId="7" borderId="25" xfId="0" applyNumberFormat="1" applyFont="1" applyFill="1" applyBorder="1">
      <alignment vertical="center"/>
    </xf>
    <xf numFmtId="0" fontId="0" fillId="7" borderId="9" xfId="0" applyFont="1" applyFill="1" applyBorder="1" applyAlignment="1">
      <alignment horizontal="center" vertical="center"/>
    </xf>
    <xf numFmtId="0" fontId="0" fillId="7" borderId="7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38" fontId="1" fillId="7" borderId="9" xfId="2" applyFont="1" applyFill="1" applyBorder="1">
      <alignment vertical="center"/>
    </xf>
    <xf numFmtId="38" fontId="1" fillId="7" borderId="14" xfId="2" applyFont="1" applyFill="1" applyBorder="1">
      <alignment vertical="center"/>
    </xf>
    <xf numFmtId="38" fontId="1" fillId="8" borderId="7" xfId="2" applyFont="1" applyFill="1" applyBorder="1">
      <alignment vertical="center"/>
    </xf>
    <xf numFmtId="38" fontId="1" fillId="8" borderId="9" xfId="2" applyFont="1" applyFill="1" applyBorder="1">
      <alignment vertical="center"/>
    </xf>
    <xf numFmtId="38" fontId="1" fillId="8" borderId="14" xfId="2" applyFont="1" applyFill="1" applyBorder="1">
      <alignment vertical="center"/>
    </xf>
    <xf numFmtId="0" fontId="0" fillId="7" borderId="0" xfId="0" applyFont="1" applyFill="1" applyAlignment="1">
      <alignment horizontal="center" vertical="center"/>
    </xf>
    <xf numFmtId="57" fontId="0" fillId="7" borderId="0" xfId="0" quotePrefix="1" applyNumberFormat="1" applyFont="1" applyFill="1" applyAlignment="1">
      <alignment horizontal="right" vertical="center"/>
    </xf>
    <xf numFmtId="0" fontId="0" fillId="7" borderId="0" xfId="0" applyFont="1" applyFill="1" applyAlignment="1">
      <alignment horizontal="right" vertical="center"/>
    </xf>
    <xf numFmtId="0" fontId="0" fillId="7" borderId="6" xfId="0" applyFont="1" applyFill="1" applyBorder="1" applyAlignment="1">
      <alignment horizontal="center" vertical="center"/>
    </xf>
    <xf numFmtId="0" fontId="44" fillId="7" borderId="9" xfId="0" applyFont="1" applyFill="1" applyBorder="1" applyAlignment="1">
      <alignment horizontal="center" vertical="center"/>
    </xf>
    <xf numFmtId="38" fontId="1" fillId="7" borderId="0" xfId="2" applyFont="1" applyFill="1" applyBorder="1">
      <alignment vertical="center"/>
    </xf>
    <xf numFmtId="176" fontId="1" fillId="7" borderId="6" xfId="2" applyNumberFormat="1" applyFont="1" applyFill="1" applyBorder="1">
      <alignment vertical="center"/>
    </xf>
    <xf numFmtId="38" fontId="1" fillId="7" borderId="25" xfId="2" applyFont="1" applyFill="1" applyBorder="1">
      <alignment vertical="center"/>
    </xf>
    <xf numFmtId="38" fontId="1" fillId="7" borderId="8" xfId="2" applyFont="1" applyFill="1" applyBorder="1">
      <alignment vertical="center"/>
    </xf>
    <xf numFmtId="176" fontId="1" fillId="7" borderId="8" xfId="2" applyNumberFormat="1" applyFont="1" applyFill="1" applyBorder="1">
      <alignment vertical="center"/>
    </xf>
    <xf numFmtId="38" fontId="1" fillId="7" borderId="24" xfId="2" applyFont="1" applyFill="1" applyBorder="1">
      <alignment vertical="center"/>
    </xf>
    <xf numFmtId="176" fontId="1" fillId="7" borderId="9" xfId="2" applyNumberFormat="1" applyFont="1" applyFill="1" applyBorder="1">
      <alignment vertical="center"/>
    </xf>
    <xf numFmtId="176" fontId="1" fillId="7" borderId="24" xfId="2" applyNumberFormat="1" applyFont="1" applyFill="1" applyBorder="1">
      <alignment vertical="center"/>
    </xf>
    <xf numFmtId="0" fontId="0" fillId="7" borderId="10" xfId="0" applyFont="1" applyFill="1" applyBorder="1">
      <alignment vertical="center"/>
    </xf>
    <xf numFmtId="0" fontId="0" fillId="7" borderId="12" xfId="0" applyFont="1" applyFill="1" applyBorder="1">
      <alignment vertical="center"/>
    </xf>
    <xf numFmtId="176" fontId="1" fillId="7" borderId="10" xfId="2" applyNumberFormat="1" applyFont="1" applyFill="1" applyBorder="1">
      <alignment vertical="center"/>
    </xf>
    <xf numFmtId="188" fontId="0" fillId="7" borderId="7" xfId="0" applyNumberFormat="1" applyFill="1" applyBorder="1">
      <alignment vertical="center"/>
    </xf>
    <xf numFmtId="188" fontId="0" fillId="7" borderId="14" xfId="0" applyNumberFormat="1" applyFill="1" applyBorder="1">
      <alignment vertical="center"/>
    </xf>
    <xf numFmtId="0" fontId="67" fillId="5" borderId="0" xfId="14" applyFont="1" applyFill="1" applyAlignment="1"/>
    <xf numFmtId="0" fontId="17" fillId="5" borderId="0" xfId="14" applyFont="1" applyFill="1" applyAlignment="1"/>
    <xf numFmtId="0" fontId="17" fillId="5" borderId="0" xfId="14" applyFont="1" applyFill="1"/>
    <xf numFmtId="185" fontId="17" fillId="5" borderId="0" xfId="1" applyNumberFormat="1" applyFont="1" applyFill="1" applyAlignment="1"/>
    <xf numFmtId="0" fontId="17" fillId="5" borderId="0" xfId="12" applyFont="1" applyFill="1"/>
    <xf numFmtId="38" fontId="17" fillId="5" borderId="0" xfId="12" applyNumberFormat="1" applyFont="1" applyFill="1"/>
    <xf numFmtId="0" fontId="17" fillId="5" borderId="0" xfId="0" applyFont="1" applyFill="1" applyBorder="1" applyAlignment="1"/>
    <xf numFmtId="0" fontId="17" fillId="5" borderId="8" xfId="14" applyFont="1" applyFill="1" applyBorder="1"/>
    <xf numFmtId="0" fontId="17" fillId="5" borderId="24" xfId="14" applyFont="1" applyFill="1" applyBorder="1"/>
    <xf numFmtId="0" fontId="17" fillId="5" borderId="10" xfId="14" applyFont="1" applyFill="1" applyBorder="1"/>
    <xf numFmtId="185" fontId="17" fillId="5" borderId="10" xfId="1" applyNumberFormat="1" applyFont="1" applyFill="1" applyBorder="1" applyAlignment="1"/>
    <xf numFmtId="38" fontId="17" fillId="5" borderId="10" xfId="12" applyNumberFormat="1" applyFont="1" applyFill="1" applyBorder="1"/>
    <xf numFmtId="0" fontId="17" fillId="5" borderId="9" xfId="14" applyFont="1" applyFill="1" applyBorder="1"/>
    <xf numFmtId="0" fontId="17" fillId="5" borderId="8" xfId="12" applyFont="1" applyFill="1" applyBorder="1"/>
    <xf numFmtId="0" fontId="17" fillId="5" borderId="24" xfId="12" applyFont="1" applyFill="1" applyBorder="1"/>
    <xf numFmtId="0" fontId="17" fillId="5" borderId="10" xfId="12" applyFont="1" applyFill="1" applyBorder="1"/>
    <xf numFmtId="0" fontId="17" fillId="5" borderId="6" xfId="12" applyFont="1" applyFill="1" applyBorder="1" applyAlignment="1">
      <alignment horizontal="center"/>
    </xf>
    <xf numFmtId="0" fontId="17" fillId="5" borderId="25" xfId="14" applyFont="1" applyFill="1" applyBorder="1" applyAlignment="1">
      <alignment horizontal="center"/>
    </xf>
    <xf numFmtId="38" fontId="17" fillId="5" borderId="0" xfId="3" applyNumberFormat="1" applyFont="1" applyFill="1" applyBorder="1" applyAlignment="1">
      <alignment horizontal="center"/>
    </xf>
    <xf numFmtId="38" fontId="17" fillId="5" borderId="9" xfId="12" applyNumberFormat="1" applyFont="1" applyFill="1" applyBorder="1" applyAlignment="1">
      <alignment horizontal="center"/>
    </xf>
    <xf numFmtId="38" fontId="17" fillId="5" borderId="8" xfId="12" applyNumberFormat="1" applyFont="1" applyFill="1" applyBorder="1" applyAlignment="1">
      <alignment horizontal="center"/>
    </xf>
    <xf numFmtId="38" fontId="17" fillId="5" borderId="10" xfId="12" applyNumberFormat="1" applyFont="1" applyFill="1" applyBorder="1" applyAlignment="1">
      <alignment horizontal="center"/>
    </xf>
    <xf numFmtId="0" fontId="17" fillId="5" borderId="10" xfId="14" applyFont="1" applyFill="1" applyBorder="1" applyAlignment="1">
      <alignment horizontal="center"/>
    </xf>
    <xf numFmtId="186" fontId="17" fillId="5" borderId="7" xfId="1" applyNumberFormat="1" applyFont="1" applyFill="1" applyBorder="1" applyAlignment="1">
      <alignment horizontal="center" shrinkToFit="1"/>
    </xf>
    <xf numFmtId="0" fontId="17" fillId="5" borderId="0" xfId="14" applyFont="1" applyFill="1" applyAlignment="1">
      <alignment horizontal="center"/>
    </xf>
    <xf numFmtId="186" fontId="17" fillId="5" borderId="25" xfId="1" applyNumberFormat="1" applyFont="1" applyFill="1" applyBorder="1" applyAlignment="1">
      <alignment horizontal="left"/>
    </xf>
    <xf numFmtId="0" fontId="17" fillId="5" borderId="0" xfId="12" applyFont="1" applyFill="1" applyBorder="1" applyAlignment="1">
      <alignment horizontal="center"/>
    </xf>
    <xf numFmtId="0" fontId="17" fillId="5" borderId="25" xfId="12" applyFont="1" applyFill="1" applyBorder="1" applyAlignment="1">
      <alignment horizontal="center"/>
    </xf>
    <xf numFmtId="0" fontId="17" fillId="5" borderId="6" xfId="14" applyFont="1" applyFill="1" applyBorder="1" applyAlignment="1">
      <alignment horizontal="left"/>
    </xf>
    <xf numFmtId="0" fontId="17" fillId="5" borderId="0" xfId="14" applyFont="1" applyFill="1" applyBorder="1" applyAlignment="1">
      <alignment horizontal="center"/>
    </xf>
    <xf numFmtId="38" fontId="17" fillId="5" borderId="7" xfId="12" applyNumberFormat="1" applyFont="1" applyFill="1" applyBorder="1" applyAlignment="1">
      <alignment horizontal="center"/>
    </xf>
    <xf numFmtId="38" fontId="17" fillId="5" borderId="6" xfId="12" applyNumberFormat="1" applyFont="1" applyFill="1" applyBorder="1" applyAlignment="1">
      <alignment horizontal="center"/>
    </xf>
    <xf numFmtId="186" fontId="17" fillId="5" borderId="9" xfId="1" applyNumberFormat="1" applyFont="1" applyFill="1" applyBorder="1" applyAlignment="1">
      <alignment horizontal="center"/>
    </xf>
    <xf numFmtId="0" fontId="17" fillId="5" borderId="9" xfId="14" applyFont="1" applyFill="1" applyBorder="1" applyAlignment="1">
      <alignment horizontal="center"/>
    </xf>
    <xf numFmtId="0" fontId="17" fillId="5" borderId="24" xfId="14" applyFont="1" applyFill="1" applyBorder="1" applyAlignment="1">
      <alignment horizontal="center"/>
    </xf>
    <xf numFmtId="0" fontId="17" fillId="5" borderId="13" xfId="12" applyFont="1" applyFill="1" applyBorder="1" applyAlignment="1">
      <alignment horizontal="center"/>
    </xf>
    <xf numFmtId="0" fontId="17" fillId="5" borderId="26" xfId="14" applyFont="1" applyFill="1" applyBorder="1" applyAlignment="1">
      <alignment horizontal="center"/>
    </xf>
    <xf numFmtId="38" fontId="17" fillId="5" borderId="12" xfId="3" applyNumberFormat="1" applyFont="1" applyFill="1" applyBorder="1" applyAlignment="1">
      <alignment horizontal="center"/>
    </xf>
    <xf numFmtId="38" fontId="17" fillId="5" borderId="14" xfId="12" applyNumberFormat="1" applyFont="1" applyFill="1" applyBorder="1" applyAlignment="1">
      <alignment horizontal="center"/>
    </xf>
    <xf numFmtId="38" fontId="17" fillId="5" borderId="13" xfId="12" applyNumberFormat="1" applyFont="1" applyFill="1" applyBorder="1" applyAlignment="1">
      <alignment horizontal="center"/>
    </xf>
    <xf numFmtId="38" fontId="17" fillId="5" borderId="13" xfId="12" applyNumberFormat="1" applyFont="1" applyFill="1" applyBorder="1" applyAlignment="1">
      <alignment horizontal="center" shrinkToFit="1"/>
    </xf>
    <xf numFmtId="186" fontId="17" fillId="5" borderId="14" xfId="1" applyNumberFormat="1" applyFont="1" applyFill="1" applyBorder="1" applyAlignment="1">
      <alignment horizontal="center"/>
    </xf>
    <xf numFmtId="0" fontId="17" fillId="5" borderId="12" xfId="12" applyFont="1" applyFill="1" applyBorder="1" applyAlignment="1">
      <alignment horizontal="center"/>
    </xf>
    <xf numFmtId="0" fontId="17" fillId="5" borderId="12" xfId="14" applyFont="1" applyFill="1" applyBorder="1" applyAlignment="1">
      <alignment horizontal="center"/>
    </xf>
    <xf numFmtId="0" fontId="17" fillId="5" borderId="14" xfId="14" applyFont="1" applyFill="1" applyBorder="1" applyAlignment="1">
      <alignment horizontal="center"/>
    </xf>
    <xf numFmtId="49" fontId="17" fillId="5" borderId="8" xfId="3" applyNumberFormat="1" applyFont="1" applyFill="1" applyBorder="1" applyAlignment="1">
      <alignment horizontal="center"/>
    </xf>
    <xf numFmtId="56" fontId="17" fillId="5" borderId="24" xfId="14" quotePrefix="1" applyNumberFormat="1" applyFont="1" applyFill="1" applyBorder="1"/>
    <xf numFmtId="177" fontId="17" fillId="5" borderId="9" xfId="2" applyNumberFormat="1" applyFont="1" applyFill="1" applyBorder="1" applyAlignment="1">
      <alignment horizontal="right"/>
    </xf>
    <xf numFmtId="177" fontId="17" fillId="5" borderId="10" xfId="2" applyNumberFormat="1" applyFont="1" applyFill="1" applyBorder="1" applyAlignment="1">
      <alignment horizontal="right"/>
    </xf>
    <xf numFmtId="188" fontId="17" fillId="5" borderId="9" xfId="2" applyNumberFormat="1" applyFont="1" applyFill="1" applyBorder="1" applyAlignment="1">
      <alignment horizontal="right"/>
    </xf>
    <xf numFmtId="38" fontId="17" fillId="5" borderId="6" xfId="2" applyFont="1" applyFill="1" applyBorder="1" applyAlignment="1">
      <alignment horizontal="right"/>
    </xf>
    <xf numFmtId="38" fontId="17" fillId="5" borderId="0" xfId="2" applyFont="1" applyFill="1" applyBorder="1" applyAlignment="1">
      <alignment horizontal="right"/>
    </xf>
    <xf numFmtId="177" fontId="17" fillId="5" borderId="0" xfId="2" applyNumberFormat="1" applyFont="1" applyFill="1" applyBorder="1" applyAlignment="1">
      <alignment horizontal="right"/>
    </xf>
    <xf numFmtId="186" fontId="17" fillId="5" borderId="7" xfId="1" applyNumberFormat="1" applyFont="1" applyFill="1" applyBorder="1" applyAlignment="1">
      <alignment horizontal="center"/>
    </xf>
    <xf numFmtId="0" fontId="17" fillId="5" borderId="7" xfId="14" applyFont="1" applyFill="1" applyBorder="1" applyAlignment="1">
      <alignment horizontal="center"/>
    </xf>
    <xf numFmtId="187" fontId="17" fillId="5" borderId="6" xfId="14" applyNumberFormat="1" applyFont="1" applyFill="1" applyBorder="1" applyAlignment="1">
      <alignment horizontal="center"/>
    </xf>
    <xf numFmtId="0" fontId="17" fillId="5" borderId="25" xfId="14" quotePrefix="1" applyFont="1" applyFill="1" applyBorder="1"/>
    <xf numFmtId="177" fontId="17" fillId="5" borderId="7" xfId="2" applyNumberFormat="1" applyFont="1" applyFill="1" applyBorder="1" applyAlignment="1">
      <alignment horizontal="right"/>
    </xf>
    <xf numFmtId="188" fontId="17" fillId="5" borderId="7" xfId="2" applyNumberFormat="1" applyFont="1" applyFill="1" applyBorder="1" applyAlignment="1">
      <alignment horizontal="right"/>
    </xf>
    <xf numFmtId="49" fontId="17" fillId="5" borderId="6" xfId="3" applyNumberFormat="1" applyFont="1" applyFill="1" applyBorder="1" applyAlignment="1">
      <alignment horizontal="center"/>
    </xf>
    <xf numFmtId="0" fontId="17" fillId="5" borderId="25" xfId="14" applyFont="1" applyFill="1" applyBorder="1"/>
    <xf numFmtId="38" fontId="17" fillId="5" borderId="13" xfId="2" applyFont="1" applyFill="1" applyBorder="1" applyAlignment="1">
      <alignment horizontal="right"/>
    </xf>
    <xf numFmtId="188" fontId="17" fillId="5" borderId="14" xfId="2" applyNumberFormat="1" applyFont="1" applyFill="1" applyBorder="1" applyAlignment="1">
      <alignment horizontal="right"/>
    </xf>
    <xf numFmtId="38" fontId="17" fillId="5" borderId="12" xfId="2" applyFont="1" applyFill="1" applyBorder="1" applyAlignment="1">
      <alignment horizontal="right"/>
    </xf>
    <xf numFmtId="177" fontId="17" fillId="5" borderId="12" xfId="2" applyNumberFormat="1" applyFont="1" applyFill="1" applyBorder="1" applyAlignment="1">
      <alignment horizontal="right"/>
    </xf>
    <xf numFmtId="49" fontId="17" fillId="5" borderId="13" xfId="3" applyNumberFormat="1" applyFont="1" applyFill="1" applyBorder="1" applyAlignment="1">
      <alignment horizontal="center"/>
    </xf>
    <xf numFmtId="0" fontId="17" fillId="5" borderId="26" xfId="14" applyFont="1" applyFill="1" applyBorder="1"/>
    <xf numFmtId="177" fontId="17" fillId="5" borderId="14" xfId="2" applyNumberFormat="1" applyFont="1" applyFill="1" applyBorder="1" applyAlignment="1">
      <alignment horizontal="right"/>
    </xf>
    <xf numFmtId="56" fontId="17" fillId="5" borderId="25" xfId="14" quotePrefix="1" applyNumberFormat="1" applyFont="1" applyFill="1" applyBorder="1"/>
    <xf numFmtId="38" fontId="17" fillId="5" borderId="8" xfId="2" applyFont="1" applyFill="1" applyBorder="1" applyAlignment="1">
      <alignment horizontal="right"/>
    </xf>
    <xf numFmtId="38" fontId="17" fillId="5" borderId="10" xfId="2" applyFont="1" applyFill="1" applyBorder="1" applyAlignment="1">
      <alignment horizontal="right"/>
    </xf>
    <xf numFmtId="187" fontId="17" fillId="5" borderId="8" xfId="14" applyNumberFormat="1" applyFont="1" applyFill="1" applyBorder="1"/>
    <xf numFmtId="177" fontId="17" fillId="5" borderId="9" xfId="2" applyNumberFormat="1" applyFont="1" applyFill="1" applyBorder="1" applyAlignment="1"/>
    <xf numFmtId="177" fontId="17" fillId="5" borderId="10" xfId="2" applyNumberFormat="1" applyFont="1" applyFill="1" applyBorder="1" applyAlignment="1"/>
    <xf numFmtId="180" fontId="17" fillId="5" borderId="9" xfId="14" applyNumberFormat="1" applyFont="1" applyFill="1" applyBorder="1"/>
    <xf numFmtId="185" fontId="17" fillId="5" borderId="0" xfId="1" applyNumberFormat="1" applyFont="1" applyFill="1" applyBorder="1" applyAlignment="1">
      <alignment horizontal="right"/>
    </xf>
    <xf numFmtId="177" fontId="17" fillId="5" borderId="8" xfId="2" applyNumberFormat="1" applyFont="1" applyFill="1" applyBorder="1" applyAlignment="1"/>
    <xf numFmtId="189" fontId="17" fillId="5" borderId="10" xfId="2" applyNumberFormat="1" applyFont="1" applyFill="1" applyBorder="1" applyAlignment="1"/>
    <xf numFmtId="189" fontId="17" fillId="5" borderId="9" xfId="2" applyNumberFormat="1" applyFont="1" applyFill="1" applyBorder="1" applyAlignment="1"/>
    <xf numFmtId="189" fontId="17" fillId="5" borderId="24" xfId="2" applyNumberFormat="1" applyFont="1" applyFill="1" applyBorder="1" applyAlignment="1"/>
    <xf numFmtId="0" fontId="17" fillId="5" borderId="0" xfId="14" applyFont="1" applyFill="1" applyBorder="1"/>
    <xf numFmtId="177" fontId="17" fillId="5" borderId="7" xfId="2" applyNumberFormat="1" applyFont="1" applyFill="1" applyBorder="1" applyAlignment="1"/>
    <xf numFmtId="177" fontId="17" fillId="5" borderId="0" xfId="2" applyNumberFormat="1" applyFont="1" applyFill="1" applyBorder="1" applyAlignment="1"/>
    <xf numFmtId="180" fontId="17" fillId="5" borderId="7" xfId="14" applyNumberFormat="1" applyFont="1" applyFill="1" applyBorder="1"/>
    <xf numFmtId="38" fontId="17" fillId="5" borderId="0" xfId="3" applyFont="1" applyFill="1" applyBorder="1"/>
    <xf numFmtId="177" fontId="17" fillId="5" borderId="6" xfId="2" applyNumberFormat="1" applyFont="1" applyFill="1" applyBorder="1" applyAlignment="1"/>
    <xf numFmtId="189" fontId="17" fillId="5" borderId="0" xfId="2" applyNumberFormat="1" applyFont="1" applyFill="1" applyBorder="1" applyAlignment="1"/>
    <xf numFmtId="189" fontId="17" fillId="5" borderId="7" xfId="2" applyNumberFormat="1" applyFont="1" applyFill="1" applyBorder="1" applyAlignment="1"/>
    <xf numFmtId="189" fontId="17" fillId="5" borderId="25" xfId="2" applyNumberFormat="1" applyFont="1" applyFill="1" applyBorder="1" applyAlignment="1"/>
    <xf numFmtId="187" fontId="17" fillId="5" borderId="6" xfId="14" applyNumberFormat="1" applyFont="1" applyFill="1" applyBorder="1"/>
    <xf numFmtId="0" fontId="17" fillId="5" borderId="13" xfId="14" applyFont="1" applyFill="1" applyBorder="1"/>
    <xf numFmtId="177" fontId="17" fillId="5" borderId="14" xfId="2" applyNumberFormat="1" applyFont="1" applyFill="1" applyBorder="1" applyAlignment="1"/>
    <xf numFmtId="177" fontId="17" fillId="5" borderId="12" xfId="2" applyNumberFormat="1" applyFont="1" applyFill="1" applyBorder="1" applyAlignment="1"/>
    <xf numFmtId="180" fontId="17" fillId="5" borderId="14" xfId="14" applyNumberFormat="1" applyFont="1" applyFill="1" applyBorder="1"/>
    <xf numFmtId="177" fontId="17" fillId="5" borderId="0" xfId="0" applyNumberFormat="1" applyFont="1" applyFill="1" applyBorder="1" applyAlignment="1"/>
    <xf numFmtId="177" fontId="17" fillId="5" borderId="13" xfId="2" applyNumberFormat="1" applyFont="1" applyFill="1" applyBorder="1" applyAlignment="1"/>
    <xf numFmtId="189" fontId="17" fillId="5" borderId="12" xfId="2" applyNumberFormat="1" applyFont="1" applyFill="1" applyBorder="1" applyAlignment="1"/>
    <xf numFmtId="189" fontId="17" fillId="5" borderId="14" xfId="2" applyNumberFormat="1" applyFont="1" applyFill="1" applyBorder="1" applyAlignment="1"/>
    <xf numFmtId="189" fontId="17" fillId="5" borderId="26" xfId="2" applyNumberFormat="1" applyFont="1" applyFill="1" applyBorder="1" applyAlignment="1"/>
    <xf numFmtId="187" fontId="17" fillId="5" borderId="13" xfId="14" applyNumberFormat="1" applyFont="1" applyFill="1" applyBorder="1" applyAlignment="1">
      <alignment horizontal="center"/>
    </xf>
    <xf numFmtId="177" fontId="17" fillId="5" borderId="24" xfId="2" applyNumberFormat="1" applyFont="1" applyFill="1" applyBorder="1" applyAlignment="1"/>
    <xf numFmtId="177" fontId="17" fillId="5" borderId="25" xfId="2" applyNumberFormat="1" applyFont="1" applyFill="1" applyBorder="1" applyAlignment="1"/>
    <xf numFmtId="177" fontId="17" fillId="5" borderId="26" xfId="2" applyNumberFormat="1" applyFont="1" applyFill="1" applyBorder="1" applyAlignment="1"/>
    <xf numFmtId="188" fontId="17" fillId="5" borderId="9" xfId="2" applyNumberFormat="1" applyFont="1" applyFill="1" applyBorder="1" applyAlignment="1"/>
    <xf numFmtId="188" fontId="17" fillId="5" borderId="7" xfId="2" applyNumberFormat="1" applyFont="1" applyFill="1" applyBorder="1" applyAlignment="1"/>
    <xf numFmtId="189" fontId="17" fillId="5" borderId="7" xfId="2" applyNumberFormat="1" applyFont="1" applyFill="1" applyBorder="1">
      <alignment vertical="center"/>
    </xf>
    <xf numFmtId="189" fontId="17" fillId="5" borderId="25" xfId="2" applyNumberFormat="1" applyFont="1" applyFill="1" applyBorder="1">
      <alignment vertical="center"/>
    </xf>
    <xf numFmtId="177" fontId="17" fillId="5" borderId="7" xfId="2" applyNumberFormat="1" applyFont="1" applyFill="1" applyBorder="1">
      <alignment vertical="center"/>
    </xf>
    <xf numFmtId="177" fontId="17" fillId="5" borderId="0" xfId="2" applyNumberFormat="1" applyFont="1" applyFill="1" applyBorder="1">
      <alignment vertical="center"/>
    </xf>
    <xf numFmtId="177" fontId="17" fillId="5" borderId="6" xfId="2" applyNumberFormat="1" applyFont="1" applyFill="1" applyBorder="1">
      <alignment vertical="center"/>
    </xf>
    <xf numFmtId="188" fontId="17" fillId="5" borderId="7" xfId="2" applyNumberFormat="1" applyFont="1" applyFill="1" applyBorder="1">
      <alignment vertical="center"/>
    </xf>
    <xf numFmtId="189" fontId="17" fillId="5" borderId="0" xfId="2" applyNumberFormat="1" applyFont="1" applyFill="1" applyBorder="1">
      <alignment vertical="center"/>
    </xf>
    <xf numFmtId="177" fontId="17" fillId="5" borderId="14" xfId="2" applyNumberFormat="1" applyFont="1" applyFill="1" applyBorder="1">
      <alignment vertical="center"/>
    </xf>
    <xf numFmtId="177" fontId="17" fillId="5" borderId="12" xfId="2" applyNumberFormat="1" applyFont="1" applyFill="1" applyBorder="1">
      <alignment vertical="center"/>
    </xf>
    <xf numFmtId="189" fontId="17" fillId="5" borderId="9" xfId="2" applyNumberFormat="1" applyFont="1" applyFill="1" applyBorder="1">
      <alignment vertical="center"/>
    </xf>
    <xf numFmtId="189" fontId="17" fillId="5" borderId="24" xfId="2" applyNumberFormat="1" applyFont="1" applyFill="1" applyBorder="1">
      <alignment vertical="center"/>
    </xf>
    <xf numFmtId="0" fontId="17" fillId="5" borderId="0" xfId="0" applyFont="1" applyFill="1">
      <alignment vertical="center"/>
    </xf>
    <xf numFmtId="177" fontId="17" fillId="5" borderId="13" xfId="2" applyNumberFormat="1" applyFont="1" applyFill="1" applyBorder="1">
      <alignment vertical="center"/>
    </xf>
    <xf numFmtId="188" fontId="17" fillId="5" borderId="14" xfId="2" applyNumberFormat="1" applyFont="1" applyFill="1" applyBorder="1">
      <alignment vertical="center"/>
    </xf>
    <xf numFmtId="189" fontId="17" fillId="5" borderId="12" xfId="2" applyNumberFormat="1" applyFont="1" applyFill="1" applyBorder="1">
      <alignment vertical="center"/>
    </xf>
    <xf numFmtId="189" fontId="17" fillId="5" borderId="14" xfId="2" applyNumberFormat="1" applyFont="1" applyFill="1" applyBorder="1">
      <alignment vertical="center"/>
    </xf>
    <xf numFmtId="189" fontId="17" fillId="5" borderId="26" xfId="2" applyNumberFormat="1" applyFont="1" applyFill="1" applyBorder="1">
      <alignment vertical="center"/>
    </xf>
    <xf numFmtId="188" fontId="17" fillId="5" borderId="14" xfId="2" applyNumberFormat="1" applyFont="1" applyFill="1" applyBorder="1" applyAlignment="1"/>
    <xf numFmtId="177" fontId="17" fillId="5" borderId="0" xfId="14" applyNumberFormat="1" applyFont="1" applyFill="1" applyBorder="1"/>
    <xf numFmtId="177" fontId="17" fillId="5" borderId="0" xfId="1" applyNumberFormat="1" applyFont="1" applyFill="1" applyBorder="1" applyAlignment="1"/>
    <xf numFmtId="0" fontId="17" fillId="5" borderId="9" xfId="0" applyFont="1" applyFill="1" applyBorder="1">
      <alignment vertical="center"/>
    </xf>
    <xf numFmtId="0" fontId="17" fillId="5" borderId="8" xfId="0" applyFont="1" applyFill="1" applyBorder="1">
      <alignment vertical="center"/>
    </xf>
    <xf numFmtId="0" fontId="17" fillId="5" borderId="24" xfId="0" applyFont="1" applyFill="1" applyBorder="1">
      <alignment vertical="center"/>
    </xf>
    <xf numFmtId="177" fontId="17" fillId="5" borderId="10" xfId="14" applyNumberFormat="1" applyFont="1" applyFill="1" applyBorder="1"/>
    <xf numFmtId="177" fontId="17" fillId="5" borderId="24" xfId="14" applyNumberFormat="1" applyFont="1" applyFill="1" applyBorder="1"/>
    <xf numFmtId="0" fontId="17" fillId="5" borderId="7" xfId="0" applyFont="1" applyFill="1" applyBorder="1">
      <alignment vertical="center"/>
    </xf>
    <xf numFmtId="0" fontId="17" fillId="5" borderId="6" xfId="0" applyFont="1" applyFill="1" applyBorder="1">
      <alignment vertical="center"/>
    </xf>
    <xf numFmtId="0" fontId="17" fillId="5" borderId="25" xfId="0" applyFont="1" applyFill="1" applyBorder="1">
      <alignment vertical="center"/>
    </xf>
    <xf numFmtId="0" fontId="17" fillId="5" borderId="0" xfId="14" applyFont="1" applyFill="1" applyBorder="1" applyAlignment="1">
      <alignment horizontal="left"/>
    </xf>
    <xf numFmtId="0" fontId="17" fillId="5" borderId="13" xfId="0" applyFont="1" applyFill="1" applyBorder="1">
      <alignment vertical="center"/>
    </xf>
    <xf numFmtId="0" fontId="17" fillId="5" borderId="14" xfId="0" applyFont="1" applyFill="1" applyBorder="1">
      <alignment vertical="center"/>
    </xf>
    <xf numFmtId="0" fontId="17" fillId="5" borderId="12" xfId="0" applyFont="1" applyFill="1" applyBorder="1">
      <alignment vertical="center"/>
    </xf>
    <xf numFmtId="177" fontId="17" fillId="5" borderId="10" xfId="2" applyNumberFormat="1" applyFont="1" applyFill="1" applyBorder="1">
      <alignment vertical="center"/>
    </xf>
    <xf numFmtId="188" fontId="17" fillId="5" borderId="9" xfId="2" applyNumberFormat="1" applyFont="1" applyFill="1" applyBorder="1">
      <alignment vertical="center"/>
    </xf>
    <xf numFmtId="38" fontId="17" fillId="5" borderId="9" xfId="3" applyNumberFormat="1" applyFont="1" applyFill="1" applyBorder="1" applyAlignment="1">
      <alignment horizontal="center"/>
    </xf>
    <xf numFmtId="38" fontId="17" fillId="5" borderId="7" xfId="3" applyNumberFormat="1" applyFont="1" applyFill="1" applyBorder="1" applyAlignment="1">
      <alignment horizontal="center"/>
    </xf>
    <xf numFmtId="38" fontId="17" fillId="5" borderId="14" xfId="3" applyNumberFormat="1" applyFont="1" applyFill="1" applyBorder="1" applyAlignment="1">
      <alignment horizontal="center"/>
    </xf>
    <xf numFmtId="0" fontId="17" fillId="5" borderId="10" xfId="0" applyFont="1" applyFill="1" applyBorder="1" applyAlignment="1">
      <alignment horizontal="center" vertical="center"/>
    </xf>
    <xf numFmtId="177" fontId="17" fillId="5" borderId="9" xfId="2" applyNumberFormat="1" applyFont="1" applyFill="1" applyBorder="1">
      <alignment vertical="center"/>
    </xf>
    <xf numFmtId="177" fontId="17" fillId="5" borderId="25" xfId="2" applyNumberFormat="1" applyFont="1" applyFill="1" applyBorder="1">
      <alignment vertical="center"/>
    </xf>
    <xf numFmtId="180" fontId="17" fillId="5" borderId="25" xfId="0" applyNumberFormat="1" applyFont="1" applyFill="1" applyBorder="1">
      <alignment vertical="center"/>
    </xf>
    <xf numFmtId="38" fontId="17" fillId="5" borderId="9" xfId="2" applyFont="1" applyFill="1" applyBorder="1">
      <alignment vertical="center"/>
    </xf>
    <xf numFmtId="38" fontId="17" fillId="5" borderId="10" xfId="2" applyFont="1" applyFill="1" applyBorder="1" applyAlignment="1"/>
    <xf numFmtId="38" fontId="17" fillId="5" borderId="7" xfId="2" applyFont="1" applyFill="1" applyBorder="1" applyAlignment="1"/>
    <xf numFmtId="38" fontId="17" fillId="5" borderId="0" xfId="2" applyFont="1" applyFill="1" applyBorder="1" applyAlignment="1"/>
    <xf numFmtId="38" fontId="17" fillId="5" borderId="7" xfId="2" applyFont="1" applyFill="1" applyBorder="1">
      <alignment vertical="center"/>
    </xf>
    <xf numFmtId="0" fontId="17" fillId="5" borderId="12" xfId="0" applyFont="1" applyFill="1" applyBorder="1" applyAlignment="1">
      <alignment horizontal="center" vertical="center"/>
    </xf>
    <xf numFmtId="180" fontId="17" fillId="5" borderId="26" xfId="0" applyNumberFormat="1" applyFont="1" applyFill="1" applyBorder="1">
      <alignment vertical="center"/>
    </xf>
    <xf numFmtId="38" fontId="17" fillId="5" borderId="14" xfId="2" applyFont="1" applyFill="1" applyBorder="1">
      <alignment vertical="center"/>
    </xf>
    <xf numFmtId="38" fontId="17" fillId="5" borderId="12" xfId="2" applyFont="1" applyFill="1" applyBorder="1">
      <alignment vertical="center"/>
    </xf>
    <xf numFmtId="38" fontId="17" fillId="5" borderId="14" xfId="2" applyFont="1" applyFill="1" applyBorder="1" applyAlignment="1"/>
    <xf numFmtId="177" fontId="17" fillId="5" borderId="8" xfId="2" applyNumberFormat="1" applyFont="1" applyFill="1" applyBorder="1">
      <alignment vertical="center"/>
    </xf>
    <xf numFmtId="188" fontId="17" fillId="5" borderId="24" xfId="2" applyNumberFormat="1" applyFont="1" applyFill="1" applyBorder="1" applyAlignment="1">
      <alignment horizontal="right"/>
    </xf>
    <xf numFmtId="38" fontId="17" fillId="5" borderId="6" xfId="2" applyFont="1" applyFill="1" applyBorder="1" applyAlignment="1"/>
    <xf numFmtId="188" fontId="17" fillId="5" borderId="25" xfId="2" applyNumberFormat="1" applyFont="1" applyFill="1" applyBorder="1" applyAlignment="1"/>
    <xf numFmtId="177" fontId="17" fillId="5" borderId="26" xfId="2" applyNumberFormat="1" applyFont="1" applyFill="1" applyBorder="1">
      <alignment vertical="center"/>
    </xf>
    <xf numFmtId="38" fontId="17" fillId="5" borderId="13" xfId="2" applyFont="1" applyFill="1" applyBorder="1">
      <alignment vertical="center"/>
    </xf>
    <xf numFmtId="188" fontId="17" fillId="5" borderId="26" xfId="2" applyNumberFormat="1" applyFont="1" applyFill="1" applyBorder="1">
      <alignment vertical="center"/>
    </xf>
    <xf numFmtId="177" fontId="17" fillId="5" borderId="24" xfId="2" applyNumberFormat="1" applyFont="1" applyFill="1" applyBorder="1" applyAlignment="1">
      <alignment horizontal="right"/>
    </xf>
    <xf numFmtId="177" fontId="17" fillId="5" borderId="25" xfId="2" applyNumberFormat="1" applyFont="1" applyFill="1" applyBorder="1" applyAlignment="1">
      <alignment horizontal="right"/>
    </xf>
    <xf numFmtId="177" fontId="17" fillId="5" borderId="26" xfId="2" applyNumberFormat="1" applyFont="1" applyFill="1" applyBorder="1" applyAlignment="1">
      <alignment horizontal="right"/>
    </xf>
    <xf numFmtId="38" fontId="17" fillId="5" borderId="9" xfId="2" applyFont="1" applyFill="1" applyBorder="1" applyAlignment="1"/>
    <xf numFmtId="38" fontId="17" fillId="5" borderId="8" xfId="2" applyFont="1" applyFill="1" applyBorder="1" applyAlignment="1">
      <alignment horizontal="center"/>
    </xf>
    <xf numFmtId="38" fontId="17" fillId="5" borderId="6" xfId="2" applyFont="1" applyFill="1" applyBorder="1" applyAlignment="1">
      <alignment horizontal="center"/>
    </xf>
    <xf numFmtId="188" fontId="17" fillId="5" borderId="9" xfId="0" applyNumberFormat="1" applyFont="1" applyFill="1" applyBorder="1">
      <alignment vertical="center"/>
    </xf>
    <xf numFmtId="188" fontId="17" fillId="5" borderId="7" xfId="0" applyNumberFormat="1" applyFont="1" applyFill="1" applyBorder="1">
      <alignment vertical="center"/>
    </xf>
    <xf numFmtId="188" fontId="17" fillId="5" borderId="14" xfId="0" applyNumberFormat="1" applyFont="1" applyFill="1" applyBorder="1">
      <alignment vertical="center"/>
    </xf>
    <xf numFmtId="177" fontId="17" fillId="5" borderId="8" xfId="14" applyNumberFormat="1" applyFont="1" applyFill="1" applyBorder="1"/>
    <xf numFmtId="189" fontId="17" fillId="5" borderId="10" xfId="14" applyNumberFormat="1" applyFont="1" applyFill="1" applyBorder="1" applyAlignment="1">
      <alignment horizontal="center"/>
    </xf>
    <xf numFmtId="189" fontId="17" fillId="5" borderId="9" xfId="0" applyNumberFormat="1" applyFont="1" applyFill="1" applyBorder="1">
      <alignment vertical="center"/>
    </xf>
    <xf numFmtId="189" fontId="17" fillId="5" borderId="9" xfId="14" applyNumberFormat="1" applyFont="1" applyFill="1" applyBorder="1" applyAlignment="1">
      <alignment horizontal="center"/>
    </xf>
    <xf numFmtId="189" fontId="17" fillId="5" borderId="0" xfId="14" applyNumberFormat="1" applyFont="1" applyFill="1" applyBorder="1" applyAlignment="1">
      <alignment horizontal="center"/>
    </xf>
    <xf numFmtId="189" fontId="17" fillId="5" borderId="7" xfId="0" applyNumberFormat="1" applyFont="1" applyFill="1" applyBorder="1">
      <alignment vertical="center"/>
    </xf>
    <xf numFmtId="189" fontId="17" fillId="5" borderId="7" xfId="14" applyNumberFormat="1" applyFont="1" applyFill="1" applyBorder="1" applyAlignment="1">
      <alignment horizontal="center"/>
    </xf>
    <xf numFmtId="189" fontId="17" fillId="5" borderId="12" xfId="14" applyNumberFormat="1" applyFont="1" applyFill="1" applyBorder="1" applyAlignment="1">
      <alignment horizontal="center"/>
    </xf>
    <xf numFmtId="189" fontId="17" fillId="5" borderId="14" xfId="0" applyNumberFormat="1" applyFont="1" applyFill="1" applyBorder="1">
      <alignment vertical="center"/>
    </xf>
    <xf numFmtId="189" fontId="17" fillId="5" borderId="14" xfId="14" applyNumberFormat="1" applyFont="1" applyFill="1" applyBorder="1" applyAlignment="1">
      <alignment horizontal="center"/>
    </xf>
    <xf numFmtId="189" fontId="17" fillId="5" borderId="10" xfId="2" applyNumberFormat="1" applyFont="1" applyFill="1" applyBorder="1">
      <alignment vertical="center"/>
    </xf>
    <xf numFmtId="38" fontId="53" fillId="5" borderId="0" xfId="12" applyNumberFormat="1" applyFont="1" applyFill="1"/>
    <xf numFmtId="38" fontId="4" fillId="5" borderId="0" xfId="12" applyNumberFormat="1" applyFont="1" applyFill="1"/>
    <xf numFmtId="0" fontId="4" fillId="5" borderId="0" xfId="14" applyFont="1" applyFill="1"/>
    <xf numFmtId="185" fontId="4" fillId="5" borderId="0" xfId="1" applyNumberFormat="1" applyFont="1" applyFill="1" applyAlignment="1"/>
    <xf numFmtId="186" fontId="4" fillId="5" borderId="0" xfId="1" applyNumberFormat="1" applyFont="1" applyFill="1" applyAlignment="1"/>
    <xf numFmtId="0" fontId="4" fillId="5" borderId="0" xfId="0" applyFont="1" applyFill="1" applyAlignment="1"/>
    <xf numFmtId="0" fontId="4" fillId="5" borderId="0" xfId="12" applyFont="1" applyFill="1"/>
    <xf numFmtId="0" fontId="4" fillId="5" borderId="8" xfId="14" applyFont="1" applyFill="1" applyBorder="1"/>
    <xf numFmtId="0" fontId="4" fillId="5" borderId="24" xfId="14" applyFont="1" applyFill="1" applyBorder="1"/>
    <xf numFmtId="0" fontId="4" fillId="5" borderId="10" xfId="14" applyFont="1" applyFill="1" applyBorder="1"/>
    <xf numFmtId="185" fontId="4" fillId="5" borderId="10" xfId="1" applyNumberFormat="1" applyFont="1" applyFill="1" applyBorder="1" applyAlignment="1"/>
    <xf numFmtId="38" fontId="4" fillId="5" borderId="10" xfId="12" applyNumberFormat="1" applyFont="1" applyFill="1" applyBorder="1"/>
    <xf numFmtId="0" fontId="4" fillId="5" borderId="9" xfId="14" applyFont="1" applyFill="1" applyBorder="1"/>
    <xf numFmtId="0" fontId="4" fillId="5" borderId="8" xfId="12" applyFont="1" applyFill="1" applyBorder="1"/>
    <xf numFmtId="0" fontId="4" fillId="5" borderId="24" xfId="12" applyFont="1" applyFill="1" applyBorder="1"/>
    <xf numFmtId="0" fontId="4" fillId="5" borderId="10" xfId="12" applyFont="1" applyFill="1" applyBorder="1"/>
    <xf numFmtId="0" fontId="4" fillId="5" borderId="6" xfId="12" applyFont="1" applyFill="1" applyBorder="1" applyAlignment="1">
      <alignment horizontal="center"/>
    </xf>
    <xf numFmtId="0" fontId="4" fillId="5" borderId="25" xfId="14" applyFont="1" applyFill="1" applyBorder="1" applyAlignment="1">
      <alignment horizontal="center"/>
    </xf>
    <xf numFmtId="38" fontId="4" fillId="5" borderId="0" xfId="3" applyNumberFormat="1" applyFont="1" applyFill="1" applyBorder="1" applyAlignment="1">
      <alignment horizontal="center"/>
    </xf>
    <xf numFmtId="38" fontId="4" fillId="5" borderId="9" xfId="12" applyNumberFormat="1" applyFont="1" applyFill="1" applyBorder="1" applyAlignment="1">
      <alignment horizontal="center"/>
    </xf>
    <xf numFmtId="38" fontId="4" fillId="5" borderId="8" xfId="12" applyNumberFormat="1" applyFont="1" applyFill="1" applyBorder="1" applyAlignment="1">
      <alignment horizontal="center"/>
    </xf>
    <xf numFmtId="38" fontId="4" fillId="5" borderId="10" xfId="12" applyNumberFormat="1" applyFont="1" applyFill="1" applyBorder="1" applyAlignment="1">
      <alignment horizontal="center"/>
    </xf>
    <xf numFmtId="0" fontId="4" fillId="5" borderId="10" xfId="14" applyFont="1" applyFill="1" applyBorder="1" applyAlignment="1">
      <alignment horizontal="center"/>
    </xf>
    <xf numFmtId="186" fontId="4" fillId="5" borderId="7" xfId="1" applyNumberFormat="1" applyFont="1" applyFill="1" applyBorder="1" applyAlignment="1">
      <alignment horizontal="center"/>
    </xf>
    <xf numFmtId="186" fontId="4" fillId="5" borderId="7" xfId="1" applyNumberFormat="1" applyFont="1" applyFill="1" applyBorder="1" applyAlignment="1"/>
    <xf numFmtId="185" fontId="4" fillId="5" borderId="25" xfId="1" applyNumberFormat="1" applyFont="1" applyFill="1" applyBorder="1" applyAlignment="1">
      <alignment horizontal="center"/>
    </xf>
    <xf numFmtId="0" fontId="4" fillId="5" borderId="0" xfId="14" applyFont="1" applyFill="1" applyAlignment="1">
      <alignment horizontal="center"/>
    </xf>
    <xf numFmtId="186" fontId="4" fillId="5" borderId="25" xfId="1" applyNumberFormat="1" applyFont="1" applyFill="1" applyBorder="1" applyAlignment="1">
      <alignment horizontal="left"/>
    </xf>
    <xf numFmtId="0" fontId="4" fillId="5" borderId="0" xfId="12" applyFont="1" applyFill="1" applyBorder="1" applyAlignment="1">
      <alignment horizontal="center"/>
    </xf>
    <xf numFmtId="186" fontId="4" fillId="5" borderId="0" xfId="1" applyNumberFormat="1" applyFont="1" applyFill="1" applyBorder="1" applyAlignment="1">
      <alignment horizontal="left"/>
    </xf>
    <xf numFmtId="0" fontId="4" fillId="5" borderId="25" xfId="12" applyFont="1" applyFill="1" applyBorder="1" applyAlignment="1">
      <alignment horizontal="center"/>
    </xf>
    <xf numFmtId="0" fontId="4" fillId="5" borderId="6" xfId="14" applyFont="1" applyFill="1" applyBorder="1" applyAlignment="1">
      <alignment horizontal="left"/>
    </xf>
    <xf numFmtId="0" fontId="4" fillId="5" borderId="0" xfId="14" applyFont="1" applyFill="1" applyBorder="1" applyAlignment="1">
      <alignment horizontal="center"/>
    </xf>
    <xf numFmtId="0" fontId="4" fillId="5" borderId="0" xfId="12" applyFont="1" applyFill="1" applyAlignment="1">
      <alignment horizontal="center"/>
    </xf>
    <xf numFmtId="38" fontId="4" fillId="5" borderId="7" xfId="12" applyNumberFormat="1" applyFont="1" applyFill="1" applyBorder="1" applyAlignment="1">
      <alignment horizontal="center"/>
    </xf>
    <xf numFmtId="38" fontId="4" fillId="5" borderId="6" xfId="12" applyNumberFormat="1" applyFont="1" applyFill="1" applyBorder="1" applyAlignment="1">
      <alignment horizontal="center"/>
    </xf>
    <xf numFmtId="185" fontId="4" fillId="5" borderId="9" xfId="1" applyNumberFormat="1" applyFont="1" applyFill="1" applyBorder="1" applyAlignment="1">
      <alignment horizontal="center"/>
    </xf>
    <xf numFmtId="186" fontId="4" fillId="5" borderId="9" xfId="1" applyNumberFormat="1" applyFont="1" applyFill="1" applyBorder="1" applyAlignment="1">
      <alignment horizontal="center"/>
    </xf>
    <xf numFmtId="0" fontId="4" fillId="5" borderId="9" xfId="14" applyFont="1" applyFill="1" applyBorder="1" applyAlignment="1">
      <alignment horizontal="center"/>
    </xf>
    <xf numFmtId="0" fontId="4" fillId="5" borderId="13" xfId="12" applyFont="1" applyFill="1" applyBorder="1" applyAlignment="1">
      <alignment horizontal="center"/>
    </xf>
    <xf numFmtId="0" fontId="4" fillId="5" borderId="26" xfId="14" applyFont="1" applyFill="1" applyBorder="1" applyAlignment="1">
      <alignment horizontal="center"/>
    </xf>
    <xf numFmtId="38" fontId="4" fillId="5" borderId="12" xfId="3" applyNumberFormat="1" applyFont="1" applyFill="1" applyBorder="1" applyAlignment="1">
      <alignment horizontal="center"/>
    </xf>
    <xf numFmtId="38" fontId="4" fillId="5" borderId="14" xfId="12" applyNumberFormat="1" applyFont="1" applyFill="1" applyBorder="1" applyAlignment="1">
      <alignment horizontal="center"/>
    </xf>
    <xf numFmtId="38" fontId="4" fillId="5" borderId="14" xfId="12" applyNumberFormat="1" applyFont="1" applyFill="1" applyBorder="1" applyAlignment="1">
      <alignment horizontal="center" shrinkToFit="1"/>
    </xf>
    <xf numFmtId="38" fontId="4" fillId="5" borderId="13" xfId="12" applyNumberFormat="1" applyFont="1" applyFill="1" applyBorder="1" applyAlignment="1">
      <alignment horizontal="center"/>
    </xf>
    <xf numFmtId="38" fontId="4" fillId="5" borderId="13" xfId="12" applyNumberFormat="1" applyFont="1" applyFill="1" applyBorder="1" applyAlignment="1">
      <alignment horizontal="center" shrinkToFit="1"/>
    </xf>
    <xf numFmtId="186" fontId="4" fillId="5" borderId="14" xfId="1" applyNumberFormat="1" applyFont="1" applyFill="1" applyBorder="1" applyAlignment="1">
      <alignment horizontal="center"/>
    </xf>
    <xf numFmtId="186" fontId="4" fillId="5" borderId="13" xfId="1" applyNumberFormat="1" applyFont="1" applyFill="1" applyBorder="1" applyAlignment="1">
      <alignment horizontal="center"/>
    </xf>
    <xf numFmtId="185" fontId="4" fillId="5" borderId="14" xfId="1" applyNumberFormat="1" applyFont="1" applyFill="1" applyBorder="1" applyAlignment="1">
      <alignment horizontal="center"/>
    </xf>
    <xf numFmtId="0" fontId="4" fillId="5" borderId="12" xfId="12" applyFont="1" applyFill="1" applyBorder="1" applyAlignment="1">
      <alignment horizontal="center"/>
    </xf>
    <xf numFmtId="0" fontId="4" fillId="5" borderId="14" xfId="14" applyFont="1" applyFill="1" applyBorder="1" applyAlignment="1">
      <alignment horizontal="center"/>
    </xf>
    <xf numFmtId="56" fontId="4" fillId="5" borderId="24" xfId="14" quotePrefix="1" applyNumberFormat="1" applyFont="1" applyFill="1" applyBorder="1"/>
    <xf numFmtId="177" fontId="4" fillId="5" borderId="0" xfId="3" applyNumberFormat="1" applyFont="1" applyFill="1" applyBorder="1" applyAlignment="1">
      <alignment horizontal="right"/>
    </xf>
    <xf numFmtId="177" fontId="4" fillId="5" borderId="6" xfId="12" applyNumberFormat="1" applyFont="1" applyFill="1" applyBorder="1" applyAlignment="1">
      <alignment horizontal="right"/>
    </xf>
    <xf numFmtId="177" fontId="4" fillId="5" borderId="0" xfId="12" applyNumberFormat="1" applyFont="1" applyFill="1" applyBorder="1" applyAlignment="1">
      <alignment horizontal="right"/>
    </xf>
    <xf numFmtId="177" fontId="4" fillId="5" borderId="0" xfId="12" applyNumberFormat="1" applyFont="1" applyFill="1" applyBorder="1" applyAlignment="1">
      <alignment horizontal="right" shrinkToFit="1"/>
    </xf>
    <xf numFmtId="177" fontId="4" fillId="5" borderId="6" xfId="12" applyNumberFormat="1" applyFont="1" applyFill="1" applyBorder="1" applyAlignment="1">
      <alignment horizontal="center" shrinkToFit="1"/>
    </xf>
    <xf numFmtId="177" fontId="4" fillId="5" borderId="0" xfId="12" applyNumberFormat="1" applyFont="1" applyFill="1" applyBorder="1" applyAlignment="1">
      <alignment horizontal="center"/>
    </xf>
    <xf numFmtId="177" fontId="4" fillId="5" borderId="25" xfId="12" applyNumberFormat="1" applyFont="1" applyFill="1" applyBorder="1" applyAlignment="1">
      <alignment horizontal="center"/>
    </xf>
    <xf numFmtId="188" fontId="4" fillId="5" borderId="6" xfId="1" applyNumberFormat="1" applyFont="1" applyFill="1" applyBorder="1" applyAlignment="1">
      <alignment horizontal="right"/>
    </xf>
    <xf numFmtId="0" fontId="4" fillId="5" borderId="8" xfId="12" applyFont="1" applyFill="1" applyBorder="1" applyAlignment="1">
      <alignment horizontal="center"/>
    </xf>
    <xf numFmtId="0" fontId="4" fillId="5" borderId="10" xfId="12" applyFont="1" applyFill="1" applyBorder="1" applyAlignment="1">
      <alignment horizontal="center"/>
    </xf>
    <xf numFmtId="187" fontId="4" fillId="5" borderId="6" xfId="14" applyNumberFormat="1" applyFont="1" applyFill="1" applyBorder="1" applyAlignment="1">
      <alignment horizontal="center"/>
    </xf>
    <xf numFmtId="0" fontId="4" fillId="5" borderId="25" xfId="14" quotePrefix="1" applyFont="1" applyFill="1" applyBorder="1"/>
    <xf numFmtId="0" fontId="4" fillId="5" borderId="25" xfId="14" applyFont="1" applyFill="1" applyBorder="1"/>
    <xf numFmtId="177" fontId="4" fillId="5" borderId="10" xfId="3" applyNumberFormat="1" applyFont="1" applyFill="1" applyBorder="1" applyAlignment="1">
      <alignment horizontal="right"/>
    </xf>
    <xf numFmtId="177" fontId="4" fillId="5" borderId="8" xfId="12" applyNumberFormat="1" applyFont="1" applyFill="1" applyBorder="1" applyAlignment="1">
      <alignment horizontal="right"/>
    </xf>
    <xf numFmtId="177" fontId="4" fillId="5" borderId="10" xfId="12" applyNumberFormat="1" applyFont="1" applyFill="1" applyBorder="1" applyAlignment="1">
      <alignment horizontal="right"/>
    </xf>
    <xf numFmtId="177" fontId="4" fillId="5" borderId="10" xfId="12" applyNumberFormat="1" applyFont="1" applyFill="1" applyBorder="1" applyAlignment="1">
      <alignment horizontal="right" shrinkToFit="1"/>
    </xf>
    <xf numFmtId="177" fontId="4" fillId="5" borderId="8" xfId="12" applyNumberFormat="1" applyFont="1" applyFill="1" applyBorder="1" applyAlignment="1">
      <alignment horizontal="center" shrinkToFit="1"/>
    </xf>
    <xf numFmtId="177" fontId="4" fillId="5" borderId="10" xfId="12" applyNumberFormat="1" applyFont="1" applyFill="1" applyBorder="1" applyAlignment="1">
      <alignment horizontal="center"/>
    </xf>
    <xf numFmtId="177" fontId="4" fillId="5" borderId="24" xfId="12" applyNumberFormat="1" applyFont="1" applyFill="1" applyBorder="1" applyAlignment="1">
      <alignment horizontal="center"/>
    </xf>
    <xf numFmtId="188" fontId="4" fillId="5" borderId="8" xfId="1" applyNumberFormat="1" applyFont="1" applyFill="1" applyBorder="1" applyAlignment="1">
      <alignment horizontal="right"/>
    </xf>
    <xf numFmtId="0" fontId="4" fillId="5" borderId="26" xfId="14" applyFont="1" applyFill="1" applyBorder="1"/>
    <xf numFmtId="177" fontId="4" fillId="5" borderId="12" xfId="3" applyNumberFormat="1" applyFont="1" applyFill="1" applyBorder="1" applyAlignment="1">
      <alignment horizontal="right"/>
    </xf>
    <xf numFmtId="177" fontId="4" fillId="5" borderId="13" xfId="12" applyNumberFormat="1" applyFont="1" applyFill="1" applyBorder="1" applyAlignment="1">
      <alignment horizontal="right"/>
    </xf>
    <xf numFmtId="177" fontId="4" fillId="5" borderId="12" xfId="12" applyNumberFormat="1" applyFont="1" applyFill="1" applyBorder="1" applyAlignment="1">
      <alignment horizontal="right"/>
    </xf>
    <xf numFmtId="177" fontId="4" fillId="5" borderId="12" xfId="12" applyNumberFormat="1" applyFont="1" applyFill="1" applyBorder="1" applyAlignment="1">
      <alignment horizontal="right" shrinkToFit="1"/>
    </xf>
    <xf numFmtId="177" fontId="4" fillId="5" borderId="13" xfId="12" applyNumberFormat="1" applyFont="1" applyFill="1" applyBorder="1" applyAlignment="1">
      <alignment horizontal="center" shrinkToFit="1"/>
    </xf>
    <xf numFmtId="177" fontId="4" fillId="5" borderId="12" xfId="12" applyNumberFormat="1" applyFont="1" applyFill="1" applyBorder="1" applyAlignment="1">
      <alignment horizontal="center"/>
    </xf>
    <xf numFmtId="177" fontId="4" fillId="5" borderId="26" xfId="12" applyNumberFormat="1" applyFont="1" applyFill="1" applyBorder="1" applyAlignment="1">
      <alignment horizontal="center"/>
    </xf>
    <xf numFmtId="188" fontId="4" fillId="5" borderId="13" xfId="1" applyNumberFormat="1" applyFont="1" applyFill="1" applyBorder="1" applyAlignment="1">
      <alignment horizontal="right"/>
    </xf>
    <xf numFmtId="56" fontId="4" fillId="5" borderId="25" xfId="14" quotePrefix="1" applyNumberFormat="1" applyFont="1" applyFill="1" applyBorder="1"/>
    <xf numFmtId="177" fontId="4" fillId="5" borderId="8" xfId="12" applyNumberFormat="1" applyFont="1" applyFill="1" applyBorder="1" applyAlignment="1">
      <alignment horizontal="right" shrinkToFit="1"/>
    </xf>
    <xf numFmtId="177" fontId="4" fillId="5" borderId="6" xfId="12" applyNumberFormat="1" applyFont="1" applyFill="1" applyBorder="1" applyAlignment="1">
      <alignment horizontal="right" shrinkToFit="1"/>
    </xf>
    <xf numFmtId="177" fontId="4" fillId="5" borderId="13" xfId="12" applyNumberFormat="1" applyFont="1" applyFill="1" applyBorder="1" applyAlignment="1">
      <alignment horizontal="right" shrinkToFit="1"/>
    </xf>
    <xf numFmtId="187" fontId="4" fillId="5" borderId="8" xfId="14" applyNumberFormat="1" applyFont="1" applyFill="1" applyBorder="1"/>
    <xf numFmtId="177" fontId="4" fillId="5" borderId="8" xfId="12" applyNumberFormat="1" applyFont="1" applyFill="1" applyBorder="1"/>
    <xf numFmtId="177" fontId="4" fillId="5" borderId="10" xfId="12" applyNumberFormat="1" applyFont="1" applyFill="1" applyBorder="1"/>
    <xf numFmtId="188" fontId="4" fillId="5" borderId="8" xfId="1" applyNumberFormat="1" applyFont="1" applyFill="1" applyBorder="1" applyAlignment="1"/>
    <xf numFmtId="188" fontId="4" fillId="5" borderId="8" xfId="3" applyNumberFormat="1" applyFont="1" applyFill="1" applyBorder="1" applyAlignment="1"/>
    <xf numFmtId="0" fontId="4" fillId="5" borderId="0" xfId="0" applyFont="1" applyFill="1" applyBorder="1" applyAlignment="1"/>
    <xf numFmtId="0" fontId="4" fillId="5" borderId="0" xfId="12" applyFont="1" applyFill="1" applyBorder="1"/>
    <xf numFmtId="177" fontId="4" fillId="5" borderId="6" xfId="12" applyNumberFormat="1" applyFont="1" applyFill="1" applyBorder="1"/>
    <xf numFmtId="177" fontId="4" fillId="5" borderId="0" xfId="12" applyNumberFormat="1" applyFont="1" applyFill="1" applyBorder="1"/>
    <xf numFmtId="188" fontId="4" fillId="5" borderId="6" xfId="1" applyNumberFormat="1" applyFont="1" applyFill="1" applyBorder="1" applyAlignment="1"/>
    <xf numFmtId="188" fontId="4" fillId="5" borderId="6" xfId="3" applyNumberFormat="1" applyFont="1" applyFill="1" applyBorder="1" applyAlignment="1"/>
    <xf numFmtId="187" fontId="4" fillId="5" borderId="6" xfId="14" applyNumberFormat="1" applyFont="1" applyFill="1" applyBorder="1"/>
    <xf numFmtId="0" fontId="4" fillId="5" borderId="13" xfId="14" applyFont="1" applyFill="1" applyBorder="1"/>
    <xf numFmtId="177" fontId="4" fillId="5" borderId="13" xfId="12" applyNumberFormat="1" applyFont="1" applyFill="1" applyBorder="1"/>
    <xf numFmtId="177" fontId="4" fillId="5" borderId="12" xfId="12" applyNumberFormat="1" applyFont="1" applyFill="1" applyBorder="1"/>
    <xf numFmtId="188" fontId="4" fillId="5" borderId="13" xfId="1" applyNumberFormat="1" applyFont="1" applyFill="1" applyBorder="1" applyAlignment="1"/>
    <xf numFmtId="188" fontId="4" fillId="5" borderId="13" xfId="3" applyNumberFormat="1" applyFont="1" applyFill="1" applyBorder="1" applyAlignment="1"/>
    <xf numFmtId="187" fontId="4" fillId="5" borderId="13" xfId="14" applyNumberFormat="1" applyFont="1" applyFill="1" applyBorder="1" applyAlignment="1">
      <alignment horizontal="center"/>
    </xf>
    <xf numFmtId="177" fontId="4" fillId="5" borderId="9" xfId="12" applyNumberFormat="1" applyFont="1" applyFill="1" applyBorder="1"/>
    <xf numFmtId="177" fontId="4" fillId="5" borderId="24" xfId="12" applyNumberFormat="1" applyFont="1" applyFill="1" applyBorder="1"/>
    <xf numFmtId="188" fontId="4" fillId="5" borderId="9" xfId="1" applyNumberFormat="1" applyFont="1" applyFill="1" applyBorder="1" applyAlignment="1"/>
    <xf numFmtId="188" fontId="4" fillId="5" borderId="10" xfId="3" applyNumberFormat="1" applyFont="1" applyFill="1" applyBorder="1" applyAlignment="1"/>
    <xf numFmtId="177" fontId="4" fillId="5" borderId="7" xfId="12" applyNumberFormat="1" applyFont="1" applyFill="1" applyBorder="1"/>
    <xf numFmtId="177" fontId="4" fillId="5" borderId="25" xfId="12" applyNumberFormat="1" applyFont="1" applyFill="1" applyBorder="1"/>
    <xf numFmtId="188" fontId="4" fillId="5" borderId="7" xfId="1" applyNumberFormat="1" applyFont="1" applyFill="1" applyBorder="1" applyAlignment="1"/>
    <xf numFmtId="188" fontId="4" fillId="5" borderId="0" xfId="3" applyNumberFormat="1" applyFont="1" applyFill="1" applyBorder="1" applyAlignment="1"/>
    <xf numFmtId="177" fontId="4" fillId="5" borderId="14" xfId="12" applyNumberFormat="1" applyFont="1" applyFill="1" applyBorder="1"/>
    <xf numFmtId="177" fontId="4" fillId="5" borderId="26" xfId="12" applyNumberFormat="1" applyFont="1" applyFill="1" applyBorder="1"/>
    <xf numFmtId="188" fontId="4" fillId="5" borderId="14" xfId="1" applyNumberFormat="1" applyFont="1" applyFill="1" applyBorder="1" applyAlignment="1"/>
    <xf numFmtId="177" fontId="4" fillId="5" borderId="0" xfId="12" applyNumberFormat="1" applyFont="1" applyFill="1"/>
    <xf numFmtId="0" fontId="4" fillId="5" borderId="6" xfId="0" applyFont="1" applyFill="1" applyBorder="1" applyAlignment="1"/>
    <xf numFmtId="38" fontId="4" fillId="5" borderId="13" xfId="12" applyNumberFormat="1" applyFont="1" applyFill="1" applyBorder="1"/>
    <xf numFmtId="38" fontId="4" fillId="5" borderId="12" xfId="12" applyNumberFormat="1" applyFont="1" applyFill="1" applyBorder="1"/>
    <xf numFmtId="38" fontId="4" fillId="5" borderId="9" xfId="12" applyNumberFormat="1" applyFont="1" applyFill="1" applyBorder="1"/>
    <xf numFmtId="38" fontId="4" fillId="5" borderId="0" xfId="12" applyNumberFormat="1" applyFont="1" applyFill="1" applyBorder="1"/>
    <xf numFmtId="38" fontId="4" fillId="5" borderId="7" xfId="12" applyNumberFormat="1" applyFont="1" applyFill="1" applyBorder="1"/>
    <xf numFmtId="38" fontId="4" fillId="5" borderId="14" xfId="12" applyNumberFormat="1" applyFont="1" applyFill="1" applyBorder="1"/>
    <xf numFmtId="188" fontId="4" fillId="5" borderId="12" xfId="3" applyNumberFormat="1" applyFont="1" applyFill="1" applyBorder="1" applyAlignment="1"/>
    <xf numFmtId="187" fontId="4" fillId="5" borderId="0" xfId="14" applyNumberFormat="1" applyFont="1" applyFill="1" applyBorder="1" applyAlignment="1">
      <alignment horizontal="center"/>
    </xf>
    <xf numFmtId="0" fontId="4" fillId="5" borderId="0" xfId="14" quotePrefix="1" applyFont="1" applyFill="1" applyBorder="1"/>
    <xf numFmtId="180" fontId="4" fillId="5" borderId="0" xfId="1" applyNumberFormat="1" applyFont="1" applyFill="1" applyBorder="1" applyAlignment="1"/>
    <xf numFmtId="177" fontId="4" fillId="5" borderId="0" xfId="14" applyNumberFormat="1" applyFont="1" applyFill="1" applyBorder="1"/>
    <xf numFmtId="176" fontId="4" fillId="5" borderId="0" xfId="3" applyNumberFormat="1" applyFont="1" applyFill="1" applyBorder="1"/>
    <xf numFmtId="188" fontId="4" fillId="5" borderId="0" xfId="14" applyNumberFormat="1" applyFont="1" applyFill="1" applyBorder="1"/>
    <xf numFmtId="180" fontId="4" fillId="5" borderId="0" xfId="14" applyNumberFormat="1" applyFont="1" applyFill="1" applyBorder="1"/>
    <xf numFmtId="190" fontId="4" fillId="5" borderId="0" xfId="14" applyNumberFormat="1" applyFont="1" applyFill="1" applyBorder="1"/>
    <xf numFmtId="0" fontId="4" fillId="5" borderId="0" xfId="14" applyFont="1" applyFill="1" applyBorder="1"/>
    <xf numFmtId="185" fontId="4" fillId="5" borderId="0" xfId="1" applyNumberFormat="1" applyFont="1" applyFill="1" applyBorder="1" applyAlignment="1"/>
    <xf numFmtId="188" fontId="4" fillId="5" borderId="9" xfId="1" applyNumberFormat="1" applyFont="1" applyFill="1" applyBorder="1" applyAlignment="1">
      <alignment horizontal="center"/>
    </xf>
    <xf numFmtId="188" fontId="4" fillId="5" borderId="7" xfId="1" applyNumberFormat="1" applyFont="1" applyFill="1" applyBorder="1" applyAlignment="1">
      <alignment horizontal="center"/>
    </xf>
    <xf numFmtId="188" fontId="4" fillId="5" borderId="14" xfId="1" applyNumberFormat="1" applyFont="1" applyFill="1" applyBorder="1" applyAlignment="1">
      <alignment horizontal="center"/>
    </xf>
    <xf numFmtId="189" fontId="4" fillId="5" borderId="10" xfId="14" applyNumberFormat="1" applyFont="1" applyFill="1" applyBorder="1" applyAlignment="1">
      <alignment horizontal="center"/>
    </xf>
    <xf numFmtId="189" fontId="4" fillId="5" borderId="24" xfId="14" applyNumberFormat="1" applyFont="1" applyFill="1" applyBorder="1" applyAlignment="1">
      <alignment horizontal="center"/>
    </xf>
    <xf numFmtId="189" fontId="4" fillId="5" borderId="0" xfId="14" applyNumberFormat="1" applyFont="1" applyFill="1" applyBorder="1" applyAlignment="1">
      <alignment horizontal="center"/>
    </xf>
    <xf numFmtId="189" fontId="4" fillId="5" borderId="25" xfId="14" applyNumberFormat="1" applyFont="1" applyFill="1" applyBorder="1" applyAlignment="1">
      <alignment horizontal="center"/>
    </xf>
    <xf numFmtId="189" fontId="4" fillId="5" borderId="12" xfId="14" applyNumberFormat="1" applyFont="1" applyFill="1" applyBorder="1" applyAlignment="1">
      <alignment horizontal="center"/>
    </xf>
    <xf numFmtId="189" fontId="4" fillId="5" borderId="26" xfId="14" applyNumberFormat="1" applyFont="1" applyFill="1" applyBorder="1" applyAlignment="1">
      <alignment horizontal="center"/>
    </xf>
    <xf numFmtId="0" fontId="5" fillId="5" borderId="0" xfId="14" applyFont="1" applyFill="1" applyAlignment="1"/>
    <xf numFmtId="0" fontId="4" fillId="5" borderId="0" xfId="14" applyFont="1" applyFill="1" applyAlignment="1"/>
    <xf numFmtId="0" fontId="4" fillId="5" borderId="0" xfId="0" applyFont="1" applyFill="1">
      <alignment vertical="center"/>
    </xf>
    <xf numFmtId="0" fontId="16" fillId="5" borderId="0" xfId="0" applyFont="1" applyFill="1" applyBorder="1">
      <alignment vertical="center"/>
    </xf>
    <xf numFmtId="0" fontId="4" fillId="5" borderId="0" xfId="0" applyFont="1" applyFill="1" applyAlignment="1">
      <alignment horizontal="right" vertical="center"/>
    </xf>
    <xf numFmtId="0" fontId="13" fillId="5" borderId="8" xfId="0" applyFont="1" applyFill="1" applyBorder="1" applyAlignment="1">
      <alignment horizontal="center" vertical="center"/>
    </xf>
    <xf numFmtId="0" fontId="13" fillId="5" borderId="33" xfId="0" applyFont="1" applyFill="1" applyBorder="1" applyAlignment="1">
      <alignment horizontal="center" vertical="center"/>
    </xf>
    <xf numFmtId="0" fontId="13" fillId="5" borderId="39" xfId="0" applyFont="1" applyFill="1" applyBorder="1" applyAlignment="1">
      <alignment horizontal="center" vertical="center"/>
    </xf>
    <xf numFmtId="0" fontId="13" fillId="5" borderId="9" xfId="0" applyFont="1" applyFill="1" applyBorder="1">
      <alignment vertical="center"/>
    </xf>
    <xf numFmtId="0" fontId="4" fillId="5" borderId="8" xfId="0" applyFont="1" applyFill="1" applyBorder="1" applyAlignment="1">
      <alignment horizontal="center" vertical="center"/>
    </xf>
    <xf numFmtId="0" fontId="4" fillId="5" borderId="24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6" fillId="5" borderId="0" xfId="0" applyFont="1" applyFill="1">
      <alignment vertical="center"/>
    </xf>
    <xf numFmtId="0" fontId="4" fillId="5" borderId="6" xfId="0" applyFont="1" applyFill="1" applyBorder="1" applyAlignment="1">
      <alignment horizontal="center" vertical="center"/>
    </xf>
    <xf numFmtId="0" fontId="4" fillId="5" borderId="25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vertical="center" wrapText="1"/>
    </xf>
    <xf numFmtId="0" fontId="13" fillId="5" borderId="24" xfId="0" applyFont="1" applyFill="1" applyBorder="1" applyAlignment="1">
      <alignment vertical="center" wrapText="1"/>
    </xf>
    <xf numFmtId="0" fontId="4" fillId="5" borderId="9" xfId="0" applyFont="1" applyFill="1" applyBorder="1" applyAlignment="1">
      <alignment horizontal="center" vertical="center" shrinkToFit="1"/>
    </xf>
    <xf numFmtId="0" fontId="4" fillId="5" borderId="8" xfId="0" applyFont="1" applyFill="1" applyBorder="1" applyAlignment="1">
      <alignment horizontal="center" vertical="center" shrinkToFit="1"/>
    </xf>
    <xf numFmtId="0" fontId="4" fillId="5" borderId="9" xfId="0" applyFont="1" applyFill="1" applyBorder="1" applyAlignment="1">
      <alignment horizontal="center" vertical="center"/>
    </xf>
    <xf numFmtId="0" fontId="13" fillId="5" borderId="13" xfId="0" applyFont="1" applyFill="1" applyBorder="1" applyAlignment="1">
      <alignment horizontal="center" vertical="center"/>
    </xf>
    <xf numFmtId="0" fontId="13" fillId="5" borderId="14" xfId="0" applyFont="1" applyFill="1" applyBorder="1" applyAlignment="1">
      <alignment horizontal="center" vertical="center"/>
    </xf>
    <xf numFmtId="0" fontId="13" fillId="5" borderId="26" xfId="0" applyFont="1" applyFill="1" applyBorder="1" applyAlignment="1">
      <alignment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26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177" fontId="4" fillId="5" borderId="8" xfId="0" applyNumberFormat="1" applyFont="1" applyFill="1" applyBorder="1">
      <alignment vertical="center"/>
    </xf>
    <xf numFmtId="177" fontId="4" fillId="5" borderId="10" xfId="0" applyNumberFormat="1" applyFont="1" applyFill="1" applyBorder="1">
      <alignment vertical="center"/>
    </xf>
    <xf numFmtId="177" fontId="4" fillId="5" borderId="24" xfId="0" applyNumberFormat="1" applyFont="1" applyFill="1" applyBorder="1">
      <alignment vertical="center"/>
    </xf>
    <xf numFmtId="177" fontId="4" fillId="5" borderId="9" xfId="0" applyNumberFormat="1" applyFont="1" applyFill="1" applyBorder="1">
      <alignment vertical="center"/>
    </xf>
    <xf numFmtId="180" fontId="4" fillId="5" borderId="24" xfId="0" applyNumberFormat="1" applyFont="1" applyFill="1" applyBorder="1" applyAlignment="1">
      <alignment horizontal="right" vertical="center"/>
    </xf>
    <xf numFmtId="38" fontId="4" fillId="5" borderId="8" xfId="2" applyFont="1" applyFill="1" applyBorder="1">
      <alignment vertical="center"/>
    </xf>
    <xf numFmtId="188" fontId="4" fillId="5" borderId="9" xfId="2" applyNumberFormat="1" applyFont="1" applyFill="1" applyBorder="1" applyAlignment="1">
      <alignment horizontal="right" vertical="center"/>
    </xf>
    <xf numFmtId="38" fontId="4" fillId="5" borderId="9" xfId="2" applyFont="1" applyFill="1" applyBorder="1">
      <alignment vertical="center"/>
    </xf>
    <xf numFmtId="188" fontId="4" fillId="5" borderId="10" xfId="2" applyNumberFormat="1" applyFont="1" applyFill="1" applyBorder="1" applyAlignment="1">
      <alignment horizontal="right" vertical="center"/>
    </xf>
    <xf numFmtId="190" fontId="4" fillId="5" borderId="24" xfId="0" applyNumberFormat="1" applyFont="1" applyFill="1" applyBorder="1" applyAlignment="1">
      <alignment horizontal="right" vertical="center"/>
    </xf>
    <xf numFmtId="38" fontId="4" fillId="5" borderId="9" xfId="2" applyFont="1" applyFill="1" applyBorder="1" applyAlignment="1">
      <alignment horizontal="right" vertical="center"/>
    </xf>
    <xf numFmtId="189" fontId="4" fillId="5" borderId="10" xfId="2" applyNumberFormat="1" applyFont="1" applyFill="1" applyBorder="1" applyAlignment="1">
      <alignment horizontal="right" vertical="center"/>
    </xf>
    <xf numFmtId="189" fontId="4" fillId="5" borderId="9" xfId="2" applyNumberFormat="1" applyFont="1" applyFill="1" applyBorder="1" applyAlignment="1">
      <alignment horizontal="right" vertical="center"/>
    </xf>
    <xf numFmtId="177" fontId="4" fillId="5" borderId="6" xfId="0" applyNumberFormat="1" applyFont="1" applyFill="1" applyBorder="1">
      <alignment vertical="center"/>
    </xf>
    <xf numFmtId="177" fontId="4" fillId="5" borderId="0" xfId="0" applyNumberFormat="1" applyFont="1" applyFill="1" applyBorder="1">
      <alignment vertical="center"/>
    </xf>
    <xf numFmtId="177" fontId="4" fillId="5" borderId="25" xfId="0" applyNumberFormat="1" applyFont="1" applyFill="1" applyBorder="1">
      <alignment vertical="center"/>
    </xf>
    <xf numFmtId="177" fontId="4" fillId="5" borderId="7" xfId="0" applyNumberFormat="1" applyFont="1" applyFill="1" applyBorder="1">
      <alignment vertical="center"/>
    </xf>
    <xf numFmtId="180" fontId="4" fillId="5" borderId="25" xfId="0" applyNumberFormat="1" applyFont="1" applyFill="1" applyBorder="1" applyAlignment="1">
      <alignment horizontal="right" vertical="center"/>
    </xf>
    <xf numFmtId="38" fontId="4" fillId="5" borderId="6" xfId="2" applyFont="1" applyFill="1" applyBorder="1">
      <alignment vertical="center"/>
    </xf>
    <xf numFmtId="188" fontId="4" fillId="5" borderId="7" xfId="2" applyNumberFormat="1" applyFont="1" applyFill="1" applyBorder="1" applyAlignment="1">
      <alignment horizontal="right" vertical="center"/>
    </xf>
    <xf numFmtId="38" fontId="4" fillId="5" borderId="7" xfId="2" applyFont="1" applyFill="1" applyBorder="1">
      <alignment vertical="center"/>
    </xf>
    <xf numFmtId="188" fontId="4" fillId="5" borderId="0" xfId="2" applyNumberFormat="1" applyFont="1" applyFill="1" applyBorder="1" applyAlignment="1">
      <alignment horizontal="right" vertical="center"/>
    </xf>
    <xf numFmtId="190" fontId="4" fillId="5" borderId="25" xfId="0" applyNumberFormat="1" applyFont="1" applyFill="1" applyBorder="1" applyAlignment="1">
      <alignment horizontal="right" vertical="center"/>
    </xf>
    <xf numFmtId="38" fontId="4" fillId="5" borderId="7" xfId="2" applyFont="1" applyFill="1" applyBorder="1" applyAlignment="1">
      <alignment horizontal="right" vertical="center"/>
    </xf>
    <xf numFmtId="189" fontId="4" fillId="5" borderId="0" xfId="2" applyNumberFormat="1" applyFont="1" applyFill="1" applyBorder="1" applyAlignment="1">
      <alignment horizontal="right" vertical="center"/>
    </xf>
    <xf numFmtId="189" fontId="4" fillId="5" borderId="7" xfId="2" applyNumberFormat="1" applyFont="1" applyFill="1" applyBorder="1" applyAlignment="1">
      <alignment horizontal="right" vertical="center"/>
    </xf>
    <xf numFmtId="177" fontId="4" fillId="5" borderId="13" xfId="0" applyNumberFormat="1" applyFont="1" applyFill="1" applyBorder="1">
      <alignment vertical="center"/>
    </xf>
    <xf numFmtId="177" fontId="4" fillId="5" borderId="12" xfId="0" applyNumberFormat="1" applyFont="1" applyFill="1" applyBorder="1">
      <alignment vertical="center"/>
    </xf>
    <xf numFmtId="177" fontId="4" fillId="5" borderId="26" xfId="0" applyNumberFormat="1" applyFont="1" applyFill="1" applyBorder="1">
      <alignment vertical="center"/>
    </xf>
    <xf numFmtId="177" fontId="4" fillId="5" borderId="14" xfId="0" applyNumberFormat="1" applyFont="1" applyFill="1" applyBorder="1">
      <alignment vertical="center"/>
    </xf>
    <xf numFmtId="180" fontId="4" fillId="5" borderId="26" xfId="0" applyNumberFormat="1" applyFont="1" applyFill="1" applyBorder="1" applyAlignment="1">
      <alignment horizontal="right" vertical="center"/>
    </xf>
    <xf numFmtId="190" fontId="4" fillId="5" borderId="26" xfId="0" applyNumberFormat="1" applyFont="1" applyFill="1" applyBorder="1" applyAlignment="1">
      <alignment horizontal="right" vertical="center"/>
    </xf>
    <xf numFmtId="180" fontId="4" fillId="5" borderId="25" xfId="0" applyNumberFormat="1" applyFont="1" applyFill="1" applyBorder="1">
      <alignment vertical="center"/>
    </xf>
    <xf numFmtId="188" fontId="4" fillId="5" borderId="9" xfId="2" applyNumberFormat="1" applyFont="1" applyFill="1" applyBorder="1">
      <alignment vertical="center"/>
    </xf>
    <xf numFmtId="188" fontId="4" fillId="5" borderId="10" xfId="2" applyNumberFormat="1" applyFont="1" applyFill="1" applyBorder="1">
      <alignment vertical="center"/>
    </xf>
    <xf numFmtId="190" fontId="4" fillId="5" borderId="25" xfId="0" applyNumberFormat="1" applyFont="1" applyFill="1" applyBorder="1">
      <alignment vertical="center"/>
    </xf>
    <xf numFmtId="189" fontId="4" fillId="5" borderId="10" xfId="2" applyNumberFormat="1" applyFont="1" applyFill="1" applyBorder="1">
      <alignment vertical="center"/>
    </xf>
    <xf numFmtId="189" fontId="4" fillId="5" borderId="9" xfId="2" applyNumberFormat="1" applyFont="1" applyFill="1" applyBorder="1">
      <alignment vertical="center"/>
    </xf>
    <xf numFmtId="188" fontId="4" fillId="5" borderId="7" xfId="2" applyNumberFormat="1" applyFont="1" applyFill="1" applyBorder="1">
      <alignment vertical="center"/>
    </xf>
    <xf numFmtId="188" fontId="4" fillId="5" borderId="0" xfId="2" applyNumberFormat="1" applyFont="1" applyFill="1" applyBorder="1">
      <alignment vertical="center"/>
    </xf>
    <xf numFmtId="189" fontId="4" fillId="5" borderId="0" xfId="2" applyNumberFormat="1" applyFont="1" applyFill="1" applyBorder="1">
      <alignment vertical="center"/>
    </xf>
    <xf numFmtId="189" fontId="4" fillId="5" borderId="7" xfId="2" applyNumberFormat="1" applyFont="1" applyFill="1" applyBorder="1">
      <alignment vertical="center"/>
    </xf>
    <xf numFmtId="38" fontId="4" fillId="5" borderId="13" xfId="2" applyFont="1" applyFill="1" applyBorder="1">
      <alignment vertical="center"/>
    </xf>
    <xf numFmtId="188" fontId="4" fillId="5" borderId="14" xfId="2" applyNumberFormat="1" applyFont="1" applyFill="1" applyBorder="1">
      <alignment vertical="center"/>
    </xf>
    <xf numFmtId="189" fontId="4" fillId="5" borderId="12" xfId="2" applyNumberFormat="1" applyFont="1" applyFill="1" applyBorder="1">
      <alignment vertical="center"/>
    </xf>
    <xf numFmtId="189" fontId="4" fillId="5" borderId="14" xfId="2" applyNumberFormat="1" applyFont="1" applyFill="1" applyBorder="1">
      <alignment vertical="center"/>
    </xf>
    <xf numFmtId="180" fontId="4" fillId="5" borderId="24" xfId="0" applyNumberFormat="1" applyFont="1" applyFill="1" applyBorder="1">
      <alignment vertical="center"/>
    </xf>
    <xf numFmtId="190" fontId="4" fillId="5" borderId="9" xfId="0" applyNumberFormat="1" applyFont="1" applyFill="1" applyBorder="1">
      <alignment vertical="center"/>
    </xf>
    <xf numFmtId="190" fontId="4" fillId="5" borderId="24" xfId="0" applyNumberFormat="1" applyFont="1" applyFill="1" applyBorder="1">
      <alignment vertical="center"/>
    </xf>
    <xf numFmtId="190" fontId="4" fillId="5" borderId="7" xfId="0" applyNumberFormat="1" applyFont="1" applyFill="1" applyBorder="1">
      <alignment vertical="center"/>
    </xf>
    <xf numFmtId="180" fontId="4" fillId="5" borderId="26" xfId="0" applyNumberFormat="1" applyFont="1" applyFill="1" applyBorder="1">
      <alignment vertical="center"/>
    </xf>
    <xf numFmtId="38" fontId="4" fillId="5" borderId="14" xfId="2" applyFont="1" applyFill="1" applyBorder="1">
      <alignment vertical="center"/>
    </xf>
    <xf numFmtId="188" fontId="4" fillId="5" borderId="12" xfId="2" applyNumberFormat="1" applyFont="1" applyFill="1" applyBorder="1">
      <alignment vertical="center"/>
    </xf>
    <xf numFmtId="190" fontId="4" fillId="5" borderId="14" xfId="0" applyNumberFormat="1" applyFont="1" applyFill="1" applyBorder="1">
      <alignment vertical="center"/>
    </xf>
    <xf numFmtId="190" fontId="4" fillId="5" borderId="26" xfId="0" applyNumberFormat="1" applyFont="1" applyFill="1" applyBorder="1">
      <alignment vertical="center"/>
    </xf>
    <xf numFmtId="180" fontId="4" fillId="5" borderId="9" xfId="0" applyNumberFormat="1" applyFont="1" applyFill="1" applyBorder="1">
      <alignment vertical="center"/>
    </xf>
    <xf numFmtId="180" fontId="4" fillId="5" borderId="7" xfId="0" applyNumberFormat="1" applyFont="1" applyFill="1" applyBorder="1">
      <alignment vertical="center"/>
    </xf>
    <xf numFmtId="180" fontId="4" fillId="5" borderId="14" xfId="0" applyNumberFormat="1" applyFont="1" applyFill="1" applyBorder="1">
      <alignment vertical="center"/>
    </xf>
    <xf numFmtId="0" fontId="4" fillId="5" borderId="0" xfId="0" applyFont="1" applyFill="1" applyBorder="1">
      <alignment vertical="center"/>
    </xf>
    <xf numFmtId="56" fontId="4" fillId="5" borderId="10" xfId="14" quotePrefix="1" applyNumberFormat="1" applyFont="1" applyFill="1" applyBorder="1"/>
    <xf numFmtId="0" fontId="4" fillId="5" borderId="12" xfId="14" applyFont="1" applyFill="1" applyBorder="1"/>
    <xf numFmtId="38" fontId="4" fillId="5" borderId="10" xfId="2" applyFont="1" applyFill="1" applyBorder="1">
      <alignment vertical="center"/>
    </xf>
    <xf numFmtId="38" fontId="4" fillId="5" borderId="24" xfId="2" applyFont="1" applyFill="1" applyBorder="1">
      <alignment vertical="center"/>
    </xf>
    <xf numFmtId="0" fontId="4" fillId="5" borderId="24" xfId="0" applyFont="1" applyFill="1" applyBorder="1">
      <alignment vertical="center"/>
    </xf>
    <xf numFmtId="0" fontId="4" fillId="5" borderId="6" xfId="14" applyFont="1" applyFill="1" applyBorder="1"/>
    <xf numFmtId="38" fontId="4" fillId="5" borderId="0" xfId="2" applyFont="1" applyFill="1" applyBorder="1">
      <alignment vertical="center"/>
    </xf>
    <xf numFmtId="38" fontId="4" fillId="5" borderId="25" xfId="2" applyFont="1" applyFill="1" applyBorder="1">
      <alignment vertical="center"/>
    </xf>
    <xf numFmtId="0" fontId="4" fillId="5" borderId="25" xfId="0" applyFont="1" applyFill="1" applyBorder="1">
      <alignment vertical="center"/>
    </xf>
    <xf numFmtId="0" fontId="4" fillId="5" borderId="26" xfId="0" applyFont="1" applyFill="1" applyBorder="1">
      <alignment vertical="center"/>
    </xf>
    <xf numFmtId="0" fontId="23" fillId="5" borderId="0" xfId="14" applyFont="1" applyFill="1" applyBorder="1"/>
    <xf numFmtId="0" fontId="13" fillId="5" borderId="25" xfId="0" applyFont="1" applyFill="1" applyBorder="1" applyAlignment="1">
      <alignment horizontal="center" vertical="center"/>
    </xf>
    <xf numFmtId="0" fontId="13" fillId="5" borderId="26" xfId="0" applyFont="1" applyFill="1" applyBorder="1" applyAlignment="1">
      <alignment horizontal="center" vertical="center"/>
    </xf>
    <xf numFmtId="0" fontId="13" fillId="5" borderId="12" xfId="0" applyFont="1" applyFill="1" applyBorder="1" applyAlignment="1">
      <alignment vertical="center"/>
    </xf>
    <xf numFmtId="0" fontId="13" fillId="5" borderId="14" xfId="0" applyFont="1" applyFill="1" applyBorder="1" applyAlignment="1">
      <alignment vertical="top" wrapText="1"/>
    </xf>
    <xf numFmtId="0" fontId="4" fillId="5" borderId="13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0" fontId="16" fillId="5" borderId="24" xfId="0" applyFont="1" applyFill="1" applyBorder="1" applyAlignment="1">
      <alignment horizontal="right" vertical="center"/>
    </xf>
    <xf numFmtId="189" fontId="4" fillId="5" borderId="25" xfId="0" applyNumberFormat="1" applyFont="1" applyFill="1" applyBorder="1" applyAlignment="1">
      <alignment horizontal="right" vertical="center"/>
    </xf>
    <xf numFmtId="189" fontId="4" fillId="5" borderId="0" xfId="0" applyNumberFormat="1" applyFont="1" applyFill="1" applyBorder="1" applyAlignment="1">
      <alignment horizontal="right" vertical="center"/>
    </xf>
    <xf numFmtId="189" fontId="4" fillId="5" borderId="7" xfId="0" applyNumberFormat="1" applyFont="1" applyFill="1" applyBorder="1" applyAlignment="1">
      <alignment horizontal="right" vertical="center"/>
    </xf>
    <xf numFmtId="188" fontId="4" fillId="5" borderId="25" xfId="0" applyNumberFormat="1" applyFont="1" applyFill="1" applyBorder="1">
      <alignment vertical="center"/>
    </xf>
    <xf numFmtId="189" fontId="4" fillId="5" borderId="25" xfId="0" applyNumberFormat="1" applyFont="1" applyFill="1" applyBorder="1">
      <alignment vertical="center"/>
    </xf>
    <xf numFmtId="189" fontId="4" fillId="5" borderId="0" xfId="0" applyNumberFormat="1" applyFont="1" applyFill="1" applyBorder="1">
      <alignment vertical="center"/>
    </xf>
    <xf numFmtId="189" fontId="4" fillId="5" borderId="7" xfId="0" applyNumberFormat="1" applyFont="1" applyFill="1" applyBorder="1">
      <alignment vertical="center"/>
    </xf>
    <xf numFmtId="0" fontId="4" fillId="5" borderId="0" xfId="0" applyFont="1" applyFill="1" applyBorder="1" applyAlignment="1">
      <alignment horizontal="right" vertical="center"/>
    </xf>
    <xf numFmtId="189" fontId="4" fillId="5" borderId="6" xfId="0" applyNumberFormat="1" applyFont="1" applyFill="1" applyBorder="1" applyAlignment="1">
      <alignment horizontal="right" vertical="center"/>
    </xf>
    <xf numFmtId="0" fontId="4" fillId="5" borderId="6" xfId="0" applyFont="1" applyFill="1" applyBorder="1" applyAlignment="1">
      <alignment horizontal="right" vertical="center"/>
    </xf>
    <xf numFmtId="38" fontId="4" fillId="5" borderId="12" xfId="2" applyFont="1" applyFill="1" applyBorder="1">
      <alignment vertical="center"/>
    </xf>
    <xf numFmtId="38" fontId="4" fillId="5" borderId="26" xfId="2" applyFont="1" applyFill="1" applyBorder="1">
      <alignment vertical="center"/>
    </xf>
    <xf numFmtId="188" fontId="4" fillId="5" borderId="26" xfId="0" applyNumberFormat="1" applyFont="1" applyFill="1" applyBorder="1">
      <alignment vertical="center"/>
    </xf>
    <xf numFmtId="189" fontId="4" fillId="5" borderId="26" xfId="0" applyNumberFormat="1" applyFont="1" applyFill="1" applyBorder="1">
      <alignment vertical="center"/>
    </xf>
    <xf numFmtId="189" fontId="4" fillId="5" borderId="14" xfId="0" applyNumberFormat="1" applyFont="1" applyFill="1" applyBorder="1">
      <alignment vertical="center"/>
    </xf>
    <xf numFmtId="187" fontId="4" fillId="5" borderId="25" xfId="14" applyNumberFormat="1" applyFont="1" applyFill="1" applyBorder="1" applyAlignment="1">
      <alignment horizontal="center"/>
    </xf>
    <xf numFmtId="177" fontId="4" fillId="5" borderId="6" xfId="2" applyNumberFormat="1" applyFont="1" applyFill="1" applyBorder="1" applyAlignment="1"/>
    <xf numFmtId="177" fontId="4" fillId="5" borderId="25" xfId="2" applyNumberFormat="1" applyFont="1" applyFill="1" applyBorder="1" applyAlignment="1">
      <alignment horizontal="center"/>
    </xf>
    <xf numFmtId="177" fontId="4" fillId="5" borderId="0" xfId="2" applyNumberFormat="1" applyFont="1" applyFill="1" applyBorder="1">
      <alignment vertical="center"/>
    </xf>
    <xf numFmtId="177" fontId="4" fillId="5" borderId="13" xfId="2" applyNumberFormat="1" applyFont="1" applyFill="1" applyBorder="1" applyAlignment="1">
      <alignment shrinkToFit="1"/>
    </xf>
    <xf numFmtId="177" fontId="4" fillId="5" borderId="26" xfId="2" applyNumberFormat="1" applyFont="1" applyFill="1" applyBorder="1" applyAlignment="1">
      <alignment horizontal="center"/>
    </xf>
    <xf numFmtId="0" fontId="4" fillId="5" borderId="0" xfId="14" applyFont="1" applyFill="1" applyAlignment="1">
      <alignment shrinkToFit="1"/>
    </xf>
    <xf numFmtId="0" fontId="4" fillId="5" borderId="0" xfId="13" applyFont="1" applyFill="1">
      <alignment vertical="center"/>
    </xf>
    <xf numFmtId="0" fontId="4" fillId="5" borderId="0" xfId="13" applyFont="1" applyFill="1" applyAlignment="1">
      <alignment horizontal="right" vertical="center"/>
    </xf>
    <xf numFmtId="0" fontId="13" fillId="5" borderId="9" xfId="0" applyFont="1" applyFill="1" applyBorder="1" applyAlignment="1">
      <alignment horizontal="center" vertical="center" shrinkToFit="1"/>
    </xf>
    <xf numFmtId="56" fontId="4" fillId="5" borderId="24" xfId="14" quotePrefix="1" applyNumberFormat="1" applyFont="1" applyFill="1" applyBorder="1" applyAlignment="1">
      <alignment shrinkToFit="1"/>
    </xf>
    <xf numFmtId="177" fontId="4" fillId="5" borderId="8" xfId="13" applyNumberFormat="1" applyFont="1" applyFill="1" applyBorder="1">
      <alignment vertical="center"/>
    </xf>
    <xf numFmtId="177" fontId="4" fillId="5" borderId="10" xfId="13" applyNumberFormat="1" applyFont="1" applyFill="1" applyBorder="1">
      <alignment vertical="center"/>
    </xf>
    <xf numFmtId="177" fontId="4" fillId="5" borderId="24" xfId="13" applyNumberFormat="1" applyFont="1" applyFill="1" applyBorder="1">
      <alignment vertical="center"/>
    </xf>
    <xf numFmtId="180" fontId="4" fillId="5" borderId="24" xfId="13" applyNumberFormat="1" applyFont="1" applyFill="1" applyBorder="1" applyAlignment="1">
      <alignment horizontal="right" vertical="center"/>
    </xf>
    <xf numFmtId="0" fontId="4" fillId="5" borderId="25" xfId="14" quotePrefix="1" applyFont="1" applyFill="1" applyBorder="1" applyAlignment="1">
      <alignment shrinkToFit="1"/>
    </xf>
    <xf numFmtId="177" fontId="4" fillId="5" borderId="6" xfId="13" applyNumberFormat="1" applyFont="1" applyFill="1" applyBorder="1">
      <alignment vertical="center"/>
    </xf>
    <xf numFmtId="177" fontId="4" fillId="5" borderId="0" xfId="13" applyNumberFormat="1" applyFont="1" applyFill="1" applyBorder="1">
      <alignment vertical="center"/>
    </xf>
    <xf numFmtId="177" fontId="4" fillId="5" borderId="25" xfId="13" applyNumberFormat="1" applyFont="1" applyFill="1" applyBorder="1">
      <alignment vertical="center"/>
    </xf>
    <xf numFmtId="180" fontId="4" fillId="5" borderId="25" xfId="13" applyNumberFormat="1" applyFont="1" applyFill="1" applyBorder="1" applyAlignment="1">
      <alignment horizontal="right" vertical="center"/>
    </xf>
    <xf numFmtId="0" fontId="4" fillId="5" borderId="26" xfId="14" applyFont="1" applyFill="1" applyBorder="1" applyAlignment="1">
      <alignment shrinkToFit="1"/>
    </xf>
    <xf numFmtId="177" fontId="4" fillId="5" borderId="13" xfId="13" applyNumberFormat="1" applyFont="1" applyFill="1" applyBorder="1">
      <alignment vertical="center"/>
    </xf>
    <xf numFmtId="177" fontId="4" fillId="5" borderId="12" xfId="13" applyNumberFormat="1" applyFont="1" applyFill="1" applyBorder="1">
      <alignment vertical="center"/>
    </xf>
    <xf numFmtId="177" fontId="4" fillId="5" borderId="26" xfId="13" applyNumberFormat="1" applyFont="1" applyFill="1" applyBorder="1">
      <alignment vertical="center"/>
    </xf>
    <xf numFmtId="180" fontId="4" fillId="5" borderId="26" xfId="13" applyNumberFormat="1" applyFont="1" applyFill="1" applyBorder="1" applyAlignment="1">
      <alignment horizontal="right" vertical="center"/>
    </xf>
    <xf numFmtId="180" fontId="4" fillId="5" borderId="25" xfId="13" applyNumberFormat="1" applyFont="1" applyFill="1" applyBorder="1">
      <alignment vertical="center"/>
    </xf>
    <xf numFmtId="180" fontId="4" fillId="5" borderId="24" xfId="13" applyNumberFormat="1" applyFont="1" applyFill="1" applyBorder="1">
      <alignment vertical="center"/>
    </xf>
    <xf numFmtId="180" fontId="4" fillId="5" borderId="26" xfId="13" applyNumberFormat="1" applyFont="1" applyFill="1" applyBorder="1">
      <alignment vertical="center"/>
    </xf>
    <xf numFmtId="177" fontId="4" fillId="5" borderId="9" xfId="13" applyNumberFormat="1" applyFont="1" applyFill="1" applyBorder="1">
      <alignment vertical="center"/>
    </xf>
    <xf numFmtId="180" fontId="4" fillId="5" borderId="9" xfId="13" applyNumberFormat="1" applyFont="1" applyFill="1" applyBorder="1">
      <alignment vertical="center"/>
    </xf>
    <xf numFmtId="177" fontId="4" fillId="5" borderId="7" xfId="13" applyNumberFormat="1" applyFont="1" applyFill="1" applyBorder="1">
      <alignment vertical="center"/>
    </xf>
    <xf numFmtId="180" fontId="4" fillId="5" borderId="7" xfId="13" applyNumberFormat="1" applyFont="1" applyFill="1" applyBorder="1">
      <alignment vertical="center"/>
    </xf>
    <xf numFmtId="177" fontId="4" fillId="5" borderId="14" xfId="13" applyNumberFormat="1" applyFont="1" applyFill="1" applyBorder="1">
      <alignment vertical="center"/>
    </xf>
    <xf numFmtId="180" fontId="4" fillId="5" borderId="14" xfId="13" applyNumberFormat="1" applyFont="1" applyFill="1" applyBorder="1">
      <alignment vertical="center"/>
    </xf>
    <xf numFmtId="0" fontId="4" fillId="5" borderId="0" xfId="13" applyFont="1" applyFill="1" applyBorder="1">
      <alignment vertical="center"/>
    </xf>
    <xf numFmtId="56" fontId="4" fillId="5" borderId="10" xfId="14" quotePrefix="1" applyNumberFormat="1" applyFont="1" applyFill="1" applyBorder="1" applyAlignment="1">
      <alignment shrinkToFit="1"/>
    </xf>
    <xf numFmtId="0" fontId="4" fillId="5" borderId="0" xfId="14" quotePrefix="1" applyFont="1" applyFill="1" applyBorder="1" applyAlignment="1">
      <alignment shrinkToFit="1"/>
    </xf>
    <xf numFmtId="0" fontId="4" fillId="5" borderId="12" xfId="14" applyFont="1" applyFill="1" applyBorder="1" applyAlignment="1">
      <alignment shrinkToFit="1"/>
    </xf>
    <xf numFmtId="38" fontId="4" fillId="5" borderId="0" xfId="2" applyFont="1" applyFill="1">
      <alignment vertical="center"/>
    </xf>
    <xf numFmtId="180" fontId="4" fillId="5" borderId="8" xfId="13" applyNumberFormat="1" applyFont="1" applyFill="1" applyBorder="1">
      <alignment vertical="center"/>
    </xf>
    <xf numFmtId="0" fontId="4" fillId="5" borderId="6" xfId="13" applyFont="1" applyFill="1" applyBorder="1">
      <alignment vertical="center"/>
    </xf>
    <xf numFmtId="0" fontId="4" fillId="5" borderId="0" xfId="14" applyFont="1" applyFill="1" applyBorder="1" applyAlignment="1">
      <alignment shrinkToFit="1"/>
    </xf>
    <xf numFmtId="187" fontId="4" fillId="5" borderId="25" xfId="14" applyNumberFormat="1" applyFont="1" applyFill="1" applyBorder="1" applyAlignment="1">
      <alignment horizontal="center" shrinkToFit="1"/>
    </xf>
    <xf numFmtId="187" fontId="4" fillId="5" borderId="0" xfId="14" applyNumberFormat="1" applyFont="1" applyFill="1" applyBorder="1" applyAlignment="1">
      <alignment horizontal="center" shrinkToFit="1"/>
    </xf>
    <xf numFmtId="177" fontId="4" fillId="5" borderId="25" xfId="2" applyNumberFormat="1" applyFont="1" applyFill="1" applyBorder="1" applyAlignment="1">
      <alignment horizontal="center" shrinkToFit="1"/>
    </xf>
    <xf numFmtId="177" fontId="4" fillId="5" borderId="7" xfId="2" applyNumberFormat="1" applyFont="1" applyFill="1" applyBorder="1">
      <alignment vertical="center"/>
    </xf>
    <xf numFmtId="0" fontId="4" fillId="5" borderId="6" xfId="0" applyFont="1" applyFill="1" applyBorder="1">
      <alignment vertical="center"/>
    </xf>
    <xf numFmtId="0" fontId="0" fillId="5" borderId="0" xfId="0" applyFill="1" applyBorder="1" applyAlignment="1">
      <alignment vertical="center" shrinkToFit="1"/>
    </xf>
    <xf numFmtId="0" fontId="4" fillId="5" borderId="8" xfId="14" applyFont="1" applyFill="1" applyBorder="1" applyAlignment="1">
      <alignment horizontal="center"/>
    </xf>
    <xf numFmtId="0" fontId="4" fillId="5" borderId="13" xfId="14" applyFont="1" applyFill="1" applyBorder="1" applyAlignment="1">
      <alignment horizontal="center"/>
    </xf>
    <xf numFmtId="0" fontId="13" fillId="5" borderId="14" xfId="14" applyFont="1" applyFill="1" applyBorder="1" applyAlignment="1">
      <alignment horizontal="center"/>
    </xf>
    <xf numFmtId="0" fontId="54" fillId="5" borderId="76" xfId="0" applyFont="1" applyFill="1" applyBorder="1" applyAlignment="1">
      <alignment horizontal="center" vertical="center"/>
    </xf>
    <xf numFmtId="0" fontId="54" fillId="5" borderId="85" xfId="0" applyFont="1" applyFill="1" applyBorder="1" applyAlignment="1">
      <alignment horizontal="center" vertical="center"/>
    </xf>
    <xf numFmtId="177" fontId="17" fillId="5" borderId="8" xfId="2" applyNumberFormat="1" applyFont="1" applyFill="1" applyBorder="1" applyAlignment="1">
      <alignment horizontal="right" shrinkToFit="1"/>
    </xf>
    <xf numFmtId="177" fontId="17" fillId="5" borderId="6" xfId="2" applyNumberFormat="1" applyFont="1" applyFill="1" applyBorder="1" applyAlignment="1">
      <alignment horizontal="right" shrinkToFit="1"/>
    </xf>
    <xf numFmtId="177" fontId="17" fillId="5" borderId="13" xfId="2" applyNumberFormat="1" applyFont="1" applyFill="1" applyBorder="1" applyAlignment="1">
      <alignment horizontal="right" shrinkToFit="1"/>
    </xf>
    <xf numFmtId="177" fontId="17" fillId="5" borderId="24" xfId="2" applyNumberFormat="1" applyFont="1" applyFill="1" applyBorder="1">
      <alignment vertical="center"/>
    </xf>
    <xf numFmtId="186" fontId="4" fillId="5" borderId="6" xfId="1" applyNumberFormat="1" applyFont="1" applyFill="1" applyBorder="1" applyAlignment="1">
      <alignment horizontal="center"/>
    </xf>
    <xf numFmtId="188" fontId="4" fillId="5" borderId="7" xfId="1" applyNumberFormat="1" applyFont="1" applyFill="1" applyBorder="1" applyAlignment="1">
      <alignment horizontal="right"/>
    </xf>
    <xf numFmtId="188" fontId="4" fillId="5" borderId="9" xfId="1" applyNumberFormat="1" applyFont="1" applyFill="1" applyBorder="1" applyAlignment="1">
      <alignment horizontal="right"/>
    </xf>
    <xf numFmtId="188" fontId="4" fillId="5" borderId="14" xfId="1" applyNumberFormat="1" applyFont="1" applyFill="1" applyBorder="1" applyAlignment="1">
      <alignment horizontal="right"/>
    </xf>
    <xf numFmtId="188" fontId="4" fillId="5" borderId="9" xfId="3" applyNumberFormat="1" applyFont="1" applyFill="1" applyBorder="1" applyAlignment="1"/>
    <xf numFmtId="188" fontId="4" fillId="5" borderId="7" xfId="3" applyNumberFormat="1" applyFont="1" applyFill="1" applyBorder="1" applyAlignment="1"/>
    <xf numFmtId="188" fontId="4" fillId="5" borderId="14" xfId="3" applyNumberFormat="1" applyFont="1" applyFill="1" applyBorder="1" applyAlignment="1"/>
    <xf numFmtId="186" fontId="13" fillId="5" borderId="9" xfId="1" applyNumberFormat="1" applyFont="1" applyFill="1" applyBorder="1" applyAlignment="1">
      <alignment horizontal="center"/>
    </xf>
    <xf numFmtId="186" fontId="13" fillId="5" borderId="14" xfId="1" applyNumberFormat="1" applyFont="1" applyFill="1" applyBorder="1" applyAlignment="1">
      <alignment horizontal="center"/>
    </xf>
    <xf numFmtId="176" fontId="17" fillId="5" borderId="2" xfId="5" applyNumberFormat="1" applyFont="1" applyFill="1" applyBorder="1" applyAlignment="1">
      <alignment vertical="center" shrinkToFit="1"/>
    </xf>
    <xf numFmtId="179" fontId="17" fillId="5" borderId="0" xfId="5" quotePrefix="1" applyNumberFormat="1" applyFont="1" applyFill="1" applyBorder="1" applyAlignment="1">
      <alignment vertical="center"/>
    </xf>
    <xf numFmtId="179" fontId="17" fillId="5" borderId="0" xfId="0" applyNumberFormat="1" applyFont="1" applyFill="1" applyBorder="1" applyAlignment="1">
      <alignment vertical="center"/>
    </xf>
    <xf numFmtId="179" fontId="17" fillId="5" borderId="0" xfId="5" applyNumberFormat="1" applyFont="1" applyFill="1" applyBorder="1" applyAlignment="1">
      <alignment vertical="center"/>
    </xf>
    <xf numFmtId="179" fontId="17" fillId="5" borderId="12" xfId="5" quotePrefix="1" applyNumberFormat="1" applyFont="1" applyFill="1" applyBorder="1" applyAlignment="1">
      <alignment horizontal="right" vertical="center"/>
    </xf>
    <xf numFmtId="176" fontId="17" fillId="5" borderId="0" xfId="0" quotePrefix="1" applyNumberFormat="1" applyFont="1" applyFill="1" applyBorder="1" applyAlignment="1">
      <alignment horizontal="right"/>
    </xf>
    <xf numFmtId="179" fontId="17" fillId="5" borderId="10" xfId="5" quotePrefix="1" applyNumberFormat="1" applyFont="1" applyFill="1" applyBorder="1" applyAlignment="1">
      <alignment vertical="center"/>
    </xf>
    <xf numFmtId="191" fontId="17" fillId="5" borderId="33" xfId="5" applyNumberFormat="1" applyFont="1" applyFill="1" applyBorder="1" applyAlignment="1">
      <alignment vertical="center"/>
    </xf>
    <xf numFmtId="179" fontId="17" fillId="5" borderId="0" xfId="5" applyNumberFormat="1" applyFont="1" applyFill="1" applyBorder="1" applyAlignment="1">
      <alignment horizontal="center" vertical="center"/>
    </xf>
    <xf numFmtId="190" fontId="17" fillId="5" borderId="33" xfId="0" applyNumberFormat="1" applyFont="1" applyFill="1" applyBorder="1" applyAlignment="1" applyProtection="1">
      <alignment horizontal="right" vertical="center"/>
      <protection locked="0"/>
    </xf>
    <xf numFmtId="189" fontId="17" fillId="5" borderId="33" xfId="0" applyNumberFormat="1" applyFont="1" applyFill="1" applyBorder="1">
      <alignment vertical="center"/>
    </xf>
    <xf numFmtId="189" fontId="17" fillId="5" borderId="33" xfId="0" applyNumberFormat="1" applyFont="1" applyFill="1" applyBorder="1" applyAlignment="1">
      <alignment horizontal="center" vertical="center"/>
    </xf>
    <xf numFmtId="191" fontId="17" fillId="5" borderId="12" xfId="5" applyNumberFormat="1" applyFont="1" applyFill="1" applyBorder="1" applyAlignment="1">
      <alignment vertical="center"/>
    </xf>
    <xf numFmtId="190" fontId="17" fillId="5" borderId="12" xfId="0" applyNumberFormat="1" applyFont="1" applyFill="1" applyBorder="1" applyAlignment="1" applyProtection="1">
      <alignment horizontal="right" vertical="center"/>
      <protection locked="0"/>
    </xf>
    <xf numFmtId="0" fontId="17" fillId="0" borderId="16" xfId="0" applyFont="1" applyBorder="1">
      <alignment vertical="center"/>
    </xf>
    <xf numFmtId="179" fontId="17" fillId="5" borderId="12" xfId="5" applyNumberFormat="1" applyFont="1" applyFill="1" applyBorder="1" applyAlignment="1">
      <alignment vertical="center"/>
    </xf>
    <xf numFmtId="180" fontId="17" fillId="5" borderId="12" xfId="0" applyNumberFormat="1" applyFont="1" applyFill="1" applyBorder="1" applyAlignment="1" applyProtection="1">
      <alignment horizontal="right" vertical="center"/>
      <protection locked="0"/>
    </xf>
    <xf numFmtId="40" fontId="17" fillId="5" borderId="0" xfId="5" applyNumberFormat="1" applyFont="1" applyFill="1" applyBorder="1">
      <alignment vertical="center"/>
    </xf>
    <xf numFmtId="190" fontId="17" fillId="5" borderId="0" xfId="0" applyNumberFormat="1" applyFont="1" applyFill="1" applyBorder="1" applyAlignment="1">
      <alignment vertical="center" shrinkToFit="1"/>
    </xf>
    <xf numFmtId="189" fontId="17" fillId="5" borderId="21" xfId="0" applyNumberFormat="1" applyFont="1" applyFill="1" applyBorder="1" applyAlignment="1">
      <alignment vertical="center" shrinkToFit="1"/>
    </xf>
    <xf numFmtId="2" fontId="17" fillId="0" borderId="0" xfId="2" applyNumberFormat="1" applyFont="1" applyFill="1">
      <alignment vertical="center"/>
    </xf>
    <xf numFmtId="0" fontId="17" fillId="5" borderId="21" xfId="0" applyFont="1" applyFill="1" applyBorder="1">
      <alignment vertical="center"/>
    </xf>
    <xf numFmtId="179" fontId="17" fillId="0" borderId="0" xfId="0" applyNumberFormat="1" applyFont="1" applyFill="1" applyBorder="1" applyAlignment="1">
      <alignment vertical="center"/>
    </xf>
    <xf numFmtId="188" fontId="17" fillId="5" borderId="18" xfId="0" applyNumberFormat="1" applyFont="1" applyFill="1" applyBorder="1">
      <alignment vertical="center"/>
    </xf>
    <xf numFmtId="0" fontId="17" fillId="5" borderId="18" xfId="0" applyFont="1" applyFill="1" applyBorder="1">
      <alignment vertical="center"/>
    </xf>
    <xf numFmtId="176" fontId="17" fillId="5" borderId="18" xfId="5" applyNumberFormat="1" applyFont="1" applyFill="1" applyBorder="1" applyAlignment="1">
      <alignment horizontal="right" vertical="center"/>
    </xf>
    <xf numFmtId="0" fontId="44" fillId="0" borderId="2" xfId="0" applyFont="1" applyFill="1" applyBorder="1" applyAlignment="1"/>
    <xf numFmtId="0" fontId="17" fillId="5" borderId="33" xfId="0" quotePrefix="1" applyFont="1" applyFill="1" applyBorder="1" applyAlignment="1">
      <alignment horizontal="center" vertical="center"/>
    </xf>
    <xf numFmtId="0" fontId="44" fillId="0" borderId="17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7" fillId="0" borderId="18" xfId="0" applyFont="1" applyFill="1" applyBorder="1" applyAlignment="1">
      <alignment vertical="center" shrinkToFit="1"/>
    </xf>
    <xf numFmtId="0" fontId="17" fillId="0" borderId="17" xfId="0" quotePrefix="1" applyFont="1" applyFill="1" applyBorder="1" applyAlignment="1">
      <alignment vertical="center"/>
    </xf>
    <xf numFmtId="0" fontId="17" fillId="0" borderId="18" xfId="0" applyFont="1" applyFill="1" applyBorder="1" applyAlignment="1">
      <alignment vertical="center"/>
    </xf>
    <xf numFmtId="0" fontId="17" fillId="0" borderId="18" xfId="0" quotePrefix="1" applyFont="1" applyFill="1" applyBorder="1" applyAlignment="1">
      <alignment vertical="center"/>
    </xf>
    <xf numFmtId="0" fontId="17" fillId="0" borderId="16" xfId="0" applyFont="1" applyFill="1" applyBorder="1" applyAlignment="1">
      <alignment vertical="center"/>
    </xf>
    <xf numFmtId="0" fontId="17" fillId="5" borderId="34" xfId="0" quotePrefix="1" applyFont="1" applyFill="1" applyBorder="1" applyAlignment="1">
      <alignment vertical="center"/>
    </xf>
    <xf numFmtId="0" fontId="44" fillId="0" borderId="16" xfId="0" quotePrefix="1" applyFont="1" applyFill="1" applyBorder="1" applyAlignment="1">
      <alignment vertical="center"/>
    </xf>
    <xf numFmtId="0" fontId="17" fillId="0" borderId="23" xfId="0" applyFont="1" applyFill="1" applyBorder="1" applyAlignment="1">
      <alignment vertical="center"/>
    </xf>
    <xf numFmtId="0" fontId="17" fillId="5" borderId="44" xfId="0" quotePrefix="1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vertical="center" wrapText="1"/>
    </xf>
    <xf numFmtId="0" fontId="44" fillId="0" borderId="23" xfId="0" applyFont="1" applyFill="1" applyBorder="1" applyAlignment="1">
      <alignment wrapText="1"/>
    </xf>
    <xf numFmtId="0" fontId="44" fillId="0" borderId="44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 shrinkToFit="1"/>
    </xf>
    <xf numFmtId="0" fontId="44" fillId="0" borderId="37" xfId="0" applyFont="1" applyFill="1" applyBorder="1" applyAlignment="1">
      <alignment vertical="center"/>
    </xf>
    <xf numFmtId="2" fontId="44" fillId="0" borderId="0" xfId="0" applyNumberFormat="1" applyFont="1" applyFill="1" applyAlignment="1"/>
    <xf numFmtId="180" fontId="44" fillId="0" borderId="0" xfId="0" applyNumberFormat="1" applyFont="1" applyFill="1" applyAlignment="1">
      <alignment vertical="center"/>
    </xf>
    <xf numFmtId="176" fontId="44" fillId="0" borderId="0" xfId="2" applyNumberFormat="1" applyFont="1" applyFill="1" applyAlignment="1">
      <alignment vertical="center"/>
    </xf>
    <xf numFmtId="180" fontId="44" fillId="0" borderId="0" xfId="0" applyNumberFormat="1" applyFont="1" applyFill="1" applyAlignment="1"/>
    <xf numFmtId="0" fontId="54" fillId="5" borderId="59" xfId="0" quotePrefix="1" applyFont="1" applyFill="1" applyBorder="1" applyAlignment="1">
      <alignment horizontal="left" wrapText="1"/>
    </xf>
    <xf numFmtId="0" fontId="17" fillId="0" borderId="52" xfId="0" applyFont="1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ont="1" applyFill="1">
      <alignment vertical="center"/>
    </xf>
    <xf numFmtId="0" fontId="54" fillId="5" borderId="17" xfId="0" quotePrefix="1" applyFont="1" applyFill="1" applyBorder="1" applyAlignment="1">
      <alignment horizontal="left"/>
    </xf>
    <xf numFmtId="0" fontId="17" fillId="5" borderId="96" xfId="0" applyFont="1" applyFill="1" applyBorder="1">
      <alignment vertical="center"/>
    </xf>
    <xf numFmtId="0" fontId="17" fillId="0" borderId="17" xfId="0" applyFont="1" applyBorder="1">
      <alignment vertical="center"/>
    </xf>
    <xf numFmtId="180" fontId="17" fillId="5" borderId="18" xfId="0" applyNumberFormat="1" applyFont="1" applyFill="1" applyBorder="1" applyAlignment="1">
      <alignment vertical="center" shrinkToFit="1"/>
    </xf>
    <xf numFmtId="189" fontId="17" fillId="5" borderId="17" xfId="0" applyNumberFormat="1" applyFont="1" applyFill="1" applyBorder="1">
      <alignment vertical="center"/>
    </xf>
    <xf numFmtId="190" fontId="17" fillId="5" borderId="96" xfId="0" applyNumberFormat="1" applyFont="1" applyFill="1" applyBorder="1" applyAlignment="1">
      <alignment vertical="center" shrinkToFit="1"/>
    </xf>
    <xf numFmtId="0" fontId="0" fillId="5" borderId="8" xfId="0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2" fontId="44" fillId="0" borderId="0" xfId="0" applyNumberFormat="1" applyFont="1" applyFill="1" applyAlignment="1">
      <alignment vertical="center"/>
    </xf>
    <xf numFmtId="194" fontId="44" fillId="0" borderId="0" xfId="0" applyNumberFormat="1" applyFont="1" applyFill="1" applyBorder="1" applyAlignment="1"/>
    <xf numFmtId="0" fontId="44" fillId="0" borderId="15" xfId="0" applyFont="1" applyFill="1" applyBorder="1" applyAlignment="1">
      <alignment vertical="center"/>
    </xf>
    <xf numFmtId="38" fontId="0" fillId="0" borderId="0" xfId="2" applyFont="1" applyFill="1">
      <alignment vertical="center"/>
    </xf>
    <xf numFmtId="0" fontId="17" fillId="0" borderId="15" xfId="0" applyFont="1" applyFill="1" applyBorder="1" applyAlignment="1">
      <alignment vertical="center"/>
    </xf>
    <xf numFmtId="0" fontId="17" fillId="0" borderId="52" xfId="0" quotePrefix="1" applyFont="1" applyFill="1" applyBorder="1" applyAlignment="1">
      <alignment vertical="center"/>
    </xf>
    <xf numFmtId="0" fontId="17" fillId="5" borderId="15" xfId="0" quotePrefix="1" applyFont="1" applyFill="1" applyBorder="1" applyAlignment="1">
      <alignment vertical="center"/>
    </xf>
    <xf numFmtId="0" fontId="17" fillId="0" borderId="15" xfId="0" quotePrefix="1" applyFont="1" applyFill="1" applyBorder="1" applyAlignment="1">
      <alignment vertical="center"/>
    </xf>
    <xf numFmtId="0" fontId="17" fillId="0" borderId="11" xfId="0" applyFont="1" applyFill="1" applyBorder="1" applyAlignment="1">
      <alignment vertical="center"/>
    </xf>
    <xf numFmtId="0" fontId="17" fillId="0" borderId="53" xfId="0" quotePrefix="1" applyFont="1" applyFill="1" applyBorder="1" applyAlignment="1">
      <alignment vertical="center"/>
    </xf>
    <xf numFmtId="0" fontId="44" fillId="0" borderId="11" xfId="0" quotePrefix="1" applyFont="1" applyFill="1" applyBorder="1" applyAlignment="1">
      <alignment vertical="center"/>
    </xf>
    <xf numFmtId="0" fontId="17" fillId="0" borderId="46" xfId="0" applyFont="1" applyFill="1" applyBorder="1" applyAlignment="1">
      <alignment vertical="center"/>
    </xf>
    <xf numFmtId="0" fontId="0" fillId="0" borderId="24" xfId="0" applyFill="1" applyBorder="1" applyAlignment="1">
      <alignment horizontal="center" vertical="center"/>
    </xf>
    <xf numFmtId="0" fontId="0" fillId="0" borderId="98" xfId="0" applyBorder="1">
      <alignment vertical="center"/>
    </xf>
    <xf numFmtId="0" fontId="74" fillId="0" borderId="98" xfId="0" applyFont="1" applyBorder="1">
      <alignment vertical="center"/>
    </xf>
    <xf numFmtId="4" fontId="0" fillId="0" borderId="0" xfId="0" applyNumberFormat="1" applyFont="1">
      <alignment vertical="center"/>
    </xf>
    <xf numFmtId="40" fontId="0" fillId="0" borderId="0" xfId="0" applyNumberFormat="1" applyFont="1">
      <alignment vertical="center"/>
    </xf>
    <xf numFmtId="0" fontId="0" fillId="6" borderId="6" xfId="0" applyFont="1" applyFill="1" applyBorder="1">
      <alignment vertical="center"/>
    </xf>
    <xf numFmtId="38" fontId="1" fillId="0" borderId="7" xfId="2" applyFont="1" applyFill="1" applyBorder="1">
      <alignment vertical="center"/>
    </xf>
    <xf numFmtId="38" fontId="1" fillId="0" borderId="14" xfId="2" applyFont="1" applyFill="1" applyBorder="1">
      <alignment vertical="center"/>
    </xf>
    <xf numFmtId="176" fontId="1" fillId="0" borderId="7" xfId="2" applyNumberFormat="1" applyFont="1" applyFill="1" applyBorder="1">
      <alignment vertical="center"/>
    </xf>
    <xf numFmtId="176" fontId="1" fillId="0" borderId="14" xfId="2" applyNumberFormat="1" applyFont="1" applyFill="1" applyBorder="1">
      <alignment vertical="center"/>
    </xf>
    <xf numFmtId="188" fontId="0" fillId="5" borderId="7" xfId="0" applyNumberFormat="1" applyFont="1" applyFill="1" applyBorder="1">
      <alignment vertical="center"/>
    </xf>
    <xf numFmtId="0" fontId="0" fillId="4" borderId="7" xfId="0" applyFont="1" applyFill="1" applyBorder="1">
      <alignment vertical="center"/>
    </xf>
    <xf numFmtId="188" fontId="0" fillId="6" borderId="7" xfId="0" applyNumberFormat="1" applyFont="1" applyFill="1" applyBorder="1">
      <alignment vertical="center"/>
    </xf>
    <xf numFmtId="0" fontId="0" fillId="4" borderId="14" xfId="0" applyFont="1" applyFill="1" applyBorder="1">
      <alignment vertical="center"/>
    </xf>
    <xf numFmtId="188" fontId="0" fillId="6" borderId="14" xfId="0" applyNumberFormat="1" applyFont="1" applyFill="1" applyBorder="1">
      <alignment vertical="center"/>
    </xf>
    <xf numFmtId="0" fontId="0" fillId="0" borderId="6" xfId="0" applyFont="1" applyFill="1" applyBorder="1">
      <alignment vertical="center"/>
    </xf>
    <xf numFmtId="0" fontId="0" fillId="0" borderId="7" xfId="0" applyFont="1" applyFill="1" applyBorder="1">
      <alignment vertical="center"/>
    </xf>
    <xf numFmtId="0" fontId="0" fillId="13" borderId="9" xfId="0" applyFont="1" applyFill="1" applyBorder="1" applyAlignment="1">
      <alignment horizontal="center" vertical="center"/>
    </xf>
    <xf numFmtId="38" fontId="1" fillId="0" borderId="0" xfId="2" applyFont="1" applyFill="1">
      <alignment vertical="center"/>
    </xf>
    <xf numFmtId="0" fontId="0" fillId="0" borderId="0" xfId="0" applyFont="1" applyFill="1" applyBorder="1">
      <alignment vertical="center"/>
    </xf>
    <xf numFmtId="38" fontId="1" fillId="0" borderId="0" xfId="2" applyFont="1" applyFill="1" applyBorder="1">
      <alignment vertical="center"/>
    </xf>
    <xf numFmtId="38" fontId="1" fillId="0" borderId="0" xfId="2" quotePrefix="1" applyFont="1" applyFill="1" applyBorder="1" applyAlignment="1" applyProtection="1">
      <alignment horizontal="right"/>
    </xf>
    <xf numFmtId="38" fontId="1" fillId="0" borderId="0" xfId="5" applyFont="1" applyFill="1" applyBorder="1">
      <alignment vertical="center"/>
    </xf>
    <xf numFmtId="38" fontId="1" fillId="0" borderId="0" xfId="2" applyFont="1" applyFill="1" applyBorder="1" applyAlignment="1" applyProtection="1">
      <alignment horizontal="right"/>
    </xf>
    <xf numFmtId="38" fontId="1" fillId="0" borderId="0" xfId="2" applyFont="1" applyFill="1" applyBorder="1" applyAlignment="1" applyProtection="1">
      <alignment horizontal="left"/>
    </xf>
    <xf numFmtId="38" fontId="0" fillId="0" borderId="0" xfId="0" applyNumberFormat="1" applyFont="1" applyFill="1" applyBorder="1">
      <alignment vertical="center"/>
    </xf>
    <xf numFmtId="176" fontId="1" fillId="0" borderId="9" xfId="2" applyNumberFormat="1" applyFont="1" applyFill="1" applyBorder="1">
      <alignment vertical="center"/>
    </xf>
    <xf numFmtId="176" fontId="1" fillId="0" borderId="24" xfId="2" applyNumberFormat="1" applyFont="1" applyFill="1" applyBorder="1">
      <alignment vertical="center"/>
    </xf>
    <xf numFmtId="176" fontId="1" fillId="0" borderId="8" xfId="2" applyNumberFormat="1" applyFont="1" applyFill="1" applyBorder="1">
      <alignment vertical="center"/>
    </xf>
    <xf numFmtId="176" fontId="1" fillId="0" borderId="25" xfId="2" applyNumberFormat="1" applyFont="1" applyFill="1" applyBorder="1">
      <alignment vertical="center"/>
    </xf>
    <xf numFmtId="176" fontId="1" fillId="0" borderId="6" xfId="2" applyNumberFormat="1" applyFont="1" applyFill="1" applyBorder="1">
      <alignment vertical="center"/>
    </xf>
    <xf numFmtId="176" fontId="0" fillId="0" borderId="25" xfId="2" applyNumberFormat="1" applyFont="1" applyFill="1" applyBorder="1">
      <alignment vertical="center"/>
    </xf>
    <xf numFmtId="176" fontId="0" fillId="0" borderId="14" xfId="2" applyNumberFormat="1" applyFont="1" applyFill="1" applyBorder="1">
      <alignment vertical="center"/>
    </xf>
    <xf numFmtId="0" fontId="0" fillId="0" borderId="9" xfId="0" applyFill="1" applyBorder="1" applyAlignment="1">
      <alignment horizontal="center" vertical="center"/>
    </xf>
    <xf numFmtId="188" fontId="0" fillId="0" borderId="9" xfId="0" applyNumberFormat="1" applyFill="1" applyBorder="1" applyAlignment="1">
      <alignment horizontal="center" vertical="center"/>
    </xf>
    <xf numFmtId="188" fontId="0" fillId="0" borderId="7" xfId="0" applyNumberFormat="1" applyFill="1" applyBorder="1">
      <alignment vertical="center"/>
    </xf>
    <xf numFmtId="188" fontId="0" fillId="0" borderId="14" xfId="0" applyNumberFormat="1" applyFill="1" applyBorder="1">
      <alignment vertical="center"/>
    </xf>
    <xf numFmtId="188" fontId="0" fillId="0" borderId="0" xfId="0" applyNumberFormat="1" applyFill="1" applyBorder="1">
      <alignment vertical="center"/>
    </xf>
    <xf numFmtId="0" fontId="0" fillId="0" borderId="10" xfId="0" applyFill="1" applyBorder="1" applyAlignment="1">
      <alignment horizontal="center" vertical="center"/>
    </xf>
    <xf numFmtId="0" fontId="0" fillId="0" borderId="9" xfId="0" applyFill="1" applyBorder="1" applyAlignment="1">
      <alignment horizontal="right" vertical="center"/>
    </xf>
    <xf numFmtId="176" fontId="1" fillId="0" borderId="10" xfId="2" applyNumberFormat="1" applyFont="1" applyFill="1" applyBorder="1">
      <alignment vertical="center"/>
    </xf>
    <xf numFmtId="0" fontId="0" fillId="0" borderId="7" xfId="0" applyFill="1" applyBorder="1" applyAlignment="1">
      <alignment horizontal="right" vertical="center"/>
    </xf>
    <xf numFmtId="176" fontId="1" fillId="0" borderId="0" xfId="2" applyNumberFormat="1" applyFont="1" applyFill="1" applyBorder="1">
      <alignment vertical="center"/>
    </xf>
    <xf numFmtId="0" fontId="0" fillId="0" borderId="14" xfId="0" applyFill="1" applyBorder="1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0" fillId="0" borderId="0" xfId="0" applyFill="1" applyBorder="1">
      <alignment vertical="center"/>
    </xf>
    <xf numFmtId="0" fontId="3" fillId="0" borderId="0" xfId="0" applyFont="1" applyFill="1" applyBorder="1" applyAlignment="1">
      <alignment horizontal="left" vertical="center"/>
    </xf>
    <xf numFmtId="0" fontId="0" fillId="0" borderId="14" xfId="0" applyFont="1" applyFill="1" applyBorder="1">
      <alignment vertical="center"/>
    </xf>
    <xf numFmtId="176" fontId="1" fillId="0" borderId="12" xfId="2" applyNumberFormat="1" applyFont="1" applyFill="1" applyBorder="1">
      <alignment vertical="center"/>
    </xf>
    <xf numFmtId="176" fontId="0" fillId="0" borderId="12" xfId="2" applyNumberFormat="1" applyFont="1" applyFill="1" applyBorder="1">
      <alignment vertical="center"/>
    </xf>
    <xf numFmtId="176" fontId="1" fillId="0" borderId="13" xfId="2" applyNumberFormat="1" applyFont="1" applyFill="1" applyBorder="1">
      <alignment vertical="center"/>
    </xf>
    <xf numFmtId="176" fontId="0" fillId="0" borderId="26" xfId="2" applyNumberFormat="1" applyFont="1" applyFill="1" applyBorder="1">
      <alignment vertical="center"/>
    </xf>
    <xf numFmtId="176" fontId="0" fillId="0" borderId="0" xfId="2" applyNumberFormat="1" applyFont="1" applyFill="1" applyBorder="1">
      <alignment vertical="center"/>
    </xf>
    <xf numFmtId="0" fontId="0" fillId="0" borderId="25" xfId="0" applyFill="1" applyBorder="1">
      <alignment vertical="center"/>
    </xf>
    <xf numFmtId="0" fontId="0" fillId="0" borderId="6" xfId="0" applyFill="1" applyBorder="1">
      <alignment vertical="center"/>
    </xf>
    <xf numFmtId="0" fontId="0" fillId="0" borderId="13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6" xfId="0" applyFill="1" applyBorder="1" applyAlignment="1">
      <alignment horizontal="right" vertical="center"/>
    </xf>
    <xf numFmtId="40" fontId="1" fillId="0" borderId="6" xfId="2" applyNumberFormat="1" applyFont="1" applyFill="1" applyBorder="1">
      <alignment vertical="center"/>
    </xf>
    <xf numFmtId="40" fontId="1" fillId="0" borderId="0" xfId="2" applyNumberFormat="1" applyFont="1" applyFill="1" applyBorder="1">
      <alignment vertical="center"/>
    </xf>
    <xf numFmtId="0" fontId="0" fillId="0" borderId="0" xfId="0" applyBorder="1" applyAlignment="1">
      <alignment horizontal="right" vertical="center"/>
    </xf>
    <xf numFmtId="38" fontId="44" fillId="0" borderId="0" xfId="2" applyFont="1" applyFill="1" applyBorder="1" applyAlignment="1"/>
    <xf numFmtId="0" fontId="54" fillId="5" borderId="17" xfId="0" quotePrefix="1" applyFont="1" applyFill="1" applyBorder="1" applyAlignment="1">
      <alignment horizontal="distributed"/>
    </xf>
    <xf numFmtId="0" fontId="54" fillId="5" borderId="57" xfId="0" quotePrefix="1" applyFont="1" applyFill="1" applyBorder="1" applyAlignment="1">
      <alignment horizontal="left" wrapText="1"/>
    </xf>
    <xf numFmtId="0" fontId="17" fillId="0" borderId="0" xfId="0" applyFont="1" applyFill="1" applyAlignment="1">
      <alignment horizontal="center" vertical="center"/>
    </xf>
    <xf numFmtId="0" fontId="44" fillId="0" borderId="0" xfId="0" applyFont="1" applyFill="1">
      <alignment vertical="center"/>
    </xf>
    <xf numFmtId="38" fontId="44" fillId="0" borderId="0" xfId="2" applyFont="1" applyFill="1">
      <alignment vertical="center"/>
    </xf>
    <xf numFmtId="180" fontId="17" fillId="0" borderId="12" xfId="0" quotePrefix="1" applyNumberFormat="1" applyFont="1" applyFill="1" applyBorder="1" applyAlignment="1">
      <alignment vertical="center" shrinkToFit="1"/>
    </xf>
    <xf numFmtId="180" fontId="17" fillId="0" borderId="26" xfId="0" quotePrefix="1" applyNumberFormat="1" applyFont="1" applyFill="1" applyBorder="1" applyAlignment="1">
      <alignment vertical="center" shrinkToFit="1"/>
    </xf>
    <xf numFmtId="0" fontId="54" fillId="5" borderId="58" xfId="0" quotePrefix="1" applyFont="1" applyFill="1" applyBorder="1" applyAlignment="1">
      <alignment horizontal="left" wrapText="1"/>
    </xf>
    <xf numFmtId="0" fontId="17" fillId="0" borderId="17" xfId="0" quotePrefix="1" applyFont="1" applyFill="1" applyBorder="1" applyAlignment="1">
      <alignment vertical="center" shrinkToFit="1"/>
    </xf>
    <xf numFmtId="0" fontId="54" fillId="5" borderId="7" xfId="0" quotePrefix="1" applyFont="1" applyFill="1" applyBorder="1" applyAlignment="1">
      <alignment horizontal="distributed"/>
    </xf>
    <xf numFmtId="0" fontId="54" fillId="0" borderId="57" xfId="0" applyFont="1" applyBorder="1">
      <alignment vertical="center"/>
    </xf>
    <xf numFmtId="0" fontId="54" fillId="5" borderId="16" xfId="0" quotePrefix="1" applyFont="1" applyFill="1" applyBorder="1" applyAlignment="1">
      <alignment horizontal="distributed"/>
    </xf>
    <xf numFmtId="0" fontId="0" fillId="0" borderId="0" xfId="0">
      <alignment vertical="center"/>
    </xf>
    <xf numFmtId="0" fontId="54" fillId="0" borderId="18" xfId="0" applyFont="1" applyFill="1" applyBorder="1" applyAlignment="1">
      <alignment vertical="center"/>
    </xf>
    <xf numFmtId="176" fontId="44" fillId="0" borderId="0" xfId="5" applyNumberFormat="1" applyFont="1" applyFill="1" applyBorder="1">
      <alignment vertical="center"/>
    </xf>
    <xf numFmtId="176" fontId="44" fillId="0" borderId="0" xfId="5" applyNumberFormat="1" applyFont="1" applyFill="1" applyBorder="1" applyAlignment="1">
      <alignment vertical="center"/>
    </xf>
    <xf numFmtId="176" fontId="44" fillId="0" borderId="0" xfId="5" quotePrefix="1" applyNumberFormat="1" applyFont="1" applyFill="1" applyBorder="1" applyAlignment="1">
      <alignment horizontal="right"/>
    </xf>
    <xf numFmtId="176" fontId="44" fillId="0" borderId="0" xfId="5" quotePrefix="1" applyNumberFormat="1" applyFont="1" applyFill="1" applyBorder="1" applyAlignment="1">
      <alignment vertical="center"/>
    </xf>
    <xf numFmtId="176" fontId="44" fillId="0" borderId="10" xfId="5" quotePrefix="1" applyNumberFormat="1" applyFont="1" applyFill="1" applyBorder="1" applyAlignment="1">
      <alignment horizontal="right"/>
    </xf>
    <xf numFmtId="176" fontId="44" fillId="0" borderId="10" xfId="5" applyNumberFormat="1" applyFont="1" applyFill="1" applyBorder="1">
      <alignment vertical="center"/>
    </xf>
    <xf numFmtId="0" fontId="44" fillId="0" borderId="0" xfId="0" applyFont="1" applyFill="1" applyBorder="1">
      <alignment vertical="center"/>
    </xf>
    <xf numFmtId="176" fontId="44" fillId="0" borderId="96" xfId="5" quotePrefix="1" applyNumberFormat="1" applyFont="1" applyFill="1" applyBorder="1" applyAlignment="1">
      <alignment horizontal="right"/>
    </xf>
    <xf numFmtId="176" fontId="44" fillId="0" borderId="96" xfId="5" quotePrefix="1" applyNumberFormat="1" applyFont="1" applyFill="1" applyBorder="1" applyAlignment="1">
      <alignment vertical="center"/>
    </xf>
    <xf numFmtId="176" fontId="44" fillId="0" borderId="96" xfId="5" applyNumberFormat="1" applyFont="1" applyFill="1" applyBorder="1" applyAlignment="1">
      <alignment vertical="center"/>
    </xf>
    <xf numFmtId="176" fontId="44" fillId="0" borderId="96" xfId="5" applyNumberFormat="1" applyFont="1" applyFill="1" applyBorder="1">
      <alignment vertical="center"/>
    </xf>
    <xf numFmtId="0" fontId="44" fillId="0" borderId="96" xfId="0" applyFont="1" applyFill="1" applyBorder="1">
      <alignment vertical="center"/>
    </xf>
    <xf numFmtId="0" fontId="17" fillId="14" borderId="0" xfId="0" applyFont="1" applyFill="1" applyAlignment="1">
      <alignment horizontal="center" vertical="center"/>
    </xf>
    <xf numFmtId="38" fontId="1" fillId="11" borderId="7" xfId="2" applyFont="1" applyFill="1" applyBorder="1">
      <alignment vertical="center"/>
    </xf>
    <xf numFmtId="38" fontId="1" fillId="11" borderId="14" xfId="2" applyFont="1" applyFill="1" applyBorder="1">
      <alignment vertical="center"/>
    </xf>
    <xf numFmtId="0" fontId="0" fillId="0" borderId="55" xfId="0" applyBorder="1" applyAlignment="1">
      <alignment horizontal="center" vertical="center"/>
    </xf>
    <xf numFmtId="0" fontId="0" fillId="0" borderId="0" xfId="0">
      <alignment vertical="center"/>
    </xf>
    <xf numFmtId="176" fontId="1" fillId="13" borderId="14" xfId="2" applyNumberFormat="1" applyFont="1" applyFill="1" applyBorder="1">
      <alignment vertical="center"/>
    </xf>
    <xf numFmtId="4" fontId="44" fillId="0" borderId="0" xfId="0" applyNumberFormat="1" applyFont="1" applyFill="1" applyAlignment="1"/>
    <xf numFmtId="4" fontId="54" fillId="0" borderId="0" xfId="0" applyNumberFormat="1" applyFont="1" applyFill="1" applyAlignment="1"/>
    <xf numFmtId="0" fontId="54" fillId="0" borderId="0" xfId="0" applyFont="1" applyFill="1" applyBorder="1" applyAlignment="1"/>
    <xf numFmtId="176" fontId="17" fillId="0" borderId="10" xfId="2" applyNumberFormat="1" applyFont="1" applyFill="1" applyBorder="1" applyAlignment="1">
      <alignment vertical="center" shrinkToFit="1"/>
    </xf>
    <xf numFmtId="176" fontId="17" fillId="0" borderId="10" xfId="2" applyNumberFormat="1" applyFont="1" applyFill="1" applyBorder="1" applyAlignment="1">
      <alignment horizontal="right" vertical="center"/>
    </xf>
    <xf numFmtId="180" fontId="17" fillId="0" borderId="12" xfId="0" applyNumberFormat="1" applyFont="1" applyFill="1" applyBorder="1" applyAlignment="1">
      <alignment vertical="center" shrinkToFit="1"/>
    </xf>
    <xf numFmtId="180" fontId="17" fillId="0" borderId="26" xfId="0" applyNumberFormat="1" applyFont="1" applyFill="1" applyBorder="1" applyAlignment="1">
      <alignment vertical="center" shrinkToFit="1"/>
    </xf>
    <xf numFmtId="37" fontId="65" fillId="4" borderId="39" xfId="8" applyFont="1" applyFill="1" applyBorder="1" applyAlignment="1">
      <alignment horizontal="center" vertical="center"/>
    </xf>
    <xf numFmtId="37" fontId="65" fillId="4" borderId="25" xfId="8" applyNumberFormat="1" applyFont="1" applyFill="1" applyBorder="1" applyAlignment="1" applyProtection="1">
      <alignment vertical="center"/>
    </xf>
    <xf numFmtId="38" fontId="0" fillId="0" borderId="0" xfId="0" applyNumberFormat="1" applyFill="1" applyBorder="1">
      <alignment vertical="center"/>
    </xf>
    <xf numFmtId="38" fontId="1" fillId="0" borderId="25" xfId="2" applyFont="1" applyFill="1" applyBorder="1">
      <alignment vertical="center"/>
    </xf>
    <xf numFmtId="0" fontId="44" fillId="0" borderId="55" xfId="0" applyFont="1" applyFill="1" applyBorder="1" applyAlignment="1">
      <alignment horizontal="center" vertical="center" wrapText="1"/>
    </xf>
    <xf numFmtId="0" fontId="17" fillId="0" borderId="39" xfId="0" applyFont="1" applyFill="1" applyBorder="1" applyAlignment="1">
      <alignment vertical="center" wrapText="1"/>
    </xf>
    <xf numFmtId="38" fontId="0" fillId="0" borderId="0" xfId="0" applyNumberFormat="1" applyFill="1">
      <alignment vertical="center"/>
    </xf>
    <xf numFmtId="0" fontId="0" fillId="4" borderId="96" xfId="0" applyFont="1" applyFill="1" applyBorder="1">
      <alignment vertical="center"/>
    </xf>
    <xf numFmtId="176" fontId="0" fillId="0" borderId="96" xfId="2" applyNumberFormat="1" applyFont="1" applyBorder="1">
      <alignment vertical="center"/>
    </xf>
    <xf numFmtId="0" fontId="0" fillId="0" borderId="26" xfId="0" applyBorder="1">
      <alignment vertical="center"/>
    </xf>
    <xf numFmtId="38" fontId="0" fillId="0" borderId="26" xfId="2" applyFont="1" applyBorder="1">
      <alignment vertical="center"/>
    </xf>
    <xf numFmtId="40" fontId="44" fillId="0" borderId="0" xfId="2" applyNumberFormat="1" applyFont="1" applyFill="1">
      <alignment vertical="center"/>
    </xf>
    <xf numFmtId="0" fontId="0" fillId="0" borderId="12" xfId="0" applyFont="1" applyFill="1" applyBorder="1" applyAlignment="1">
      <alignment horizontal="center" vertical="center"/>
    </xf>
    <xf numFmtId="176" fontId="0" fillId="4" borderId="0" xfId="2" applyNumberFormat="1" applyFont="1" applyFill="1">
      <alignment vertical="center"/>
    </xf>
    <xf numFmtId="0" fontId="0" fillId="13" borderId="7" xfId="0" applyFill="1" applyBorder="1">
      <alignment vertical="center"/>
    </xf>
    <xf numFmtId="188" fontId="1" fillId="13" borderId="7" xfId="2" applyNumberFormat="1" applyFont="1" applyFill="1" applyBorder="1">
      <alignment vertical="center"/>
    </xf>
    <xf numFmtId="188" fontId="1" fillId="13" borderId="6" xfId="2" applyNumberFormat="1" applyFont="1" applyFill="1" applyBorder="1">
      <alignment vertical="center"/>
    </xf>
    <xf numFmtId="0" fontId="0" fillId="0" borderId="0" xfId="0" quotePrefix="1" applyFill="1" applyAlignment="1">
      <alignment horizontal="center" vertical="center"/>
    </xf>
    <xf numFmtId="188" fontId="0" fillId="0" borderId="0" xfId="0" applyNumberFormat="1" applyFill="1">
      <alignment vertical="center"/>
    </xf>
    <xf numFmtId="189" fontId="0" fillId="15" borderId="0" xfId="0" applyNumberFormat="1" applyFill="1">
      <alignment vertical="center"/>
    </xf>
    <xf numFmtId="189" fontId="0" fillId="15" borderId="6" xfId="0" applyNumberFormat="1" applyFill="1" applyBorder="1">
      <alignment vertical="center"/>
    </xf>
    <xf numFmtId="189" fontId="0" fillId="15" borderId="7" xfId="0" applyNumberFormat="1" applyFill="1" applyBorder="1">
      <alignment vertical="center"/>
    </xf>
    <xf numFmtId="189" fontId="0" fillId="0" borderId="9" xfId="0" applyNumberFormat="1" applyBorder="1">
      <alignment vertical="center"/>
    </xf>
    <xf numFmtId="189" fontId="0" fillId="0" borderId="96" xfId="0" applyNumberFormat="1" applyBorder="1">
      <alignment vertical="center"/>
    </xf>
    <xf numFmtId="37" fontId="4" fillId="12" borderId="0" xfId="8" applyFont="1" applyFill="1" applyAlignment="1">
      <alignment vertical="center"/>
    </xf>
    <xf numFmtId="37" fontId="32" fillId="12" borderId="0" xfId="8" applyFill="1" applyAlignment="1">
      <alignment vertical="center"/>
    </xf>
    <xf numFmtId="0" fontId="17" fillId="5" borderId="6" xfId="14" applyFont="1" applyFill="1" applyBorder="1"/>
    <xf numFmtId="177" fontId="17" fillId="5" borderId="96" xfId="2" applyNumberFormat="1" applyFont="1" applyFill="1" applyBorder="1">
      <alignment vertical="center"/>
    </xf>
    <xf numFmtId="177" fontId="17" fillId="5" borderId="96" xfId="2" applyNumberFormat="1" applyFont="1" applyFill="1" applyBorder="1" applyAlignment="1"/>
    <xf numFmtId="189" fontId="17" fillId="5" borderId="96" xfId="2" applyNumberFormat="1" applyFont="1" applyFill="1" applyBorder="1" applyAlignment="1"/>
    <xf numFmtId="188" fontId="17" fillId="5" borderId="25" xfId="2" applyNumberFormat="1" applyFont="1" applyFill="1" applyBorder="1">
      <alignment vertical="center"/>
    </xf>
    <xf numFmtId="38" fontId="17" fillId="5" borderId="6" xfId="2" applyFont="1" applyFill="1" applyBorder="1">
      <alignment vertical="center"/>
    </xf>
    <xf numFmtId="177" fontId="17" fillId="5" borderId="96" xfId="0" applyNumberFormat="1" applyFont="1" applyFill="1" applyBorder="1" applyAlignment="1"/>
    <xf numFmtId="187" fontId="4" fillId="0" borderId="96" xfId="14" applyNumberFormat="1" applyFont="1" applyFill="1" applyBorder="1" applyAlignment="1">
      <alignment horizontal="center"/>
    </xf>
    <xf numFmtId="0" fontId="4" fillId="0" borderId="96" xfId="14" applyFont="1" applyFill="1" applyBorder="1"/>
    <xf numFmtId="187" fontId="4" fillId="5" borderId="96" xfId="14" applyNumberFormat="1" applyFont="1" applyFill="1" applyBorder="1" applyAlignment="1">
      <alignment horizontal="center"/>
    </xf>
    <xf numFmtId="38" fontId="4" fillId="5" borderId="96" xfId="2" applyFont="1" applyFill="1" applyBorder="1">
      <alignment vertical="center"/>
    </xf>
    <xf numFmtId="189" fontId="4" fillId="5" borderId="96" xfId="2" applyNumberFormat="1" applyFont="1" applyFill="1" applyBorder="1">
      <alignment vertical="center"/>
    </xf>
    <xf numFmtId="189" fontId="4" fillId="5" borderId="96" xfId="0" applyNumberFormat="1" applyFont="1" applyFill="1" applyBorder="1" applyAlignment="1">
      <alignment horizontal="right" vertical="center"/>
    </xf>
    <xf numFmtId="189" fontId="4" fillId="5" borderId="13" xfId="0" applyNumberFormat="1" applyFont="1" applyFill="1" applyBorder="1" applyAlignment="1">
      <alignment horizontal="right" vertical="center"/>
    </xf>
    <xf numFmtId="189" fontId="4" fillId="5" borderId="14" xfId="0" applyNumberFormat="1" applyFont="1" applyFill="1" applyBorder="1" applyAlignment="1">
      <alignment horizontal="right" vertical="center"/>
    </xf>
    <xf numFmtId="188" fontId="4" fillId="5" borderId="96" xfId="2" applyNumberFormat="1" applyFont="1" applyFill="1" applyBorder="1">
      <alignment vertical="center"/>
    </xf>
    <xf numFmtId="0" fontId="4" fillId="5" borderId="7" xfId="0" applyFont="1" applyFill="1" applyBorder="1">
      <alignment vertical="center"/>
    </xf>
    <xf numFmtId="187" fontId="4" fillId="5" borderId="96" xfId="14" applyNumberFormat="1" applyFont="1" applyFill="1" applyBorder="1" applyAlignment="1">
      <alignment horizontal="center" shrinkToFit="1"/>
    </xf>
    <xf numFmtId="188" fontId="4" fillId="0" borderId="0" xfId="0" applyNumberFormat="1" applyFont="1" applyBorder="1">
      <alignment vertical="center"/>
    </xf>
    <xf numFmtId="0" fontId="4" fillId="0" borderId="96" xfId="0" applyFont="1" applyBorder="1" applyAlignment="1">
      <alignment horizontal="center" vertical="center"/>
    </xf>
    <xf numFmtId="38" fontId="0" fillId="0" borderId="5" xfId="0" applyNumberFormat="1" applyFont="1" applyFill="1" applyBorder="1">
      <alignment vertical="center"/>
    </xf>
    <xf numFmtId="188" fontId="0" fillId="0" borderId="53" xfId="2" applyNumberFormat="1" applyFont="1" applyFill="1" applyBorder="1">
      <alignment vertical="center"/>
    </xf>
    <xf numFmtId="188" fontId="0" fillId="0" borderId="55" xfId="2" applyNumberFormat="1" applyFont="1" applyFill="1" applyBorder="1">
      <alignment vertical="center"/>
    </xf>
    <xf numFmtId="38" fontId="0" fillId="0" borderId="19" xfId="0" applyNumberFormat="1" applyFont="1" applyFill="1" applyBorder="1">
      <alignment vertical="center"/>
    </xf>
    <xf numFmtId="188" fontId="0" fillId="0" borderId="11" xfId="2" applyNumberFormat="1" applyFont="1" applyFill="1" applyBorder="1">
      <alignment vertical="center"/>
    </xf>
    <xf numFmtId="38" fontId="0" fillId="0" borderId="10" xfId="0" applyNumberFormat="1" applyFont="1" applyFill="1" applyBorder="1">
      <alignment vertical="center"/>
    </xf>
    <xf numFmtId="188" fontId="0" fillId="0" borderId="8" xfId="2" applyNumberFormat="1" applyFont="1" applyFill="1" applyBorder="1">
      <alignment vertical="center"/>
    </xf>
    <xf numFmtId="188" fontId="0" fillId="0" borderId="52" xfId="2" applyNumberFormat="1" applyFont="1" applyFill="1" applyBorder="1">
      <alignment vertical="center"/>
    </xf>
    <xf numFmtId="188" fontId="0" fillId="0" borderId="6" xfId="2" applyNumberFormat="1" applyFont="1" applyFill="1" applyBorder="1">
      <alignment vertical="center"/>
    </xf>
    <xf numFmtId="38" fontId="0" fillId="0" borderId="19" xfId="0" applyNumberFormat="1" applyFont="1" applyFill="1" applyBorder="1" applyAlignment="1">
      <alignment horizontal="right" shrinkToFit="1"/>
    </xf>
    <xf numFmtId="38" fontId="0" fillId="0" borderId="35" xfId="0" applyNumberFormat="1" applyFont="1" applyFill="1" applyBorder="1">
      <alignment vertical="center"/>
    </xf>
    <xf numFmtId="188" fontId="0" fillId="0" borderId="16" xfId="2" applyNumberFormat="1" applyFont="1" applyFill="1" applyBorder="1">
      <alignment vertical="center"/>
    </xf>
    <xf numFmtId="38" fontId="0" fillId="0" borderId="31" xfId="0" applyNumberFormat="1" applyFont="1" applyFill="1" applyBorder="1">
      <alignment vertical="center"/>
    </xf>
    <xf numFmtId="188" fontId="0" fillId="0" borderId="17" xfId="2" applyNumberFormat="1" applyFont="1" applyFill="1" applyBorder="1">
      <alignment vertical="center"/>
    </xf>
    <xf numFmtId="38" fontId="0" fillId="0" borderId="38" xfId="0" applyNumberFormat="1" applyFont="1" applyFill="1" applyBorder="1">
      <alignment vertical="center"/>
    </xf>
    <xf numFmtId="38" fontId="0" fillId="0" borderId="33" xfId="0" applyNumberFormat="1" applyFont="1" applyFill="1" applyBorder="1">
      <alignment vertical="center"/>
    </xf>
    <xf numFmtId="38" fontId="0" fillId="0" borderId="20" xfId="0" applyNumberFormat="1" applyFont="1" applyFill="1" applyBorder="1">
      <alignment vertical="center"/>
    </xf>
    <xf numFmtId="188" fontId="0" fillId="0" borderId="46" xfId="2" applyNumberFormat="1" applyFont="1" applyFill="1" applyBorder="1">
      <alignment vertical="center"/>
    </xf>
    <xf numFmtId="38" fontId="0" fillId="0" borderId="21" xfId="0" applyNumberFormat="1" applyFont="1" applyFill="1" applyBorder="1">
      <alignment vertical="center"/>
    </xf>
    <xf numFmtId="188" fontId="0" fillId="0" borderId="22" xfId="2" applyNumberFormat="1" applyFont="1" applyFill="1" applyBorder="1">
      <alignment vertical="center"/>
    </xf>
    <xf numFmtId="0" fontId="0" fillId="0" borderId="19" xfId="0" applyFont="1" applyFill="1" applyBorder="1" applyAlignment="1">
      <alignment vertical="center"/>
    </xf>
    <xf numFmtId="0" fontId="17" fillId="5" borderId="61" xfId="14" applyFont="1" applyFill="1" applyBorder="1" applyAlignment="1"/>
    <xf numFmtId="0" fontId="17" fillId="5" borderId="97" xfId="14" applyFont="1" applyFill="1" applyBorder="1" applyAlignment="1"/>
    <xf numFmtId="177" fontId="10" fillId="0" borderId="3" xfId="0" applyNumberFormat="1" applyFont="1" applyFill="1" applyBorder="1" applyAlignment="1" applyProtection="1">
      <alignment horizontal="center"/>
      <protection locked="0"/>
    </xf>
    <xf numFmtId="0" fontId="0" fillId="0" borderId="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7" fontId="10" fillId="0" borderId="54" xfId="8" applyFont="1" applyBorder="1" applyAlignment="1">
      <alignment vertical="center"/>
    </xf>
    <xf numFmtId="37" fontId="10" fillId="0" borderId="45" xfId="8" applyFont="1" applyBorder="1" applyAlignment="1">
      <alignment vertical="center"/>
    </xf>
    <xf numFmtId="40" fontId="1" fillId="0" borderId="8" xfId="2" applyNumberFormat="1" applyFont="1" applyFill="1" applyBorder="1">
      <alignment vertical="center"/>
    </xf>
    <xf numFmtId="38" fontId="0" fillId="0" borderId="0" xfId="2" applyFont="1" applyFill="1" applyBorder="1">
      <alignment vertical="center"/>
    </xf>
    <xf numFmtId="0" fontId="17" fillId="0" borderId="0" xfId="0" applyFont="1" applyFill="1" applyBorder="1">
      <alignment vertical="center"/>
    </xf>
    <xf numFmtId="0" fontId="0" fillId="0" borderId="10" xfId="0" applyFill="1" applyBorder="1">
      <alignment vertical="center"/>
    </xf>
    <xf numFmtId="0" fontId="0" fillId="0" borderId="8" xfId="0" applyFill="1" applyBorder="1">
      <alignment vertical="center"/>
    </xf>
    <xf numFmtId="0" fontId="0" fillId="0" borderId="24" xfId="0" applyFill="1" applyBorder="1">
      <alignment vertical="center"/>
    </xf>
    <xf numFmtId="0" fontId="0" fillId="0" borderId="7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8" xfId="0" applyFont="1" applyFill="1" applyBorder="1">
      <alignment vertical="center"/>
    </xf>
    <xf numFmtId="0" fontId="0" fillId="0" borderId="10" xfId="0" applyFont="1" applyFill="1" applyBorder="1">
      <alignment vertical="center"/>
    </xf>
    <xf numFmtId="0" fontId="0" fillId="0" borderId="33" xfId="0" applyFont="1" applyFill="1" applyBorder="1">
      <alignment vertical="center"/>
    </xf>
    <xf numFmtId="0" fontId="0" fillId="0" borderId="10" xfId="0" applyFont="1" applyFill="1" applyBorder="1" applyAlignment="1">
      <alignment horizontal="right" vertical="center"/>
    </xf>
    <xf numFmtId="38" fontId="1" fillId="0" borderId="10" xfId="2" applyFont="1" applyFill="1" applyBorder="1">
      <alignment vertical="center"/>
    </xf>
    <xf numFmtId="38" fontId="17" fillId="0" borderId="0" xfId="2" applyFont="1" applyFill="1" applyBorder="1">
      <alignment vertical="center"/>
    </xf>
    <xf numFmtId="0" fontId="0" fillId="0" borderId="12" xfId="0" applyFill="1" applyBorder="1">
      <alignment vertical="center"/>
    </xf>
    <xf numFmtId="0" fontId="0" fillId="0" borderId="9" xfId="0" applyFont="1" applyFill="1" applyBorder="1">
      <alignment vertical="center"/>
    </xf>
    <xf numFmtId="0" fontId="0" fillId="0" borderId="33" xfId="0" applyFont="1" applyFill="1" applyBorder="1" applyAlignment="1">
      <alignment horizontal="center" vertical="center"/>
    </xf>
    <xf numFmtId="180" fontId="17" fillId="0" borderId="10" xfId="0" applyNumberFormat="1" applyFont="1" applyFill="1" applyBorder="1" applyAlignment="1">
      <alignment horizontal="center" vertical="center" shrinkToFit="1"/>
    </xf>
    <xf numFmtId="0" fontId="44" fillId="0" borderId="0" xfId="0" applyFont="1" applyFill="1" applyAlignment="1">
      <alignment horizontal="center"/>
    </xf>
    <xf numFmtId="180" fontId="17" fillId="0" borderId="12" xfId="0" applyNumberFormat="1" applyFont="1" applyFill="1" applyBorder="1" applyAlignment="1">
      <alignment horizontal="center" vertical="center" shrinkToFit="1"/>
    </xf>
    <xf numFmtId="0" fontId="44" fillId="0" borderId="12" xfId="0" applyFont="1" applyFill="1" applyBorder="1" applyAlignment="1">
      <alignment horizontal="center"/>
    </xf>
    <xf numFmtId="0" fontId="44" fillId="0" borderId="10" xfId="0" applyFont="1" applyFill="1" applyBorder="1" applyAlignment="1">
      <alignment horizontal="center"/>
    </xf>
    <xf numFmtId="0" fontId="44" fillId="0" borderId="24" xfId="0" applyFont="1" applyFill="1" applyBorder="1" applyAlignment="1">
      <alignment horizontal="center"/>
    </xf>
    <xf numFmtId="0" fontId="44" fillId="0" borderId="26" xfId="0" applyFont="1" applyFill="1" applyBorder="1" applyAlignment="1">
      <alignment horizontal="center"/>
    </xf>
    <xf numFmtId="38" fontId="1" fillId="7" borderId="55" xfId="2" applyFont="1" applyFill="1" applyBorder="1">
      <alignment vertical="center"/>
    </xf>
    <xf numFmtId="38" fontId="1" fillId="7" borderId="39" xfId="2" applyFont="1" applyFill="1" applyBorder="1">
      <alignment vertical="center"/>
    </xf>
    <xf numFmtId="38" fontId="0" fillId="0" borderId="25" xfId="2" applyFont="1" applyBorder="1">
      <alignment vertical="center"/>
    </xf>
    <xf numFmtId="38" fontId="0" fillId="0" borderId="24" xfId="2" applyFont="1" applyBorder="1">
      <alignment vertical="center"/>
    </xf>
    <xf numFmtId="38" fontId="0" fillId="0" borderId="14" xfId="2" applyFont="1" applyFill="1" applyBorder="1">
      <alignment vertical="center"/>
    </xf>
    <xf numFmtId="38" fontId="0" fillId="0" borderId="13" xfId="2" applyFont="1" applyFill="1" applyBorder="1">
      <alignment vertical="center"/>
    </xf>
    <xf numFmtId="38" fontId="0" fillId="0" borderId="12" xfId="2" applyFont="1" applyFill="1" applyBorder="1">
      <alignment vertical="center"/>
    </xf>
    <xf numFmtId="2" fontId="0" fillId="0" borderId="14" xfId="0" applyNumberFormat="1" applyFill="1" applyBorder="1">
      <alignment vertical="center"/>
    </xf>
    <xf numFmtId="0" fontId="0" fillId="0" borderId="14" xfId="0" applyFill="1" applyBorder="1">
      <alignment vertical="center"/>
    </xf>
    <xf numFmtId="40" fontId="1" fillId="9" borderId="9" xfId="2" applyNumberFormat="1" applyFont="1" applyFill="1" applyBorder="1">
      <alignment vertical="center"/>
    </xf>
    <xf numFmtId="177" fontId="10" fillId="0" borderId="5" xfId="3" applyNumberFormat="1" applyFont="1" applyFill="1" applyBorder="1" applyAlignment="1" applyProtection="1">
      <alignment horizontal="right" vertical="center"/>
      <protection locked="0"/>
    </xf>
    <xf numFmtId="177" fontId="10" fillId="0" borderId="5" xfId="3" applyNumberFormat="1" applyFont="1" applyFill="1" applyBorder="1" applyAlignment="1" applyProtection="1">
      <alignment vertical="center"/>
    </xf>
    <xf numFmtId="177" fontId="10" fillId="0" borderId="0" xfId="3" applyNumberFormat="1" applyFont="1" applyFill="1" applyBorder="1" applyAlignment="1" applyProtection="1">
      <alignment vertical="center"/>
    </xf>
    <xf numFmtId="37" fontId="4" fillId="4" borderId="5" xfId="8" applyFont="1" applyFill="1" applyBorder="1" applyAlignment="1">
      <alignment horizontal="center" vertical="center"/>
    </xf>
    <xf numFmtId="37" fontId="4" fillId="4" borderId="0" xfId="8" applyFont="1" applyFill="1" applyBorder="1" applyAlignment="1">
      <alignment horizontal="center" vertical="center"/>
    </xf>
    <xf numFmtId="188" fontId="22" fillId="0" borderId="45" xfId="0" applyNumberFormat="1" applyFont="1" applyFill="1" applyBorder="1" applyAlignment="1">
      <alignment horizontal="right"/>
    </xf>
    <xf numFmtId="188" fontId="22" fillId="0" borderId="54" xfId="0" applyNumberFormat="1" applyFont="1" applyFill="1" applyBorder="1" applyAlignment="1">
      <alignment horizontal="right"/>
    </xf>
    <xf numFmtId="177" fontId="4" fillId="0" borderId="54" xfId="0" applyNumberFormat="1" applyFont="1" applyBorder="1" applyAlignment="1"/>
    <xf numFmtId="177" fontId="4" fillId="0" borderId="45" xfId="0" applyNumberFormat="1" applyFont="1" applyBorder="1" applyAlignment="1"/>
    <xf numFmtId="177" fontId="4" fillId="0" borderId="99" xfId="0" applyNumberFormat="1" applyFont="1" applyBorder="1" applyAlignment="1"/>
    <xf numFmtId="188" fontId="4" fillId="0" borderId="54" xfId="0" applyNumberFormat="1" applyFont="1" applyBorder="1" applyAlignment="1" applyProtection="1">
      <protection locked="0"/>
    </xf>
    <xf numFmtId="188" fontId="4" fillId="0" borderId="45" xfId="0" applyNumberFormat="1" applyFont="1" applyBorder="1" applyAlignment="1" applyProtection="1">
      <protection locked="0"/>
    </xf>
    <xf numFmtId="180" fontId="4" fillId="5" borderId="54" xfId="0" applyNumberFormat="1" applyFont="1" applyFill="1" applyBorder="1" applyAlignment="1" applyProtection="1">
      <alignment horizontal="right"/>
      <protection locked="0"/>
    </xf>
    <xf numFmtId="180" fontId="4" fillId="5" borderId="17" xfId="0" applyNumberFormat="1" applyFont="1" applyFill="1" applyBorder="1" applyAlignment="1" applyProtection="1">
      <alignment horizontal="right"/>
      <protection locked="0"/>
    </xf>
    <xf numFmtId="180" fontId="4" fillId="5" borderId="45" xfId="0" applyNumberFormat="1" applyFont="1" applyFill="1" applyBorder="1" applyAlignment="1" applyProtection="1">
      <alignment horizontal="right"/>
      <protection locked="0"/>
    </xf>
    <xf numFmtId="0" fontId="0" fillId="0" borderId="12" xfId="0" applyFont="1" applyFill="1" applyBorder="1" applyAlignment="1">
      <alignment horizontal="center"/>
    </xf>
    <xf numFmtId="0" fontId="4" fillId="0" borderId="11" xfId="10" applyFont="1" applyBorder="1" applyProtection="1">
      <protection locked="0"/>
    </xf>
    <xf numFmtId="0" fontId="4" fillId="0" borderId="15" xfId="10" applyFont="1" applyBorder="1" applyAlignment="1" applyProtection="1">
      <alignment horizontal="center" vertical="center"/>
      <protection locked="0"/>
    </xf>
    <xf numFmtId="198" fontId="4" fillId="0" borderId="16" xfId="10" applyNumberFormat="1" applyFont="1" applyBorder="1" applyProtection="1">
      <protection locked="0"/>
    </xf>
    <xf numFmtId="198" fontId="4" fillId="0" borderId="17" xfId="10" applyNumberFormat="1" applyFont="1" applyBorder="1" applyProtection="1">
      <protection locked="0"/>
    </xf>
    <xf numFmtId="198" fontId="4" fillId="0" borderId="45" xfId="10" applyNumberFormat="1" applyFont="1" applyBorder="1" applyProtection="1">
      <protection locked="0"/>
    </xf>
    <xf numFmtId="198" fontId="4" fillId="0" borderId="17" xfId="10" applyNumberFormat="1" applyFont="1" applyBorder="1" applyAlignment="1" applyProtection="1">
      <alignment horizontal="center"/>
      <protection locked="0"/>
    </xf>
    <xf numFmtId="198" fontId="4" fillId="0" borderId="100" xfId="10" applyNumberFormat="1" applyFont="1" applyBorder="1" applyProtection="1">
      <protection locked="0"/>
    </xf>
    <xf numFmtId="198" fontId="4" fillId="0" borderId="23" xfId="10" applyNumberFormat="1" applyFont="1" applyBorder="1" applyProtection="1">
      <protection locked="0"/>
    </xf>
    <xf numFmtId="0" fontId="4" fillId="0" borderId="3" xfId="0" applyFont="1" applyBorder="1" applyAlignment="1" applyProtection="1">
      <protection locked="0"/>
    </xf>
    <xf numFmtId="0" fontId="4" fillId="0" borderId="4" xfId="0" applyFont="1" applyBorder="1" applyAlignment="1" applyProtection="1">
      <protection locked="0"/>
    </xf>
    <xf numFmtId="0" fontId="54" fillId="0" borderId="17" xfId="0" quotePrefix="1" applyFont="1" applyFill="1" applyBorder="1" applyAlignment="1">
      <alignment horizontal="distributed"/>
    </xf>
    <xf numFmtId="0" fontId="17" fillId="0" borderId="44" xfId="0" applyFont="1" applyFill="1" applyBorder="1" applyAlignment="1">
      <alignment vertical="center" shrinkToFit="1"/>
    </xf>
    <xf numFmtId="0" fontId="54" fillId="0" borderId="17" xfId="0" applyFont="1" applyFill="1" applyBorder="1" applyAlignment="1">
      <alignment horizontal="center" vertical="center" shrinkToFit="1"/>
    </xf>
    <xf numFmtId="0" fontId="17" fillId="0" borderId="16" xfId="0" applyFont="1" applyFill="1" applyBorder="1" applyAlignment="1">
      <alignment vertical="center" shrinkToFit="1"/>
    </xf>
    <xf numFmtId="0" fontId="54" fillId="0" borderId="18" xfId="0" applyFont="1" applyFill="1" applyBorder="1" applyAlignment="1">
      <alignment horizontal="center" vertical="center" shrinkToFit="1"/>
    </xf>
    <xf numFmtId="4" fontId="54" fillId="0" borderId="0" xfId="0" applyNumberFormat="1" applyFont="1" applyFill="1">
      <alignment vertical="center"/>
    </xf>
    <xf numFmtId="0" fontId="17" fillId="0" borderId="0" xfId="0" applyFont="1" applyFill="1">
      <alignment vertical="center"/>
    </xf>
    <xf numFmtId="176" fontId="17" fillId="0" borderId="0" xfId="0" applyNumberFormat="1" applyFont="1" applyFill="1" applyAlignment="1"/>
    <xf numFmtId="0" fontId="44" fillId="0" borderId="0" xfId="0" applyFont="1" applyFill="1" applyBorder="1" applyAlignment="1">
      <alignment vertical="center" shrinkToFit="1"/>
    </xf>
    <xf numFmtId="0" fontId="44" fillId="0" borderId="0" xfId="0" applyFont="1" applyFill="1" applyBorder="1" applyAlignment="1">
      <alignment horizontal="center" vertical="center" shrinkToFit="1"/>
    </xf>
    <xf numFmtId="180" fontId="17" fillId="0" borderId="0" xfId="0" applyNumberFormat="1" applyFont="1" applyFill="1" applyBorder="1" applyAlignment="1">
      <alignment vertical="center" shrinkToFit="1"/>
    </xf>
    <xf numFmtId="180" fontId="17" fillId="0" borderId="0" xfId="0" applyNumberFormat="1" applyFont="1" applyFill="1" applyBorder="1" applyAlignment="1">
      <alignment horizontal="center" vertical="center" shrinkToFit="1"/>
    </xf>
    <xf numFmtId="180" fontId="17" fillId="0" borderId="25" xfId="0" applyNumberFormat="1" applyFont="1" applyFill="1" applyBorder="1" applyAlignment="1">
      <alignment vertical="center" shrinkToFit="1"/>
    </xf>
    <xf numFmtId="188" fontId="17" fillId="0" borderId="10" xfId="2" quotePrefix="1" applyNumberFormat="1" applyFont="1" applyFill="1" applyBorder="1" applyAlignment="1">
      <alignment vertical="center" shrinkToFit="1"/>
    </xf>
    <xf numFmtId="188" fontId="17" fillId="0" borderId="25" xfId="2" quotePrefix="1" applyNumberFormat="1" applyFont="1" applyFill="1" applyBorder="1" applyAlignment="1">
      <alignment horizontal="right" vertical="center" shrinkToFit="1"/>
    </xf>
    <xf numFmtId="188" fontId="17" fillId="0" borderId="12" xfId="2" quotePrefix="1" applyNumberFormat="1" applyFont="1" applyFill="1" applyBorder="1" applyAlignment="1">
      <alignment vertical="center" shrinkToFit="1"/>
    </xf>
    <xf numFmtId="188" fontId="17" fillId="0" borderId="26" xfId="2" quotePrefix="1" applyNumberFormat="1" applyFont="1" applyFill="1" applyBorder="1" applyAlignment="1">
      <alignment horizontal="right" vertical="center" shrinkToFit="1"/>
    </xf>
    <xf numFmtId="176" fontId="17" fillId="0" borderId="0" xfId="2" applyNumberFormat="1" applyFont="1" applyFill="1" applyBorder="1">
      <alignment vertical="center"/>
    </xf>
    <xf numFmtId="176" fontId="17" fillId="0" borderId="10" xfId="2" applyNumberFormat="1" applyFont="1" applyFill="1" applyBorder="1" applyAlignment="1"/>
    <xf numFmtId="180" fontId="17" fillId="0" borderId="0" xfId="0" applyNumberFormat="1" applyFont="1" applyFill="1" applyBorder="1" applyAlignment="1" applyProtection="1">
      <alignment vertical="center"/>
    </xf>
    <xf numFmtId="176" fontId="17" fillId="0" borderId="10" xfId="2" applyNumberFormat="1" applyFont="1" applyFill="1" applyBorder="1">
      <alignment vertical="center"/>
    </xf>
    <xf numFmtId="176" fontId="17" fillId="0" borderId="0" xfId="2" applyNumberFormat="1" applyFont="1" applyFill="1" applyBorder="1" applyAlignment="1"/>
    <xf numFmtId="176" fontId="17" fillId="0" borderId="10" xfId="2" quotePrefix="1" applyNumberFormat="1" applyFont="1" applyFill="1" applyBorder="1" applyAlignment="1">
      <alignment vertical="center" shrinkToFit="1"/>
    </xf>
    <xf numFmtId="176" fontId="17" fillId="0" borderId="0" xfId="2" quotePrefix="1" applyNumberFormat="1" applyFont="1" applyFill="1" applyBorder="1" applyAlignment="1">
      <alignment vertical="center" shrinkToFit="1"/>
    </xf>
    <xf numFmtId="183" fontId="17" fillId="0" borderId="10" xfId="0" applyNumberFormat="1" applyFont="1" applyFill="1" applyBorder="1" applyAlignment="1" applyProtection="1">
      <alignment horizontal="right" vertical="center"/>
      <protection locked="0"/>
    </xf>
    <xf numFmtId="194" fontId="17" fillId="0" borderId="0" xfId="0" applyNumberFormat="1" applyFont="1" applyFill="1">
      <alignment vertical="center"/>
    </xf>
    <xf numFmtId="180" fontId="17" fillId="0" borderId="21" xfId="0" applyNumberFormat="1" applyFont="1" applyFill="1" applyBorder="1" applyAlignment="1">
      <alignment vertical="center" shrinkToFit="1"/>
    </xf>
    <xf numFmtId="180" fontId="17" fillId="0" borderId="28" xfId="0" applyNumberFormat="1" applyFont="1" applyFill="1" applyBorder="1" applyAlignment="1">
      <alignment vertical="center" shrinkToFit="1"/>
    </xf>
    <xf numFmtId="0" fontId="44" fillId="0" borderId="3" xfId="0" applyFont="1" applyFill="1" applyBorder="1" applyAlignment="1">
      <alignment horizontal="right" vertical="center"/>
    </xf>
    <xf numFmtId="0" fontId="44" fillId="0" borderId="3" xfId="0" quotePrefix="1" applyFont="1" applyFill="1" applyBorder="1" applyAlignment="1">
      <alignment vertical="center"/>
    </xf>
    <xf numFmtId="0" fontId="17" fillId="0" borderId="3" xfId="0" quotePrefix="1" applyFont="1" applyFill="1" applyBorder="1" applyAlignment="1">
      <alignment vertical="center"/>
    </xf>
    <xf numFmtId="0" fontId="17" fillId="0" borderId="3" xfId="0" quotePrefix="1" applyFont="1" applyFill="1" applyBorder="1" applyAlignment="1">
      <alignment horizontal="center" vertical="center"/>
    </xf>
    <xf numFmtId="0" fontId="44" fillId="0" borderId="3" xfId="0" applyFont="1" applyFill="1" applyBorder="1" applyAlignment="1"/>
    <xf numFmtId="0" fontId="17" fillId="0" borderId="3" xfId="0" applyFont="1" applyFill="1" applyBorder="1" applyAlignment="1"/>
    <xf numFmtId="188" fontId="17" fillId="0" borderId="12" xfId="2" applyNumberFormat="1" applyFont="1" applyFill="1" applyBorder="1">
      <alignment vertical="center"/>
    </xf>
    <xf numFmtId="176" fontId="17" fillId="0" borderId="0" xfId="4" applyNumberFormat="1" applyFont="1" applyFill="1" applyBorder="1" applyAlignment="1">
      <alignment vertical="center"/>
    </xf>
    <xf numFmtId="183" fontId="17" fillId="0" borderId="0" xfId="0" applyNumberFormat="1" applyFont="1" applyFill="1" applyBorder="1" applyAlignment="1" applyProtection="1">
      <alignment vertical="center"/>
    </xf>
    <xf numFmtId="0" fontId="17" fillId="5" borderId="0" xfId="0" quotePrefix="1" applyFont="1" applyFill="1" applyBorder="1" applyAlignment="1">
      <alignment horizontal="center"/>
    </xf>
    <xf numFmtId="0" fontId="17" fillId="0" borderId="0" xfId="0" applyFont="1" applyFill="1" applyBorder="1" applyAlignment="1"/>
    <xf numFmtId="0" fontId="17" fillId="5" borderId="10" xfId="0" quotePrefix="1" applyFont="1" applyFill="1" applyBorder="1" applyAlignment="1">
      <alignment horizontal="distributed"/>
    </xf>
    <xf numFmtId="180" fontId="17" fillId="5" borderId="96" xfId="0" applyNumberFormat="1" applyFont="1" applyFill="1" applyBorder="1" applyAlignment="1">
      <alignment vertical="center" shrinkToFit="1"/>
    </xf>
    <xf numFmtId="202" fontId="44" fillId="0" borderId="0" xfId="5" applyNumberFormat="1" applyFont="1" applyFill="1" applyBorder="1">
      <alignment vertical="center"/>
    </xf>
    <xf numFmtId="0" fontId="17" fillId="0" borderId="96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176" fontId="44" fillId="0" borderId="10" xfId="2" applyNumberFormat="1" applyFont="1" applyFill="1" applyBorder="1">
      <alignment vertical="center"/>
    </xf>
    <xf numFmtId="176" fontId="44" fillId="0" borderId="0" xfId="2" applyNumberFormat="1" applyFont="1" applyFill="1" applyBorder="1">
      <alignment vertical="center"/>
    </xf>
    <xf numFmtId="0" fontId="17" fillId="0" borderId="10" xfId="0" applyFont="1" applyFill="1" applyBorder="1" applyAlignment="1"/>
    <xf numFmtId="207" fontId="54" fillId="0" borderId="0" xfId="2" applyNumberFormat="1" applyFont="1" applyFill="1" applyAlignment="1"/>
    <xf numFmtId="206" fontId="54" fillId="0" borderId="0" xfId="0" applyNumberFormat="1" applyFont="1" applyFill="1" applyAlignment="1"/>
    <xf numFmtId="10" fontId="54" fillId="0" borderId="0" xfId="0" applyNumberFormat="1" applyFont="1" applyFill="1" applyAlignment="1"/>
    <xf numFmtId="3" fontId="44" fillId="0" borderId="0" xfId="0" applyNumberFormat="1" applyFont="1" applyFill="1" applyAlignment="1"/>
    <xf numFmtId="0" fontId="17" fillId="0" borderId="7" xfId="0" quotePrefix="1" applyFont="1" applyFill="1" applyBorder="1" applyAlignment="1">
      <alignment horizontal="center" vertical="center" shrinkToFit="1"/>
    </xf>
    <xf numFmtId="183" fontId="54" fillId="0" borderId="0" xfId="0" applyNumberFormat="1" applyFont="1" applyFill="1" applyAlignment="1"/>
    <xf numFmtId="209" fontId="54" fillId="0" borderId="0" xfId="0" applyNumberFormat="1" applyFont="1" applyFill="1" applyAlignment="1"/>
    <xf numFmtId="180" fontId="17" fillId="0" borderId="96" xfId="0" applyNumberFormat="1" applyFont="1" applyFill="1" applyBorder="1" applyAlignment="1">
      <alignment vertical="center" shrinkToFit="1"/>
    </xf>
    <xf numFmtId="188" fontId="17" fillId="0" borderId="96" xfId="2" quotePrefix="1" applyNumberFormat="1" applyFont="1" applyFill="1" applyBorder="1" applyAlignment="1">
      <alignment vertical="center" shrinkToFit="1"/>
    </xf>
    <xf numFmtId="180" fontId="17" fillId="0" borderId="96" xfId="0" quotePrefix="1" applyNumberFormat="1" applyFont="1" applyFill="1" applyBorder="1" applyAlignment="1">
      <alignment horizontal="right" vertical="center" shrinkToFit="1"/>
    </xf>
    <xf numFmtId="188" fontId="17" fillId="0" borderId="96" xfId="2" applyNumberFormat="1" applyFont="1" applyFill="1" applyBorder="1">
      <alignment vertical="center"/>
    </xf>
    <xf numFmtId="0" fontId="54" fillId="0" borderId="1" xfId="0" applyFont="1" applyFill="1" applyBorder="1" applyAlignment="1">
      <alignment horizontal="right" vertical="center"/>
    </xf>
    <xf numFmtId="0" fontId="17" fillId="0" borderId="38" xfId="0" applyFont="1" applyFill="1" applyBorder="1" applyAlignment="1">
      <alignment horizontal="center" vertical="center"/>
    </xf>
    <xf numFmtId="0" fontId="17" fillId="5" borderId="72" xfId="0" applyFont="1" applyFill="1" applyBorder="1" applyAlignment="1">
      <alignment horizontal="center" vertical="center"/>
    </xf>
    <xf numFmtId="176" fontId="17" fillId="0" borderId="1" xfId="2" applyNumberFormat="1" applyFont="1" applyFill="1" applyBorder="1" applyAlignment="1">
      <alignment vertical="center" shrinkToFit="1"/>
    </xf>
    <xf numFmtId="0" fontId="44" fillId="0" borderId="27" xfId="0" applyFont="1" applyFill="1" applyBorder="1" applyAlignment="1">
      <alignment horizontal="center" vertical="center" shrinkToFit="1"/>
    </xf>
    <xf numFmtId="0" fontId="17" fillId="0" borderId="5" xfId="0" applyFont="1" applyFill="1" applyBorder="1" applyAlignment="1">
      <alignment vertical="center" shrinkToFit="1"/>
    </xf>
    <xf numFmtId="176" fontId="17" fillId="0" borderId="19" xfId="2" applyNumberFormat="1" applyFont="1" applyFill="1" applyBorder="1" applyAlignment="1">
      <alignment vertical="center" shrinkToFit="1"/>
    </xf>
    <xf numFmtId="180" fontId="17" fillId="0" borderId="5" xfId="0" applyNumberFormat="1" applyFont="1" applyFill="1" applyBorder="1" applyAlignment="1">
      <alignment vertical="center"/>
    </xf>
    <xf numFmtId="188" fontId="17" fillId="0" borderId="19" xfId="2" quotePrefix="1" applyNumberFormat="1" applyFont="1" applyFill="1" applyBorder="1" applyAlignment="1">
      <alignment vertical="center" shrinkToFit="1"/>
    </xf>
    <xf numFmtId="180" fontId="17" fillId="0" borderId="5" xfId="0" applyNumberFormat="1" applyFont="1" applyFill="1" applyBorder="1" applyAlignment="1" applyProtection="1">
      <alignment vertical="center"/>
    </xf>
    <xf numFmtId="0" fontId="17" fillId="0" borderId="19" xfId="0" quotePrefix="1" applyFont="1" applyFill="1" applyBorder="1" applyAlignment="1">
      <alignment vertical="center" shrinkToFit="1"/>
    </xf>
    <xf numFmtId="0" fontId="17" fillId="0" borderId="27" xfId="0" applyFont="1" applyFill="1" applyBorder="1" applyAlignment="1">
      <alignment horizontal="center" vertical="center" shrinkToFit="1"/>
    </xf>
    <xf numFmtId="176" fontId="17" fillId="0" borderId="5" xfId="2" quotePrefix="1" applyNumberFormat="1" applyFont="1" applyFill="1" applyBorder="1" applyAlignment="1">
      <alignment vertical="center" shrinkToFit="1"/>
    </xf>
    <xf numFmtId="0" fontId="17" fillId="0" borderId="20" xfId="0" applyFont="1" applyFill="1" applyBorder="1" applyAlignment="1">
      <alignment horizontal="center" vertical="center" shrinkToFit="1"/>
    </xf>
    <xf numFmtId="0" fontId="54" fillId="0" borderId="2" xfId="0" applyFont="1" applyFill="1" applyBorder="1" applyAlignment="1">
      <alignment horizontal="right" vertical="center"/>
    </xf>
    <xf numFmtId="0" fontId="17" fillId="0" borderId="72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 shrinkToFit="1"/>
    </xf>
    <xf numFmtId="38" fontId="17" fillId="0" borderId="12" xfId="2" applyFont="1" applyFill="1" applyBorder="1" applyAlignment="1">
      <alignment horizontal="center" vertical="center" shrinkToFit="1"/>
    </xf>
    <xf numFmtId="0" fontId="17" fillId="0" borderId="10" xfId="0" quotePrefix="1" applyFont="1" applyFill="1" applyBorder="1" applyAlignment="1">
      <alignment vertical="center" shrinkToFit="1"/>
    </xf>
    <xf numFmtId="0" fontId="17" fillId="0" borderId="5" xfId="0" quotePrefix="1" applyFont="1" applyFill="1" applyBorder="1" applyAlignment="1">
      <alignment vertical="center" shrinkToFit="1"/>
    </xf>
    <xf numFmtId="189" fontId="17" fillId="5" borderId="21" xfId="0" applyNumberFormat="1" applyFont="1" applyFill="1" applyBorder="1" applyAlignment="1">
      <alignment horizontal="center" vertical="center" shrinkToFit="1"/>
    </xf>
    <xf numFmtId="38" fontId="17" fillId="0" borderId="10" xfId="2" applyFont="1" applyBorder="1" applyAlignment="1">
      <alignment horizontal="center" vertical="center"/>
    </xf>
    <xf numFmtId="0" fontId="17" fillId="5" borderId="96" xfId="0" applyFont="1" applyFill="1" applyBorder="1" applyAlignment="1">
      <alignment horizontal="center" vertical="center"/>
    </xf>
    <xf numFmtId="189" fontId="17" fillId="5" borderId="18" xfId="0" applyNumberFormat="1" applyFont="1" applyFill="1" applyBorder="1" applyAlignment="1">
      <alignment horizontal="center" vertical="center"/>
    </xf>
    <xf numFmtId="0" fontId="0" fillId="9" borderId="63" xfId="0" applyFont="1" applyFill="1" applyBorder="1" applyAlignment="1">
      <alignment horizontal="center" vertical="center"/>
    </xf>
    <xf numFmtId="38" fontId="1" fillId="6" borderId="56" xfId="5" applyFont="1" applyFill="1" applyBorder="1">
      <alignment vertical="center"/>
    </xf>
    <xf numFmtId="38" fontId="1" fillId="6" borderId="57" xfId="5" applyFont="1" applyFill="1" applyBorder="1">
      <alignment vertical="center"/>
    </xf>
    <xf numFmtId="38" fontId="1" fillId="7" borderId="57" xfId="5" applyFont="1" applyFill="1" applyBorder="1">
      <alignment vertical="center"/>
    </xf>
    <xf numFmtId="38" fontId="1" fillId="7" borderId="59" xfId="5" applyFont="1" applyFill="1" applyBorder="1">
      <alignment vertical="center"/>
    </xf>
    <xf numFmtId="38" fontId="0" fillId="7" borderId="61" xfId="0" applyNumberFormat="1" applyFont="1" applyFill="1" applyBorder="1">
      <alignment vertical="center"/>
    </xf>
    <xf numFmtId="38" fontId="0" fillId="7" borderId="58" xfId="0" applyNumberFormat="1" applyFont="1" applyFill="1" applyBorder="1">
      <alignment vertical="center"/>
    </xf>
    <xf numFmtId="38" fontId="1" fillId="6" borderId="29" xfId="2" applyFont="1" applyFill="1" applyBorder="1">
      <alignment vertical="center"/>
    </xf>
    <xf numFmtId="38" fontId="0" fillId="0" borderId="51" xfId="2" applyFont="1" applyBorder="1">
      <alignment vertical="center"/>
    </xf>
    <xf numFmtId="38" fontId="1" fillId="6" borderId="31" xfId="2" applyFont="1" applyFill="1" applyBorder="1">
      <alignment vertical="center"/>
    </xf>
    <xf numFmtId="38" fontId="0" fillId="0" borderId="52" xfId="2" applyFont="1" applyBorder="1">
      <alignment vertical="center"/>
    </xf>
    <xf numFmtId="38" fontId="1" fillId="7" borderId="52" xfId="2" applyFont="1" applyFill="1" applyBorder="1">
      <alignment vertical="center"/>
    </xf>
    <xf numFmtId="38" fontId="1" fillId="6" borderId="35" xfId="2" applyFont="1" applyFill="1" applyBorder="1">
      <alignment vertical="center"/>
    </xf>
    <xf numFmtId="38" fontId="1" fillId="7" borderId="11" xfId="2" applyFont="1" applyFill="1" applyBorder="1">
      <alignment vertical="center"/>
    </xf>
    <xf numFmtId="38" fontId="1" fillId="6" borderId="64" xfId="2" applyFont="1" applyFill="1" applyBorder="1">
      <alignment vertical="center"/>
    </xf>
    <xf numFmtId="38" fontId="0" fillId="0" borderId="31" xfId="0" applyNumberFormat="1" applyFont="1" applyBorder="1">
      <alignment vertical="center"/>
    </xf>
    <xf numFmtId="38" fontId="0" fillId="7" borderId="53" xfId="0" applyNumberFormat="1" applyFont="1" applyFill="1" applyBorder="1">
      <alignment vertical="center"/>
    </xf>
    <xf numFmtId="38" fontId="0" fillId="0" borderId="35" xfId="0" applyNumberFormat="1" applyFont="1" applyBorder="1">
      <alignment vertical="center"/>
    </xf>
    <xf numFmtId="38" fontId="0" fillId="7" borderId="52" xfId="0" applyNumberFormat="1" applyFont="1" applyFill="1" applyBorder="1">
      <alignment vertical="center"/>
    </xf>
    <xf numFmtId="38" fontId="44" fillId="0" borderId="0" xfId="2" applyFont="1">
      <alignment vertical="center"/>
    </xf>
    <xf numFmtId="38" fontId="0" fillId="16" borderId="15" xfId="2" applyFont="1" applyFill="1" applyBorder="1">
      <alignment vertical="center"/>
    </xf>
    <xf numFmtId="38" fontId="1" fillId="16" borderId="58" xfId="5" applyFont="1" applyFill="1" applyBorder="1">
      <alignment vertical="center"/>
    </xf>
    <xf numFmtId="176" fontId="17" fillId="5" borderId="10" xfId="5" applyNumberFormat="1" applyFont="1" applyFill="1" applyBorder="1" applyAlignment="1">
      <alignment horizontal="right"/>
    </xf>
    <xf numFmtId="179" fontId="17" fillId="5" borderId="12" xfId="5" applyNumberFormat="1" applyFont="1" applyFill="1" applyBorder="1" applyAlignment="1">
      <alignment horizontal="center" vertical="center"/>
    </xf>
    <xf numFmtId="176" fontId="17" fillId="5" borderId="0" xfId="5" applyNumberFormat="1" applyFont="1" applyFill="1" applyBorder="1" applyAlignment="1">
      <alignment horizontal="right"/>
    </xf>
    <xf numFmtId="0" fontId="17" fillId="5" borderId="10" xfId="0" quotePrefix="1" applyFont="1" applyFill="1" applyBorder="1" applyAlignment="1">
      <alignment horizontal="center"/>
    </xf>
    <xf numFmtId="0" fontId="54" fillId="5" borderId="17" xfId="0" quotePrefix="1" applyFont="1" applyFill="1" applyBorder="1" applyAlignment="1">
      <alignment horizontal="left" wrapText="1"/>
    </xf>
    <xf numFmtId="0" fontId="54" fillId="5" borderId="17" xfId="0" quotePrefix="1" applyFont="1" applyFill="1" applyBorder="1" applyAlignment="1">
      <alignment horizontal="left" vertical="center" wrapText="1"/>
    </xf>
    <xf numFmtId="38" fontId="44" fillId="0" borderId="0" xfId="2" applyFont="1" applyFill="1" applyAlignment="1">
      <alignment vertical="center"/>
    </xf>
    <xf numFmtId="38" fontId="44" fillId="5" borderId="0" xfId="2" applyFont="1" applyFill="1" applyAlignment="1">
      <alignment vertical="center"/>
    </xf>
    <xf numFmtId="176" fontId="77" fillId="0" borderId="0" xfId="2" applyNumberFormat="1" applyFont="1" applyFill="1" applyAlignment="1"/>
    <xf numFmtId="0" fontId="44" fillId="0" borderId="17" xfId="0" quotePrefix="1" applyFont="1" applyFill="1" applyBorder="1" applyAlignment="1">
      <alignment vertical="center"/>
    </xf>
    <xf numFmtId="0" fontId="44" fillId="0" borderId="18" xfId="0" quotePrefix="1" applyFont="1" applyFill="1" applyBorder="1" applyAlignment="1">
      <alignment vertical="center"/>
    </xf>
    <xf numFmtId="3" fontId="54" fillId="0" borderId="0" xfId="0" applyNumberFormat="1" applyFont="1" applyFill="1" applyAlignment="1"/>
    <xf numFmtId="0" fontId="17" fillId="5" borderId="19" xfId="0" quotePrefix="1" applyFont="1" applyFill="1" applyBorder="1" applyAlignment="1">
      <alignment horizontal="center"/>
    </xf>
    <xf numFmtId="0" fontId="17" fillId="0" borderId="96" xfId="0" applyFont="1" applyFill="1" applyBorder="1" applyAlignment="1"/>
    <xf numFmtId="176" fontId="17" fillId="0" borderId="8" xfId="2" applyNumberFormat="1" applyFont="1" applyBorder="1">
      <alignment vertical="center"/>
    </xf>
    <xf numFmtId="176" fontId="17" fillId="0" borderId="10" xfId="2" applyNumberFormat="1" applyFont="1" applyBorder="1">
      <alignment vertical="center"/>
    </xf>
    <xf numFmtId="176" fontId="17" fillId="5" borderId="19" xfId="0" quotePrefix="1" applyNumberFormat="1" applyFont="1" applyFill="1" applyBorder="1" applyAlignment="1">
      <alignment horizontal="right"/>
    </xf>
    <xf numFmtId="0" fontId="44" fillId="5" borderId="27" xfId="0" applyFont="1" applyFill="1" applyBorder="1" applyAlignment="1">
      <alignment horizontal="center" vertical="center" shrinkToFit="1"/>
    </xf>
    <xf numFmtId="176" fontId="17" fillId="5" borderId="5" xfId="0" quotePrefix="1" applyNumberFormat="1" applyFont="1" applyFill="1" applyBorder="1" applyAlignment="1">
      <alignment horizontal="right"/>
    </xf>
    <xf numFmtId="179" fontId="17" fillId="5" borderId="96" xfId="5" quotePrefix="1" applyNumberFormat="1" applyFont="1" applyFill="1" applyBorder="1" applyAlignment="1">
      <alignment vertical="center"/>
    </xf>
    <xf numFmtId="179" fontId="17" fillId="5" borderId="96" xfId="5" quotePrefix="1" applyNumberFormat="1" applyFont="1" applyFill="1" applyBorder="1" applyAlignment="1">
      <alignment horizontal="right" vertical="center"/>
    </xf>
    <xf numFmtId="191" fontId="17" fillId="5" borderId="96" xfId="5" applyNumberFormat="1" applyFont="1" applyFill="1" applyBorder="1" applyAlignment="1">
      <alignment vertical="center"/>
    </xf>
    <xf numFmtId="179" fontId="17" fillId="5" borderId="96" xfId="5" applyNumberFormat="1" applyFont="1" applyFill="1" applyBorder="1" applyAlignment="1">
      <alignment vertical="center"/>
    </xf>
    <xf numFmtId="179" fontId="17" fillId="5" borderId="96" xfId="5" applyNumberFormat="1" applyFont="1" applyFill="1" applyBorder="1" applyAlignment="1">
      <alignment horizontal="center" vertical="center"/>
    </xf>
    <xf numFmtId="179" fontId="17" fillId="5" borderId="27" xfId="5" quotePrefix="1" applyNumberFormat="1" applyFont="1" applyFill="1" applyBorder="1" applyAlignment="1">
      <alignment horizontal="center" vertical="center"/>
    </xf>
    <xf numFmtId="179" fontId="17" fillId="5" borderId="5" xfId="5" quotePrefix="1" applyNumberFormat="1" applyFont="1" applyFill="1" applyBorder="1" applyAlignment="1">
      <alignment horizontal="center" vertical="center"/>
    </xf>
    <xf numFmtId="179" fontId="17" fillId="5" borderId="5" xfId="5" quotePrefix="1" applyNumberFormat="1" applyFont="1" applyFill="1" applyBorder="1" applyAlignment="1">
      <alignment vertical="center"/>
    </xf>
    <xf numFmtId="179" fontId="17" fillId="5" borderId="38" xfId="5" applyNumberFormat="1" applyFont="1" applyFill="1" applyBorder="1" applyAlignment="1">
      <alignment horizontal="center" vertical="center"/>
    </xf>
    <xf numFmtId="0" fontId="17" fillId="5" borderId="33" xfId="0" applyFont="1" applyFill="1" applyBorder="1" applyAlignment="1">
      <alignment horizontal="right" vertical="center"/>
    </xf>
    <xf numFmtId="0" fontId="17" fillId="5" borderId="96" xfId="0" applyFont="1" applyFill="1" applyBorder="1" applyAlignment="1">
      <alignment horizontal="right"/>
    </xf>
    <xf numFmtId="0" fontId="17" fillId="5" borderId="0" xfId="0" applyFont="1" applyFill="1" applyBorder="1" applyAlignment="1">
      <alignment horizontal="right"/>
    </xf>
    <xf numFmtId="0" fontId="17" fillId="5" borderId="96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right" vertical="center"/>
    </xf>
    <xf numFmtId="179" fontId="17" fillId="5" borderId="21" xfId="5" applyNumberFormat="1" applyFont="1" applyFill="1" applyBorder="1" applyAlignment="1">
      <alignment horizontal="center" vertical="center"/>
    </xf>
    <xf numFmtId="176" fontId="17" fillId="5" borderId="27" xfId="5" applyNumberFormat="1" applyFont="1" applyFill="1" applyBorder="1" applyAlignment="1">
      <alignment horizontal="center"/>
    </xf>
    <xf numFmtId="0" fontId="17" fillId="5" borderId="20" xfId="0" applyFont="1" applyFill="1" applyBorder="1" applyAlignment="1">
      <alignment horizontal="center" vertical="center" shrinkToFit="1"/>
    </xf>
    <xf numFmtId="0" fontId="44" fillId="5" borderId="20" xfId="0" applyFont="1" applyFill="1" applyBorder="1" applyAlignment="1">
      <alignment horizontal="center" vertical="center" shrinkToFit="1"/>
    </xf>
    <xf numFmtId="0" fontId="44" fillId="5" borderId="63" xfId="0" applyFont="1" applyFill="1" applyBorder="1" applyAlignment="1">
      <alignment vertical="center"/>
    </xf>
    <xf numFmtId="0" fontId="54" fillId="5" borderId="58" xfId="0" quotePrefix="1" applyFont="1" applyFill="1" applyBorder="1" applyAlignment="1">
      <alignment horizontal="left" vertical="center" wrapText="1"/>
    </xf>
    <xf numFmtId="0" fontId="54" fillId="5" borderId="57" xfId="0" quotePrefix="1" applyFont="1" applyFill="1" applyBorder="1" applyAlignment="1">
      <alignment horizontal="left" vertical="center"/>
    </xf>
    <xf numFmtId="0" fontId="17" fillId="5" borderId="59" xfId="0" applyFont="1" applyFill="1" applyBorder="1" applyAlignment="1">
      <alignment vertical="center"/>
    </xf>
    <xf numFmtId="0" fontId="17" fillId="5" borderId="63" xfId="0" quotePrefix="1" applyFont="1" applyFill="1" applyBorder="1" applyAlignment="1">
      <alignment horizontal="left" vertical="center" wrapText="1"/>
    </xf>
    <xf numFmtId="0" fontId="44" fillId="5" borderId="56" xfId="0" quotePrefix="1" applyFont="1" applyFill="1" applyBorder="1" applyAlignment="1">
      <alignment horizontal="left" vertical="center" wrapText="1"/>
    </xf>
    <xf numFmtId="0" fontId="17" fillId="5" borderId="59" xfId="0" quotePrefix="1" applyFont="1" applyFill="1" applyBorder="1" applyAlignment="1">
      <alignment horizontal="left" vertical="center" wrapText="1"/>
    </xf>
    <xf numFmtId="0" fontId="17" fillId="0" borderId="58" xfId="0" applyFont="1" applyBorder="1" applyAlignment="1">
      <alignment vertical="center"/>
    </xf>
    <xf numFmtId="0" fontId="44" fillId="5" borderId="59" xfId="0" quotePrefix="1" applyFont="1" applyFill="1" applyBorder="1" applyAlignment="1">
      <alignment horizontal="left" vertical="center" wrapText="1"/>
    </xf>
    <xf numFmtId="0" fontId="44" fillId="5" borderId="57" xfId="0" quotePrefix="1" applyFont="1" applyFill="1" applyBorder="1" applyAlignment="1">
      <alignment horizontal="left" vertical="center"/>
    </xf>
    <xf numFmtId="0" fontId="44" fillId="5" borderId="57" xfId="0" quotePrefix="1" applyFont="1" applyFill="1" applyBorder="1" applyAlignment="1">
      <alignment horizontal="left" vertical="center" wrapText="1"/>
    </xf>
    <xf numFmtId="0" fontId="44" fillId="5" borderId="58" xfId="0" quotePrefix="1" applyFont="1" applyFill="1" applyBorder="1" applyAlignment="1">
      <alignment horizontal="left" vertical="center" wrapText="1"/>
    </xf>
    <xf numFmtId="0" fontId="44" fillId="5" borderId="56" xfId="0" applyFont="1" applyFill="1" applyBorder="1" applyAlignment="1">
      <alignment vertical="center"/>
    </xf>
    <xf numFmtId="0" fontId="44" fillId="5" borderId="57" xfId="0" applyFont="1" applyFill="1" applyBorder="1" applyAlignment="1">
      <alignment vertical="center"/>
    </xf>
    <xf numFmtId="0" fontId="54" fillId="5" borderId="85" xfId="0" applyFont="1" applyFill="1" applyBorder="1" applyAlignment="1">
      <alignment vertical="top" wrapText="1" shrinkToFit="1"/>
    </xf>
    <xf numFmtId="0" fontId="17" fillId="5" borderId="57" xfId="0" applyFont="1" applyFill="1" applyBorder="1" applyAlignment="1">
      <alignment horizontal="left" wrapText="1"/>
    </xf>
    <xf numFmtId="0" fontId="44" fillId="5" borderId="57" xfId="0" quotePrefix="1" applyFont="1" applyFill="1" applyBorder="1" applyAlignment="1">
      <alignment horizontal="left"/>
    </xf>
    <xf numFmtId="0" fontId="44" fillId="5" borderId="59" xfId="0" applyFont="1" applyFill="1" applyBorder="1" applyAlignment="1">
      <alignment horizontal="left" wrapText="1"/>
    </xf>
    <xf numFmtId="0" fontId="44" fillId="5" borderId="61" xfId="0" applyFont="1" applyFill="1" applyBorder="1" applyAlignment="1">
      <alignment horizontal="left" wrapText="1"/>
    </xf>
    <xf numFmtId="0" fontId="44" fillId="5" borderId="57" xfId="0" applyFont="1" applyFill="1" applyBorder="1">
      <alignment vertical="center"/>
    </xf>
    <xf numFmtId="0" fontId="44" fillId="5" borderId="17" xfId="0" applyFont="1" applyFill="1" applyBorder="1" applyAlignment="1">
      <alignment horizontal="left" wrapText="1"/>
    </xf>
    <xf numFmtId="0" fontId="44" fillId="5" borderId="57" xfId="0" quotePrefix="1" applyFont="1" applyFill="1" applyBorder="1" applyAlignment="1">
      <alignment horizontal="left" wrapText="1"/>
    </xf>
    <xf numFmtId="0" fontId="44" fillId="0" borderId="10" xfId="0" applyFont="1" applyFill="1" applyBorder="1" applyAlignment="1"/>
    <xf numFmtId="0" fontId="17" fillId="5" borderId="19" xfId="0" quotePrefix="1" applyFont="1" applyFill="1" applyBorder="1" applyAlignment="1">
      <alignment horizontal="center" shrinkToFit="1"/>
    </xf>
    <xf numFmtId="0" fontId="54" fillId="5" borderId="52" xfId="0" quotePrefix="1" applyFont="1" applyFill="1" applyBorder="1" applyAlignment="1">
      <alignment horizontal="left" vertical="center"/>
    </xf>
    <xf numFmtId="0" fontId="17" fillId="5" borderId="11" xfId="0" quotePrefix="1" applyFont="1" applyFill="1" applyBorder="1" applyAlignment="1">
      <alignment horizontal="left" vertical="center" wrapText="1"/>
    </xf>
    <xf numFmtId="0" fontId="17" fillId="0" borderId="15" xfId="0" applyFont="1" applyBorder="1" applyAlignment="1">
      <alignment vertical="center"/>
    </xf>
    <xf numFmtId="38" fontId="54" fillId="0" borderId="0" xfId="5" applyFont="1" applyFill="1">
      <alignment vertical="center"/>
    </xf>
    <xf numFmtId="38" fontId="54" fillId="0" borderId="0" xfId="2" applyFont="1" applyFill="1">
      <alignment vertical="center"/>
    </xf>
    <xf numFmtId="0" fontId="54" fillId="5" borderId="57" xfId="0" quotePrefix="1" applyFont="1" applyFill="1" applyBorder="1" applyAlignment="1">
      <alignment horizontal="left"/>
    </xf>
    <xf numFmtId="0" fontId="54" fillId="5" borderId="52" xfId="0" quotePrefix="1" applyFont="1" applyFill="1" applyBorder="1" applyAlignment="1">
      <alignment vertical="top" wrapText="1"/>
    </xf>
    <xf numFmtId="0" fontId="0" fillId="5" borderId="2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vertical="center"/>
    </xf>
    <xf numFmtId="0" fontId="2" fillId="5" borderId="0" xfId="0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54" fillId="5" borderId="1" xfId="0" applyFont="1" applyFill="1" applyBorder="1" applyAlignment="1">
      <alignment vertical="center"/>
    </xf>
    <xf numFmtId="0" fontId="54" fillId="5" borderId="2" xfId="0" applyFont="1" applyFill="1" applyBorder="1" applyAlignment="1">
      <alignment horizontal="right" vertical="center"/>
    </xf>
    <xf numFmtId="0" fontId="54" fillId="5" borderId="44" xfId="0" applyFont="1" applyFill="1" applyBorder="1" applyAlignment="1">
      <alignment horizontal="right" vertical="center"/>
    </xf>
    <xf numFmtId="0" fontId="44" fillId="5" borderId="2" xfId="0" applyFont="1" applyFill="1" applyBorder="1" applyAlignment="1">
      <alignment horizontal="center" vertical="center"/>
    </xf>
    <xf numFmtId="0" fontId="54" fillId="5" borderId="23" xfId="0" applyFont="1" applyFill="1" applyBorder="1" applyAlignment="1">
      <alignment horizontal="right" vertical="center"/>
    </xf>
    <xf numFmtId="0" fontId="17" fillId="5" borderId="73" xfId="0" applyFont="1" applyFill="1" applyBorder="1" applyAlignment="1" applyProtection="1">
      <alignment horizontal="center" vertical="center"/>
      <protection locked="0"/>
    </xf>
    <xf numFmtId="0" fontId="17" fillId="5" borderId="75" xfId="0" applyFont="1" applyFill="1" applyBorder="1" applyAlignment="1" applyProtection="1">
      <alignment horizontal="center" vertical="center"/>
      <protection locked="0"/>
    </xf>
    <xf numFmtId="0" fontId="17" fillId="5" borderId="75" xfId="0" quotePrefix="1" applyFont="1" applyFill="1" applyBorder="1" applyAlignment="1" applyProtection="1">
      <alignment horizontal="center" vertical="center"/>
      <protection locked="0"/>
    </xf>
    <xf numFmtId="0" fontId="17" fillId="5" borderId="76" xfId="0" quotePrefix="1" applyFont="1" applyFill="1" applyBorder="1" applyAlignment="1" applyProtection="1">
      <alignment horizontal="center" vertical="center"/>
      <protection locked="0"/>
    </xf>
    <xf numFmtId="0" fontId="54" fillId="5" borderId="5" xfId="0" applyFont="1" applyFill="1" applyBorder="1" applyAlignment="1">
      <alignment horizontal="centerContinuous"/>
    </xf>
    <xf numFmtId="0" fontId="54" fillId="5" borderId="7" xfId="0" applyFont="1" applyFill="1" applyBorder="1" applyAlignment="1">
      <alignment horizontal="distributed"/>
    </xf>
    <xf numFmtId="176" fontId="17" fillId="5" borderId="0" xfId="5" quotePrefix="1" applyNumberFormat="1" applyFont="1" applyFill="1" applyBorder="1" applyAlignment="1">
      <alignment horizontal="right"/>
    </xf>
    <xf numFmtId="176" fontId="17" fillId="5" borderId="0" xfId="5" applyNumberFormat="1" applyFont="1" applyFill="1" applyBorder="1" applyAlignment="1">
      <alignment vertical="center"/>
    </xf>
    <xf numFmtId="176" fontId="17" fillId="5" borderId="0" xfId="5" applyNumberFormat="1" applyFont="1" applyFill="1" applyBorder="1">
      <alignment vertical="center"/>
    </xf>
    <xf numFmtId="176" fontId="17" fillId="5" borderId="10" xfId="5" applyNumberFormat="1" applyFont="1" applyFill="1" applyBorder="1">
      <alignment vertical="center"/>
    </xf>
    <xf numFmtId="194" fontId="17" fillId="0" borderId="0" xfId="0" applyNumberFormat="1" applyFont="1">
      <alignment vertical="center"/>
    </xf>
    <xf numFmtId="0" fontId="54" fillId="5" borderId="14" xfId="0" applyFont="1" applyFill="1" applyBorder="1" applyAlignment="1">
      <alignment horizontal="distributed"/>
    </xf>
    <xf numFmtId="0" fontId="54" fillId="0" borderId="18" xfId="0" quotePrefix="1" applyFont="1" applyFill="1" applyBorder="1" applyAlignment="1">
      <alignment horizontal="distributed"/>
    </xf>
    <xf numFmtId="0" fontId="54" fillId="5" borderId="58" xfId="0" applyFont="1" applyFill="1" applyBorder="1" applyAlignment="1">
      <alignment horizontal="distributed" wrapText="1"/>
    </xf>
    <xf numFmtId="176" fontId="17" fillId="5" borderId="10" xfId="5" quotePrefix="1" applyNumberFormat="1" applyFont="1" applyFill="1" applyBorder="1" applyAlignment="1">
      <alignment horizontal="right"/>
    </xf>
    <xf numFmtId="0" fontId="17" fillId="5" borderId="10" xfId="0" applyFont="1" applyFill="1" applyBorder="1" applyAlignment="1">
      <alignment horizontal="right" vertical="center"/>
    </xf>
    <xf numFmtId="0" fontId="54" fillId="5" borderId="27" xfId="0" applyFont="1" applyFill="1" applyBorder="1" applyAlignment="1">
      <alignment horizontal="centerContinuous"/>
    </xf>
    <xf numFmtId="0" fontId="54" fillId="0" borderId="18" xfId="0" applyFont="1" applyFill="1" applyBorder="1" applyAlignment="1">
      <alignment horizontal="distributed"/>
    </xf>
    <xf numFmtId="0" fontId="17" fillId="5" borderId="18" xfId="0" applyFont="1" applyFill="1" applyBorder="1" applyAlignment="1">
      <alignment horizontal="right" vertical="center"/>
    </xf>
    <xf numFmtId="0" fontId="54" fillId="5" borderId="7" xfId="0" quotePrefix="1" applyFont="1" applyFill="1" applyBorder="1" applyAlignment="1">
      <alignment horizontal="distributed" wrapText="1"/>
    </xf>
    <xf numFmtId="0" fontId="17" fillId="5" borderId="10" xfId="0" quotePrefix="1" applyFont="1" applyFill="1" applyBorder="1" applyAlignment="1">
      <alignment horizontal="right"/>
    </xf>
    <xf numFmtId="179" fontId="17" fillId="5" borderId="10" xfId="5" quotePrefix="1" applyNumberFormat="1" applyFont="1" applyFill="1" applyBorder="1" applyAlignment="1">
      <alignment horizontal="right" vertical="center"/>
    </xf>
    <xf numFmtId="179" fontId="17" fillId="5" borderId="10" xfId="0" applyNumberFormat="1" applyFont="1" applyFill="1" applyBorder="1" applyAlignment="1">
      <alignment horizontal="right" vertical="center"/>
    </xf>
    <xf numFmtId="176" fontId="17" fillId="5" borderId="10" xfId="5" applyNumberFormat="1" applyFont="1" applyFill="1" applyBorder="1" applyAlignment="1">
      <alignment horizontal="right" vertical="center"/>
    </xf>
    <xf numFmtId="0" fontId="54" fillId="5" borderId="14" xfId="0" quotePrefix="1" applyFont="1" applyFill="1" applyBorder="1" applyAlignment="1">
      <alignment horizontal="center" wrapText="1"/>
    </xf>
    <xf numFmtId="179" fontId="0" fillId="0" borderId="0" xfId="0" applyNumberFormat="1" applyFont="1">
      <alignment vertical="center"/>
    </xf>
    <xf numFmtId="0" fontId="54" fillId="5" borderId="14" xfId="0" applyFont="1" applyFill="1" applyBorder="1" applyAlignment="1">
      <alignment horizontal="center" wrapText="1"/>
    </xf>
    <xf numFmtId="0" fontId="54" fillId="5" borderId="5" xfId="0" applyFont="1" applyFill="1" applyBorder="1" applyAlignment="1">
      <alignment horizontal="center"/>
    </xf>
    <xf numFmtId="0" fontId="54" fillId="5" borderId="7" xfId="0" quotePrefix="1" applyFont="1" applyFill="1" applyBorder="1" applyAlignment="1">
      <alignment horizontal="center"/>
    </xf>
    <xf numFmtId="0" fontId="54" fillId="5" borderId="18" xfId="0" applyFont="1" applyFill="1" applyBorder="1" applyAlignment="1">
      <alignment horizontal="distributed"/>
    </xf>
    <xf numFmtId="0" fontId="54" fillId="5" borderId="57" xfId="0" applyFont="1" applyFill="1" applyBorder="1" applyAlignment="1">
      <alignment horizontal="left" wrapText="1"/>
    </xf>
    <xf numFmtId="0" fontId="54" fillId="5" borderId="9" xfId="0" quotePrefix="1" applyFont="1" applyFill="1" applyBorder="1" applyAlignment="1">
      <alignment horizontal="center"/>
    </xf>
    <xf numFmtId="0" fontId="54" fillId="5" borderId="50" xfId="0" applyFont="1" applyFill="1" applyBorder="1" applyAlignment="1">
      <alignment horizontal="distributed"/>
    </xf>
    <xf numFmtId="0" fontId="54" fillId="5" borderId="34" xfId="0" applyFont="1" applyFill="1" applyBorder="1" applyAlignment="1">
      <alignment horizontal="distributed"/>
    </xf>
    <xf numFmtId="0" fontId="17" fillId="5" borderId="38" xfId="0" applyFont="1" applyFill="1" applyBorder="1" applyAlignment="1">
      <alignment horizontal="right"/>
    </xf>
    <xf numFmtId="191" fontId="17" fillId="5" borderId="33" xfId="0" applyNumberFormat="1" applyFont="1" applyFill="1" applyBorder="1" applyAlignment="1">
      <alignment vertical="center"/>
    </xf>
    <xf numFmtId="40" fontId="17" fillId="5" borderId="33" xfId="5" applyNumberFormat="1" applyFont="1" applyFill="1" applyBorder="1" applyAlignment="1">
      <alignment vertical="center"/>
    </xf>
    <xf numFmtId="40" fontId="17" fillId="5" borderId="33" xfId="5" applyNumberFormat="1" applyFont="1" applyFill="1" applyBorder="1">
      <alignment vertical="center"/>
    </xf>
    <xf numFmtId="40" fontId="17" fillId="5" borderId="33" xfId="0" applyNumberFormat="1" applyFont="1" applyFill="1" applyBorder="1">
      <alignment vertical="center"/>
    </xf>
    <xf numFmtId="0" fontId="17" fillId="0" borderId="33" xfId="0" applyFont="1" applyBorder="1">
      <alignment vertical="center"/>
    </xf>
    <xf numFmtId="0" fontId="17" fillId="0" borderId="34" xfId="0" applyFont="1" applyBorder="1">
      <alignment vertical="center"/>
    </xf>
    <xf numFmtId="0" fontId="54" fillId="5" borderId="9" xfId="0" quotePrefix="1" applyFont="1" applyFill="1" applyBorder="1" applyAlignment="1">
      <alignment horizontal="distributed"/>
    </xf>
    <xf numFmtId="0" fontId="54" fillId="5" borderId="52" xfId="0" applyFont="1" applyFill="1" applyBorder="1" applyAlignment="1">
      <alignment horizontal="distributed"/>
    </xf>
    <xf numFmtId="176" fontId="17" fillId="0" borderId="0" xfId="5" applyNumberFormat="1" applyFont="1" applyFill="1" applyBorder="1">
      <alignment vertical="center"/>
    </xf>
    <xf numFmtId="176" fontId="17" fillId="5" borderId="33" xfId="5" applyNumberFormat="1" applyFont="1" applyFill="1" applyBorder="1">
      <alignment vertical="center"/>
    </xf>
    <xf numFmtId="0" fontId="54" fillId="5" borderId="53" xfId="0" applyFont="1" applyFill="1" applyBorder="1" applyAlignment="1">
      <alignment horizontal="distributed"/>
    </xf>
    <xf numFmtId="0" fontId="54" fillId="5" borderId="17" xfId="0" applyFont="1" applyFill="1" applyBorder="1" applyAlignment="1">
      <alignment horizontal="left"/>
    </xf>
    <xf numFmtId="0" fontId="54" fillId="5" borderId="15" xfId="0" applyFont="1" applyFill="1" applyBorder="1" applyAlignment="1">
      <alignment horizontal="distributed"/>
    </xf>
    <xf numFmtId="0" fontId="54" fillId="5" borderId="18" xfId="0" quotePrefix="1" applyFont="1" applyFill="1" applyBorder="1" applyAlignment="1">
      <alignment horizontal="left"/>
    </xf>
    <xf numFmtId="0" fontId="54" fillId="5" borderId="19" xfId="0" applyFont="1" applyFill="1" applyBorder="1" applyAlignment="1">
      <alignment horizontal="center"/>
    </xf>
    <xf numFmtId="0" fontId="54" fillId="5" borderId="9" xfId="0" applyFont="1" applyFill="1" applyBorder="1" applyAlignment="1">
      <alignment horizontal="distributed"/>
    </xf>
    <xf numFmtId="0" fontId="54" fillId="5" borderId="11" xfId="0" quotePrefix="1" applyFont="1" applyFill="1" applyBorder="1" applyAlignment="1">
      <alignment horizontal="distributed"/>
    </xf>
    <xf numFmtId="38" fontId="17" fillId="5" borderId="10" xfId="5" quotePrefix="1" applyFont="1" applyFill="1" applyBorder="1" applyAlignment="1">
      <alignment vertical="center"/>
    </xf>
    <xf numFmtId="38" fontId="17" fillId="5" borderId="10" xfId="5" applyFont="1" applyFill="1" applyBorder="1" applyAlignment="1">
      <alignment vertical="center"/>
    </xf>
    <xf numFmtId="38" fontId="17" fillId="5" borderId="10" xfId="5" applyFont="1" applyFill="1" applyBorder="1">
      <alignment vertical="center"/>
    </xf>
    <xf numFmtId="0" fontId="54" fillId="5" borderId="16" xfId="0" applyFont="1" applyFill="1" applyBorder="1" applyAlignment="1">
      <alignment horizontal="left" wrapText="1"/>
    </xf>
    <xf numFmtId="0" fontId="54" fillId="5" borderId="27" xfId="0" applyFont="1" applyFill="1" applyBorder="1" applyAlignment="1">
      <alignment horizontal="center"/>
    </xf>
    <xf numFmtId="38" fontId="17" fillId="5" borderId="0" xfId="2" quotePrefix="1" applyFont="1" applyFill="1" applyBorder="1" applyAlignment="1">
      <alignment horizontal="right"/>
    </xf>
    <xf numFmtId="38" fontId="17" fillId="5" borderId="10" xfId="2" quotePrefix="1" applyFont="1" applyFill="1" applyBorder="1" applyAlignment="1">
      <alignment horizontal="right"/>
    </xf>
    <xf numFmtId="38" fontId="17" fillId="0" borderId="10" xfId="2" applyFont="1" applyBorder="1">
      <alignment vertical="center"/>
    </xf>
    <xf numFmtId="38" fontId="17" fillId="0" borderId="16" xfId="2" applyFont="1" applyBorder="1">
      <alignment vertical="center"/>
    </xf>
    <xf numFmtId="0" fontId="54" fillId="5" borderId="17" xfId="0" applyFont="1" applyFill="1" applyBorder="1" applyAlignment="1">
      <alignment horizontal="distributed"/>
    </xf>
    <xf numFmtId="179" fontId="17" fillId="5" borderId="10" xfId="5" applyNumberFormat="1" applyFont="1" applyFill="1" applyBorder="1" applyAlignment="1">
      <alignment vertical="center"/>
    </xf>
    <xf numFmtId="176" fontId="17" fillId="5" borderId="0" xfId="2" applyNumberFormat="1" applyFont="1" applyFill="1" applyBorder="1" applyAlignment="1">
      <alignment vertical="center"/>
    </xf>
    <xf numFmtId="176" fontId="17" fillId="0" borderId="0" xfId="2" applyNumberFormat="1" applyFont="1">
      <alignment vertical="center"/>
    </xf>
    <xf numFmtId="176" fontId="17" fillId="5" borderId="0" xfId="2" applyNumberFormat="1" applyFont="1" applyFill="1" applyBorder="1">
      <alignment vertical="center"/>
    </xf>
    <xf numFmtId="176" fontId="17" fillId="5" borderId="17" xfId="2" applyNumberFormat="1" applyFont="1" applyFill="1" applyBorder="1">
      <alignment vertical="center"/>
    </xf>
    <xf numFmtId="40" fontId="17" fillId="5" borderId="0" xfId="5" quotePrefix="1" applyNumberFormat="1" applyFont="1" applyFill="1" applyBorder="1" applyAlignment="1">
      <alignment horizontal="right"/>
    </xf>
    <xf numFmtId="40" fontId="17" fillId="5" borderId="0" xfId="5" quotePrefix="1" applyNumberFormat="1" applyFont="1" applyFill="1" applyBorder="1" applyAlignment="1">
      <alignment vertical="center"/>
    </xf>
    <xf numFmtId="40" fontId="17" fillId="5" borderId="0" xfId="0" applyNumberFormat="1" applyFont="1" applyFill="1" applyBorder="1" applyAlignment="1">
      <alignment vertical="center"/>
    </xf>
    <xf numFmtId="40" fontId="17" fillId="0" borderId="0" xfId="2" applyNumberFormat="1" applyFont="1">
      <alignment vertical="center"/>
    </xf>
    <xf numFmtId="40" fontId="17" fillId="0" borderId="17" xfId="2" applyNumberFormat="1" applyFont="1" applyBorder="1">
      <alignment vertical="center"/>
    </xf>
    <xf numFmtId="0" fontId="54" fillId="5" borderId="17" xfId="0" quotePrefix="1" applyFont="1" applyFill="1" applyBorder="1" applyAlignment="1">
      <alignment horizontal="left" vertical="top" wrapText="1"/>
    </xf>
    <xf numFmtId="0" fontId="54" fillId="5" borderId="58" xfId="0" quotePrefix="1" applyFont="1" applyFill="1" applyBorder="1" applyAlignment="1">
      <alignment horizontal="left"/>
    </xf>
    <xf numFmtId="176" fontId="17" fillId="0" borderId="0" xfId="5" quotePrefix="1" applyNumberFormat="1" applyFont="1" applyFill="1" applyBorder="1" applyAlignment="1">
      <alignment horizontal="right"/>
    </xf>
    <xf numFmtId="0" fontId="54" fillId="5" borderId="14" xfId="0" quotePrefix="1" applyFont="1" applyFill="1" applyBorder="1" applyAlignment="1">
      <alignment horizontal="distributed"/>
    </xf>
    <xf numFmtId="38" fontId="17" fillId="5" borderId="0" xfId="5" quotePrefix="1" applyFont="1" applyFill="1" applyBorder="1" applyAlignment="1">
      <alignment horizontal="right"/>
    </xf>
    <xf numFmtId="38" fontId="17" fillId="5" borderId="0" xfId="5" quotePrefix="1" applyFont="1" applyFill="1" applyBorder="1" applyAlignment="1">
      <alignment vertical="center"/>
    </xf>
    <xf numFmtId="38" fontId="17" fillId="5" borderId="0" xfId="5" applyFont="1" applyFill="1" applyBorder="1" applyAlignment="1">
      <alignment vertical="center"/>
    </xf>
    <xf numFmtId="38" fontId="17" fillId="0" borderId="0" xfId="2" applyFont="1">
      <alignment vertical="center"/>
    </xf>
    <xf numFmtId="38" fontId="17" fillId="5" borderId="10" xfId="2" quotePrefix="1" applyFont="1" applyFill="1" applyBorder="1" applyAlignment="1">
      <alignment vertical="center"/>
    </xf>
    <xf numFmtId="38" fontId="17" fillId="5" borderId="10" xfId="2" applyFont="1" applyFill="1" applyBorder="1" applyAlignment="1">
      <alignment vertical="center"/>
    </xf>
    <xf numFmtId="38" fontId="17" fillId="0" borderId="10" xfId="2" applyFont="1" applyFill="1" applyBorder="1" applyAlignment="1">
      <alignment vertical="center"/>
    </xf>
    <xf numFmtId="38" fontId="17" fillId="5" borderId="10" xfId="2" applyFont="1" applyFill="1" applyBorder="1">
      <alignment vertical="center"/>
    </xf>
    <xf numFmtId="38" fontId="17" fillId="0" borderId="10" xfId="2" applyFont="1" applyFill="1" applyBorder="1">
      <alignment vertical="center"/>
    </xf>
    <xf numFmtId="38" fontId="17" fillId="5" borderId="0" xfId="2" quotePrefix="1" applyFont="1" applyFill="1" applyBorder="1" applyAlignment="1">
      <alignment vertical="center"/>
    </xf>
    <xf numFmtId="38" fontId="17" fillId="5" borderId="0" xfId="2" applyFont="1" applyFill="1" applyBorder="1" applyAlignment="1">
      <alignment vertical="center"/>
    </xf>
    <xf numFmtId="0" fontId="54" fillId="5" borderId="6" xfId="0" quotePrefix="1" applyFont="1" applyFill="1" applyBorder="1" applyAlignment="1">
      <alignment horizontal="distributed"/>
    </xf>
    <xf numFmtId="0" fontId="54" fillId="5" borderId="57" xfId="0" applyFont="1" applyFill="1" applyBorder="1" applyAlignment="1">
      <alignment horizontal="distributed"/>
    </xf>
    <xf numFmtId="0" fontId="54" fillId="5" borderId="84" xfId="0" applyFont="1" applyFill="1" applyBorder="1" applyAlignment="1">
      <alignment horizontal="center" vertical="center"/>
    </xf>
    <xf numFmtId="0" fontId="54" fillId="5" borderId="73" xfId="0" applyFont="1" applyFill="1" applyBorder="1" applyAlignment="1">
      <alignment horizontal="center" vertical="top" wrapText="1"/>
    </xf>
    <xf numFmtId="40" fontId="17" fillId="5" borderId="73" xfId="2" applyNumberFormat="1" applyFont="1" applyFill="1" applyBorder="1" applyAlignment="1">
      <alignment horizontal="right" vertical="center" wrapText="1" shrinkToFit="1"/>
    </xf>
    <xf numFmtId="40" fontId="17" fillId="5" borderId="73" xfId="2" applyNumberFormat="1" applyFont="1" applyFill="1" applyBorder="1" applyAlignment="1">
      <alignment vertical="center"/>
    </xf>
    <xf numFmtId="40" fontId="17" fillId="0" borderId="73" xfId="2" applyNumberFormat="1" applyFont="1" applyBorder="1">
      <alignment vertical="center"/>
    </xf>
    <xf numFmtId="0" fontId="54" fillId="5" borderId="97" xfId="0" applyFont="1" applyFill="1" applyBorder="1" applyAlignment="1">
      <alignment vertical="center" wrapText="1"/>
    </xf>
    <xf numFmtId="0" fontId="54" fillId="5" borderId="31" xfId="0" applyFont="1" applyFill="1" applyBorder="1" applyAlignment="1">
      <alignment horizontal="center" vertical="center"/>
    </xf>
    <xf numFmtId="0" fontId="54" fillId="5" borderId="0" xfId="0" applyFont="1" applyFill="1" applyBorder="1" applyAlignment="1">
      <alignment horizontal="center" vertical="center"/>
    </xf>
    <xf numFmtId="0" fontId="54" fillId="5" borderId="52" xfId="0" applyFont="1" applyFill="1" applyBorder="1">
      <alignment vertical="center"/>
    </xf>
    <xf numFmtId="0" fontId="54" fillId="5" borderId="57" xfId="0" applyFont="1" applyFill="1" applyBorder="1" applyAlignment="1">
      <alignment wrapText="1"/>
    </xf>
    <xf numFmtId="0" fontId="44" fillId="5" borderId="52" xfId="0" applyFont="1" applyFill="1" applyBorder="1">
      <alignment vertical="center"/>
    </xf>
    <xf numFmtId="0" fontId="54" fillId="5" borderId="57" xfId="0" applyFont="1" applyFill="1" applyBorder="1">
      <alignment vertical="center"/>
    </xf>
    <xf numFmtId="0" fontId="0" fillId="5" borderId="52" xfId="0" applyFont="1" applyFill="1" applyBorder="1">
      <alignment vertical="center"/>
    </xf>
    <xf numFmtId="0" fontId="0" fillId="5" borderId="57" xfId="0" applyFont="1" applyFill="1" applyBorder="1">
      <alignment vertical="center"/>
    </xf>
    <xf numFmtId="0" fontId="54" fillId="5" borderId="29" xfId="0" applyFont="1" applyFill="1" applyBorder="1" applyAlignment="1">
      <alignment horizontal="center"/>
    </xf>
    <xf numFmtId="0" fontId="54" fillId="5" borderId="37" xfId="0" applyFont="1" applyFill="1" applyBorder="1" applyAlignment="1">
      <alignment horizontal="distributed"/>
    </xf>
    <xf numFmtId="0" fontId="54" fillId="5" borderId="44" xfId="0" applyFont="1" applyFill="1" applyBorder="1" applyAlignment="1">
      <alignment horizontal="distributed"/>
    </xf>
    <xf numFmtId="38" fontId="17" fillId="5" borderId="2" xfId="5" applyFont="1" applyFill="1" applyBorder="1" applyAlignment="1">
      <alignment horizontal="right" vertical="center"/>
    </xf>
    <xf numFmtId="38" fontId="17" fillId="0" borderId="17" xfId="2" applyFont="1" applyBorder="1">
      <alignment vertical="center"/>
    </xf>
    <xf numFmtId="0" fontId="54" fillId="5" borderId="31" xfId="0" applyFont="1" applyFill="1" applyBorder="1" applyAlignment="1">
      <alignment horizontal="center"/>
    </xf>
    <xf numFmtId="0" fontId="54" fillId="5" borderId="25" xfId="0" applyFont="1" applyFill="1" applyBorder="1" applyAlignment="1">
      <alignment horizontal="distributed"/>
    </xf>
    <xf numFmtId="0" fontId="54" fillId="5" borderId="24" xfId="0" applyFont="1" applyFill="1" applyBorder="1" applyAlignment="1">
      <alignment horizontal="distributed"/>
    </xf>
    <xf numFmtId="0" fontId="54" fillId="5" borderId="11" xfId="0" applyFont="1" applyFill="1" applyBorder="1" applyAlignment="1">
      <alignment horizontal="distributed"/>
    </xf>
    <xf numFmtId="38" fontId="17" fillId="5" borderId="10" xfId="5" applyFont="1" applyFill="1" applyBorder="1" applyAlignment="1">
      <alignment horizontal="right" vertical="center"/>
    </xf>
    <xf numFmtId="0" fontId="54" fillId="5" borderId="59" xfId="0" applyFont="1" applyFill="1" applyBorder="1">
      <alignment vertical="center"/>
    </xf>
    <xf numFmtId="0" fontId="54" fillId="5" borderId="58" xfId="0" applyFont="1" applyFill="1" applyBorder="1">
      <alignment vertical="center"/>
    </xf>
    <xf numFmtId="38" fontId="17" fillId="5" borderId="0" xfId="5" applyFont="1" applyFill="1" applyBorder="1" applyAlignment="1">
      <alignment horizontal="right" vertical="center"/>
    </xf>
    <xf numFmtId="0" fontId="17" fillId="5" borderId="57" xfId="0" applyFont="1" applyFill="1" applyBorder="1">
      <alignment vertical="center"/>
    </xf>
    <xf numFmtId="0" fontId="54" fillId="5" borderId="36" xfId="0" applyFont="1" applyFill="1" applyBorder="1" applyAlignment="1">
      <alignment horizontal="center"/>
    </xf>
    <xf numFmtId="0" fontId="54" fillId="5" borderId="43" xfId="0" applyFont="1" applyFill="1" applyBorder="1" applyAlignment="1">
      <alignment horizontal="distributed"/>
    </xf>
    <xf numFmtId="0" fontId="54" fillId="5" borderId="46" xfId="0" applyFont="1" applyFill="1" applyBorder="1" applyAlignment="1">
      <alignment horizontal="distributed"/>
    </xf>
    <xf numFmtId="0" fontId="54" fillId="5" borderId="63" xfId="0" applyFont="1" applyFill="1" applyBorder="1">
      <alignment vertical="center"/>
    </xf>
    <xf numFmtId="0" fontId="17" fillId="0" borderId="0" xfId="0" applyFont="1" applyFill="1" applyBorder="1" applyAlignment="1">
      <alignment horizontal="right" vertical="center"/>
    </xf>
    <xf numFmtId="2" fontId="0" fillId="0" borderId="0" xfId="0" applyNumberFormat="1" applyFont="1" applyFill="1">
      <alignment vertical="center"/>
    </xf>
    <xf numFmtId="2" fontId="0" fillId="0" borderId="0" xfId="2" applyNumberFormat="1" applyFont="1" applyFill="1">
      <alignment vertical="center"/>
    </xf>
    <xf numFmtId="2" fontId="0" fillId="0" borderId="0" xfId="2" applyNumberFormat="1" applyFont="1" applyFill="1" applyBorder="1">
      <alignment vertical="center"/>
    </xf>
    <xf numFmtId="0" fontId="55" fillId="5" borderId="0" xfId="0" applyFont="1" applyFill="1" applyAlignment="1">
      <alignment vertical="center"/>
    </xf>
    <xf numFmtId="0" fontId="54" fillId="5" borderId="20" xfId="0" applyFont="1" applyFill="1" applyBorder="1" applyAlignment="1">
      <alignment vertical="center"/>
    </xf>
    <xf numFmtId="0" fontId="54" fillId="5" borderId="21" xfId="0" applyFont="1" applyFill="1" applyBorder="1" applyAlignment="1">
      <alignment horizontal="right" vertical="center"/>
    </xf>
    <xf numFmtId="0" fontId="17" fillId="5" borderId="74" xfId="0" applyFont="1" applyFill="1" applyBorder="1" applyAlignment="1" applyProtection="1">
      <alignment horizontal="center" vertical="center"/>
      <protection locked="0"/>
    </xf>
    <xf numFmtId="176" fontId="17" fillId="5" borderId="1" xfId="5" applyNumberFormat="1" applyFont="1" applyFill="1" applyBorder="1" applyAlignment="1">
      <alignment horizontal="right" vertical="center" shrinkToFit="1"/>
    </xf>
    <xf numFmtId="176" fontId="17" fillId="5" borderId="5" xfId="5" applyNumberFormat="1" applyFont="1" applyFill="1" applyBorder="1" applyAlignment="1">
      <alignment horizontal="right" vertical="center" shrinkToFit="1"/>
    </xf>
    <xf numFmtId="176" fontId="17" fillId="5" borderId="0" xfId="5" applyNumberFormat="1" applyFont="1" applyFill="1" applyBorder="1" applyAlignment="1">
      <alignment vertical="center" shrinkToFit="1"/>
    </xf>
    <xf numFmtId="0" fontId="17" fillId="5" borderId="5" xfId="0" quotePrefix="1" applyFont="1" applyFill="1" applyBorder="1" applyAlignment="1">
      <alignment horizontal="right"/>
    </xf>
    <xf numFmtId="179" fontId="17" fillId="0" borderId="0" xfId="5" quotePrefix="1" applyNumberFormat="1" applyFont="1" applyFill="1" applyBorder="1" applyAlignment="1">
      <alignment vertical="center"/>
    </xf>
    <xf numFmtId="176" fontId="17" fillId="0" borderId="0" xfId="5" applyNumberFormat="1" applyFont="1" applyFill="1" applyBorder="1" applyAlignment="1">
      <alignment vertical="center"/>
    </xf>
    <xf numFmtId="0" fontId="54" fillId="5" borderId="15" xfId="0" quotePrefix="1" applyFont="1" applyFill="1" applyBorder="1" applyAlignment="1">
      <alignment horizontal="distributed"/>
    </xf>
    <xf numFmtId="0" fontId="54" fillId="5" borderId="57" xfId="0" quotePrefix="1" applyFont="1" applyFill="1" applyBorder="1" applyAlignment="1">
      <alignment horizontal="left" vertical="center" wrapText="1"/>
    </xf>
    <xf numFmtId="0" fontId="54" fillId="5" borderId="52" xfId="0" quotePrefix="1" applyFont="1" applyFill="1" applyBorder="1" applyAlignment="1">
      <alignment horizontal="distributed"/>
    </xf>
    <xf numFmtId="0" fontId="17" fillId="5" borderId="19" xfId="0" quotePrefix="1" applyFont="1" applyFill="1" applyBorder="1" applyAlignment="1">
      <alignment horizontal="right"/>
    </xf>
    <xf numFmtId="176" fontId="17" fillId="0" borderId="10" xfId="5" applyNumberFormat="1" applyFont="1" applyFill="1" applyBorder="1">
      <alignment vertical="center"/>
    </xf>
    <xf numFmtId="0" fontId="54" fillId="5" borderId="18" xfId="0" quotePrefix="1" applyFont="1" applyFill="1" applyBorder="1" applyAlignment="1">
      <alignment horizontal="distributed"/>
    </xf>
    <xf numFmtId="0" fontId="54" fillId="5" borderId="58" xfId="0" applyFont="1" applyFill="1" applyBorder="1" applyAlignment="1">
      <alignment horizontal="distributed" vertical="center" wrapText="1"/>
    </xf>
    <xf numFmtId="176" fontId="17" fillId="5" borderId="5" xfId="5" quotePrefix="1" applyNumberFormat="1" applyFont="1" applyFill="1" applyBorder="1" applyAlignment="1">
      <alignment horizontal="right"/>
    </xf>
    <xf numFmtId="202" fontId="0" fillId="0" borderId="0" xfId="0" applyNumberFormat="1" applyFont="1">
      <alignment vertical="center"/>
    </xf>
    <xf numFmtId="179" fontId="17" fillId="5" borderId="10" xfId="0" applyNumberFormat="1" applyFont="1" applyFill="1" applyBorder="1" applyAlignment="1">
      <alignment vertical="center"/>
    </xf>
    <xf numFmtId="176" fontId="17" fillId="5" borderId="10" xfId="5" applyNumberFormat="1" applyFont="1" applyFill="1" applyBorder="1" applyAlignment="1">
      <alignment vertical="center"/>
    </xf>
    <xf numFmtId="194" fontId="0" fillId="0" borderId="0" xfId="0" applyNumberFormat="1" applyFont="1">
      <alignment vertical="center"/>
    </xf>
    <xf numFmtId="0" fontId="54" fillId="5" borderId="7" xfId="0" quotePrefix="1" applyFont="1" applyFill="1" applyBorder="1" applyAlignment="1">
      <alignment horizontal="center" wrapText="1"/>
    </xf>
    <xf numFmtId="176" fontId="17" fillId="5" borderId="0" xfId="5" quotePrefix="1" applyNumberFormat="1" applyFont="1" applyFill="1" applyBorder="1" applyAlignment="1">
      <alignment vertical="center"/>
    </xf>
    <xf numFmtId="176" fontId="17" fillId="5" borderId="0" xfId="5" applyNumberFormat="1" applyFont="1" applyFill="1" applyBorder="1" applyAlignment="1" applyProtection="1">
      <alignment horizontal="right" vertical="center"/>
      <protection locked="0"/>
    </xf>
    <xf numFmtId="179" fontId="17" fillId="5" borderId="16" xfId="5" quotePrefix="1" applyNumberFormat="1" applyFont="1" applyFill="1" applyBorder="1" applyAlignment="1">
      <alignment vertical="center"/>
    </xf>
    <xf numFmtId="176" fontId="17" fillId="5" borderId="17" xfId="0" quotePrefix="1" applyNumberFormat="1" applyFont="1" applyFill="1" applyBorder="1" applyAlignment="1">
      <alignment horizontal="right"/>
    </xf>
    <xf numFmtId="194" fontId="17" fillId="5" borderId="5" xfId="0" quotePrefix="1" applyNumberFormat="1" applyFont="1" applyFill="1" applyBorder="1" applyAlignment="1">
      <alignment horizontal="right"/>
    </xf>
    <xf numFmtId="194" fontId="17" fillId="5" borderId="0" xfId="0" quotePrefix="1" applyNumberFormat="1" applyFont="1" applyFill="1" applyBorder="1" applyAlignment="1">
      <alignment horizontal="right"/>
    </xf>
    <xf numFmtId="194" fontId="17" fillId="5" borderId="17" xfId="0" quotePrefix="1" applyNumberFormat="1" applyFont="1" applyFill="1" applyBorder="1" applyAlignment="1">
      <alignment horizontal="right"/>
    </xf>
    <xf numFmtId="0" fontId="17" fillId="5" borderId="27" xfId="0" applyFont="1" applyFill="1" applyBorder="1" applyAlignment="1">
      <alignment horizontal="right"/>
    </xf>
    <xf numFmtId="2" fontId="17" fillId="0" borderId="34" xfId="0" applyNumberFormat="1" applyFont="1" applyBorder="1">
      <alignment vertical="center"/>
    </xf>
    <xf numFmtId="0" fontId="54" fillId="5" borderId="58" xfId="0" applyFont="1" applyFill="1" applyBorder="1" applyAlignment="1">
      <alignment horizontal="left" vertical="center" wrapText="1"/>
    </xf>
    <xf numFmtId="0" fontId="54" fillId="5" borderId="20" xfId="0" applyFont="1" applyFill="1" applyBorder="1" applyAlignment="1">
      <alignment horizontal="center"/>
    </xf>
    <xf numFmtId="0" fontId="54" fillId="5" borderId="43" xfId="0" quotePrefix="1" applyFont="1" applyFill="1" applyBorder="1" applyAlignment="1">
      <alignment horizontal="distributed"/>
    </xf>
    <xf numFmtId="0" fontId="54" fillId="5" borderId="85" xfId="0" applyFont="1" applyFill="1" applyBorder="1" applyAlignment="1">
      <alignment horizontal="distributed"/>
    </xf>
    <xf numFmtId="176" fontId="17" fillId="5" borderId="20" xfId="5" applyNumberFormat="1" applyFont="1" applyFill="1" applyBorder="1" applyAlignment="1">
      <alignment horizontal="right"/>
    </xf>
    <xf numFmtId="176" fontId="17" fillId="5" borderId="21" xfId="5" applyNumberFormat="1" applyFont="1" applyFill="1" applyBorder="1" applyAlignment="1">
      <alignment horizontal="right" vertical="center"/>
    </xf>
    <xf numFmtId="176" fontId="17" fillId="5" borderId="21" xfId="5" applyNumberFormat="1" applyFont="1" applyFill="1" applyBorder="1" applyAlignment="1" applyProtection="1">
      <alignment horizontal="right" vertical="center"/>
      <protection locked="0"/>
    </xf>
    <xf numFmtId="176" fontId="17" fillId="5" borderId="73" xfId="5" applyNumberFormat="1" applyFont="1" applyFill="1" applyBorder="1" applyAlignment="1">
      <alignment horizontal="right" vertical="center"/>
    </xf>
    <xf numFmtId="0" fontId="17" fillId="0" borderId="73" xfId="0" applyFont="1" applyBorder="1">
      <alignment vertical="center"/>
    </xf>
    <xf numFmtId="0" fontId="17" fillId="0" borderId="95" xfId="0" applyFont="1" applyBorder="1">
      <alignment vertical="center"/>
    </xf>
    <xf numFmtId="0" fontId="54" fillId="5" borderId="1" xfId="0" applyFont="1" applyFill="1" applyBorder="1" applyAlignment="1">
      <alignment horizontal="center"/>
    </xf>
    <xf numFmtId="0" fontId="54" fillId="5" borderId="77" xfId="0" quotePrefix="1" applyFont="1" applyFill="1" applyBorder="1" applyAlignment="1">
      <alignment horizontal="distributed"/>
    </xf>
    <xf numFmtId="176" fontId="17" fillId="5" borderId="1" xfId="5" applyNumberFormat="1" applyFont="1" applyFill="1" applyBorder="1" applyAlignment="1">
      <alignment horizontal="right"/>
    </xf>
    <xf numFmtId="176" fontId="17" fillId="5" borderId="2" xfId="5" applyNumberFormat="1" applyFont="1" applyFill="1" applyBorder="1" applyAlignment="1">
      <alignment horizontal="right" vertical="center"/>
    </xf>
    <xf numFmtId="176" fontId="17" fillId="5" borderId="2" xfId="5" applyNumberFormat="1" applyFont="1" applyFill="1" applyBorder="1" applyAlignment="1" applyProtection="1">
      <alignment horizontal="right" vertical="center"/>
      <protection locked="0"/>
    </xf>
    <xf numFmtId="176" fontId="17" fillId="5" borderId="19" xfId="5" applyNumberFormat="1" applyFont="1" applyFill="1" applyBorder="1" applyAlignment="1">
      <alignment horizontal="right"/>
    </xf>
    <xf numFmtId="176" fontId="17" fillId="5" borderId="10" xfId="5" applyNumberFormat="1" applyFont="1" applyFill="1" applyBorder="1" applyAlignment="1" applyProtection="1">
      <alignment horizontal="right" vertical="center"/>
      <protection locked="0"/>
    </xf>
    <xf numFmtId="176" fontId="17" fillId="0" borderId="0" xfId="5" applyNumberFormat="1" applyFont="1" applyFill="1" applyBorder="1" applyAlignment="1">
      <alignment horizontal="right" vertical="center"/>
    </xf>
    <xf numFmtId="176" fontId="17" fillId="5" borderId="0" xfId="2" applyNumberFormat="1" applyFont="1" applyFill="1" applyBorder="1" applyAlignment="1">
      <alignment horizontal="right" vertical="center"/>
    </xf>
    <xf numFmtId="176" fontId="17" fillId="5" borderId="10" xfId="2" applyNumberFormat="1" applyFont="1" applyFill="1" applyBorder="1" applyAlignment="1">
      <alignment horizontal="right" vertical="center"/>
    </xf>
    <xf numFmtId="38" fontId="17" fillId="5" borderId="5" xfId="2" applyFont="1" applyFill="1" applyBorder="1" applyAlignment="1">
      <alignment horizontal="right"/>
    </xf>
    <xf numFmtId="38" fontId="17" fillId="5" borderId="0" xfId="2" applyFont="1" applyFill="1" applyBorder="1" applyAlignment="1">
      <alignment horizontal="right" vertical="center"/>
    </xf>
    <xf numFmtId="38" fontId="17" fillId="5" borderId="0" xfId="2" applyFont="1" applyFill="1" applyBorder="1" applyAlignment="1" applyProtection="1">
      <alignment horizontal="right" vertical="center"/>
      <protection locked="0"/>
    </xf>
    <xf numFmtId="38" fontId="17" fillId="5" borderId="10" xfId="2" applyFont="1" applyFill="1" applyBorder="1" applyAlignment="1">
      <alignment horizontal="right" vertical="center"/>
    </xf>
    <xf numFmtId="38" fontId="17" fillId="5" borderId="5" xfId="5" quotePrefix="1" applyFont="1" applyFill="1" applyBorder="1" applyAlignment="1">
      <alignment vertical="center" shrinkToFit="1"/>
    </xf>
    <xf numFmtId="38" fontId="17" fillId="5" borderId="0" xfId="5" applyFont="1" applyFill="1" applyBorder="1" applyAlignment="1" applyProtection="1">
      <alignment vertical="center"/>
    </xf>
    <xf numFmtId="3" fontId="17" fillId="5" borderId="0" xfId="0" applyNumberFormat="1" applyFont="1" applyFill="1" applyBorder="1" applyAlignment="1" applyProtection="1">
      <alignment vertical="center"/>
    </xf>
    <xf numFmtId="3" fontId="17" fillId="5" borderId="0" xfId="0" applyNumberFormat="1" applyFont="1" applyFill="1" applyBorder="1" applyAlignment="1" applyProtection="1">
      <alignment horizontal="right" vertical="center"/>
      <protection locked="0"/>
    </xf>
    <xf numFmtId="3" fontId="17" fillId="5" borderId="0" xfId="0" applyNumberFormat="1" applyFont="1" applyFill="1" applyBorder="1" applyAlignment="1">
      <alignment vertical="center"/>
    </xf>
    <xf numFmtId="205" fontId="17" fillId="0" borderId="0" xfId="0" applyNumberFormat="1" applyFont="1" applyAlignment="1">
      <alignment horizontal="right" vertical="center"/>
    </xf>
    <xf numFmtId="0" fontId="55" fillId="0" borderId="0" xfId="0" applyFont="1">
      <alignment vertical="center"/>
    </xf>
    <xf numFmtId="0" fontId="55" fillId="0" borderId="0" xfId="0" applyFont="1" applyAlignment="1">
      <alignment vertical="center"/>
    </xf>
    <xf numFmtId="0" fontId="55" fillId="0" borderId="0" xfId="0" applyFont="1" applyFill="1">
      <alignment vertical="center"/>
    </xf>
    <xf numFmtId="38" fontId="44" fillId="0" borderId="0" xfId="5" applyFont="1" applyFill="1">
      <alignment vertical="center"/>
    </xf>
    <xf numFmtId="38" fontId="44" fillId="0" borderId="0" xfId="5" applyFont="1" applyFill="1" applyAlignment="1">
      <alignment horizontal="right" vertical="center"/>
    </xf>
    <xf numFmtId="38" fontId="44" fillId="0" borderId="0" xfId="5" applyFont="1">
      <alignment vertical="center"/>
    </xf>
    <xf numFmtId="0" fontId="44" fillId="0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distributed"/>
    </xf>
    <xf numFmtId="200" fontId="44" fillId="0" borderId="0" xfId="5" applyNumberFormat="1" applyFont="1" applyFill="1" applyBorder="1">
      <alignment vertical="center"/>
    </xf>
    <xf numFmtId="0" fontId="44" fillId="0" borderId="10" xfId="0" applyFont="1" applyFill="1" applyBorder="1">
      <alignment vertical="center"/>
    </xf>
    <xf numFmtId="0" fontId="17" fillId="5" borderId="96" xfId="0" quotePrefix="1" applyFont="1" applyFill="1" applyBorder="1" applyAlignment="1">
      <alignment horizontal="center"/>
    </xf>
    <xf numFmtId="0" fontId="17" fillId="5" borderId="0" xfId="0" quotePrefix="1" applyFont="1" applyFill="1" applyBorder="1" applyAlignment="1">
      <alignment horizontal="distributed"/>
    </xf>
    <xf numFmtId="176" fontId="44" fillId="0" borderId="0" xfId="5" applyNumberFormat="1" applyFont="1" applyFill="1" applyBorder="1" applyAlignment="1">
      <alignment horizontal="right" vertical="center"/>
    </xf>
    <xf numFmtId="0" fontId="17" fillId="0" borderId="10" xfId="0" applyFont="1" applyFill="1" applyBorder="1" applyAlignment="1">
      <alignment horizontal="distributed"/>
    </xf>
    <xf numFmtId="176" fontId="44" fillId="0" borderId="0" xfId="2" applyNumberFormat="1" applyFont="1" applyFill="1" applyBorder="1" applyAlignment="1">
      <alignment horizontal="right" vertical="center"/>
    </xf>
    <xf numFmtId="0" fontId="0" fillId="0" borderId="96" xfId="0" applyFont="1" applyBorder="1">
      <alignment vertical="center"/>
    </xf>
    <xf numFmtId="0" fontId="0" fillId="0" borderId="96" xfId="0" applyFont="1" applyFill="1" applyBorder="1">
      <alignment vertical="center"/>
    </xf>
    <xf numFmtId="0" fontId="44" fillId="0" borderId="96" xfId="0" applyFont="1" applyFill="1" applyBorder="1" applyAlignment="1">
      <alignment horizontal="right" vertical="center"/>
    </xf>
    <xf numFmtId="3" fontId="0" fillId="0" borderId="0" xfId="0" applyNumberFormat="1" applyFont="1">
      <alignment vertical="center"/>
    </xf>
    <xf numFmtId="0" fontId="0" fillId="0" borderId="56" xfId="0" applyFont="1" applyBorder="1" applyAlignment="1">
      <alignment vertical="center"/>
    </xf>
    <xf numFmtId="176" fontId="17" fillId="0" borderId="24" xfId="2" applyNumberFormat="1" applyFont="1" applyBorder="1">
      <alignment vertical="center"/>
    </xf>
    <xf numFmtId="208" fontId="0" fillId="0" borderId="0" xfId="0" applyNumberFormat="1" applyFont="1">
      <alignment vertical="center"/>
    </xf>
    <xf numFmtId="0" fontId="0" fillId="0" borderId="57" xfId="0" applyFont="1" applyBorder="1" applyAlignment="1">
      <alignment vertical="center"/>
    </xf>
    <xf numFmtId="0" fontId="17" fillId="5" borderId="5" xfId="0" quotePrefix="1" applyFont="1" applyFill="1" applyBorder="1" applyAlignment="1">
      <alignment horizontal="center"/>
    </xf>
    <xf numFmtId="176" fontId="17" fillId="0" borderId="6" xfId="2" applyNumberFormat="1" applyFont="1" applyBorder="1">
      <alignment vertical="center"/>
    </xf>
    <xf numFmtId="176" fontId="17" fillId="0" borderId="0" xfId="2" applyNumberFormat="1" applyFont="1" applyBorder="1">
      <alignment vertical="center"/>
    </xf>
    <xf numFmtId="176" fontId="17" fillId="0" borderId="25" xfId="2" applyNumberFormat="1" applyFont="1" applyBorder="1">
      <alignment vertical="center"/>
    </xf>
    <xf numFmtId="0" fontId="17" fillId="5" borderId="27" xfId="0" quotePrefix="1" applyFont="1" applyFill="1" applyBorder="1" applyAlignment="1">
      <alignment horizontal="center"/>
    </xf>
    <xf numFmtId="176" fontId="17" fillId="0" borderId="13" xfId="2" applyNumberFormat="1" applyFont="1" applyBorder="1">
      <alignment vertical="center"/>
    </xf>
    <xf numFmtId="176" fontId="17" fillId="0" borderId="96" xfId="2" applyNumberFormat="1" applyFont="1" applyBorder="1">
      <alignment vertical="center"/>
    </xf>
    <xf numFmtId="176" fontId="17" fillId="0" borderId="26" xfId="2" applyNumberFormat="1" applyFont="1" applyBorder="1">
      <alignment vertical="center"/>
    </xf>
    <xf numFmtId="176" fontId="17" fillId="0" borderId="10" xfId="2" applyNumberFormat="1" applyFont="1" applyBorder="1" applyAlignment="1"/>
    <xf numFmtId="176" fontId="17" fillId="0" borderId="24" xfId="2" applyNumberFormat="1" applyFont="1" applyBorder="1" applyAlignment="1"/>
    <xf numFmtId="176" fontId="17" fillId="0" borderId="6" xfId="2" applyNumberFormat="1" applyFont="1" applyBorder="1" applyAlignment="1"/>
    <xf numFmtId="176" fontId="17" fillId="0" borderId="0" xfId="2" applyNumberFormat="1" applyFont="1" applyBorder="1" applyAlignment="1"/>
    <xf numFmtId="176" fontId="17" fillId="0" borderId="25" xfId="2" applyNumberFormat="1" applyFont="1" applyBorder="1" applyAlignment="1"/>
    <xf numFmtId="0" fontId="0" fillId="0" borderId="57" xfId="0" applyFont="1" applyBorder="1" applyAlignment="1">
      <alignment horizontal="center" vertical="center"/>
    </xf>
    <xf numFmtId="176" fontId="17" fillId="0" borderId="13" xfId="2" applyNumberFormat="1" applyFont="1" applyBorder="1" applyAlignment="1"/>
    <xf numFmtId="176" fontId="17" fillId="0" borderId="96" xfId="2" applyNumberFormat="1" applyFont="1" applyBorder="1" applyAlignment="1"/>
    <xf numFmtId="0" fontId="17" fillId="5" borderId="5" xfId="0" quotePrefix="1" applyFont="1" applyFill="1" applyBorder="1" applyAlignment="1">
      <alignment horizontal="distributed"/>
    </xf>
    <xf numFmtId="176" fontId="17" fillId="0" borderId="6" xfId="2" applyNumberFormat="1" applyFont="1" applyBorder="1" applyAlignment="1">
      <alignment horizontal="right" vertical="center"/>
    </xf>
    <xf numFmtId="0" fontId="17" fillId="5" borderId="27" xfId="0" quotePrefix="1" applyFont="1" applyFill="1" applyBorder="1" applyAlignment="1">
      <alignment horizontal="distributed"/>
    </xf>
    <xf numFmtId="176" fontId="17" fillId="0" borderId="13" xfId="2" applyNumberFormat="1" applyFont="1" applyBorder="1" applyAlignment="1">
      <alignment horizontal="right" vertical="center"/>
    </xf>
    <xf numFmtId="0" fontId="0" fillId="0" borderId="5" xfId="0" applyFont="1" applyBorder="1">
      <alignment vertical="center"/>
    </xf>
    <xf numFmtId="0" fontId="0" fillId="0" borderId="63" xfId="0" applyFont="1" applyBorder="1" applyAlignment="1">
      <alignment vertical="center"/>
    </xf>
    <xf numFmtId="0" fontId="0" fillId="0" borderId="27" xfId="0" applyFont="1" applyBorder="1">
      <alignment vertical="center"/>
    </xf>
    <xf numFmtId="3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7" borderId="0" xfId="0" applyFont="1" applyFill="1">
      <alignment vertical="center"/>
    </xf>
    <xf numFmtId="176" fontId="17" fillId="0" borderId="37" xfId="2" applyNumberFormat="1" applyFont="1" applyFill="1" applyBorder="1" applyAlignment="1">
      <alignment vertical="center" shrinkToFit="1"/>
    </xf>
    <xf numFmtId="180" fontId="17" fillId="0" borderId="25" xfId="0" applyNumberFormat="1" applyFont="1" applyFill="1" applyBorder="1" applyAlignment="1">
      <alignment vertical="center"/>
    </xf>
    <xf numFmtId="194" fontId="17" fillId="0" borderId="0" xfId="0" applyNumberFormat="1" applyFont="1" applyFill="1" applyBorder="1">
      <alignment vertical="center"/>
    </xf>
    <xf numFmtId="194" fontId="17" fillId="0" borderId="24" xfId="0" applyNumberFormat="1" applyFont="1" applyFill="1" applyBorder="1">
      <alignment vertical="center"/>
    </xf>
    <xf numFmtId="180" fontId="17" fillId="0" borderId="24" xfId="0" applyNumberFormat="1" applyFont="1" applyFill="1" applyBorder="1" applyAlignment="1">
      <alignment vertical="center"/>
    </xf>
    <xf numFmtId="0" fontId="17" fillId="0" borderId="5" xfId="0" quotePrefix="1" applyFont="1" applyFill="1" applyBorder="1" applyAlignment="1">
      <alignment horizontal="right" vertical="center" shrinkToFit="1"/>
    </xf>
    <xf numFmtId="0" fontId="17" fillId="0" borderId="0" xfId="0" quotePrefix="1" applyFont="1" applyFill="1" applyBorder="1" applyAlignment="1">
      <alignment horizontal="right" vertical="center" shrinkToFit="1"/>
    </xf>
    <xf numFmtId="179" fontId="17" fillId="0" borderId="0" xfId="0" applyNumberFormat="1" applyFont="1" applyFill="1" applyBorder="1" applyAlignment="1">
      <alignment horizontal="right" vertical="center"/>
    </xf>
    <xf numFmtId="180" fontId="17" fillId="0" borderId="0" xfId="0" applyNumberFormat="1" applyFont="1" applyFill="1" applyBorder="1" applyAlignment="1">
      <alignment horizontal="right" vertical="center"/>
    </xf>
    <xf numFmtId="0" fontId="17" fillId="0" borderId="10" xfId="0" applyFont="1" applyFill="1" applyBorder="1" applyAlignment="1">
      <alignment horizontal="right"/>
    </xf>
    <xf numFmtId="194" fontId="17" fillId="0" borderId="24" xfId="0" applyNumberFormat="1" applyFont="1" applyFill="1" applyBorder="1" applyAlignment="1">
      <alignment horizontal="right"/>
    </xf>
    <xf numFmtId="180" fontId="17" fillId="0" borderId="19" xfId="0" quotePrefix="1" applyNumberFormat="1" applyFont="1" applyFill="1" applyBorder="1" applyAlignment="1">
      <alignment vertical="center" shrinkToFit="1"/>
    </xf>
    <xf numFmtId="180" fontId="17" fillId="0" borderId="10" xfId="0" quotePrefix="1" applyNumberFormat="1" applyFont="1" applyFill="1" applyBorder="1" applyAlignment="1">
      <alignment vertical="center" shrinkToFit="1"/>
    </xf>
    <xf numFmtId="180" fontId="17" fillId="0" borderId="24" xfId="0" quotePrefix="1" applyNumberFormat="1" applyFont="1" applyFill="1" applyBorder="1" applyAlignment="1">
      <alignment vertical="center" shrinkToFit="1"/>
    </xf>
    <xf numFmtId="176" fontId="17" fillId="0" borderId="24" xfId="2" applyNumberFormat="1" applyFont="1" applyFill="1" applyBorder="1" applyAlignment="1"/>
    <xf numFmtId="0" fontId="17" fillId="0" borderId="27" xfId="0" applyFont="1" applyFill="1" applyBorder="1" applyAlignment="1">
      <alignment horizontal="right" vertical="center" shrinkToFit="1"/>
    </xf>
    <xf numFmtId="40" fontId="17" fillId="0" borderId="33" xfId="2" applyNumberFormat="1" applyFont="1" applyFill="1" applyBorder="1" applyAlignment="1">
      <alignment vertical="center" shrinkToFit="1"/>
    </xf>
    <xf numFmtId="40" fontId="17" fillId="0" borderId="10" xfId="2" applyNumberFormat="1" applyFont="1" applyFill="1" applyBorder="1" applyAlignment="1">
      <alignment vertical="center" shrinkToFit="1"/>
    </xf>
    <xf numFmtId="40" fontId="17" fillId="0" borderId="10" xfId="2" applyNumberFormat="1" applyFont="1" applyFill="1" applyBorder="1" applyAlignment="1">
      <alignment vertical="center"/>
    </xf>
    <xf numFmtId="191" fontId="17" fillId="0" borderId="10" xfId="0" applyNumberFormat="1" applyFont="1" applyFill="1" applyBorder="1" applyAlignment="1">
      <alignment vertical="center"/>
    </xf>
    <xf numFmtId="0" fontId="17" fillId="0" borderId="10" xfId="0" applyFont="1" applyFill="1" applyBorder="1" applyAlignment="1">
      <alignment vertical="center"/>
    </xf>
    <xf numFmtId="190" fontId="17" fillId="0" borderId="10" xfId="0" applyNumberFormat="1" applyFont="1" applyFill="1" applyBorder="1" applyAlignment="1">
      <alignment vertical="center"/>
    </xf>
    <xf numFmtId="40" fontId="0" fillId="0" borderId="0" xfId="2" applyNumberFormat="1" applyFont="1" applyFill="1">
      <alignment vertical="center"/>
    </xf>
    <xf numFmtId="40" fontId="17" fillId="0" borderId="0" xfId="2" applyNumberFormat="1" applyFont="1" applyFill="1" applyBorder="1">
      <alignment vertical="center"/>
    </xf>
    <xf numFmtId="2" fontId="0" fillId="0" borderId="25" xfId="0" applyNumberFormat="1" applyFont="1" applyFill="1" applyBorder="1">
      <alignment vertical="center"/>
    </xf>
    <xf numFmtId="0" fontId="17" fillId="0" borderId="38" xfId="0" applyFont="1" applyFill="1" applyBorder="1" applyAlignment="1">
      <alignment horizontal="right" vertical="center" shrinkToFit="1"/>
    </xf>
    <xf numFmtId="40" fontId="17" fillId="0" borderId="0" xfId="2" applyNumberFormat="1" applyFont="1" applyFill="1" applyBorder="1" applyAlignment="1">
      <alignment vertical="center" shrinkToFit="1"/>
    </xf>
    <xf numFmtId="40" fontId="17" fillId="0" borderId="33" xfId="2" applyNumberFormat="1" applyFont="1" applyFill="1" applyBorder="1" applyAlignment="1">
      <alignment vertical="center"/>
    </xf>
    <xf numFmtId="191" fontId="17" fillId="0" borderId="33" xfId="0" applyNumberFormat="1" applyFont="1" applyFill="1" applyBorder="1" applyAlignment="1">
      <alignment vertical="center"/>
    </xf>
    <xf numFmtId="0" fontId="17" fillId="0" borderId="33" xfId="0" applyFont="1" applyFill="1" applyBorder="1" applyAlignment="1">
      <alignment vertical="center"/>
    </xf>
    <xf numFmtId="2" fontId="0" fillId="0" borderId="33" xfId="0" applyNumberFormat="1" applyFont="1" applyFill="1" applyBorder="1">
      <alignment vertical="center"/>
    </xf>
    <xf numFmtId="2" fontId="0" fillId="0" borderId="39" xfId="0" applyNumberFormat="1" applyFont="1" applyFill="1" applyBorder="1">
      <alignment vertical="center"/>
    </xf>
    <xf numFmtId="176" fontId="17" fillId="0" borderId="38" xfId="2" applyNumberFormat="1" applyFont="1" applyFill="1" applyBorder="1" applyAlignment="1">
      <alignment horizontal="center" vertical="center" shrinkToFit="1"/>
    </xf>
    <xf numFmtId="176" fontId="17" fillId="0" borderId="33" xfId="2" applyNumberFormat="1" applyFont="1" applyFill="1" applyBorder="1" applyAlignment="1">
      <alignment horizontal="center" vertical="center" shrinkToFit="1"/>
    </xf>
    <xf numFmtId="194" fontId="0" fillId="0" borderId="33" xfId="0" applyNumberFormat="1" applyFont="1" applyFill="1" applyBorder="1">
      <alignment vertical="center"/>
    </xf>
    <xf numFmtId="0" fontId="0" fillId="0" borderId="39" xfId="0" applyFont="1" applyFill="1" applyBorder="1">
      <alignment vertical="center"/>
    </xf>
    <xf numFmtId="0" fontId="17" fillId="0" borderId="0" xfId="0" quotePrefix="1" applyFont="1" applyFill="1" applyBorder="1" applyAlignment="1">
      <alignment vertical="center" shrinkToFit="1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vertical="center"/>
    </xf>
    <xf numFmtId="0" fontId="0" fillId="0" borderId="25" xfId="0" applyFont="1" applyFill="1" applyBorder="1">
      <alignment vertical="center"/>
    </xf>
    <xf numFmtId="38" fontId="17" fillId="0" borderId="19" xfId="2" quotePrefix="1" applyFont="1" applyFill="1" applyBorder="1" applyAlignment="1">
      <alignment vertical="center" shrinkToFit="1"/>
    </xf>
    <xf numFmtId="38" fontId="17" fillId="0" borderId="10" xfId="2" quotePrefix="1" applyFont="1" applyFill="1" applyBorder="1" applyAlignment="1">
      <alignment vertical="center" shrinkToFit="1"/>
    </xf>
    <xf numFmtId="3" fontId="17" fillId="0" borderId="10" xfId="0" applyNumberFormat="1" applyFont="1" applyFill="1" applyBorder="1" applyAlignment="1" applyProtection="1">
      <alignment horizontal="right" vertical="center"/>
    </xf>
    <xf numFmtId="38" fontId="17" fillId="0" borderId="10" xfId="2" applyFont="1" applyFill="1" applyBorder="1" applyAlignment="1" applyProtection="1">
      <alignment vertical="center"/>
    </xf>
    <xf numFmtId="38" fontId="17" fillId="0" borderId="0" xfId="2" applyFont="1" applyFill="1" applyBorder="1" applyAlignment="1" applyProtection="1">
      <alignment vertical="center"/>
    </xf>
    <xf numFmtId="38" fontId="17" fillId="0" borderId="25" xfId="2" applyFont="1" applyFill="1" applyBorder="1">
      <alignment vertical="center"/>
    </xf>
    <xf numFmtId="38" fontId="17" fillId="0" borderId="19" xfId="2" applyFont="1" applyFill="1" applyBorder="1">
      <alignment vertical="center"/>
    </xf>
    <xf numFmtId="38" fontId="17" fillId="0" borderId="24" xfId="2" applyFont="1" applyFill="1" applyBorder="1">
      <alignment vertical="center"/>
    </xf>
    <xf numFmtId="176" fontId="17" fillId="0" borderId="24" xfId="2" applyNumberFormat="1" applyFont="1" applyFill="1" applyBorder="1" applyAlignment="1">
      <alignment vertical="center" shrinkToFit="1"/>
    </xf>
    <xf numFmtId="40" fontId="17" fillId="0" borderId="5" xfId="2" quotePrefix="1" applyNumberFormat="1" applyFont="1" applyFill="1" applyBorder="1" applyAlignment="1">
      <alignment vertical="center" shrinkToFit="1"/>
    </xf>
    <xf numFmtId="40" fontId="17" fillId="0" borderId="0" xfId="2" quotePrefix="1" applyNumberFormat="1" applyFont="1" applyFill="1" applyBorder="1" applyAlignment="1">
      <alignment vertical="center" shrinkToFit="1"/>
    </xf>
    <xf numFmtId="40" fontId="17" fillId="0" borderId="0" xfId="2" applyNumberFormat="1" applyFont="1" applyFill="1" applyBorder="1" applyAlignment="1" applyProtection="1">
      <alignment vertical="center"/>
    </xf>
    <xf numFmtId="203" fontId="17" fillId="0" borderId="0" xfId="0" applyNumberFormat="1" applyFont="1" applyFill="1" applyBorder="1" applyAlignment="1" applyProtection="1">
      <alignment vertical="center"/>
    </xf>
    <xf numFmtId="40" fontId="17" fillId="0" borderId="24" xfId="2" applyNumberFormat="1" applyFont="1" applyFill="1" applyBorder="1" applyAlignment="1">
      <alignment vertical="center" shrinkToFit="1"/>
    </xf>
    <xf numFmtId="183" fontId="17" fillId="0" borderId="0" xfId="0" applyNumberFormat="1" applyFont="1" applyFill="1" applyBorder="1" applyAlignment="1" applyProtection="1">
      <alignment horizontal="right" vertical="center"/>
    </xf>
    <xf numFmtId="183" fontId="17" fillId="0" borderId="10" xfId="0" applyNumberFormat="1" applyFont="1" applyFill="1" applyBorder="1" applyAlignment="1" applyProtection="1">
      <alignment horizontal="right" vertical="center"/>
    </xf>
    <xf numFmtId="176" fontId="17" fillId="0" borderId="19" xfId="2" quotePrefix="1" applyNumberFormat="1" applyFont="1" applyFill="1" applyBorder="1" applyAlignment="1">
      <alignment vertical="center" shrinkToFit="1"/>
    </xf>
    <xf numFmtId="194" fontId="17" fillId="0" borderId="0" xfId="2" applyNumberFormat="1" applyFont="1" applyFill="1" applyBorder="1" applyAlignment="1">
      <alignment vertical="center"/>
    </xf>
    <xf numFmtId="194" fontId="17" fillId="0" borderId="25" xfId="0" applyNumberFormat="1" applyFont="1" applyFill="1" applyBorder="1">
      <alignment vertical="center"/>
    </xf>
    <xf numFmtId="176" fontId="17" fillId="0" borderId="0" xfId="2" applyNumberFormat="1" applyFont="1" applyFill="1">
      <alignment vertical="center"/>
    </xf>
    <xf numFmtId="176" fontId="17" fillId="0" borderId="25" xfId="2" applyNumberFormat="1" applyFont="1" applyFill="1" applyBorder="1">
      <alignment vertical="center"/>
    </xf>
    <xf numFmtId="2" fontId="0" fillId="0" borderId="0" xfId="0" applyNumberFormat="1" applyFont="1">
      <alignment vertical="center"/>
    </xf>
    <xf numFmtId="38" fontId="17" fillId="0" borderId="19" xfId="0" quotePrefix="1" applyNumberFormat="1" applyFont="1" applyFill="1" applyBorder="1" applyAlignment="1">
      <alignment vertical="center" shrinkToFit="1"/>
    </xf>
    <xf numFmtId="38" fontId="17" fillId="0" borderId="10" xfId="0" quotePrefix="1" applyNumberFormat="1" applyFont="1" applyFill="1" applyBorder="1" applyAlignment="1">
      <alignment vertical="center" shrinkToFit="1"/>
    </xf>
    <xf numFmtId="3" fontId="17" fillId="0" borderId="10" xfId="0" applyNumberFormat="1" applyFont="1" applyFill="1" applyBorder="1" applyAlignment="1">
      <alignment vertical="center"/>
    </xf>
    <xf numFmtId="38" fontId="17" fillId="0" borderId="0" xfId="2" applyFont="1" applyFill="1">
      <alignment vertical="center"/>
    </xf>
    <xf numFmtId="3" fontId="17" fillId="0" borderId="0" xfId="0" applyNumberFormat="1" applyFont="1" applyFill="1" applyBorder="1" applyAlignment="1">
      <alignment vertical="center"/>
    </xf>
    <xf numFmtId="176" fontId="17" fillId="0" borderId="2" xfId="2" applyNumberFormat="1" applyFont="1" applyFill="1" applyBorder="1" applyAlignment="1">
      <alignment vertical="center" shrinkToFit="1"/>
    </xf>
    <xf numFmtId="176" fontId="17" fillId="0" borderId="5" xfId="2" applyNumberFormat="1" applyFont="1" applyFill="1" applyBorder="1" applyAlignment="1">
      <alignment vertical="center" shrinkToFit="1"/>
    </xf>
    <xf numFmtId="176" fontId="17" fillId="0" borderId="25" xfId="2" applyNumberFormat="1" applyFont="1" applyFill="1" applyBorder="1" applyAlignment="1">
      <alignment vertical="center" shrinkToFit="1"/>
    </xf>
    <xf numFmtId="180" fontId="17" fillId="0" borderId="19" xfId="0" applyNumberFormat="1" applyFont="1" applyFill="1" applyBorder="1" applyAlignment="1">
      <alignment vertical="center" shrinkToFit="1"/>
    </xf>
    <xf numFmtId="180" fontId="17" fillId="0" borderId="10" xfId="0" applyNumberFormat="1" applyFont="1" applyFill="1" applyBorder="1" applyAlignment="1">
      <alignment vertical="center" shrinkToFit="1"/>
    </xf>
    <xf numFmtId="0" fontId="17" fillId="0" borderId="10" xfId="0" applyFont="1" applyFill="1" applyBorder="1">
      <alignment vertical="center"/>
    </xf>
    <xf numFmtId="180" fontId="17" fillId="0" borderId="10" xfId="0" applyNumberFormat="1" applyFont="1" applyFill="1" applyBorder="1" applyAlignment="1">
      <alignment vertical="center"/>
    </xf>
    <xf numFmtId="0" fontId="0" fillId="0" borderId="12" xfId="0" applyFont="1" applyFill="1" applyBorder="1">
      <alignment vertical="center"/>
    </xf>
    <xf numFmtId="194" fontId="17" fillId="0" borderId="10" xfId="0" applyNumberFormat="1" applyFont="1" applyFill="1" applyBorder="1" applyAlignment="1"/>
    <xf numFmtId="180" fontId="17" fillId="0" borderId="0" xfId="0" applyNumberFormat="1" applyFont="1" applyFill="1" applyBorder="1" applyAlignment="1" applyProtection="1">
      <alignment horizontal="right" vertical="center"/>
      <protection locked="0"/>
    </xf>
    <xf numFmtId="180" fontId="17" fillId="0" borderId="10" xfId="0" applyNumberFormat="1" applyFont="1" applyFill="1" applyBorder="1" applyAlignment="1" applyProtection="1">
      <alignment horizontal="right" vertical="center"/>
      <protection locked="0"/>
    </xf>
    <xf numFmtId="180" fontId="17" fillId="0" borderId="10" xfId="0" applyNumberFormat="1" applyFont="1" applyFill="1" applyBorder="1" applyAlignment="1">
      <alignment horizontal="right" vertical="center"/>
    </xf>
    <xf numFmtId="188" fontId="17" fillId="0" borderId="10" xfId="0" applyNumberFormat="1" applyFont="1" applyFill="1" applyBorder="1" applyAlignment="1">
      <alignment horizontal="right" vertical="center"/>
    </xf>
    <xf numFmtId="188" fontId="17" fillId="0" borderId="10" xfId="0" applyNumberFormat="1" applyFont="1" applyFill="1" applyBorder="1">
      <alignment vertical="center"/>
    </xf>
    <xf numFmtId="180" fontId="17" fillId="0" borderId="10" xfId="0" applyNumberFormat="1" applyFont="1" applyFill="1" applyBorder="1" applyAlignment="1" applyProtection="1">
      <alignment vertical="center"/>
    </xf>
    <xf numFmtId="0" fontId="17" fillId="0" borderId="12" xfId="0" applyFont="1" applyFill="1" applyBorder="1" applyAlignment="1">
      <alignment vertical="center" shrinkToFit="1"/>
    </xf>
    <xf numFmtId="190" fontId="17" fillId="0" borderId="33" xfId="0" applyNumberFormat="1" applyFont="1" applyFill="1" applyBorder="1" applyAlignment="1">
      <alignment vertical="center"/>
    </xf>
    <xf numFmtId="191" fontId="17" fillId="0" borderId="0" xfId="0" applyNumberFormat="1" applyFont="1" applyFill="1" applyBorder="1" applyAlignment="1">
      <alignment vertical="center"/>
    </xf>
    <xf numFmtId="2" fontId="17" fillId="0" borderId="12" xfId="0" applyNumberFormat="1" applyFont="1" applyFill="1" applyBorder="1" applyAlignment="1">
      <alignment vertical="center" shrinkToFit="1"/>
    </xf>
    <xf numFmtId="2" fontId="17" fillId="0" borderId="96" xfId="0" applyNumberFormat="1" applyFont="1" applyFill="1" applyBorder="1" applyAlignment="1">
      <alignment vertical="center"/>
    </xf>
    <xf numFmtId="2" fontId="17" fillId="0" borderId="12" xfId="0" applyNumberFormat="1" applyFont="1" applyFill="1" applyBorder="1" applyAlignment="1">
      <alignment vertical="center"/>
    </xf>
    <xf numFmtId="2" fontId="17" fillId="0" borderId="33" xfId="0" applyNumberFormat="1" applyFont="1" applyFill="1" applyBorder="1" applyAlignment="1">
      <alignment vertical="center"/>
    </xf>
    <xf numFmtId="2" fontId="17" fillId="0" borderId="39" xfId="0" applyNumberFormat="1" applyFont="1" applyFill="1" applyBorder="1" applyAlignment="1">
      <alignment vertical="center"/>
    </xf>
    <xf numFmtId="176" fontId="17" fillId="0" borderId="33" xfId="2" applyNumberFormat="1" applyFont="1" applyFill="1" applyBorder="1">
      <alignment vertical="center"/>
    </xf>
    <xf numFmtId="0" fontId="17" fillId="0" borderId="33" xfId="0" applyFont="1" applyFill="1" applyBorder="1">
      <alignment vertical="center"/>
    </xf>
    <xf numFmtId="3" fontId="17" fillId="0" borderId="10" xfId="0" applyNumberFormat="1" applyFont="1" applyFill="1" applyBorder="1" applyAlignment="1" applyProtection="1">
      <alignment horizontal="right" vertical="center"/>
      <protection locked="0"/>
    </xf>
    <xf numFmtId="3" fontId="17" fillId="0" borderId="0" xfId="0" applyNumberFormat="1" applyFont="1" applyFill="1" applyBorder="1" applyAlignment="1" applyProtection="1">
      <alignment horizontal="right" vertical="center"/>
      <protection locked="0"/>
    </xf>
    <xf numFmtId="38" fontId="17" fillId="0" borderId="0" xfId="2" applyFont="1" applyFill="1" applyBorder="1" applyAlignment="1">
      <alignment vertical="center"/>
    </xf>
    <xf numFmtId="38" fontId="17" fillId="0" borderId="10" xfId="2" applyFont="1" applyFill="1" applyBorder="1" applyAlignment="1" applyProtection="1">
      <alignment horizontal="right" vertical="center"/>
      <protection locked="0"/>
    </xf>
    <xf numFmtId="204" fontId="17" fillId="0" borderId="0" xfId="0" applyNumberFormat="1" applyFont="1" applyFill="1" applyBorder="1" applyAlignment="1" applyProtection="1">
      <alignment vertical="center"/>
    </xf>
    <xf numFmtId="176" fontId="17" fillId="0" borderId="10" xfId="2" applyNumberFormat="1" applyFont="1" applyFill="1" applyBorder="1" applyAlignment="1">
      <alignment vertical="center"/>
    </xf>
    <xf numFmtId="176" fontId="0" fillId="0" borderId="0" xfId="2" applyNumberFormat="1" applyFont="1" applyFill="1">
      <alignment vertical="center"/>
    </xf>
    <xf numFmtId="38" fontId="17" fillId="0" borderId="10" xfId="2" applyFont="1" applyFill="1" applyBorder="1" applyAlignment="1"/>
    <xf numFmtId="38" fontId="17" fillId="0" borderId="5" xfId="2" applyFont="1" applyFill="1" applyBorder="1" applyAlignment="1">
      <alignment vertical="center" shrinkToFit="1"/>
    </xf>
    <xf numFmtId="38" fontId="17" fillId="0" borderId="5" xfId="2" quotePrefix="1" applyFont="1" applyFill="1" applyBorder="1" applyAlignment="1">
      <alignment vertical="center" shrinkToFit="1"/>
    </xf>
    <xf numFmtId="38" fontId="17" fillId="0" borderId="0" xfId="0" applyNumberFormat="1" applyFont="1" applyFill="1">
      <alignment vertical="center"/>
    </xf>
    <xf numFmtId="0" fontId="0" fillId="0" borderId="21" xfId="0" applyFont="1" applyFill="1" applyBorder="1">
      <alignment vertical="center"/>
    </xf>
    <xf numFmtId="180" fontId="17" fillId="0" borderId="0" xfId="0" applyNumberFormat="1" applyFont="1" applyFill="1" applyAlignment="1"/>
    <xf numFmtId="180" fontId="17" fillId="0" borderId="10" xfId="0" applyNumberFormat="1" applyFont="1" applyFill="1" applyBorder="1" applyAlignment="1"/>
    <xf numFmtId="10" fontId="0" fillId="0" borderId="0" xfId="0" applyNumberFormat="1" applyFont="1">
      <alignment vertical="center"/>
    </xf>
    <xf numFmtId="0" fontId="0" fillId="0" borderId="26" xfId="0" applyFill="1" applyBorder="1" applyAlignment="1">
      <alignment horizontal="center" vertical="center"/>
    </xf>
    <xf numFmtId="0" fontId="54" fillId="5" borderId="57" xfId="0" quotePrefix="1" applyFont="1" applyFill="1" applyBorder="1" applyAlignment="1">
      <alignment vertical="top" wrapText="1"/>
    </xf>
    <xf numFmtId="0" fontId="0" fillId="5" borderId="3" xfId="0" applyFont="1" applyFill="1" applyBorder="1" applyAlignment="1">
      <alignment horizontal="center" vertical="center"/>
    </xf>
    <xf numFmtId="0" fontId="54" fillId="5" borderId="20" xfId="0" applyFont="1" applyFill="1" applyBorder="1" applyAlignment="1">
      <alignment horizontal="center" vertical="center"/>
    </xf>
    <xf numFmtId="0" fontId="54" fillId="5" borderId="21" xfId="0" applyFont="1" applyFill="1" applyBorder="1" applyAlignment="1">
      <alignment horizontal="center" vertical="center"/>
    </xf>
    <xf numFmtId="0" fontId="17" fillId="5" borderId="29" xfId="0" applyFont="1" applyFill="1" applyBorder="1" applyAlignment="1">
      <alignment horizontal="center" vertical="center" textRotation="255"/>
    </xf>
    <xf numFmtId="0" fontId="17" fillId="5" borderId="31" xfId="0" applyFont="1" applyFill="1" applyBorder="1" applyAlignment="1">
      <alignment horizontal="center" vertical="center" textRotation="255"/>
    </xf>
    <xf numFmtId="0" fontId="17" fillId="5" borderId="64" xfId="0" applyFont="1" applyFill="1" applyBorder="1" applyAlignment="1">
      <alignment horizontal="center" vertical="center" textRotation="255"/>
    </xf>
    <xf numFmtId="0" fontId="0" fillId="5" borderId="90" xfId="0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 vertical="center"/>
    </xf>
    <xf numFmtId="0" fontId="44" fillId="0" borderId="3" xfId="0" quotePrefix="1" applyFont="1" applyFill="1" applyBorder="1" applyAlignment="1">
      <alignment horizontal="center" vertical="center"/>
    </xf>
    <xf numFmtId="0" fontId="17" fillId="0" borderId="31" xfId="0" applyFont="1" applyFill="1" applyBorder="1" applyAlignment="1">
      <alignment horizontal="center" vertical="center" textRotation="255"/>
    </xf>
    <xf numFmtId="0" fontId="17" fillId="0" borderId="64" xfId="0" applyFont="1" applyFill="1" applyBorder="1" applyAlignment="1">
      <alignment horizontal="center" vertical="center" textRotation="255"/>
    </xf>
    <xf numFmtId="0" fontId="17" fillId="0" borderId="35" xfId="0" applyFont="1" applyFill="1" applyBorder="1" applyAlignment="1">
      <alignment horizontal="center" vertical="center" textRotation="255"/>
    </xf>
    <xf numFmtId="0" fontId="17" fillId="0" borderId="36" xfId="0" applyFont="1" applyFill="1" applyBorder="1" applyAlignment="1">
      <alignment horizontal="center" vertical="center" textRotation="255"/>
    </xf>
    <xf numFmtId="0" fontId="17" fillId="0" borderId="29" xfId="0" applyFont="1" applyFill="1" applyBorder="1" applyAlignment="1">
      <alignment horizontal="center" vertical="center" textRotation="255"/>
    </xf>
    <xf numFmtId="0" fontId="17" fillId="0" borderId="44" xfId="0" quotePrefix="1" applyFont="1" applyFill="1" applyBorder="1" applyAlignment="1">
      <alignment horizontal="center" vertical="center"/>
    </xf>
    <xf numFmtId="0" fontId="17" fillId="0" borderId="17" xfId="0" quotePrefix="1" applyFont="1" applyFill="1" applyBorder="1" applyAlignment="1">
      <alignment horizontal="center" vertical="center"/>
    </xf>
    <xf numFmtId="0" fontId="17" fillId="0" borderId="23" xfId="0" quotePrefix="1" applyFont="1" applyFill="1" applyBorder="1" applyAlignment="1">
      <alignment horizontal="center" vertical="center"/>
    </xf>
    <xf numFmtId="0" fontId="44" fillId="0" borderId="52" xfId="0" applyFont="1" applyFill="1" applyBorder="1" applyAlignment="1">
      <alignment vertical="center" wrapText="1"/>
    </xf>
    <xf numFmtId="0" fontId="54" fillId="5" borderId="52" xfId="0" quotePrefix="1" applyFont="1" applyFill="1" applyBorder="1" applyAlignment="1">
      <alignment vertical="top" wrapText="1"/>
    </xf>
    <xf numFmtId="0" fontId="54" fillId="5" borderId="15" xfId="0" quotePrefix="1" applyFont="1" applyFill="1" applyBorder="1" applyAlignment="1">
      <alignment vertical="top" wrapText="1"/>
    </xf>
    <xf numFmtId="0" fontId="0" fillId="9" borderId="72" xfId="0" applyFont="1" applyFill="1" applyBorder="1" applyAlignment="1">
      <alignment horizontal="center" vertical="center"/>
    </xf>
    <xf numFmtId="0" fontId="0" fillId="9" borderId="95" xfId="0" applyFont="1" applyFill="1" applyBorder="1" applyAlignment="1">
      <alignment horizontal="center" vertical="center"/>
    </xf>
    <xf numFmtId="0" fontId="44" fillId="5" borderId="55" xfId="0" applyFont="1" applyFill="1" applyBorder="1" applyAlignment="1">
      <alignment horizontal="center" vertical="center" wrapText="1"/>
    </xf>
    <xf numFmtId="0" fontId="44" fillId="5" borderId="33" xfId="0" applyFont="1" applyFill="1" applyBorder="1" applyAlignment="1">
      <alignment horizontal="center" vertical="center" wrapText="1"/>
    </xf>
    <xf numFmtId="0" fontId="44" fillId="5" borderId="39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59" fillId="4" borderId="8" xfId="0" applyFont="1" applyFill="1" applyBorder="1" applyAlignment="1">
      <alignment horizontal="center" vertical="center"/>
    </xf>
    <xf numFmtId="0" fontId="59" fillId="4" borderId="24" xfId="0" applyFont="1" applyFill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19" fillId="0" borderId="35" xfId="0" applyFont="1" applyFill="1" applyBorder="1" applyAlignment="1">
      <alignment horizontal="center" vertical="center" textRotation="255"/>
    </xf>
    <xf numFmtId="0" fontId="19" fillId="0" borderId="31" xfId="0" applyFont="1" applyFill="1" applyBorder="1" applyAlignment="1">
      <alignment horizontal="center" vertical="center" textRotation="255"/>
    </xf>
    <xf numFmtId="0" fontId="19" fillId="0" borderId="36" xfId="0" applyFont="1" applyFill="1" applyBorder="1" applyAlignment="1">
      <alignment horizontal="center" vertical="center" textRotation="255"/>
    </xf>
    <xf numFmtId="0" fontId="19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/>
    </xf>
    <xf numFmtId="0" fontId="19" fillId="0" borderId="64" xfId="0" applyFont="1" applyFill="1" applyBorder="1" applyAlignment="1">
      <alignment horizontal="center" vertical="center" textRotation="255"/>
    </xf>
    <xf numFmtId="0" fontId="19" fillId="0" borderId="8" xfId="0" applyFont="1" applyFill="1" applyBorder="1" applyAlignment="1">
      <alignment horizontal="right" vertical="top" wrapText="1"/>
    </xf>
    <xf numFmtId="0" fontId="19" fillId="0" borderId="6" xfId="0" applyFont="1" applyFill="1" applyBorder="1" applyAlignment="1">
      <alignment horizontal="right" vertical="top"/>
    </xf>
    <xf numFmtId="0" fontId="19" fillId="0" borderId="66" xfId="0" applyFont="1" applyFill="1" applyBorder="1" applyAlignment="1">
      <alignment horizontal="right" vertical="top"/>
    </xf>
    <xf numFmtId="0" fontId="4" fillId="0" borderId="91" xfId="0" quotePrefix="1" applyFont="1" applyFill="1" applyBorder="1" applyAlignment="1">
      <alignment horizontal="left" vertical="top" wrapText="1" shrinkToFit="1"/>
    </xf>
    <xf numFmtId="0" fontId="4" fillId="0" borderId="92" xfId="0" quotePrefix="1" applyFont="1" applyFill="1" applyBorder="1" applyAlignment="1">
      <alignment horizontal="left" vertical="top" wrapText="1" shrinkToFit="1"/>
    </xf>
    <xf numFmtId="0" fontId="4" fillId="0" borderId="93" xfId="0" quotePrefix="1" applyFont="1" applyFill="1" applyBorder="1" applyAlignment="1">
      <alignment horizontal="left" vertical="top" wrapText="1" shrinkToFit="1"/>
    </xf>
    <xf numFmtId="0" fontId="19" fillId="0" borderId="67" xfId="0" quotePrefix="1" applyFont="1" applyFill="1" applyBorder="1" applyAlignment="1">
      <alignment horizontal="right" vertical="top"/>
    </xf>
    <xf numFmtId="0" fontId="19" fillId="0" borderId="6" xfId="0" quotePrefix="1" applyFont="1" applyFill="1" applyBorder="1" applyAlignment="1">
      <alignment horizontal="right" vertical="top"/>
    </xf>
    <xf numFmtId="0" fontId="19" fillId="0" borderId="66" xfId="0" quotePrefix="1" applyFont="1" applyFill="1" applyBorder="1" applyAlignment="1">
      <alignment horizontal="right" vertical="top"/>
    </xf>
    <xf numFmtId="0" fontId="4" fillId="0" borderId="94" xfId="0" quotePrefix="1" applyFont="1" applyFill="1" applyBorder="1" applyAlignment="1">
      <alignment horizontal="left" vertical="top" wrapText="1" shrinkToFit="1"/>
    </xf>
    <xf numFmtId="0" fontId="19" fillId="0" borderId="41" xfId="0" applyFont="1" applyFill="1" applyBorder="1" applyAlignment="1">
      <alignment horizontal="left" vertical="top"/>
    </xf>
    <xf numFmtId="0" fontId="19" fillId="0" borderId="40" xfId="0" applyFont="1" applyFill="1" applyBorder="1" applyAlignment="1">
      <alignment horizontal="left" vertical="top"/>
    </xf>
    <xf numFmtId="37" fontId="65" fillId="0" borderId="5" xfId="8" applyNumberFormat="1" applyFont="1" applyBorder="1" applyAlignment="1" applyProtection="1">
      <alignment horizontal="center" vertical="center"/>
    </xf>
    <xf numFmtId="37" fontId="65" fillId="0" borderId="0" xfId="8" applyNumberFormat="1" applyFont="1" applyBorder="1" applyAlignment="1" applyProtection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96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5" borderId="55" xfId="0" applyFill="1" applyBorder="1" applyAlignment="1">
      <alignment horizontal="center" vertical="center"/>
    </xf>
    <xf numFmtId="0" fontId="0" fillId="5" borderId="39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55" xfId="0" applyFont="1" applyFill="1" applyBorder="1" applyAlignment="1">
      <alignment horizontal="center" vertical="center"/>
    </xf>
    <xf numFmtId="0" fontId="0" fillId="0" borderId="39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7" fontId="4" fillId="0" borderId="90" xfId="8" applyNumberFormat="1" applyFont="1" applyBorder="1" applyAlignment="1" applyProtection="1">
      <alignment horizontal="center" vertical="center"/>
    </xf>
    <xf numFmtId="37" fontId="4" fillId="0" borderId="3" xfId="8" applyNumberFormat="1" applyFont="1" applyBorder="1" applyAlignment="1" applyProtection="1">
      <alignment horizontal="center" vertical="center"/>
    </xf>
    <xf numFmtId="37" fontId="4" fillId="0" borderId="1" xfId="8" applyNumberFormat="1" applyFont="1" applyBorder="1" applyAlignment="1" applyProtection="1">
      <alignment horizontal="center" vertical="center"/>
    </xf>
    <xf numFmtId="37" fontId="4" fillId="0" borderId="2" xfId="8" applyNumberFormat="1" applyFont="1" applyBorder="1" applyAlignment="1" applyProtection="1">
      <alignment horizontal="center" vertical="center"/>
    </xf>
    <xf numFmtId="37" fontId="4" fillId="0" borderId="37" xfId="8" applyNumberFormat="1" applyFont="1" applyBorder="1" applyAlignment="1" applyProtection="1">
      <alignment horizontal="center" vertical="center"/>
    </xf>
    <xf numFmtId="37" fontId="4" fillId="0" borderId="5" xfId="8" applyNumberFormat="1" applyFont="1" applyBorder="1" applyAlignment="1" applyProtection="1">
      <alignment horizontal="center" vertical="center"/>
    </xf>
    <xf numFmtId="37" fontId="4" fillId="0" borderId="0" xfId="8" applyNumberFormat="1" applyFont="1" applyBorder="1" applyAlignment="1" applyProtection="1">
      <alignment horizontal="center" vertical="center"/>
    </xf>
    <xf numFmtId="37" fontId="4" fillId="0" borderId="25" xfId="8" applyNumberFormat="1" applyFont="1" applyBorder="1" applyAlignment="1" applyProtection="1">
      <alignment horizontal="center" vertical="center"/>
    </xf>
    <xf numFmtId="37" fontId="4" fillId="0" borderId="27" xfId="8" applyNumberFormat="1" applyFont="1" applyBorder="1" applyAlignment="1" applyProtection="1">
      <alignment horizontal="center" vertical="center"/>
    </xf>
    <xf numFmtId="37" fontId="4" fillId="0" borderId="12" xfId="8" applyNumberFormat="1" applyFont="1" applyBorder="1" applyAlignment="1" applyProtection="1">
      <alignment horizontal="center" vertical="center"/>
    </xf>
    <xf numFmtId="37" fontId="4" fillId="0" borderId="26" xfId="8" applyNumberFormat="1" applyFont="1" applyBorder="1" applyAlignment="1" applyProtection="1">
      <alignment horizontal="center" vertical="center"/>
    </xf>
    <xf numFmtId="37" fontId="4" fillId="0" borderId="30" xfId="8" applyNumberFormat="1" applyFont="1" applyBorder="1" applyAlignment="1" applyProtection="1">
      <alignment horizontal="center" vertical="center" wrapText="1"/>
    </xf>
    <xf numFmtId="37" fontId="4" fillId="0" borderId="3" xfId="8" applyNumberFormat="1" applyFont="1" applyBorder="1" applyAlignment="1" applyProtection="1">
      <alignment horizontal="center" vertical="center" wrapText="1"/>
    </xf>
    <xf numFmtId="0" fontId="16" fillId="0" borderId="78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38" fontId="16" fillId="0" borderId="5" xfId="2" applyFont="1" applyFill="1" applyBorder="1" applyAlignment="1" applyProtection="1">
      <alignment horizontal="center" vertical="center"/>
    </xf>
    <xf numFmtId="38" fontId="16" fillId="0" borderId="0" xfId="2" applyFont="1" applyFill="1" applyBorder="1" applyAlignment="1" applyProtection="1">
      <alignment horizontal="center" vertical="center"/>
    </xf>
    <xf numFmtId="38" fontId="16" fillId="0" borderId="25" xfId="2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>
      <alignment horizontal="left"/>
    </xf>
    <xf numFmtId="0" fontId="16" fillId="0" borderId="3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177" fontId="11" fillId="5" borderId="1" xfId="0" applyNumberFormat="1" applyFont="1" applyFill="1" applyBorder="1" applyAlignment="1" applyProtection="1">
      <alignment horizontal="center"/>
      <protection locked="0"/>
    </xf>
    <xf numFmtId="177" fontId="11" fillId="5" borderId="2" xfId="0" applyNumberFormat="1" applyFont="1" applyFill="1" applyBorder="1" applyAlignment="1" applyProtection="1">
      <alignment horizontal="center"/>
      <protection locked="0"/>
    </xf>
    <xf numFmtId="0" fontId="13" fillId="5" borderId="5" xfId="0" applyFont="1" applyFill="1" applyBorder="1" applyAlignment="1" applyProtection="1">
      <alignment horizontal="center"/>
      <protection locked="0"/>
    </xf>
    <xf numFmtId="0" fontId="13" fillId="5" borderId="0" xfId="0" quotePrefix="1" applyFont="1" applyFill="1" applyBorder="1" applyAlignment="1" applyProtection="1">
      <alignment horizontal="center"/>
      <protection locked="0"/>
    </xf>
    <xf numFmtId="0" fontId="13" fillId="5" borderId="8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6" fillId="5" borderId="0" xfId="0" applyFont="1" applyFill="1">
      <alignment vertical="center"/>
    </xf>
    <xf numFmtId="0" fontId="13" fillId="5" borderId="9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top" wrapText="1"/>
    </xf>
    <xf numFmtId="0" fontId="13" fillId="5" borderId="7" xfId="0" applyFont="1" applyFill="1" applyBorder="1" applyAlignment="1">
      <alignment horizontal="center" vertical="top" wrapText="1"/>
    </xf>
    <xf numFmtId="0" fontId="4" fillId="5" borderId="7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4" fillId="5" borderId="26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3" fillId="5" borderId="14" xfId="0" applyFont="1" applyFill="1" applyBorder="1" applyAlignment="1">
      <alignment horizontal="center" vertical="center" wrapText="1"/>
    </xf>
    <xf numFmtId="0" fontId="13" fillId="5" borderId="0" xfId="0" applyFont="1" applyFill="1">
      <alignment vertical="center"/>
    </xf>
    <xf numFmtId="0" fontId="4" fillId="5" borderId="1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37" fontId="4" fillId="0" borderId="17" xfId="8" applyNumberFormat="1" applyFont="1" applyBorder="1" applyAlignment="1" applyProtection="1">
      <alignment horizontal="center" vertical="center"/>
    </xf>
    <xf numFmtId="37" fontId="16" fillId="0" borderId="90" xfId="8" applyNumberFormat="1" applyFont="1" applyBorder="1" applyAlignment="1" applyProtection="1">
      <alignment horizontal="center" vertical="center"/>
    </xf>
    <xf numFmtId="37" fontId="16" fillId="0" borderId="3" xfId="8" applyNumberFormat="1" applyFont="1" applyBorder="1" applyAlignment="1" applyProtection="1">
      <alignment horizontal="center" vertical="center"/>
    </xf>
    <xf numFmtId="37" fontId="16" fillId="0" borderId="4" xfId="8" applyNumberFormat="1" applyFont="1" applyBorder="1" applyAlignment="1" applyProtection="1">
      <alignment horizontal="center" vertical="center"/>
    </xf>
    <xf numFmtId="37" fontId="22" fillId="0" borderId="30" xfId="8" applyFont="1" applyFill="1" applyBorder="1" applyAlignment="1">
      <alignment horizontal="center" vertical="center"/>
    </xf>
    <xf numFmtId="37" fontId="22" fillId="0" borderId="3" xfId="8" applyFont="1" applyFill="1" applyBorder="1" applyAlignment="1">
      <alignment horizontal="center" vertical="center"/>
    </xf>
    <xf numFmtId="38" fontId="22" fillId="0" borderId="5" xfId="2" applyFont="1" applyFill="1" applyBorder="1" applyAlignment="1" applyProtection="1">
      <alignment horizontal="center" vertical="center"/>
    </xf>
    <xf numFmtId="38" fontId="22" fillId="0" borderId="0" xfId="2" applyFont="1" applyFill="1" applyBorder="1" applyAlignment="1" applyProtection="1">
      <alignment horizontal="center" vertical="center"/>
    </xf>
    <xf numFmtId="38" fontId="22" fillId="0" borderId="17" xfId="2" applyFont="1" applyFill="1" applyBorder="1" applyAlignment="1" applyProtection="1">
      <alignment horizontal="center" vertical="center"/>
    </xf>
    <xf numFmtId="37" fontId="22" fillId="0" borderId="72" xfId="8" applyFont="1" applyFill="1" applyBorder="1" applyAlignment="1">
      <alignment horizontal="left"/>
    </xf>
    <xf numFmtId="37" fontId="22" fillId="0" borderId="73" xfId="8" applyFont="1" applyFill="1" applyBorder="1" applyAlignment="1">
      <alignment horizontal="left"/>
    </xf>
    <xf numFmtId="37" fontId="22" fillId="0" borderId="95" xfId="8" applyFont="1" applyFill="1" applyBorder="1" applyAlignment="1">
      <alignment horizontal="left"/>
    </xf>
    <xf numFmtId="0" fontId="11" fillId="0" borderId="5" xfId="10" applyFont="1" applyFill="1" applyBorder="1" applyAlignment="1" applyProtection="1">
      <alignment horizontal="center"/>
      <protection locked="0"/>
    </xf>
    <xf numFmtId="0" fontId="11" fillId="0" borderId="17" xfId="10" applyFont="1" applyFill="1" applyBorder="1" applyAlignment="1" applyProtection="1">
      <alignment horizontal="center"/>
      <protection locked="0"/>
    </xf>
    <xf numFmtId="177" fontId="10" fillId="0" borderId="90" xfId="10" applyNumberFormat="1" applyFont="1" applyFill="1" applyBorder="1" applyAlignment="1" applyProtection="1">
      <alignment horizontal="center"/>
      <protection locked="0"/>
    </xf>
    <xf numFmtId="177" fontId="10" fillId="0" borderId="3" xfId="10" applyNumberFormat="1" applyFont="1" applyFill="1" applyBorder="1" applyAlignment="1" applyProtection="1">
      <alignment horizontal="center"/>
      <protection locked="0"/>
    </xf>
    <xf numFmtId="177" fontId="10" fillId="0" borderId="4" xfId="10" applyNumberFormat="1" applyFont="1" applyFill="1" applyBorder="1" applyAlignment="1" applyProtection="1">
      <alignment horizontal="center"/>
      <protection locked="0"/>
    </xf>
    <xf numFmtId="0" fontId="10" fillId="0" borderId="5" xfId="10" applyFont="1" applyFill="1" applyBorder="1" applyAlignment="1" applyProtection="1">
      <alignment horizontal="center"/>
      <protection locked="0"/>
    </xf>
    <xf numFmtId="0" fontId="0" fillId="0" borderId="0" xfId="0">
      <alignment vertical="center"/>
    </xf>
    <xf numFmtId="0" fontId="0" fillId="0" borderId="90" xfId="0" applyBorder="1">
      <alignment vertical="center"/>
    </xf>
    <xf numFmtId="0" fontId="0" fillId="0" borderId="3" xfId="0" applyBorder="1">
      <alignment vertical="center"/>
    </xf>
    <xf numFmtId="0" fontId="0" fillId="0" borderId="30" xfId="0" applyBorder="1">
      <alignment vertical="center"/>
    </xf>
    <xf numFmtId="0" fontId="64" fillId="0" borderId="0" xfId="0" applyFont="1" applyFill="1">
      <alignment vertical="center"/>
    </xf>
    <xf numFmtId="58" fontId="0" fillId="0" borderId="0" xfId="0" applyNumberFormat="1" applyFill="1" applyAlignment="1">
      <alignment horizontal="center" vertical="center"/>
    </xf>
    <xf numFmtId="0" fontId="57" fillId="0" borderId="33" xfId="0" applyFont="1" applyFill="1" applyBorder="1" applyAlignment="1">
      <alignment horizontal="center" vertical="center"/>
    </xf>
    <xf numFmtId="0" fontId="57" fillId="0" borderId="55" xfId="0" applyFont="1" applyFill="1" applyBorder="1" applyAlignment="1">
      <alignment horizontal="center" vertical="center"/>
    </xf>
    <xf numFmtId="0" fontId="57" fillId="0" borderId="39" xfId="0" applyFont="1" applyFill="1" applyBorder="1" applyAlignment="1">
      <alignment horizontal="center" vertical="center"/>
    </xf>
    <xf numFmtId="0" fontId="57" fillId="0" borderId="33" xfId="0" applyFont="1" applyFill="1" applyBorder="1" applyAlignment="1">
      <alignment horizontal="center" vertical="center"/>
    </xf>
    <xf numFmtId="0" fontId="57" fillId="0" borderId="50" xfId="0" applyFont="1" applyFill="1" applyBorder="1" applyAlignment="1">
      <alignment horizontal="center" vertical="center"/>
    </xf>
    <xf numFmtId="0" fontId="57" fillId="0" borderId="55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57" fillId="0" borderId="7" xfId="0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57" fillId="0" borderId="10" xfId="0" applyFont="1" applyFill="1" applyBorder="1" applyAlignment="1">
      <alignment horizontal="center" vertical="center"/>
    </xf>
    <xf numFmtId="0" fontId="64" fillId="0" borderId="9" xfId="0" applyFont="1" applyFill="1" applyBorder="1" applyAlignment="1">
      <alignment horizontal="center" vertical="center"/>
    </xf>
    <xf numFmtId="0" fontId="64" fillId="0" borderId="10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57" fillId="0" borderId="6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/>
    </xf>
    <xf numFmtId="0" fontId="64" fillId="0" borderId="14" xfId="0" applyFont="1" applyFill="1" applyBorder="1" applyAlignment="1">
      <alignment horizontal="center" vertical="center"/>
    </xf>
    <xf numFmtId="0" fontId="64" fillId="0" borderId="12" xfId="0" applyFont="1" applyFill="1" applyBorder="1" applyAlignment="1">
      <alignment horizontal="center" vertical="center"/>
    </xf>
    <xf numFmtId="0" fontId="64" fillId="0" borderId="13" xfId="0" applyFont="1" applyFill="1" applyBorder="1" applyAlignment="1">
      <alignment horizontal="center" vertical="center"/>
    </xf>
    <xf numFmtId="0" fontId="64" fillId="0" borderId="26" xfId="0" applyFont="1" applyFill="1" applyBorder="1" applyAlignment="1">
      <alignment horizontal="center" vertical="center"/>
    </xf>
    <xf numFmtId="0" fontId="64" fillId="0" borderId="6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</cellXfs>
  <cellStyles count="18">
    <cellStyle name="パーセント" xfId="1" builtinId="5"/>
    <cellStyle name="桁区切り" xfId="2" builtinId="6"/>
    <cellStyle name="桁区切り 2" xfId="3"/>
    <cellStyle name="桁区切り 3" xfId="4"/>
    <cellStyle name="桁区切り 4" xfId="5"/>
    <cellStyle name="通貨" xfId="6" builtinId="7"/>
    <cellStyle name="標準" xfId="0" builtinId="0"/>
    <cellStyle name="標準 2" xfId="17"/>
    <cellStyle name="標準_2001市町のすがた" xfId="7"/>
    <cellStyle name="標準_3生産系列統計表" xfId="8"/>
    <cellStyle name="標準_4分配系列統計表" xfId="9"/>
    <cellStyle name="標準_5支出系列統計表" xfId="10"/>
    <cellStyle name="標準_H23toukeihyou" xfId="11"/>
    <cellStyle name="標準_季節調整(実質)" xfId="12"/>
    <cellStyle name="標準_産出額推計WS（兵庫県）" xfId="13"/>
    <cellStyle name="標準_四半期予測" xfId="14"/>
    <cellStyle name="標準_市町C3" xfId="15"/>
    <cellStyle name="標準_統合勘定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026702240732305E-2"/>
          <c:y val="0.20747301894122441"/>
          <c:w val="0.86340304982538341"/>
          <c:h val="0.62862010479736963"/>
        </c:manualLayout>
      </c:layout>
      <c:lineChart>
        <c:grouping val="standard"/>
        <c:varyColors val="0"/>
        <c:ser>
          <c:idx val="0"/>
          <c:order val="0"/>
          <c:tx>
            <c:strRef>
              <c:f>'1GDP長期時系列'!$BH$40</c:f>
              <c:strCache>
                <c:ptCount val="1"/>
                <c:pt idx="0">
                  <c:v>兵庫県(H23基準）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'1GDP長期時系列'!$BG$41:$BG$49</c:f>
              <c:strCache>
                <c:ptCount val="9"/>
                <c:pt idx="0">
                  <c:v>H23</c:v>
                </c:pt>
                <c:pt idx="1">
                  <c:v>H24</c:v>
                </c:pt>
                <c:pt idx="2">
                  <c:v>H25</c:v>
                </c:pt>
                <c:pt idx="3">
                  <c:v>H26</c:v>
                </c:pt>
                <c:pt idx="4">
                  <c:v>H27</c:v>
                </c:pt>
                <c:pt idx="5">
                  <c:v>H28</c:v>
                </c:pt>
                <c:pt idx="6">
                  <c:v>H29</c:v>
                </c:pt>
                <c:pt idx="7">
                  <c:v>H30</c:v>
                </c:pt>
                <c:pt idx="8">
                  <c:v>R元</c:v>
                </c:pt>
              </c:strCache>
            </c:strRef>
          </c:cat>
          <c:val>
            <c:numRef>
              <c:f>'1GDP長期時系列'!$BH$41:$BH$49</c:f>
              <c:numCache>
                <c:formatCode>#,##0.0;[Red]\-#,##0.0</c:formatCode>
                <c:ptCount val="9"/>
                <c:pt idx="0">
                  <c:v>100</c:v>
                </c:pt>
                <c:pt idx="1">
                  <c:v>100.8</c:v>
                </c:pt>
                <c:pt idx="2">
                  <c:v>102.4</c:v>
                </c:pt>
                <c:pt idx="3">
                  <c:v>102.9</c:v>
                </c:pt>
                <c:pt idx="4">
                  <c:v>104</c:v>
                </c:pt>
                <c:pt idx="5">
                  <c:v>104.6</c:v>
                </c:pt>
                <c:pt idx="6">
                  <c:v>106.9</c:v>
                </c:pt>
                <c:pt idx="7">
                  <c:v>107</c:v>
                </c:pt>
                <c:pt idx="8">
                  <c:v>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'1GDP長期時系列'!$BI$40</c:f>
              <c:strCache>
                <c:ptCount val="1"/>
                <c:pt idx="0">
                  <c:v>全国(H23基準）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'1GDP長期時系列'!$BG$41:$BG$49</c:f>
              <c:strCache>
                <c:ptCount val="9"/>
                <c:pt idx="0">
                  <c:v>H23</c:v>
                </c:pt>
                <c:pt idx="1">
                  <c:v>H24</c:v>
                </c:pt>
                <c:pt idx="2">
                  <c:v>H25</c:v>
                </c:pt>
                <c:pt idx="3">
                  <c:v>H26</c:v>
                </c:pt>
                <c:pt idx="4">
                  <c:v>H27</c:v>
                </c:pt>
                <c:pt idx="5">
                  <c:v>H28</c:v>
                </c:pt>
                <c:pt idx="6">
                  <c:v>H29</c:v>
                </c:pt>
                <c:pt idx="7">
                  <c:v>H30</c:v>
                </c:pt>
                <c:pt idx="8">
                  <c:v>R元</c:v>
                </c:pt>
              </c:strCache>
            </c:strRef>
          </c:cat>
          <c:val>
            <c:numRef>
              <c:f>'1GDP長期時系列'!$BI$41:$BI$49</c:f>
              <c:numCache>
                <c:formatCode>#,##0.0;[Red]\-#,##0.0</c:formatCode>
                <c:ptCount val="9"/>
                <c:pt idx="0">
                  <c:v>100</c:v>
                </c:pt>
                <c:pt idx="1">
                  <c:v>100.81646728790436</c:v>
                </c:pt>
                <c:pt idx="2">
                  <c:v>103.48380643599451</c:v>
                </c:pt>
                <c:pt idx="3">
                  <c:v>103.11417721002722</c:v>
                </c:pt>
                <c:pt idx="4">
                  <c:v>104.43046268162198</c:v>
                </c:pt>
                <c:pt idx="5">
                  <c:v>105.38741613079145</c:v>
                </c:pt>
                <c:pt idx="6">
                  <c:v>107.42077059021753</c:v>
                </c:pt>
                <c:pt idx="7">
                  <c:v>107.69833070216228</c:v>
                </c:pt>
                <c:pt idx="8">
                  <c:v>107.73445167694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800640"/>
        <c:axId val="199443200"/>
      </c:lineChart>
      <c:catAx>
        <c:axId val="19480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199443200"/>
        <c:crosses val="autoZero"/>
        <c:auto val="1"/>
        <c:lblAlgn val="ctr"/>
        <c:lblOffset val="100"/>
        <c:noMultiLvlLbl val="0"/>
      </c:catAx>
      <c:valAx>
        <c:axId val="199443200"/>
        <c:scaling>
          <c:orientation val="minMax"/>
        </c:scaling>
        <c:delete val="0"/>
        <c:axPos val="l"/>
        <c:majorGridlines/>
        <c:numFmt formatCode="#,##0.0;[Red]\-#,##0.0" sourceLinked="1"/>
        <c:majorTickMark val="out"/>
        <c:minorTickMark val="none"/>
        <c:tickLblPos val="nextTo"/>
        <c:crossAx val="194800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4596622889305813"/>
          <c:y val="3.0888030888030889E-2"/>
          <c:w val="0.42589118198874298"/>
          <c:h val="0.17374557909990979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0425539522644"/>
          <c:y val="0.14400223606594886"/>
          <c:w val="0.86015372220603459"/>
          <c:h val="0.728899953518053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'3震災前後比較1'!$B$94</c:f>
              <c:strCache>
                <c:ptCount val="1"/>
                <c:pt idx="0">
                  <c:v>県内GDP(実質)</c:v>
                </c:pt>
              </c:strCache>
            </c:strRef>
          </c:tx>
          <c:invertIfNegative val="0"/>
          <c:cat>
            <c:strRef>
              <c:f>'3震災前後比較1'!$A$95:$A$116</c:f>
              <c:strCache>
                <c:ptCount val="22"/>
                <c:pt idx="0">
                  <c:v>H5</c:v>
                </c:pt>
                <c:pt idx="1">
                  <c:v>H6</c:v>
                </c:pt>
                <c:pt idx="2">
                  <c:v>H7</c:v>
                </c:pt>
                <c:pt idx="3">
                  <c:v>H8</c:v>
                </c:pt>
                <c:pt idx="4">
                  <c:v>H9</c:v>
                </c:pt>
                <c:pt idx="5">
                  <c:v>H10</c:v>
                </c:pt>
                <c:pt idx="6">
                  <c:v>H11</c:v>
                </c:pt>
                <c:pt idx="7">
                  <c:v>H12</c:v>
                </c:pt>
                <c:pt idx="8">
                  <c:v>H13</c:v>
                </c:pt>
                <c:pt idx="9">
                  <c:v>H14</c:v>
                </c:pt>
                <c:pt idx="10">
                  <c:v>H15</c:v>
                </c:pt>
                <c:pt idx="11">
                  <c:v>H16</c:v>
                </c:pt>
                <c:pt idx="12">
                  <c:v>H17</c:v>
                </c:pt>
                <c:pt idx="13">
                  <c:v>H18</c:v>
                </c:pt>
                <c:pt idx="14">
                  <c:v>H19</c:v>
                </c:pt>
                <c:pt idx="15">
                  <c:v>H20</c:v>
                </c:pt>
                <c:pt idx="16">
                  <c:v>H21</c:v>
                </c:pt>
                <c:pt idx="17">
                  <c:v>H22</c:v>
                </c:pt>
                <c:pt idx="18">
                  <c:v>H23</c:v>
                </c:pt>
                <c:pt idx="19">
                  <c:v>H24</c:v>
                </c:pt>
                <c:pt idx="20">
                  <c:v>H25</c:v>
                </c:pt>
                <c:pt idx="21">
                  <c:v>H26</c:v>
                </c:pt>
              </c:strCache>
            </c:strRef>
          </c:cat>
          <c:val>
            <c:numRef>
              <c:f>'3震災前後比較1'!$B$95:$B$116</c:f>
              <c:numCache>
                <c:formatCode>#,##0_);[Red]\(#,##0\)</c:formatCode>
                <c:ptCount val="22"/>
                <c:pt idx="0">
                  <c:v>194616.92</c:v>
                </c:pt>
                <c:pt idx="1">
                  <c:v>190979.36</c:v>
                </c:pt>
                <c:pt idx="2">
                  <c:v>203238.9</c:v>
                </c:pt>
                <c:pt idx="3">
                  <c:v>208395.96</c:v>
                </c:pt>
                <c:pt idx="4">
                  <c:v>203062.53</c:v>
                </c:pt>
                <c:pt idx="5">
                  <c:v>194886.35</c:v>
                </c:pt>
                <c:pt idx="6">
                  <c:v>191223.05</c:v>
                </c:pt>
                <c:pt idx="7">
                  <c:v>194305.53</c:v>
                </c:pt>
                <c:pt idx="8">
                  <c:v>189541.58</c:v>
                </c:pt>
                <c:pt idx="9">
                  <c:v>190344.47</c:v>
                </c:pt>
                <c:pt idx="10">
                  <c:v>190058.72</c:v>
                </c:pt>
                <c:pt idx="11">
                  <c:v>194455.62</c:v>
                </c:pt>
                <c:pt idx="12">
                  <c:v>196898.27</c:v>
                </c:pt>
                <c:pt idx="13">
                  <c:v>197825.98</c:v>
                </c:pt>
                <c:pt idx="14">
                  <c:v>198765.56</c:v>
                </c:pt>
                <c:pt idx="15">
                  <c:v>195461.24</c:v>
                </c:pt>
                <c:pt idx="16">
                  <c:v>181982.11</c:v>
                </c:pt>
                <c:pt idx="17">
                  <c:v>193744.18</c:v>
                </c:pt>
                <c:pt idx="18">
                  <c:v>193986.78</c:v>
                </c:pt>
                <c:pt idx="19">
                  <c:v>195500.56</c:v>
                </c:pt>
                <c:pt idx="20">
                  <c:v>198606.1</c:v>
                </c:pt>
                <c:pt idx="21">
                  <c:v>199532.14</c:v>
                </c:pt>
              </c:numCache>
            </c:numRef>
          </c:val>
        </c:ser>
        <c:ser>
          <c:idx val="1"/>
          <c:order val="1"/>
          <c:tx>
            <c:strRef>
              <c:f>'3震災前後比較1'!$C$94</c:f>
              <c:strCache>
                <c:ptCount val="1"/>
                <c:pt idx="0">
                  <c:v>県外所得(実質)</c:v>
                </c:pt>
              </c:strCache>
            </c:strRef>
          </c:tx>
          <c:invertIfNegative val="0"/>
          <c:cat>
            <c:strRef>
              <c:f>'3震災前後比較1'!$A$95:$A$116</c:f>
              <c:strCache>
                <c:ptCount val="22"/>
                <c:pt idx="0">
                  <c:v>H5</c:v>
                </c:pt>
                <c:pt idx="1">
                  <c:v>H6</c:v>
                </c:pt>
                <c:pt idx="2">
                  <c:v>H7</c:v>
                </c:pt>
                <c:pt idx="3">
                  <c:v>H8</c:v>
                </c:pt>
                <c:pt idx="4">
                  <c:v>H9</c:v>
                </c:pt>
                <c:pt idx="5">
                  <c:v>H10</c:v>
                </c:pt>
                <c:pt idx="6">
                  <c:v>H11</c:v>
                </c:pt>
                <c:pt idx="7">
                  <c:v>H12</c:v>
                </c:pt>
                <c:pt idx="8">
                  <c:v>H13</c:v>
                </c:pt>
                <c:pt idx="9">
                  <c:v>H14</c:v>
                </c:pt>
                <c:pt idx="10">
                  <c:v>H15</c:v>
                </c:pt>
                <c:pt idx="11">
                  <c:v>H16</c:v>
                </c:pt>
                <c:pt idx="12">
                  <c:v>H17</c:v>
                </c:pt>
                <c:pt idx="13">
                  <c:v>H18</c:v>
                </c:pt>
                <c:pt idx="14">
                  <c:v>H19</c:v>
                </c:pt>
                <c:pt idx="15">
                  <c:v>H20</c:v>
                </c:pt>
                <c:pt idx="16">
                  <c:v>H21</c:v>
                </c:pt>
                <c:pt idx="17">
                  <c:v>H22</c:v>
                </c:pt>
                <c:pt idx="18">
                  <c:v>H23</c:v>
                </c:pt>
                <c:pt idx="19">
                  <c:v>H24</c:v>
                </c:pt>
                <c:pt idx="20">
                  <c:v>H25</c:v>
                </c:pt>
                <c:pt idx="21">
                  <c:v>H26</c:v>
                </c:pt>
              </c:strCache>
            </c:strRef>
          </c:cat>
          <c:val>
            <c:numRef>
              <c:f>'3震災前後比較1'!$C$95:$C$116</c:f>
              <c:numCache>
                <c:formatCode>#,##0_);[Red]\(#,##0\)</c:formatCode>
                <c:ptCount val="22"/>
                <c:pt idx="0">
                  <c:v>3512.28</c:v>
                </c:pt>
                <c:pt idx="1">
                  <c:v>6356.18</c:v>
                </c:pt>
                <c:pt idx="2">
                  <c:v>4629.3500000000004</c:v>
                </c:pt>
                <c:pt idx="3">
                  <c:v>11865.22</c:v>
                </c:pt>
                <c:pt idx="4">
                  <c:v>13367.95</c:v>
                </c:pt>
                <c:pt idx="5">
                  <c:v>12206.81</c:v>
                </c:pt>
                <c:pt idx="6">
                  <c:v>11000.81</c:v>
                </c:pt>
                <c:pt idx="7">
                  <c:v>12702.21</c:v>
                </c:pt>
                <c:pt idx="8">
                  <c:v>20198.39</c:v>
                </c:pt>
                <c:pt idx="9">
                  <c:v>19954.72</c:v>
                </c:pt>
                <c:pt idx="10">
                  <c:v>18715</c:v>
                </c:pt>
                <c:pt idx="11">
                  <c:v>18851.099999999999</c:v>
                </c:pt>
                <c:pt idx="12">
                  <c:v>19467.830000000002</c:v>
                </c:pt>
                <c:pt idx="13">
                  <c:v>18632.97</c:v>
                </c:pt>
                <c:pt idx="14">
                  <c:v>16950.8</c:v>
                </c:pt>
                <c:pt idx="15">
                  <c:v>16640.34</c:v>
                </c:pt>
                <c:pt idx="16">
                  <c:v>17743.62</c:v>
                </c:pt>
                <c:pt idx="17">
                  <c:v>14297.91</c:v>
                </c:pt>
                <c:pt idx="18">
                  <c:v>14651.02</c:v>
                </c:pt>
                <c:pt idx="19">
                  <c:v>15045.53</c:v>
                </c:pt>
                <c:pt idx="20">
                  <c:v>16294.13</c:v>
                </c:pt>
                <c:pt idx="21">
                  <c:v>15938.07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100"/>
        <c:axId val="175787392"/>
        <c:axId val="175793280"/>
      </c:barChart>
      <c:catAx>
        <c:axId val="1757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5793280"/>
        <c:crosses val="autoZero"/>
        <c:auto val="1"/>
        <c:lblAlgn val="ctr"/>
        <c:lblOffset val="100"/>
        <c:noMultiLvlLbl val="0"/>
      </c:catAx>
      <c:valAx>
        <c:axId val="175793280"/>
        <c:scaling>
          <c:orientation val="minMax"/>
          <c:max val="250000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175787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782654342120278"/>
          <c:y val="1.9543973941368076E-2"/>
          <c:w val="0.60724728974095621"/>
          <c:h val="0.1074918566775244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9855517501268E-2"/>
          <c:y val="0.18720532526511538"/>
          <c:w val="0.88771513094733467"/>
          <c:h val="0.67291863085075554"/>
        </c:manualLayout>
      </c:layout>
      <c:lineChart>
        <c:grouping val="standard"/>
        <c:varyColors val="0"/>
        <c:ser>
          <c:idx val="0"/>
          <c:order val="0"/>
          <c:tx>
            <c:strRef>
              <c:f>'3震災前後比較1'!$G$94</c:f>
              <c:strCache>
                <c:ptCount val="1"/>
                <c:pt idx="0">
                  <c:v>県内GDP</c:v>
                </c:pt>
              </c:strCache>
            </c:strRef>
          </c:tx>
          <c:marker>
            <c:symbol val="none"/>
          </c:marker>
          <c:dLbls>
            <c:dLbl>
              <c:idx val="21"/>
              <c:layout>
                <c:manualLayout>
                  <c:x val="-2.3945576179071087E-2"/>
                  <c:y val="-5.266306607612659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'3震災前後比較1'!$F$95:$F$116</c:f>
              <c:strCache>
                <c:ptCount val="22"/>
                <c:pt idx="0">
                  <c:v>H5</c:v>
                </c:pt>
                <c:pt idx="1">
                  <c:v>H6</c:v>
                </c:pt>
                <c:pt idx="2">
                  <c:v>H7</c:v>
                </c:pt>
                <c:pt idx="3">
                  <c:v>H8</c:v>
                </c:pt>
                <c:pt idx="4">
                  <c:v>H9</c:v>
                </c:pt>
                <c:pt idx="5">
                  <c:v>H10</c:v>
                </c:pt>
                <c:pt idx="6">
                  <c:v>H11</c:v>
                </c:pt>
                <c:pt idx="7">
                  <c:v>H12</c:v>
                </c:pt>
                <c:pt idx="8">
                  <c:v>H13</c:v>
                </c:pt>
                <c:pt idx="9">
                  <c:v>H14</c:v>
                </c:pt>
                <c:pt idx="10">
                  <c:v>H15</c:v>
                </c:pt>
                <c:pt idx="11">
                  <c:v>H16</c:v>
                </c:pt>
                <c:pt idx="12">
                  <c:v>H17</c:v>
                </c:pt>
                <c:pt idx="13">
                  <c:v>H18</c:v>
                </c:pt>
                <c:pt idx="14">
                  <c:v>H19</c:v>
                </c:pt>
                <c:pt idx="15">
                  <c:v>H20</c:v>
                </c:pt>
                <c:pt idx="16">
                  <c:v>H21</c:v>
                </c:pt>
                <c:pt idx="17">
                  <c:v>H22</c:v>
                </c:pt>
                <c:pt idx="18">
                  <c:v>H23</c:v>
                </c:pt>
                <c:pt idx="19">
                  <c:v>H24</c:v>
                </c:pt>
                <c:pt idx="20">
                  <c:v>H25</c:v>
                </c:pt>
                <c:pt idx="21">
                  <c:v>H26</c:v>
                </c:pt>
              </c:strCache>
            </c:strRef>
          </c:cat>
          <c:val>
            <c:numRef>
              <c:f>'3震災前後比較1'!$G$95:$G$116</c:f>
              <c:numCache>
                <c:formatCode>#,##0.0;[Red]\-#,##0.0</c:formatCode>
                <c:ptCount val="22"/>
                <c:pt idx="0">
                  <c:v>100</c:v>
                </c:pt>
                <c:pt idx="1">
                  <c:v>98.130912769557739</c:v>
                </c:pt>
                <c:pt idx="2">
                  <c:v>104.43023145161273</c:v>
                </c:pt>
                <c:pt idx="3">
                  <c:v>107.08008327333512</c:v>
                </c:pt>
                <c:pt idx="4">
                  <c:v>104.33960726539088</c:v>
                </c:pt>
                <c:pt idx="5">
                  <c:v>100.13844120028206</c:v>
                </c:pt>
                <c:pt idx="6">
                  <c:v>98.256127987227401</c:v>
                </c:pt>
                <c:pt idx="7">
                  <c:v>99.839998495505938</c:v>
                </c:pt>
                <c:pt idx="8">
                  <c:v>97.392138360837265</c:v>
                </c:pt>
                <c:pt idx="9">
                  <c:v>97.804687280016552</c:v>
                </c:pt>
                <c:pt idx="10">
                  <c:v>97.65786037514107</c:v>
                </c:pt>
                <c:pt idx="11">
                  <c:v>99.917119230948671</c:v>
                </c:pt>
                <c:pt idx="12">
                  <c:v>101.17222592979067</c:v>
                </c:pt>
                <c:pt idx="13">
                  <c:v>101.64891110187131</c:v>
                </c:pt>
                <c:pt idx="14">
                  <c:v>102.13169543531978</c:v>
                </c:pt>
                <c:pt idx="15">
                  <c:v>100.43383689352395</c:v>
                </c:pt>
                <c:pt idx="16">
                  <c:v>93.507856356990942</c:v>
                </c:pt>
                <c:pt idx="17">
                  <c:v>99.551560059628926</c:v>
                </c:pt>
                <c:pt idx="18">
                  <c:v>99.67621520266583</c:v>
                </c:pt>
                <c:pt idx="19">
                  <c:v>100.45404068669876</c:v>
                </c:pt>
                <c:pt idx="20">
                  <c:v>102.04976011335498</c:v>
                </c:pt>
                <c:pt idx="21">
                  <c:v>102.52558718943862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'3震災前後比較1'!$H$94</c:f>
              <c:strCache>
                <c:ptCount val="1"/>
                <c:pt idx="0">
                  <c:v>県外所得</c:v>
                </c:pt>
              </c:strCache>
            </c:strRef>
          </c:tx>
          <c:marker>
            <c:symbol val="none"/>
          </c:marker>
          <c:dLbls>
            <c:dLbl>
              <c:idx val="21"/>
              <c:layout>
                <c:manualLayout>
                  <c:x val="-2.3945576179071087E-2"/>
                  <c:y val="-5.745061753759264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'3震災前後比較1'!$F$95:$F$116</c:f>
              <c:strCache>
                <c:ptCount val="22"/>
                <c:pt idx="0">
                  <c:v>H5</c:v>
                </c:pt>
                <c:pt idx="1">
                  <c:v>H6</c:v>
                </c:pt>
                <c:pt idx="2">
                  <c:v>H7</c:v>
                </c:pt>
                <c:pt idx="3">
                  <c:v>H8</c:v>
                </c:pt>
                <c:pt idx="4">
                  <c:v>H9</c:v>
                </c:pt>
                <c:pt idx="5">
                  <c:v>H10</c:v>
                </c:pt>
                <c:pt idx="6">
                  <c:v>H11</c:v>
                </c:pt>
                <c:pt idx="7">
                  <c:v>H12</c:v>
                </c:pt>
                <c:pt idx="8">
                  <c:v>H13</c:v>
                </c:pt>
                <c:pt idx="9">
                  <c:v>H14</c:v>
                </c:pt>
                <c:pt idx="10">
                  <c:v>H15</c:v>
                </c:pt>
                <c:pt idx="11">
                  <c:v>H16</c:v>
                </c:pt>
                <c:pt idx="12">
                  <c:v>H17</c:v>
                </c:pt>
                <c:pt idx="13">
                  <c:v>H18</c:v>
                </c:pt>
                <c:pt idx="14">
                  <c:v>H19</c:v>
                </c:pt>
                <c:pt idx="15">
                  <c:v>H20</c:v>
                </c:pt>
                <c:pt idx="16">
                  <c:v>H21</c:v>
                </c:pt>
                <c:pt idx="17">
                  <c:v>H22</c:v>
                </c:pt>
                <c:pt idx="18">
                  <c:v>H23</c:v>
                </c:pt>
                <c:pt idx="19">
                  <c:v>H24</c:v>
                </c:pt>
                <c:pt idx="20">
                  <c:v>H25</c:v>
                </c:pt>
                <c:pt idx="21">
                  <c:v>H26</c:v>
                </c:pt>
              </c:strCache>
            </c:strRef>
          </c:cat>
          <c:val>
            <c:numRef>
              <c:f>'3震災前後比較1'!$H$95:$H$116</c:f>
              <c:numCache>
                <c:formatCode>#,##0.0;[Red]\-#,##0.0</c:formatCode>
                <c:ptCount val="22"/>
                <c:pt idx="0">
                  <c:v>100</c:v>
                </c:pt>
                <c:pt idx="1">
                  <c:v>180.97019599804116</c:v>
                </c:pt>
                <c:pt idx="2">
                  <c:v>131.80469666427507</c:v>
                </c:pt>
                <c:pt idx="3">
                  <c:v>337.82101654765563</c:v>
                </c:pt>
                <c:pt idx="4">
                  <c:v>380.60604507613289</c:v>
                </c:pt>
                <c:pt idx="5">
                  <c:v>347.54660790142015</c:v>
                </c:pt>
                <c:pt idx="6">
                  <c:v>313.20993770428322</c:v>
                </c:pt>
                <c:pt idx="7">
                  <c:v>361.65140592435677</c:v>
                </c:pt>
                <c:pt idx="8">
                  <c:v>575.07915086496519</c:v>
                </c:pt>
                <c:pt idx="9">
                  <c:v>568.14149213616224</c:v>
                </c:pt>
                <c:pt idx="10">
                  <c:v>532.84476180714512</c:v>
                </c:pt>
                <c:pt idx="11">
                  <c:v>536.71973760634114</c:v>
                </c:pt>
                <c:pt idx="12">
                  <c:v>554.27898686892854</c:v>
                </c:pt>
                <c:pt idx="13">
                  <c:v>530.50924185998838</c:v>
                </c:pt>
                <c:pt idx="14">
                  <c:v>482.61528124181439</c:v>
                </c:pt>
                <c:pt idx="15">
                  <c:v>473.77600874645526</c:v>
                </c:pt>
                <c:pt idx="16">
                  <c:v>505.18808295466187</c:v>
                </c:pt>
                <c:pt idx="17">
                  <c:v>407.08343298370283</c:v>
                </c:pt>
                <c:pt idx="18">
                  <c:v>417.13701641099226</c:v>
                </c:pt>
                <c:pt idx="19">
                  <c:v>428.36932135251169</c:v>
                </c:pt>
                <c:pt idx="20">
                  <c:v>463.91887890487089</c:v>
                </c:pt>
                <c:pt idx="21">
                  <c:v>453.78130445180904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29376"/>
        <c:axId val="175830912"/>
      </c:lineChart>
      <c:catAx>
        <c:axId val="1758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5830912"/>
        <c:crosses val="autoZero"/>
        <c:auto val="1"/>
        <c:lblAlgn val="ctr"/>
        <c:lblOffset val="100"/>
        <c:noMultiLvlLbl val="0"/>
      </c:catAx>
      <c:valAx>
        <c:axId val="175830912"/>
        <c:scaling>
          <c:orientation val="minMax"/>
        </c:scaling>
        <c:delete val="0"/>
        <c:axPos val="l"/>
        <c:majorGridlines/>
        <c:numFmt formatCode="#,##0.0;[Red]\-#,##0.0" sourceLinked="1"/>
        <c:majorTickMark val="out"/>
        <c:minorTickMark val="none"/>
        <c:tickLblPos val="nextTo"/>
        <c:crossAx val="175829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94831151815648"/>
          <c:y val="2.5089605734767026E-2"/>
          <c:w val="0.29200669655281675"/>
          <c:h val="0.12186417558020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実質</a:t>
            </a:r>
            <a:r>
              <a:rPr lang="en-US" altLang="ja-JP">
                <a:latin typeface="+mn-ea"/>
                <a:ea typeface="+mn-ea"/>
              </a:rPr>
              <a:t>GDP</a:t>
            </a:r>
            <a:r>
              <a:rPr lang="ja-JP" altLang="en-US">
                <a:latin typeface="+mn-ea"/>
                <a:ea typeface="+mn-ea"/>
              </a:rPr>
              <a:t>の推移（</a:t>
            </a:r>
            <a:r>
              <a:rPr lang="en-US" altLang="ja-JP">
                <a:latin typeface="+mn-ea"/>
                <a:ea typeface="+mn-ea"/>
              </a:rPr>
              <a:t>2011</a:t>
            </a:r>
            <a:r>
              <a:rPr lang="ja-JP" altLang="en-US">
                <a:latin typeface="+mn-ea"/>
                <a:ea typeface="+mn-ea"/>
              </a:rPr>
              <a:t>年連鎖価格、</a:t>
            </a:r>
            <a:r>
              <a:rPr lang="en-US" altLang="ja-JP">
                <a:latin typeface="+mn-ea"/>
                <a:ea typeface="+mn-ea"/>
              </a:rPr>
              <a:t>1994</a:t>
            </a:r>
            <a:r>
              <a:rPr lang="ja-JP" altLang="en-US">
                <a:latin typeface="+mn-ea"/>
                <a:ea typeface="+mn-ea"/>
              </a:rPr>
              <a:t>年</a:t>
            </a:r>
            <a:r>
              <a:rPr lang="en-US" altLang="ja-JP">
                <a:latin typeface="+mn-ea"/>
                <a:ea typeface="+mn-ea"/>
              </a:rPr>
              <a:t>=100</a:t>
            </a:r>
            <a:r>
              <a:rPr lang="ja-JP" altLang="en-US">
                <a:latin typeface="+mn-ea"/>
                <a:ea typeface="+mn-ea"/>
              </a:rPr>
              <a:t>）</a:t>
            </a:r>
          </a:p>
        </c:rich>
      </c:tx>
      <c:layout>
        <c:manualLayout>
          <c:xMode val="edge"/>
          <c:yMode val="edge"/>
          <c:x val="0.16090636152495327"/>
          <c:y val="2.17691405595577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835268792839742E-2"/>
          <c:y val="0.21657843301502205"/>
          <c:w val="0.8784477048282634"/>
          <c:h val="0.65860501479868205"/>
        </c:manualLayout>
      </c:layout>
      <c:lineChart>
        <c:grouping val="standard"/>
        <c:varyColors val="0"/>
        <c:ser>
          <c:idx val="1"/>
          <c:order val="0"/>
          <c:tx>
            <c:strRef>
              <c:f>'3_2震災前後比較2'!$B$2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'3_2震災前後比較2'!$A$4:$A$29</c:f>
              <c:strCache>
                <c:ptCount val="26"/>
                <c:pt idx="0">
                  <c:v>94年</c:v>
                </c:pt>
                <c:pt idx="1">
                  <c:v>95</c:v>
                </c:pt>
                <c:pt idx="2">
                  <c:v>96</c:v>
                </c:pt>
                <c:pt idx="3">
                  <c:v>97</c:v>
                </c:pt>
                <c:pt idx="4">
                  <c:v>98</c:v>
                </c:pt>
                <c:pt idx="5">
                  <c:v>99</c:v>
                </c:pt>
                <c:pt idx="6">
                  <c:v>00</c:v>
                </c:pt>
                <c:pt idx="7">
                  <c:v>01</c:v>
                </c:pt>
                <c:pt idx="8">
                  <c:v>02</c:v>
                </c:pt>
                <c:pt idx="9">
                  <c:v>03</c:v>
                </c:pt>
                <c:pt idx="10">
                  <c:v>04</c:v>
                </c:pt>
                <c:pt idx="11">
                  <c:v>05</c:v>
                </c:pt>
                <c:pt idx="12">
                  <c:v>06</c:v>
                </c:pt>
                <c:pt idx="13">
                  <c:v>07</c:v>
                </c:pt>
                <c:pt idx="14">
                  <c:v>08</c:v>
                </c:pt>
                <c:pt idx="15">
                  <c:v>09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  <c:pt idx="25">
                  <c:v>19</c:v>
                </c:pt>
              </c:strCache>
            </c:strRef>
          </c:cat>
          <c:val>
            <c:numRef>
              <c:f>'3_2震災前後比較2'!$B$4:$B$29</c:f>
              <c:numCache>
                <c:formatCode>#,##0.0;[Red]\-#,##0.0</c:formatCode>
                <c:ptCount val="26"/>
                <c:pt idx="0">
                  <c:v>100</c:v>
                </c:pt>
                <c:pt idx="1">
                  <c:v>103.65276314239973</c:v>
                </c:pt>
                <c:pt idx="2">
                  <c:v>106.63298969217558</c:v>
                </c:pt>
                <c:pt idx="3">
                  <c:v>106.6662498375189</c:v>
                </c:pt>
                <c:pt idx="4">
                  <c:v>105.72410627168816</c:v>
                </c:pt>
                <c:pt idx="5">
                  <c:v>106.45235066958666</c:v>
                </c:pt>
                <c:pt idx="6">
                  <c:v>109.10799110837613</c:v>
                </c:pt>
                <c:pt idx="7">
                  <c:v>108.5355405220221</c:v>
                </c:pt>
                <c:pt idx="8">
                  <c:v>109.49900348843687</c:v>
                </c:pt>
                <c:pt idx="9">
                  <c:v>111.6343283248804</c:v>
                </c:pt>
                <c:pt idx="10">
                  <c:v>113.52216477240542</c:v>
                </c:pt>
                <c:pt idx="11">
                  <c:v>115.77024502737321</c:v>
                </c:pt>
                <c:pt idx="12">
                  <c:v>117.39383373359118</c:v>
                </c:pt>
                <c:pt idx="13">
                  <c:v>118.80314718542778</c:v>
                </c:pt>
                <c:pt idx="14">
                  <c:v>114.72392551513855</c:v>
                </c:pt>
                <c:pt idx="15">
                  <c:v>112.22222196105108</c:v>
                </c:pt>
                <c:pt idx="16">
                  <c:v>115.88861823723111</c:v>
                </c:pt>
                <c:pt idx="17">
                  <c:v>116.41758382790661</c:v>
                </c:pt>
                <c:pt idx="18">
                  <c:v>117.36809531723011</c:v>
                </c:pt>
                <c:pt idx="19">
                  <c:v>120.47334710593252</c:v>
                </c:pt>
                <c:pt idx="20">
                  <c:v>120.0430336919396</c:v>
                </c:pt>
                <c:pt idx="21">
                  <c:v>121.57542143424797</c:v>
                </c:pt>
                <c:pt idx="22">
                  <c:v>122.68948351812892</c:v>
                </c:pt>
                <c:pt idx="23">
                  <c:v>125.05666565044973</c:v>
                </c:pt>
                <c:pt idx="24">
                  <c:v>125.37979442644584</c:v>
                </c:pt>
                <c:pt idx="25">
                  <c:v>125.42184559253715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'3_2震災前後比較2'!$C$2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strRef>
              <c:f>'3_2震災前後比較2'!$A$4:$A$29</c:f>
              <c:strCache>
                <c:ptCount val="26"/>
                <c:pt idx="0">
                  <c:v>94年</c:v>
                </c:pt>
                <c:pt idx="1">
                  <c:v>95</c:v>
                </c:pt>
                <c:pt idx="2">
                  <c:v>96</c:v>
                </c:pt>
                <c:pt idx="3">
                  <c:v>97</c:v>
                </c:pt>
                <c:pt idx="4">
                  <c:v>98</c:v>
                </c:pt>
                <c:pt idx="5">
                  <c:v>99</c:v>
                </c:pt>
                <c:pt idx="6">
                  <c:v>00</c:v>
                </c:pt>
                <c:pt idx="7">
                  <c:v>01</c:v>
                </c:pt>
                <c:pt idx="8">
                  <c:v>02</c:v>
                </c:pt>
                <c:pt idx="9">
                  <c:v>03</c:v>
                </c:pt>
                <c:pt idx="10">
                  <c:v>04</c:v>
                </c:pt>
                <c:pt idx="11">
                  <c:v>05</c:v>
                </c:pt>
                <c:pt idx="12">
                  <c:v>06</c:v>
                </c:pt>
                <c:pt idx="13">
                  <c:v>07</c:v>
                </c:pt>
                <c:pt idx="14">
                  <c:v>08</c:v>
                </c:pt>
                <c:pt idx="15">
                  <c:v>09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  <c:pt idx="25">
                  <c:v>19</c:v>
                </c:pt>
              </c:strCache>
            </c:strRef>
          </c:cat>
          <c:val>
            <c:numRef>
              <c:f>'3_2震災前後比較2'!$C$4:$C$29</c:f>
              <c:numCache>
                <c:formatCode>#,##0.0;[Red]\-#,##0.0</c:formatCode>
                <c:ptCount val="26"/>
                <c:pt idx="0">
                  <c:v>100</c:v>
                </c:pt>
                <c:pt idx="1">
                  <c:v>106.17999987916396</c:v>
                </c:pt>
                <c:pt idx="2">
                  <c:v>109.27489025864273</c:v>
                </c:pt>
                <c:pt idx="3">
                  <c:v>105.70032068290149</c:v>
                </c:pt>
                <c:pt idx="4">
                  <c:v>102.0032906162718</c:v>
                </c:pt>
                <c:pt idx="5">
                  <c:v>101.48376972434676</c:v>
                </c:pt>
                <c:pt idx="6">
                  <c:v>104.38315650422237</c:v>
                </c:pt>
                <c:pt idx="7">
                  <c:v>103.08699043810702</c:v>
                </c:pt>
                <c:pt idx="8">
                  <c:v>105.33281381434134</c:v>
                </c:pt>
                <c:pt idx="9">
                  <c:v>106.6239412454115</c:v>
                </c:pt>
                <c:pt idx="10">
                  <c:v>110.17502189013335</c:v>
                </c:pt>
                <c:pt idx="11">
                  <c:v>112.90577399077108</c:v>
                </c:pt>
                <c:pt idx="12">
                  <c:v>112.7571171574985</c:v>
                </c:pt>
                <c:pt idx="13">
                  <c:v>113.29266022488954</c:v>
                </c:pt>
                <c:pt idx="14">
                  <c:v>111.40925948366302</c:v>
                </c:pt>
                <c:pt idx="15">
                  <c:v>103.72640690489075</c:v>
                </c:pt>
                <c:pt idx="16">
                  <c:v>110.43056732408694</c:v>
                </c:pt>
                <c:pt idx="17">
                  <c:v>110.56884479715903</c:v>
                </c:pt>
                <c:pt idx="18">
                  <c:v>111.43167114994989</c:v>
                </c:pt>
                <c:pt idx="19">
                  <c:v>113.20177100042099</c:v>
                </c:pt>
                <c:pt idx="20">
                  <c:v>113.72959652046913</c:v>
                </c:pt>
                <c:pt idx="21">
                  <c:v>114.98639967524744</c:v>
                </c:pt>
                <c:pt idx="22">
                  <c:v>115.70645710200739</c:v>
                </c:pt>
                <c:pt idx="23">
                  <c:v>118.21165048698636</c:v>
                </c:pt>
                <c:pt idx="24">
                  <c:v>118.33883612318299</c:v>
                </c:pt>
                <c:pt idx="25">
                  <c:v>118.30670627504998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'3_2震災前後比較2'!$D$2</c:f>
              <c:strCache>
                <c:ptCount val="1"/>
                <c:pt idx="0">
                  <c:v>被災12市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strRef>
              <c:f>'3_2震災前後比較2'!$A$4:$A$29</c:f>
              <c:strCache>
                <c:ptCount val="26"/>
                <c:pt idx="0">
                  <c:v>94年</c:v>
                </c:pt>
                <c:pt idx="1">
                  <c:v>95</c:v>
                </c:pt>
                <c:pt idx="2">
                  <c:v>96</c:v>
                </c:pt>
                <c:pt idx="3">
                  <c:v>97</c:v>
                </c:pt>
                <c:pt idx="4">
                  <c:v>98</c:v>
                </c:pt>
                <c:pt idx="5">
                  <c:v>99</c:v>
                </c:pt>
                <c:pt idx="6">
                  <c:v>00</c:v>
                </c:pt>
                <c:pt idx="7">
                  <c:v>01</c:v>
                </c:pt>
                <c:pt idx="8">
                  <c:v>02</c:v>
                </c:pt>
                <c:pt idx="9">
                  <c:v>03</c:v>
                </c:pt>
                <c:pt idx="10">
                  <c:v>04</c:v>
                </c:pt>
                <c:pt idx="11">
                  <c:v>05</c:v>
                </c:pt>
                <c:pt idx="12">
                  <c:v>06</c:v>
                </c:pt>
                <c:pt idx="13">
                  <c:v>07</c:v>
                </c:pt>
                <c:pt idx="14">
                  <c:v>08</c:v>
                </c:pt>
                <c:pt idx="15">
                  <c:v>09</c:v>
                </c:pt>
                <c:pt idx="16">
                  <c:v>10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  <c:pt idx="24">
                  <c:v>18</c:v>
                </c:pt>
                <c:pt idx="25">
                  <c:v>19</c:v>
                </c:pt>
              </c:strCache>
            </c:strRef>
          </c:cat>
          <c:val>
            <c:numRef>
              <c:f>'3_2震災前後比較2'!$D$4:$D$29</c:f>
              <c:numCache>
                <c:formatCode>#,##0.0;[Red]\-#,##0.0</c:formatCode>
                <c:ptCount val="26"/>
                <c:pt idx="0">
                  <c:v>100</c:v>
                </c:pt>
                <c:pt idx="1">
                  <c:v>106.7054210011983</c:v>
                </c:pt>
                <c:pt idx="2">
                  <c:v>111.2705275295619</c:v>
                </c:pt>
                <c:pt idx="3">
                  <c:v>107.2186395955749</c:v>
                </c:pt>
                <c:pt idx="4">
                  <c:v>102.6826574352971</c:v>
                </c:pt>
                <c:pt idx="5">
                  <c:v>100.56779119553103</c:v>
                </c:pt>
                <c:pt idx="6">
                  <c:v>102.00526884772844</c:v>
                </c:pt>
                <c:pt idx="7">
                  <c:v>103.97556835643269</c:v>
                </c:pt>
                <c:pt idx="8">
                  <c:v>99.704209300202891</c:v>
                </c:pt>
                <c:pt idx="9">
                  <c:v>100.63062044617728</c:v>
                </c:pt>
                <c:pt idx="10">
                  <c:v>101.28278689554166</c:v>
                </c:pt>
                <c:pt idx="11">
                  <c:v>104.01135833607577</c:v>
                </c:pt>
                <c:pt idx="12">
                  <c:v>103.54337546234306</c:v>
                </c:pt>
                <c:pt idx="13">
                  <c:v>104.31483626126183</c:v>
                </c:pt>
                <c:pt idx="14">
                  <c:v>101.50103543074003</c:v>
                </c:pt>
                <c:pt idx="15">
                  <c:v>97.022238523382825</c:v>
                </c:pt>
                <c:pt idx="16">
                  <c:v>103.27952275561071</c:v>
                </c:pt>
                <c:pt idx="17">
                  <c:v>104.07326645949678</c:v>
                </c:pt>
                <c:pt idx="18">
                  <c:v>104.74279197011529</c:v>
                </c:pt>
                <c:pt idx="19">
                  <c:v>105.61365077052291</c:v>
                </c:pt>
                <c:pt idx="20">
                  <c:v>106.79345564228109</c:v>
                </c:pt>
                <c:pt idx="21">
                  <c:v>108.35193591634156</c:v>
                </c:pt>
                <c:pt idx="22">
                  <c:v>108.55377163916265</c:v>
                </c:pt>
                <c:pt idx="23">
                  <c:v>110.58334149787011</c:v>
                </c:pt>
                <c:pt idx="24">
                  <c:v>111.19378292056072</c:v>
                </c:pt>
                <c:pt idx="2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61984"/>
        <c:axId val="176168960"/>
      </c:lineChart>
      <c:catAx>
        <c:axId val="17596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168960"/>
        <c:crosses val="autoZero"/>
        <c:auto val="1"/>
        <c:lblAlgn val="ctr"/>
        <c:lblOffset val="100"/>
        <c:noMultiLvlLbl val="0"/>
      </c:catAx>
      <c:valAx>
        <c:axId val="176168960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5961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812949640287766"/>
          <c:y val="0.11702155581616126"/>
          <c:w val="0.40287769784172667"/>
          <c:h val="5.851063829787232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95643034898929E-2"/>
          <c:y val="0.11522920828926235"/>
          <c:w val="0.84361184902299191"/>
          <c:h val="0.79277721628080067"/>
        </c:manualLayout>
      </c:layout>
      <c:lineChart>
        <c:grouping val="standard"/>
        <c:varyColors val="0"/>
        <c:ser>
          <c:idx val="0"/>
          <c:order val="0"/>
          <c:tx>
            <c:strRef>
              <c:f>'2国県GDPH25比較'!$H$48</c:f>
              <c:strCache>
                <c:ptCount val="1"/>
                <c:pt idx="0">
                  <c:v>兵庫県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1.8080283484873869E-2"/>
                  <c:y val="4.85120129214617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722084304258872E-2"/>
                  <c:y val="4.165205101870627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895074044177744E-2"/>
                  <c:y val="6.247772540138168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211030308376811E-2"/>
                  <c:y val="4.753415628556874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'2国県GDPH25比較'!$G$50:$G$55</c:f>
              <c:strCache>
                <c:ptCount val="6"/>
                <c:pt idx="0">
                  <c:v>H25</c:v>
                </c:pt>
                <c:pt idx="1">
                  <c:v>H26</c:v>
                </c:pt>
                <c:pt idx="2">
                  <c:v>H27</c:v>
                </c:pt>
                <c:pt idx="3">
                  <c:v>H28</c:v>
                </c:pt>
                <c:pt idx="4">
                  <c:v>H29</c:v>
                </c:pt>
                <c:pt idx="5">
                  <c:v>H30</c:v>
                </c:pt>
              </c:strCache>
            </c:strRef>
          </c:cat>
          <c:val>
            <c:numRef>
              <c:f>'2国県GDPH25比較'!$H$50:$H$55</c:f>
              <c:numCache>
                <c:formatCode>#,##0.0;[Red]\-#,##0.0</c:formatCode>
                <c:ptCount val="6"/>
                <c:pt idx="0">
                  <c:v>100</c:v>
                </c:pt>
                <c:pt idx="1">
                  <c:v>102.32017508001199</c:v>
                </c:pt>
                <c:pt idx="2">
                  <c:v>104.59094581210537</c:v>
                </c:pt>
                <c:pt idx="3">
                  <c:v>104.88874852024948</c:v>
                </c:pt>
                <c:pt idx="4">
                  <c:v>107.46961354945623</c:v>
                </c:pt>
                <c:pt idx="5">
                  <c:v>107.32137898849716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'2国県GDPH25比較'!$I$48</c:f>
              <c:strCache>
                <c:ptCount val="1"/>
                <c:pt idx="0">
                  <c:v>全国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977731604786726E-2"/>
                  <c:y val="3.327390939989811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321083172147002E-2"/>
                  <c:y val="-8.026755852842809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040649415921657E-2"/>
                  <c:y val="-7.374959400977883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1283804708163896E-2"/>
                  <c:y val="-6.037166758837419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2281373744502414E-2"/>
                  <c:y val="-5.228757191412561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'2国県GDPH25比較'!$G$50:$G$55</c:f>
              <c:strCache>
                <c:ptCount val="6"/>
                <c:pt idx="0">
                  <c:v>H25</c:v>
                </c:pt>
                <c:pt idx="1">
                  <c:v>H26</c:v>
                </c:pt>
                <c:pt idx="2">
                  <c:v>H27</c:v>
                </c:pt>
                <c:pt idx="3">
                  <c:v>H28</c:v>
                </c:pt>
                <c:pt idx="4">
                  <c:v>H29</c:v>
                </c:pt>
                <c:pt idx="5">
                  <c:v>H30</c:v>
                </c:pt>
              </c:strCache>
            </c:strRef>
          </c:cat>
          <c:val>
            <c:numRef>
              <c:f>'2国県GDPH25比較'!$I$50:$I$55</c:f>
              <c:numCache>
                <c:formatCode>#,##0.0;[Red]\-#,##0.0</c:formatCode>
                <c:ptCount val="6"/>
                <c:pt idx="0">
                  <c:v>100</c:v>
                </c:pt>
                <c:pt idx="1">
                  <c:v>102.42395296861149</c:v>
                </c:pt>
                <c:pt idx="2">
                  <c:v>105.43494066855483</c:v>
                </c:pt>
                <c:pt idx="3">
                  <c:v>105.7825455794295</c:v>
                </c:pt>
                <c:pt idx="4">
                  <c:v>108.04120563768321</c:v>
                </c:pt>
                <c:pt idx="5">
                  <c:v>108.33342703679727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82720"/>
        <c:axId val="172784256"/>
      </c:lineChart>
      <c:catAx>
        <c:axId val="1727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ja-JP"/>
          </a:p>
        </c:txPr>
        <c:crossAx val="172784256"/>
        <c:crosses val="autoZero"/>
        <c:auto val="1"/>
        <c:lblAlgn val="ctr"/>
        <c:lblOffset val="100"/>
        <c:noMultiLvlLbl val="0"/>
      </c:catAx>
      <c:valAx>
        <c:axId val="172784256"/>
        <c:scaling>
          <c:orientation val="minMax"/>
          <c:max val="110"/>
          <c:min val="95"/>
        </c:scaling>
        <c:delete val="0"/>
        <c:axPos val="l"/>
        <c:majorGridlines/>
        <c:numFmt formatCode="#,##0.0;[Red]\-#,##0.0" sourceLinked="1"/>
        <c:majorTickMark val="out"/>
        <c:minorTickMark val="none"/>
        <c:tickLblPos val="nextTo"/>
        <c:crossAx val="172782720"/>
        <c:crosses val="autoZero"/>
        <c:crossBetween val="between"/>
        <c:majorUnit val="5"/>
        <c:minorUnit val="0.4"/>
      </c:valAx>
    </c:plotArea>
    <c:legend>
      <c:legendPos val="r"/>
      <c:layout>
        <c:manualLayout>
          <c:xMode val="edge"/>
          <c:yMode val="edge"/>
          <c:x val="0.56673175040740797"/>
          <c:y val="4.0133779264214048E-2"/>
          <c:w val="0.36943947770551888"/>
          <c:h val="9.364548494983276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11474730359919E-2"/>
          <c:y val="0.10949467518103526"/>
          <c:w val="0.85964420285203857"/>
          <c:h val="0.79941321825676748"/>
        </c:manualLayout>
      </c:layout>
      <c:lineChart>
        <c:grouping val="standard"/>
        <c:varyColors val="0"/>
        <c:ser>
          <c:idx val="0"/>
          <c:order val="0"/>
          <c:tx>
            <c:strRef>
              <c:f>'2国県GDPH25比較'!$H$62</c:f>
              <c:strCache>
                <c:ptCount val="1"/>
                <c:pt idx="0">
                  <c:v>兵庫県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8572802266501394E-2"/>
                  <c:y val="4.08858529940749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8286721662100989E-2"/>
                  <c:y val="-6.360021576856103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3143681359900848E-2"/>
                  <c:y val="4.997159810386938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0828516377649325E-2"/>
                  <c:y val="5.442176870748299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8858882870901794E-2"/>
                  <c:y val="5.451447065876659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'2国県GDPH25比較'!$G$64:$G$69</c:f>
              <c:strCache>
                <c:ptCount val="6"/>
                <c:pt idx="0">
                  <c:v>H25</c:v>
                </c:pt>
                <c:pt idx="1">
                  <c:v>H26</c:v>
                </c:pt>
                <c:pt idx="2">
                  <c:v>H27</c:v>
                </c:pt>
                <c:pt idx="3">
                  <c:v>H28</c:v>
                </c:pt>
                <c:pt idx="4">
                  <c:v>H29</c:v>
                </c:pt>
                <c:pt idx="5">
                  <c:v>H30</c:v>
                </c:pt>
              </c:strCache>
            </c:strRef>
          </c:cat>
          <c:val>
            <c:numRef>
              <c:f>'2国県GDPH25比較'!$H$64:$H$69</c:f>
              <c:numCache>
                <c:formatCode>#,##0.0;[Red]\-#,##0.0</c:formatCode>
                <c:ptCount val="6"/>
                <c:pt idx="0">
                  <c:v>100</c:v>
                </c:pt>
                <c:pt idx="1">
                  <c:v>100.26523005582636</c:v>
                </c:pt>
                <c:pt idx="2">
                  <c:v>101.00886816175114</c:v>
                </c:pt>
                <c:pt idx="3">
                  <c:v>101.40937029243756</c:v>
                </c:pt>
                <c:pt idx="4">
                  <c:v>104.20826445834888</c:v>
                </c:pt>
                <c:pt idx="5">
                  <c:v>104.32038160219746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'2国県GDPH25比較'!$I$62</c:f>
              <c:strCache>
                <c:ptCount val="1"/>
                <c:pt idx="0">
                  <c:v>全国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2.0552344251766171E-2"/>
                  <c:y val="5.442176870748307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0858241813201133E-2"/>
                  <c:y val="-7.722919113975307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572802266501512E-2"/>
                  <c:y val="-4.997159810386938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1716483626402266E-2"/>
                  <c:y val="-5.451447065876659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'2国県GDPH25比較'!$G$64:$G$69</c:f>
              <c:strCache>
                <c:ptCount val="6"/>
                <c:pt idx="0">
                  <c:v>H25</c:v>
                </c:pt>
                <c:pt idx="1">
                  <c:v>H26</c:v>
                </c:pt>
                <c:pt idx="2">
                  <c:v>H27</c:v>
                </c:pt>
                <c:pt idx="3">
                  <c:v>H28</c:v>
                </c:pt>
                <c:pt idx="4">
                  <c:v>H29</c:v>
                </c:pt>
                <c:pt idx="5">
                  <c:v>H30</c:v>
                </c:pt>
              </c:strCache>
            </c:strRef>
          </c:cat>
          <c:val>
            <c:numRef>
              <c:f>'2国県GDPH25比較'!$I$64:$I$69</c:f>
              <c:numCache>
                <c:formatCode>#,##0.0;[Red]\-#,##0.0</c:formatCode>
                <c:ptCount val="6"/>
                <c:pt idx="0">
                  <c:v>100</c:v>
                </c:pt>
                <c:pt idx="1">
                  <c:v>100.24112666196032</c:v>
                </c:pt>
                <c:pt idx="2">
                  <c:v>103.06878663662022</c:v>
                </c:pt>
                <c:pt idx="3">
                  <c:v>103.93547882394589</c:v>
                </c:pt>
                <c:pt idx="4">
                  <c:v>105.49916533807075</c:v>
                </c:pt>
                <c:pt idx="5">
                  <c:v>105.2929859417284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97312"/>
        <c:axId val="172799104"/>
      </c:lineChart>
      <c:catAx>
        <c:axId val="1727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ja-JP"/>
          </a:p>
        </c:txPr>
        <c:crossAx val="172799104"/>
        <c:crosses val="autoZero"/>
        <c:auto val="1"/>
        <c:lblAlgn val="ctr"/>
        <c:lblOffset val="100"/>
        <c:noMultiLvlLbl val="0"/>
      </c:catAx>
      <c:valAx>
        <c:axId val="172799104"/>
        <c:scaling>
          <c:orientation val="minMax"/>
          <c:max val="110"/>
          <c:min val="95"/>
        </c:scaling>
        <c:delete val="0"/>
        <c:axPos val="l"/>
        <c:majorGridlines/>
        <c:numFmt formatCode="#,##0.0;[Red]\-#,##0.0" sourceLinked="1"/>
        <c:majorTickMark val="out"/>
        <c:minorTickMark val="none"/>
        <c:tickLblPos val="nextTo"/>
        <c:crossAx val="17279731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58959638715680773"/>
          <c:y val="0.12424274238447466"/>
          <c:w val="0.38535726386802804"/>
          <c:h val="0.1333336514753837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94685039370081"/>
          <c:y val="0.12598925134358208"/>
          <c:w val="0.8538587051618548"/>
          <c:h val="0.74002697579469234"/>
        </c:manualLayout>
      </c:layout>
      <c:lineChart>
        <c:grouping val="standard"/>
        <c:varyColors val="0"/>
        <c:ser>
          <c:idx val="0"/>
          <c:order val="0"/>
          <c:tx>
            <c:strRef>
              <c:f>'2国県GDPH25比較'!$B$14</c:f>
              <c:strCache>
                <c:ptCount val="1"/>
                <c:pt idx="0">
                  <c:v>兵庫県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1666666666666692E-2"/>
                  <c:y val="-6.944444444444436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166666666666672E-2"/>
                  <c:y val="-6.94444444444444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1111111111111109E-2"/>
                  <c:y val="-4.166666666666666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88888888888889E-2"/>
                  <c:y val="5.195489452707300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6111111111111011E-2"/>
                  <c:y val="4.423835909400213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05"/>
                  <c:y val="2.88065843621399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5"/>
                  <c:y val="3.527336860670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'2国県GDPH25比較'!$A$15:$A$21</c:f>
              <c:strCache>
                <c:ptCount val="7"/>
                <c:pt idx="0">
                  <c:v>H25</c:v>
                </c:pt>
                <c:pt idx="1">
                  <c:v>H26</c:v>
                </c:pt>
                <c:pt idx="2">
                  <c:v>H27</c:v>
                </c:pt>
                <c:pt idx="3">
                  <c:v>H28</c:v>
                </c:pt>
                <c:pt idx="4">
                  <c:v>H29</c:v>
                </c:pt>
                <c:pt idx="5">
                  <c:v>H30</c:v>
                </c:pt>
                <c:pt idx="6">
                  <c:v>R1</c:v>
                </c:pt>
              </c:strCache>
            </c:strRef>
          </c:cat>
          <c:val>
            <c:numRef>
              <c:f>'2国県GDPH25比較'!$B$15:$B$21</c:f>
              <c:numCache>
                <c:formatCode>#,##0.0;[Red]\-#,##0.0</c:formatCode>
                <c:ptCount val="7"/>
                <c:pt idx="0">
                  <c:v>100</c:v>
                </c:pt>
                <c:pt idx="1">
                  <c:v>102.5</c:v>
                </c:pt>
                <c:pt idx="2">
                  <c:v>105.2</c:v>
                </c:pt>
                <c:pt idx="3">
                  <c:v>105.7</c:v>
                </c:pt>
                <c:pt idx="4">
                  <c:v>107.7</c:v>
                </c:pt>
                <c:pt idx="5">
                  <c:v>107.5</c:v>
                </c:pt>
                <c:pt idx="6">
                  <c:v>107.8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'2国県GDPH25比較'!$C$14</c:f>
              <c:strCache>
                <c:ptCount val="1"/>
                <c:pt idx="0">
                  <c:v>全国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2"/>
              <c:layout>
                <c:manualLayout>
                  <c:x val="-1.6666666666666666E-2"/>
                  <c:y val="6.94444444444444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88888888888889E-2"/>
                  <c:y val="-6.430024950584881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3333333333333437E-2"/>
                  <c:y val="-4.783934415605456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2777777777777674E-2"/>
                  <c:y val="-3.2921810699588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1111111111111109E-2"/>
                  <c:y val="-4.2328042328042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'2国県GDPH25比較'!$A$15:$A$21</c:f>
              <c:strCache>
                <c:ptCount val="7"/>
                <c:pt idx="0">
                  <c:v>H25</c:v>
                </c:pt>
                <c:pt idx="1">
                  <c:v>H26</c:v>
                </c:pt>
                <c:pt idx="2">
                  <c:v>H27</c:v>
                </c:pt>
                <c:pt idx="3">
                  <c:v>H28</c:v>
                </c:pt>
                <c:pt idx="4">
                  <c:v>H29</c:v>
                </c:pt>
                <c:pt idx="5">
                  <c:v>H30</c:v>
                </c:pt>
                <c:pt idx="6">
                  <c:v>R1</c:v>
                </c:pt>
              </c:strCache>
            </c:strRef>
          </c:cat>
          <c:val>
            <c:numRef>
              <c:f>'2国県GDPH25比較'!$C$15:$C$21</c:f>
              <c:numCache>
                <c:formatCode>#,##0.0;[Red]\-#,##0.0</c:formatCode>
                <c:ptCount val="7"/>
                <c:pt idx="0">
                  <c:v>100</c:v>
                </c:pt>
                <c:pt idx="1">
                  <c:v>102.2</c:v>
                </c:pt>
                <c:pt idx="2">
                  <c:v>105</c:v>
                </c:pt>
                <c:pt idx="3">
                  <c:v>105.8</c:v>
                </c:pt>
                <c:pt idx="4">
                  <c:v>107.9</c:v>
                </c:pt>
                <c:pt idx="5">
                  <c:v>108.1</c:v>
                </c:pt>
                <c:pt idx="6">
                  <c:v>108.9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17408"/>
        <c:axId val="172819200"/>
      </c:lineChart>
      <c:catAx>
        <c:axId val="17281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2819200"/>
        <c:crosses val="autoZero"/>
        <c:auto val="1"/>
        <c:lblAlgn val="ctr"/>
        <c:lblOffset val="100"/>
        <c:noMultiLvlLbl val="0"/>
      </c:catAx>
      <c:valAx>
        <c:axId val="172819200"/>
        <c:scaling>
          <c:orientation val="minMax"/>
          <c:max val="110"/>
          <c:min val="95"/>
        </c:scaling>
        <c:delete val="0"/>
        <c:axPos val="l"/>
        <c:majorGridlines/>
        <c:numFmt formatCode="#,##0.0;[Red]\-#,##0.0" sourceLinked="1"/>
        <c:majorTickMark val="out"/>
        <c:minorTickMark val="none"/>
        <c:tickLblPos val="nextTo"/>
        <c:crossAx val="17281740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10416688538932632"/>
          <c:y val="0.14197563267554517"/>
          <c:w val="0.45764020122484689"/>
          <c:h val="0.1018521758854217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3947423238761"/>
          <c:y val="0.13936351706036745"/>
          <c:w val="0.86444069491313591"/>
          <c:h val="0.72613808690580339"/>
        </c:manualLayout>
      </c:layout>
      <c:lineChart>
        <c:grouping val="standard"/>
        <c:varyColors val="0"/>
        <c:ser>
          <c:idx val="0"/>
          <c:order val="0"/>
          <c:tx>
            <c:strRef>
              <c:f>'2国県GDPH25比較'!$B$25</c:f>
              <c:strCache>
                <c:ptCount val="1"/>
                <c:pt idx="0">
                  <c:v>兵庫県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222222222222221E-2"/>
                  <c:y val="-6.018518518518518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4999999999999949E-2"/>
                  <c:y val="-5.555555555555555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5000000000000001E-2"/>
                  <c:y val="-5.092592592592592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0531970737700341E-2"/>
                  <c:y val="-8.427345043408035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992907801418438E-2"/>
                  <c:y val="-3.906093532503687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9574468085106282E-2"/>
                  <c:y val="-6.15384615384615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6879432624113473E-2"/>
                  <c:y val="-4.9252418645558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'2国県GDPH25比較'!$A$26:$A$32</c:f>
              <c:strCache>
                <c:ptCount val="7"/>
                <c:pt idx="0">
                  <c:v>H25</c:v>
                </c:pt>
                <c:pt idx="1">
                  <c:v>H26</c:v>
                </c:pt>
                <c:pt idx="2">
                  <c:v>H27</c:v>
                </c:pt>
                <c:pt idx="3">
                  <c:v>H28</c:v>
                </c:pt>
                <c:pt idx="4">
                  <c:v>H29</c:v>
                </c:pt>
                <c:pt idx="5">
                  <c:v>H30</c:v>
                </c:pt>
                <c:pt idx="6">
                  <c:v>R1</c:v>
                </c:pt>
              </c:strCache>
            </c:strRef>
          </c:cat>
          <c:val>
            <c:numRef>
              <c:f>'2国県GDPH25比較'!$B$26:$B$32</c:f>
              <c:numCache>
                <c:formatCode>#,##0.0;[Red]\-#,##0.0</c:formatCode>
                <c:ptCount val="7"/>
                <c:pt idx="0">
                  <c:v>100</c:v>
                </c:pt>
                <c:pt idx="1">
                  <c:v>100.46626966644025</c:v>
                </c:pt>
                <c:pt idx="2">
                  <c:v>101.57650243371175</c:v>
                </c:pt>
                <c:pt idx="3">
                  <c:v>102.21258561544684</c:v>
                </c:pt>
                <c:pt idx="4">
                  <c:v>104.42561935408831</c:v>
                </c:pt>
                <c:pt idx="5">
                  <c:v>104.53797239863228</c:v>
                </c:pt>
                <c:pt idx="6">
                  <c:v>104.50958958460994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'2国県GDPH25比較'!$C$25</c:f>
              <c:strCache>
                <c:ptCount val="1"/>
                <c:pt idx="0">
                  <c:v>全国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4.4444444444444391E-2"/>
                  <c:y val="6.018518518518518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222222222222223E-2"/>
                  <c:y val="4.166666666666666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1111111111111112E-2"/>
                  <c:y val="5.092592592592592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754286033394759E-2"/>
                  <c:y val="7.38177623990772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1063829787234144E-2"/>
                  <c:y val="4.5128205128205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255319148936170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'2国県GDPH25比較'!$A$26:$A$32</c:f>
              <c:strCache>
                <c:ptCount val="7"/>
                <c:pt idx="0">
                  <c:v>H25</c:v>
                </c:pt>
                <c:pt idx="1">
                  <c:v>H26</c:v>
                </c:pt>
                <c:pt idx="2">
                  <c:v>H27</c:v>
                </c:pt>
                <c:pt idx="3">
                  <c:v>H28</c:v>
                </c:pt>
                <c:pt idx="4">
                  <c:v>H29</c:v>
                </c:pt>
                <c:pt idx="5">
                  <c:v>H30</c:v>
                </c:pt>
                <c:pt idx="6">
                  <c:v>R1</c:v>
                </c:pt>
              </c:strCache>
            </c:strRef>
          </c:cat>
          <c:val>
            <c:numRef>
              <c:f>'2国県GDPH25比較'!$C$26:$C$32</c:f>
              <c:numCache>
                <c:formatCode>#,##0.0;[Red]\-#,##0.0</c:formatCode>
                <c:ptCount val="7"/>
                <c:pt idx="0">
                  <c:v>100</c:v>
                </c:pt>
                <c:pt idx="1">
                  <c:v>99.642814427979204</c:v>
                </c:pt>
                <c:pt idx="2">
                  <c:v>100.91478684272499</c:v>
                </c:pt>
                <c:pt idx="3">
                  <c:v>101.83952423123741</c:v>
                </c:pt>
                <c:pt idx="4">
                  <c:v>103.80442533939652</c:v>
                </c:pt>
                <c:pt idx="5">
                  <c:v>104.07264132555318</c:v>
                </c:pt>
                <c:pt idx="6">
                  <c:v>104.10754627930557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54272"/>
        <c:axId val="172856064"/>
      </c:lineChart>
      <c:catAx>
        <c:axId val="17285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2856064"/>
        <c:crosses val="autoZero"/>
        <c:auto val="1"/>
        <c:lblAlgn val="ctr"/>
        <c:lblOffset val="100"/>
        <c:noMultiLvlLbl val="0"/>
      </c:catAx>
      <c:valAx>
        <c:axId val="172856064"/>
        <c:scaling>
          <c:orientation val="minMax"/>
          <c:max val="110"/>
          <c:min val="95"/>
        </c:scaling>
        <c:delete val="0"/>
        <c:axPos val="l"/>
        <c:majorGridlines/>
        <c:numFmt formatCode="#,##0.0;[Red]\-#,##0.0" sourceLinked="1"/>
        <c:majorTickMark val="out"/>
        <c:minorTickMark val="none"/>
        <c:tickLblPos val="nextTo"/>
        <c:crossAx val="17285427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12978723404255318"/>
          <c:y val="0.15295341380480473"/>
          <c:w val="0.3555893013373328"/>
          <c:h val="7.6923076923076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実質</a:t>
            </a:r>
            <a:r>
              <a:rPr lang="en-US" altLang="ja-JP">
                <a:latin typeface="+mn-ea"/>
                <a:ea typeface="+mn-ea"/>
              </a:rPr>
              <a:t>GDP</a:t>
            </a:r>
            <a:r>
              <a:rPr lang="ja-JP" altLang="en-US">
                <a:latin typeface="+mn-ea"/>
                <a:ea typeface="+mn-ea"/>
              </a:rPr>
              <a:t>（</a:t>
            </a:r>
            <a:r>
              <a:rPr lang="en-US" altLang="ja-JP">
                <a:latin typeface="+mn-ea"/>
                <a:ea typeface="+mn-ea"/>
              </a:rPr>
              <a:t>H23</a:t>
            </a:r>
            <a:r>
              <a:rPr lang="ja-JP" altLang="en-US">
                <a:latin typeface="+mn-ea"/>
                <a:ea typeface="+mn-ea"/>
              </a:rPr>
              <a:t>年連鎖価格：</a:t>
            </a:r>
            <a:r>
              <a:rPr lang="en-US" altLang="ja-JP">
                <a:latin typeface="+mn-ea"/>
                <a:ea typeface="+mn-ea"/>
              </a:rPr>
              <a:t>H6</a:t>
            </a:r>
            <a:r>
              <a:rPr lang="ja-JP" altLang="en-US">
                <a:latin typeface="+mn-ea"/>
                <a:ea typeface="+mn-ea"/>
              </a:rPr>
              <a:t>年</a:t>
            </a:r>
            <a:r>
              <a:rPr lang="en-US" altLang="ja-JP">
                <a:latin typeface="+mn-ea"/>
                <a:ea typeface="+mn-ea"/>
              </a:rPr>
              <a:t>=100</a:t>
            </a:r>
            <a:r>
              <a:rPr lang="ja-JP" altLang="en-US">
                <a:latin typeface="+mn-ea"/>
                <a:ea typeface="+mn-ea"/>
              </a:rPr>
              <a:t>）の推移</a:t>
            </a:r>
          </a:p>
        </c:rich>
      </c:tx>
      <c:layout>
        <c:manualLayout>
          <c:xMode val="edge"/>
          <c:yMode val="edge"/>
          <c:x val="0.10197137875546496"/>
          <c:y val="4.62962962962962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63316943134596E-2"/>
          <c:y val="0.14148148148148149"/>
          <c:w val="0.87888262900281133"/>
          <c:h val="0.77259900845727614"/>
        </c:manualLayout>
      </c:layout>
      <c:lineChart>
        <c:grouping val="standard"/>
        <c:varyColors val="0"/>
        <c:ser>
          <c:idx val="0"/>
          <c:order val="0"/>
          <c:tx>
            <c:strRef>
              <c:f>'3震災前後比較1'!$B$2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'3震災前後比較1'!$A$3:$A$29</c:f>
              <c:strCache>
                <c:ptCount val="27"/>
                <c:pt idx="0">
                  <c:v>H5</c:v>
                </c:pt>
                <c:pt idx="1">
                  <c:v>H6</c:v>
                </c:pt>
                <c:pt idx="2">
                  <c:v>H7</c:v>
                </c:pt>
                <c:pt idx="3">
                  <c:v>H8</c:v>
                </c:pt>
                <c:pt idx="4">
                  <c:v>H9</c:v>
                </c:pt>
                <c:pt idx="5">
                  <c:v>H10</c:v>
                </c:pt>
                <c:pt idx="6">
                  <c:v>H11</c:v>
                </c:pt>
                <c:pt idx="7">
                  <c:v>H12</c:v>
                </c:pt>
                <c:pt idx="8">
                  <c:v>H13</c:v>
                </c:pt>
                <c:pt idx="9">
                  <c:v>H14</c:v>
                </c:pt>
                <c:pt idx="10">
                  <c:v>H15</c:v>
                </c:pt>
                <c:pt idx="11">
                  <c:v>H16</c:v>
                </c:pt>
                <c:pt idx="12">
                  <c:v>H17</c:v>
                </c:pt>
                <c:pt idx="13">
                  <c:v>H18</c:v>
                </c:pt>
                <c:pt idx="14">
                  <c:v>H19</c:v>
                </c:pt>
                <c:pt idx="15">
                  <c:v>H20</c:v>
                </c:pt>
                <c:pt idx="16">
                  <c:v>H21</c:v>
                </c:pt>
                <c:pt idx="17">
                  <c:v>H22</c:v>
                </c:pt>
                <c:pt idx="18">
                  <c:v>H23</c:v>
                </c:pt>
                <c:pt idx="19">
                  <c:v>H24</c:v>
                </c:pt>
                <c:pt idx="20">
                  <c:v>H25</c:v>
                </c:pt>
                <c:pt idx="21">
                  <c:v>H26</c:v>
                </c:pt>
                <c:pt idx="22">
                  <c:v>H27</c:v>
                </c:pt>
                <c:pt idx="23">
                  <c:v>H28</c:v>
                </c:pt>
                <c:pt idx="24">
                  <c:v>H29</c:v>
                </c:pt>
                <c:pt idx="25">
                  <c:v>H30</c:v>
                </c:pt>
                <c:pt idx="26">
                  <c:v>H31</c:v>
                </c:pt>
              </c:strCache>
            </c:strRef>
          </c:cat>
          <c:val>
            <c:numRef>
              <c:f>'3震災前後比較1'!$B$3:$B$29</c:f>
              <c:numCache>
                <c:formatCode>#,##0.0;[Red]\-#,##0.0</c:formatCode>
                <c:ptCount val="27"/>
                <c:pt idx="0">
                  <c:v>101</c:v>
                </c:pt>
                <c:pt idx="1">
                  <c:v>99.1</c:v>
                </c:pt>
                <c:pt idx="2">
                  <c:v>106.2</c:v>
                </c:pt>
                <c:pt idx="3">
                  <c:v>109.3</c:v>
                </c:pt>
                <c:pt idx="4">
                  <c:v>105.7</c:v>
                </c:pt>
                <c:pt idx="5">
                  <c:v>102</c:v>
                </c:pt>
                <c:pt idx="6">
                  <c:v>101.5</c:v>
                </c:pt>
                <c:pt idx="7">
                  <c:v>104.4</c:v>
                </c:pt>
                <c:pt idx="8">
                  <c:v>103.1</c:v>
                </c:pt>
                <c:pt idx="9">
                  <c:v>105.3</c:v>
                </c:pt>
                <c:pt idx="10">
                  <c:v>106.6</c:v>
                </c:pt>
                <c:pt idx="11">
                  <c:v>110.2</c:v>
                </c:pt>
                <c:pt idx="12">
                  <c:v>112.9</c:v>
                </c:pt>
                <c:pt idx="13">
                  <c:v>112.8</c:v>
                </c:pt>
                <c:pt idx="14">
                  <c:v>113.3</c:v>
                </c:pt>
                <c:pt idx="15">
                  <c:v>111.4</c:v>
                </c:pt>
                <c:pt idx="16">
                  <c:v>103.7</c:v>
                </c:pt>
                <c:pt idx="17">
                  <c:v>110.4</c:v>
                </c:pt>
                <c:pt idx="18">
                  <c:v>110.6</c:v>
                </c:pt>
                <c:pt idx="19">
                  <c:v>111.4</c:v>
                </c:pt>
                <c:pt idx="20">
                  <c:v>113.2</c:v>
                </c:pt>
                <c:pt idx="21">
                  <c:v>113.7</c:v>
                </c:pt>
                <c:pt idx="22">
                  <c:v>115</c:v>
                </c:pt>
                <c:pt idx="23">
                  <c:v>115.7</c:v>
                </c:pt>
                <c:pt idx="24">
                  <c:v>118.2</c:v>
                </c:pt>
                <c:pt idx="25">
                  <c:v>118.3</c:v>
                </c:pt>
                <c:pt idx="26">
                  <c:v>118.3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'3震災前後比較1'!$C$2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'3震災前後比較1'!$A$3:$A$29</c:f>
              <c:strCache>
                <c:ptCount val="27"/>
                <c:pt idx="0">
                  <c:v>H5</c:v>
                </c:pt>
                <c:pt idx="1">
                  <c:v>H6</c:v>
                </c:pt>
                <c:pt idx="2">
                  <c:v>H7</c:v>
                </c:pt>
                <c:pt idx="3">
                  <c:v>H8</c:v>
                </c:pt>
                <c:pt idx="4">
                  <c:v>H9</c:v>
                </c:pt>
                <c:pt idx="5">
                  <c:v>H10</c:v>
                </c:pt>
                <c:pt idx="6">
                  <c:v>H11</c:v>
                </c:pt>
                <c:pt idx="7">
                  <c:v>H12</c:v>
                </c:pt>
                <c:pt idx="8">
                  <c:v>H13</c:v>
                </c:pt>
                <c:pt idx="9">
                  <c:v>H14</c:v>
                </c:pt>
                <c:pt idx="10">
                  <c:v>H15</c:v>
                </c:pt>
                <c:pt idx="11">
                  <c:v>H16</c:v>
                </c:pt>
                <c:pt idx="12">
                  <c:v>H17</c:v>
                </c:pt>
                <c:pt idx="13">
                  <c:v>H18</c:v>
                </c:pt>
                <c:pt idx="14">
                  <c:v>H19</c:v>
                </c:pt>
                <c:pt idx="15">
                  <c:v>H20</c:v>
                </c:pt>
                <c:pt idx="16">
                  <c:v>H21</c:v>
                </c:pt>
                <c:pt idx="17">
                  <c:v>H22</c:v>
                </c:pt>
                <c:pt idx="18">
                  <c:v>H23</c:v>
                </c:pt>
                <c:pt idx="19">
                  <c:v>H24</c:v>
                </c:pt>
                <c:pt idx="20">
                  <c:v>H25</c:v>
                </c:pt>
                <c:pt idx="21">
                  <c:v>H26</c:v>
                </c:pt>
                <c:pt idx="22">
                  <c:v>H27</c:v>
                </c:pt>
                <c:pt idx="23">
                  <c:v>H28</c:v>
                </c:pt>
                <c:pt idx="24">
                  <c:v>H29</c:v>
                </c:pt>
                <c:pt idx="25">
                  <c:v>H30</c:v>
                </c:pt>
                <c:pt idx="26">
                  <c:v>H31</c:v>
                </c:pt>
              </c:strCache>
            </c:strRef>
          </c:cat>
          <c:val>
            <c:numRef>
              <c:f>'3震災前後比較1'!$C$3:$C$29</c:f>
              <c:numCache>
                <c:formatCode>#,##0.0;[Red]\-#,##0.0</c:formatCode>
                <c:ptCount val="27"/>
                <c:pt idx="0">
                  <c:v>98.8</c:v>
                </c:pt>
                <c:pt idx="1">
                  <c:v>100.3</c:v>
                </c:pt>
                <c:pt idx="2">
                  <c:v>103.7</c:v>
                </c:pt>
                <c:pt idx="3">
                  <c:v>106.6</c:v>
                </c:pt>
                <c:pt idx="4">
                  <c:v>106.7</c:v>
                </c:pt>
                <c:pt idx="5">
                  <c:v>105.7</c:v>
                </c:pt>
                <c:pt idx="6">
                  <c:v>106.5</c:v>
                </c:pt>
                <c:pt idx="7">
                  <c:v>109.1</c:v>
                </c:pt>
                <c:pt idx="8">
                  <c:v>108.5</c:v>
                </c:pt>
                <c:pt idx="9">
                  <c:v>109.5</c:v>
                </c:pt>
                <c:pt idx="10">
                  <c:v>111.6</c:v>
                </c:pt>
                <c:pt idx="11">
                  <c:v>113.5</c:v>
                </c:pt>
                <c:pt idx="12">
                  <c:v>115.8</c:v>
                </c:pt>
                <c:pt idx="13">
                  <c:v>117.4</c:v>
                </c:pt>
                <c:pt idx="14">
                  <c:v>118.8</c:v>
                </c:pt>
                <c:pt idx="15">
                  <c:v>114.7</c:v>
                </c:pt>
                <c:pt idx="16">
                  <c:v>112.2</c:v>
                </c:pt>
                <c:pt idx="17">
                  <c:v>115.9</c:v>
                </c:pt>
                <c:pt idx="18">
                  <c:v>116.4</c:v>
                </c:pt>
                <c:pt idx="19">
                  <c:v>117.4</c:v>
                </c:pt>
                <c:pt idx="20">
                  <c:v>120.5</c:v>
                </c:pt>
                <c:pt idx="21">
                  <c:v>120</c:v>
                </c:pt>
                <c:pt idx="22">
                  <c:v>121.6</c:v>
                </c:pt>
                <c:pt idx="23">
                  <c:v>122.7</c:v>
                </c:pt>
                <c:pt idx="24">
                  <c:v>125.1</c:v>
                </c:pt>
                <c:pt idx="25">
                  <c:v>125.4</c:v>
                </c:pt>
                <c:pt idx="26">
                  <c:v>125.4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18368"/>
        <c:axId val="173419904"/>
      </c:lineChart>
      <c:catAx>
        <c:axId val="17341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3419904"/>
        <c:crosses val="autoZero"/>
        <c:auto val="1"/>
        <c:lblAlgn val="ctr"/>
        <c:lblOffset val="100"/>
        <c:noMultiLvlLbl val="0"/>
      </c:catAx>
      <c:valAx>
        <c:axId val="173419904"/>
        <c:scaling>
          <c:orientation val="minMax"/>
          <c:max val="13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3418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697057604641533"/>
          <c:y val="4.4444444444444446E-2"/>
          <c:w val="0.26600299429143193"/>
          <c:h val="7.777806940799067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名目</a:t>
            </a:r>
            <a:r>
              <a:rPr lang="en-US" altLang="ja-JP"/>
              <a:t>GDP</a:t>
            </a:r>
            <a:r>
              <a:rPr lang="ja-JP" altLang="en-US"/>
              <a:t>（</a:t>
            </a:r>
            <a:r>
              <a:rPr lang="en-US" altLang="ja-JP"/>
              <a:t>H23</a:t>
            </a:r>
            <a:r>
              <a:rPr lang="ja-JP" altLang="en-US"/>
              <a:t>年基準、</a:t>
            </a:r>
            <a:r>
              <a:rPr lang="en-US" altLang="ja-JP"/>
              <a:t>H6</a:t>
            </a:r>
            <a:r>
              <a:rPr lang="ja-JP" altLang="en-US"/>
              <a:t>年</a:t>
            </a:r>
            <a:r>
              <a:rPr lang="en-US" altLang="ja-JP"/>
              <a:t>=100</a:t>
            </a:r>
            <a:r>
              <a:rPr lang="ja-JP" altLang="en-US"/>
              <a:t>）の推移</a:t>
            </a:r>
          </a:p>
        </c:rich>
      </c:tx>
      <c:layout>
        <c:manualLayout>
          <c:xMode val="edge"/>
          <c:yMode val="edge"/>
          <c:x val="0.12536596234823164"/>
          <c:y val="5.0925886516437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835268792839742E-2"/>
          <c:y val="0.15295295295295294"/>
          <c:w val="0.90051005494816749"/>
          <c:h val="0.7541610902240824"/>
        </c:manualLayout>
      </c:layout>
      <c:lineChart>
        <c:grouping val="standard"/>
        <c:varyColors val="0"/>
        <c:ser>
          <c:idx val="0"/>
          <c:order val="0"/>
          <c:tx>
            <c:strRef>
              <c:f>'3震災前後比較1'!$B$33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'3震災前後比較1'!$A$34:$A$60</c:f>
              <c:strCache>
                <c:ptCount val="27"/>
                <c:pt idx="0">
                  <c:v>H5</c:v>
                </c:pt>
                <c:pt idx="1">
                  <c:v>H6</c:v>
                </c:pt>
                <c:pt idx="2">
                  <c:v>H7</c:v>
                </c:pt>
                <c:pt idx="3">
                  <c:v>H8</c:v>
                </c:pt>
                <c:pt idx="4">
                  <c:v>H9</c:v>
                </c:pt>
                <c:pt idx="5">
                  <c:v>H10</c:v>
                </c:pt>
                <c:pt idx="6">
                  <c:v>H11</c:v>
                </c:pt>
                <c:pt idx="7">
                  <c:v>H12</c:v>
                </c:pt>
                <c:pt idx="8">
                  <c:v>H13</c:v>
                </c:pt>
                <c:pt idx="9">
                  <c:v>H14</c:v>
                </c:pt>
                <c:pt idx="10">
                  <c:v>H15</c:v>
                </c:pt>
                <c:pt idx="11">
                  <c:v>H16</c:v>
                </c:pt>
                <c:pt idx="12">
                  <c:v>H17</c:v>
                </c:pt>
                <c:pt idx="13">
                  <c:v>H18</c:v>
                </c:pt>
                <c:pt idx="14">
                  <c:v>H19</c:v>
                </c:pt>
                <c:pt idx="15">
                  <c:v>H20</c:v>
                </c:pt>
                <c:pt idx="16">
                  <c:v>H21</c:v>
                </c:pt>
                <c:pt idx="17">
                  <c:v>H22</c:v>
                </c:pt>
                <c:pt idx="18">
                  <c:v>H23</c:v>
                </c:pt>
                <c:pt idx="19">
                  <c:v>H24</c:v>
                </c:pt>
                <c:pt idx="20">
                  <c:v>H25</c:v>
                </c:pt>
                <c:pt idx="21">
                  <c:v>H26</c:v>
                </c:pt>
                <c:pt idx="22">
                  <c:v>H27</c:v>
                </c:pt>
                <c:pt idx="23">
                  <c:v>H28</c:v>
                </c:pt>
                <c:pt idx="24">
                  <c:v>H29</c:v>
                </c:pt>
                <c:pt idx="25">
                  <c:v>H30</c:v>
                </c:pt>
                <c:pt idx="26">
                  <c:v>H31</c:v>
                </c:pt>
              </c:strCache>
            </c:strRef>
          </c:cat>
          <c:val>
            <c:numRef>
              <c:f>'3震災前後比較1'!$B$34:$B$60</c:f>
              <c:numCache>
                <c:formatCode>#,##0.0;[Red]\-#,##0.0</c:formatCode>
                <c:ptCount val="27"/>
                <c:pt idx="0">
                  <c:v>101.03916980299434</c:v>
                </c:pt>
                <c:pt idx="1">
                  <c:v>99.07308428646914</c:v>
                </c:pt>
                <c:pt idx="2">
                  <c:v>104.74404644056388</c:v>
                </c:pt>
                <c:pt idx="3">
                  <c:v>102.50741695529373</c:v>
                </c:pt>
                <c:pt idx="4">
                  <c:v>101.21215404789969</c:v>
                </c:pt>
                <c:pt idx="5">
                  <c:v>98.578336515395563</c:v>
                </c:pt>
                <c:pt idx="6">
                  <c:v>96.034623821430401</c:v>
                </c:pt>
                <c:pt idx="7">
                  <c:v>96.9316591184392</c:v>
                </c:pt>
                <c:pt idx="8">
                  <c:v>94.122142386554685</c:v>
                </c:pt>
                <c:pt idx="9">
                  <c:v>91.967032047370012</c:v>
                </c:pt>
                <c:pt idx="10">
                  <c:v>91.429004035979773</c:v>
                </c:pt>
                <c:pt idx="11">
                  <c:v>92.530617966210073</c:v>
                </c:pt>
                <c:pt idx="12">
                  <c:v>94.055344188371876</c:v>
                </c:pt>
                <c:pt idx="13">
                  <c:v>96.862776352879052</c:v>
                </c:pt>
                <c:pt idx="14">
                  <c:v>96.591703237124733</c:v>
                </c:pt>
                <c:pt idx="15">
                  <c:v>94.616463009065171</c:v>
                </c:pt>
                <c:pt idx="16">
                  <c:v>87.939114752974518</c:v>
                </c:pt>
                <c:pt idx="17">
                  <c:v>91.991369378140817</c:v>
                </c:pt>
                <c:pt idx="18">
                  <c:v>90.892312308746142</c:v>
                </c:pt>
                <c:pt idx="19">
                  <c:v>91.450370412272022</c:v>
                </c:pt>
                <c:pt idx="20">
                  <c:v>92.740098348293358</c:v>
                </c:pt>
                <c:pt idx="21">
                  <c:v>95.07783705681129</c:v>
                </c:pt>
                <c:pt idx="22">
                  <c:v>97.538122466533096</c:v>
                </c:pt>
                <c:pt idx="23">
                  <c:v>98.045696199188541</c:v>
                </c:pt>
                <c:pt idx="24">
                  <c:v>99.876839862882562</c:v>
                </c:pt>
                <c:pt idx="25">
                  <c:v>99.739074331762239</c:v>
                </c:pt>
                <c:pt idx="26">
                  <c:v>99.95027891198383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'3震災前後比較1'!$C$33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'3震災前後比較1'!$A$34:$A$60</c:f>
              <c:strCache>
                <c:ptCount val="27"/>
                <c:pt idx="0">
                  <c:v>H5</c:v>
                </c:pt>
                <c:pt idx="1">
                  <c:v>H6</c:v>
                </c:pt>
                <c:pt idx="2">
                  <c:v>H7</c:v>
                </c:pt>
                <c:pt idx="3">
                  <c:v>H8</c:v>
                </c:pt>
                <c:pt idx="4">
                  <c:v>H9</c:v>
                </c:pt>
                <c:pt idx="5">
                  <c:v>H10</c:v>
                </c:pt>
                <c:pt idx="6">
                  <c:v>H11</c:v>
                </c:pt>
                <c:pt idx="7">
                  <c:v>H12</c:v>
                </c:pt>
                <c:pt idx="8">
                  <c:v>H13</c:v>
                </c:pt>
                <c:pt idx="9">
                  <c:v>H14</c:v>
                </c:pt>
                <c:pt idx="10">
                  <c:v>H15</c:v>
                </c:pt>
                <c:pt idx="11">
                  <c:v>H16</c:v>
                </c:pt>
                <c:pt idx="12">
                  <c:v>H17</c:v>
                </c:pt>
                <c:pt idx="13">
                  <c:v>H18</c:v>
                </c:pt>
                <c:pt idx="14">
                  <c:v>H19</c:v>
                </c:pt>
                <c:pt idx="15">
                  <c:v>H20</c:v>
                </c:pt>
                <c:pt idx="16">
                  <c:v>H21</c:v>
                </c:pt>
                <c:pt idx="17">
                  <c:v>H22</c:v>
                </c:pt>
                <c:pt idx="18">
                  <c:v>H23</c:v>
                </c:pt>
                <c:pt idx="19">
                  <c:v>H24</c:v>
                </c:pt>
                <c:pt idx="20">
                  <c:v>H25</c:v>
                </c:pt>
                <c:pt idx="21">
                  <c:v>H26</c:v>
                </c:pt>
                <c:pt idx="22">
                  <c:v>H27</c:v>
                </c:pt>
                <c:pt idx="23">
                  <c:v>H28</c:v>
                </c:pt>
                <c:pt idx="24">
                  <c:v>H29</c:v>
                </c:pt>
                <c:pt idx="25">
                  <c:v>H30</c:v>
                </c:pt>
                <c:pt idx="26">
                  <c:v>H31</c:v>
                </c:pt>
              </c:strCache>
            </c:strRef>
          </c:cat>
          <c:val>
            <c:numRef>
              <c:f>'3震災前後比較1'!$C$34:$C$60</c:f>
              <c:numCache>
                <c:formatCode>#,##0.0;[Red]\-#,##0.0</c:formatCode>
                <c:ptCount val="27"/>
                <c:pt idx="0">
                  <c:v>98.70231763029868</c:v>
                </c:pt>
                <c:pt idx="1">
                  <c:v>100.24195588885941</c:v>
                </c:pt>
                <c:pt idx="2">
                  <c:v>102.92380812050619</c:v>
                </c:pt>
                <c:pt idx="3">
                  <c:v>105.44421685548264</c:v>
                </c:pt>
                <c:pt idx="4">
                  <c:v>106.351606270077</c:v>
                </c:pt>
                <c:pt idx="5">
                  <c:v>104.87825740716998</c:v>
                </c:pt>
                <c:pt idx="6">
                  <c:v>104.06471936207389</c:v>
                </c:pt>
                <c:pt idx="7">
                  <c:v>105.36527961905955</c:v>
                </c:pt>
                <c:pt idx="8">
                  <c:v>103.51945626420506</c:v>
                </c:pt>
                <c:pt idx="9">
                  <c:v>102.65519421570902</c:v>
                </c:pt>
                <c:pt idx="10">
                  <c:v>103.22643741437582</c:v>
                </c:pt>
                <c:pt idx="11">
                  <c:v>103.95001213268714</c:v>
                </c:pt>
                <c:pt idx="12">
                  <c:v>104.80621895422814</c:v>
                </c:pt>
                <c:pt idx="13">
                  <c:v>105.48229973539378</c:v>
                </c:pt>
                <c:pt idx="14">
                  <c:v>105.85902116630514</c:v>
                </c:pt>
                <c:pt idx="15">
                  <c:v>101.58398860145508</c:v>
                </c:pt>
                <c:pt idx="16">
                  <c:v>98.089734829505332</c:v>
                </c:pt>
                <c:pt idx="17">
                  <c:v>99.579533103892288</c:v>
                </c:pt>
                <c:pt idx="18">
                  <c:v>98.505556013037506</c:v>
                </c:pt>
                <c:pt idx="19">
                  <c:v>98.570815314581537</c:v>
                </c:pt>
                <c:pt idx="20">
                  <c:v>101.13999406226093</c:v>
                </c:pt>
                <c:pt idx="21">
                  <c:v>103.32926119013585</c:v>
                </c:pt>
                <c:pt idx="22">
                  <c:v>106.23049872422352</c:v>
                </c:pt>
                <c:pt idx="23">
                  <c:v>107.04096621251007</c:v>
                </c:pt>
                <c:pt idx="24">
                  <c:v>109.17384675169983</c:v>
                </c:pt>
                <c:pt idx="25">
                  <c:v>109.28849416504482</c:v>
                </c:pt>
                <c:pt idx="26">
                  <c:v>110.17293415828959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29504"/>
        <c:axId val="173431040"/>
      </c:lineChart>
      <c:catAx>
        <c:axId val="17342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3431040"/>
        <c:crosses val="autoZero"/>
        <c:auto val="1"/>
        <c:lblAlgn val="ctr"/>
        <c:lblOffset val="100"/>
        <c:noMultiLvlLbl val="0"/>
      </c:catAx>
      <c:valAx>
        <c:axId val="173431040"/>
        <c:scaling>
          <c:orientation val="minMax"/>
          <c:max val="12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342950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302158273381292"/>
          <c:y val="5.7057372332962882E-2"/>
          <c:w val="0.30935251798561147"/>
          <c:h val="7.807839335398392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一人当たり兵庫県所得</a:t>
            </a:r>
            <a:r>
              <a:rPr lang="en-US" altLang="ja-JP"/>
              <a:t>(H23</a:t>
            </a:r>
            <a:r>
              <a:rPr lang="ja-JP" altLang="en-US"/>
              <a:t>年基準、国</a:t>
            </a:r>
            <a:r>
              <a:rPr lang="en-US" altLang="ja-JP"/>
              <a:t>=100)</a:t>
            </a:r>
            <a:r>
              <a:rPr lang="ja-JP" altLang="en-US"/>
              <a:t>の推移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638865304318495E-2"/>
          <c:y val="0.17685185185185184"/>
          <c:w val="0.90278851037268792"/>
          <c:h val="0.68797098279381741"/>
        </c:manualLayout>
      </c:layout>
      <c:lineChart>
        <c:grouping val="standard"/>
        <c:varyColors val="0"/>
        <c:ser>
          <c:idx val="0"/>
          <c:order val="0"/>
          <c:tx>
            <c:strRef>
              <c:f>'3震災前後比較1'!$B$64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'3震災前後比較1'!$A$65:$A$90</c:f>
              <c:strCache>
                <c:ptCount val="26"/>
                <c:pt idx="0">
                  <c:v>H5</c:v>
                </c:pt>
                <c:pt idx="1">
                  <c:v>H6</c:v>
                </c:pt>
                <c:pt idx="2">
                  <c:v>H7</c:v>
                </c:pt>
                <c:pt idx="3">
                  <c:v>H8</c:v>
                </c:pt>
                <c:pt idx="4">
                  <c:v>H9</c:v>
                </c:pt>
                <c:pt idx="5">
                  <c:v>H10</c:v>
                </c:pt>
                <c:pt idx="6">
                  <c:v>H11</c:v>
                </c:pt>
                <c:pt idx="7">
                  <c:v>H12</c:v>
                </c:pt>
                <c:pt idx="8">
                  <c:v>H13</c:v>
                </c:pt>
                <c:pt idx="9">
                  <c:v>H14</c:v>
                </c:pt>
                <c:pt idx="10">
                  <c:v>H15</c:v>
                </c:pt>
                <c:pt idx="11">
                  <c:v>H16</c:v>
                </c:pt>
                <c:pt idx="12">
                  <c:v>H17</c:v>
                </c:pt>
                <c:pt idx="13">
                  <c:v>H18</c:v>
                </c:pt>
                <c:pt idx="14">
                  <c:v>H19</c:v>
                </c:pt>
                <c:pt idx="15">
                  <c:v>H20</c:v>
                </c:pt>
                <c:pt idx="16">
                  <c:v>H21</c:v>
                </c:pt>
                <c:pt idx="17">
                  <c:v>H22</c:v>
                </c:pt>
                <c:pt idx="18">
                  <c:v>H23</c:v>
                </c:pt>
                <c:pt idx="19">
                  <c:v>H24</c:v>
                </c:pt>
                <c:pt idx="20">
                  <c:v>H25</c:v>
                </c:pt>
                <c:pt idx="21">
                  <c:v>H26</c:v>
                </c:pt>
                <c:pt idx="22">
                  <c:v>H27</c:v>
                </c:pt>
                <c:pt idx="23">
                  <c:v>H28</c:v>
                </c:pt>
                <c:pt idx="24">
                  <c:v>H29</c:v>
                </c:pt>
                <c:pt idx="25">
                  <c:v>H30</c:v>
                </c:pt>
              </c:strCache>
            </c:strRef>
          </c:cat>
          <c:val>
            <c:numRef>
              <c:f>'3震災前後比較1'!$B$65:$B$90</c:f>
              <c:numCache>
                <c:formatCode>#,##0.0;[Red]\-#,##0.0</c:formatCode>
                <c:ptCount val="26"/>
                <c:pt idx="0">
                  <c:v>97.8552674332024</c:v>
                </c:pt>
                <c:pt idx="1">
                  <c:v>95.7429047135806</c:v>
                </c:pt>
                <c:pt idx="2">
                  <c:v>99.254440357414452</c:v>
                </c:pt>
                <c:pt idx="3">
                  <c:v>105.82904578827427</c:v>
                </c:pt>
                <c:pt idx="4">
                  <c:v>100.44317707273942</c:v>
                </c:pt>
                <c:pt idx="5">
                  <c:v>98.13178522594751</c:v>
                </c:pt>
                <c:pt idx="6">
                  <c:v>95.294558810388054</c:v>
                </c:pt>
                <c:pt idx="7">
                  <c:v>97.532372487525436</c:v>
                </c:pt>
                <c:pt idx="8">
                  <c:v>101.12071704618539</c:v>
                </c:pt>
                <c:pt idx="9">
                  <c:v>97.231429662796359</c:v>
                </c:pt>
                <c:pt idx="10">
                  <c:v>95.660496063793161</c:v>
                </c:pt>
                <c:pt idx="11">
                  <c:v>94.694784498068714</c:v>
                </c:pt>
                <c:pt idx="12">
                  <c:v>93.313237313199721</c:v>
                </c:pt>
                <c:pt idx="13">
                  <c:v>95.437936005624167</c:v>
                </c:pt>
                <c:pt idx="14">
                  <c:v>93.766519531747193</c:v>
                </c:pt>
                <c:pt idx="15">
                  <c:v>97.857210595248574</c:v>
                </c:pt>
                <c:pt idx="16">
                  <c:v>93.397755076969545</c:v>
                </c:pt>
                <c:pt idx="17">
                  <c:v>94.79359343104548</c:v>
                </c:pt>
                <c:pt idx="18">
                  <c:v>93.244658291166886</c:v>
                </c:pt>
                <c:pt idx="19">
                  <c:v>95.01344355997999</c:v>
                </c:pt>
                <c:pt idx="20">
                  <c:v>93.374267637497169</c:v>
                </c:pt>
                <c:pt idx="21">
                  <c:v>93.029856088399598</c:v>
                </c:pt>
                <c:pt idx="22">
                  <c:v>92.632567781374547</c:v>
                </c:pt>
                <c:pt idx="23">
                  <c:v>93.677302593789463</c:v>
                </c:pt>
                <c:pt idx="24">
                  <c:v>93.740879749309741</c:v>
                </c:pt>
                <c:pt idx="25">
                  <c:v>94.788490669916555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47040"/>
        <c:axId val="173448576"/>
      </c:lineChart>
      <c:catAx>
        <c:axId val="1734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3448576"/>
        <c:crosses val="autoZero"/>
        <c:auto val="1"/>
        <c:lblAlgn val="ctr"/>
        <c:lblOffset val="100"/>
        <c:noMultiLvlLbl val="0"/>
      </c:catAx>
      <c:valAx>
        <c:axId val="17344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344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1</a:t>
            </a:r>
            <a:r>
              <a:rPr lang="ja-JP" altLang="en-US"/>
              <a:t>人当たり県民所得の推移</a:t>
            </a:r>
          </a:p>
        </c:rich>
      </c:tx>
      <c:layout>
        <c:manualLayout>
          <c:xMode val="edge"/>
          <c:yMode val="edge"/>
          <c:x val="0.14974790188263504"/>
          <c:y val="3.896108078514725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'3震災前後比較1'!$D$64</c:f>
              <c:strCache>
                <c:ptCount val="1"/>
                <c:pt idx="0">
                  <c:v>兵庫県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'3震災前後比較1'!$C$65:$C$89</c:f>
              <c:strCache>
                <c:ptCount val="25"/>
                <c:pt idx="0">
                  <c:v>H5</c:v>
                </c:pt>
                <c:pt idx="1">
                  <c:v>H6</c:v>
                </c:pt>
                <c:pt idx="2">
                  <c:v>H7</c:v>
                </c:pt>
                <c:pt idx="3">
                  <c:v>H8</c:v>
                </c:pt>
                <c:pt idx="4">
                  <c:v>H9</c:v>
                </c:pt>
                <c:pt idx="5">
                  <c:v>H10</c:v>
                </c:pt>
                <c:pt idx="6">
                  <c:v>H11</c:v>
                </c:pt>
                <c:pt idx="7">
                  <c:v>H12</c:v>
                </c:pt>
                <c:pt idx="8">
                  <c:v>H13</c:v>
                </c:pt>
                <c:pt idx="9">
                  <c:v>H14</c:v>
                </c:pt>
                <c:pt idx="10">
                  <c:v>H15</c:v>
                </c:pt>
                <c:pt idx="11">
                  <c:v>H16</c:v>
                </c:pt>
                <c:pt idx="12">
                  <c:v>H17</c:v>
                </c:pt>
                <c:pt idx="13">
                  <c:v>H18</c:v>
                </c:pt>
                <c:pt idx="14">
                  <c:v>H19</c:v>
                </c:pt>
                <c:pt idx="15">
                  <c:v>H20</c:v>
                </c:pt>
                <c:pt idx="16">
                  <c:v>H21</c:v>
                </c:pt>
                <c:pt idx="17">
                  <c:v>H22</c:v>
                </c:pt>
                <c:pt idx="18">
                  <c:v>H23</c:v>
                </c:pt>
                <c:pt idx="19">
                  <c:v>H24</c:v>
                </c:pt>
                <c:pt idx="20">
                  <c:v>H25</c:v>
                </c:pt>
                <c:pt idx="21">
                  <c:v>H26</c:v>
                </c:pt>
                <c:pt idx="22">
                  <c:v>H27</c:v>
                </c:pt>
                <c:pt idx="23">
                  <c:v>H28</c:v>
                </c:pt>
                <c:pt idx="24">
                  <c:v>H29</c:v>
                </c:pt>
              </c:strCache>
            </c:strRef>
          </c:cat>
          <c:val>
            <c:numRef>
              <c:f>'3震災前後比較1'!$D$65:$D$89</c:f>
              <c:numCache>
                <c:formatCode>#,##0_);[Red]\(#,##0\)</c:formatCode>
                <c:ptCount val="25"/>
                <c:pt idx="0">
                  <c:v>2837.8027555628696</c:v>
                </c:pt>
                <c:pt idx="1">
                  <c:v>2816.7562566735414</c:v>
                </c:pt>
                <c:pt idx="2">
                  <c:v>2993.51392117962</c:v>
                </c:pt>
                <c:pt idx="3">
                  <c:v>3293.3999049310955</c:v>
                </c:pt>
                <c:pt idx="4">
                  <c:v>3094.6542856111018</c:v>
                </c:pt>
                <c:pt idx="5">
                  <c:v>2936.1030139603495</c:v>
                </c:pt>
                <c:pt idx="6">
                  <c:v>2836.9190157852522</c:v>
                </c:pt>
                <c:pt idx="7">
                  <c:v>2966.9347710705238</c:v>
                </c:pt>
                <c:pt idx="8">
                  <c:v>2974.9714954987744</c:v>
                </c:pt>
                <c:pt idx="9">
                  <c:v>2843.0470033401652</c:v>
                </c:pt>
                <c:pt idx="10">
                  <c:v>2831.5506834882776</c:v>
                </c:pt>
                <c:pt idx="11">
                  <c:v>2836.108795717158</c:v>
                </c:pt>
                <c:pt idx="12">
                  <c:v>2829.2573553362154</c:v>
                </c:pt>
                <c:pt idx="13">
                  <c:v>2928.0358766525496</c:v>
                </c:pt>
                <c:pt idx="14">
                  <c:v>2873.9438236480514</c:v>
                </c:pt>
                <c:pt idx="15">
                  <c:v>2782.0804972229171</c:v>
                </c:pt>
                <c:pt idx="16">
                  <c:v>2577.7780401243594</c:v>
                </c:pt>
                <c:pt idx="17">
                  <c:v>2679.8148862956555</c:v>
                </c:pt>
                <c:pt idx="18">
                  <c:v>2615.512665067231</c:v>
                </c:pt>
                <c:pt idx="19">
                  <c:v>2679.3791083914357</c:v>
                </c:pt>
                <c:pt idx="20">
                  <c:v>2743.3359831896669</c:v>
                </c:pt>
                <c:pt idx="21">
                  <c:v>2775.08060711696</c:v>
                </c:pt>
                <c:pt idx="22">
                  <c:v>2843.8198308881983</c:v>
                </c:pt>
                <c:pt idx="23">
                  <c:v>2895.5654231740323</c:v>
                </c:pt>
                <c:pt idx="24">
                  <c:v>2965.9614352681601</c:v>
                </c:pt>
              </c:numCache>
            </c:numRef>
          </c:val>
        </c:ser>
        <c:ser>
          <c:idx val="1"/>
          <c:order val="1"/>
          <c:tx>
            <c:strRef>
              <c:f>'3震災前後比較1'!$E$64</c:f>
              <c:strCache>
                <c:ptCount val="1"/>
                <c:pt idx="0">
                  <c:v>全国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'3震災前後比較1'!$C$65:$C$89</c:f>
              <c:strCache>
                <c:ptCount val="25"/>
                <c:pt idx="0">
                  <c:v>H5</c:v>
                </c:pt>
                <c:pt idx="1">
                  <c:v>H6</c:v>
                </c:pt>
                <c:pt idx="2">
                  <c:v>H7</c:v>
                </c:pt>
                <c:pt idx="3">
                  <c:v>H8</c:v>
                </c:pt>
                <c:pt idx="4">
                  <c:v>H9</c:v>
                </c:pt>
                <c:pt idx="5">
                  <c:v>H10</c:v>
                </c:pt>
                <c:pt idx="6">
                  <c:v>H11</c:v>
                </c:pt>
                <c:pt idx="7">
                  <c:v>H12</c:v>
                </c:pt>
                <c:pt idx="8">
                  <c:v>H13</c:v>
                </c:pt>
                <c:pt idx="9">
                  <c:v>H14</c:v>
                </c:pt>
                <c:pt idx="10">
                  <c:v>H15</c:v>
                </c:pt>
                <c:pt idx="11">
                  <c:v>H16</c:v>
                </c:pt>
                <c:pt idx="12">
                  <c:v>H17</c:v>
                </c:pt>
                <c:pt idx="13">
                  <c:v>H18</c:v>
                </c:pt>
                <c:pt idx="14">
                  <c:v>H19</c:v>
                </c:pt>
                <c:pt idx="15">
                  <c:v>H20</c:v>
                </c:pt>
                <c:pt idx="16">
                  <c:v>H21</c:v>
                </c:pt>
                <c:pt idx="17">
                  <c:v>H22</c:v>
                </c:pt>
                <c:pt idx="18">
                  <c:v>H23</c:v>
                </c:pt>
                <c:pt idx="19">
                  <c:v>H24</c:v>
                </c:pt>
                <c:pt idx="20">
                  <c:v>H25</c:v>
                </c:pt>
                <c:pt idx="21">
                  <c:v>H26</c:v>
                </c:pt>
                <c:pt idx="22">
                  <c:v>H27</c:v>
                </c:pt>
                <c:pt idx="23">
                  <c:v>H28</c:v>
                </c:pt>
                <c:pt idx="24">
                  <c:v>H29</c:v>
                </c:pt>
              </c:strCache>
            </c:strRef>
          </c:cat>
          <c:val>
            <c:numRef>
              <c:f>'3震災前後比較1'!$E$65:$E$89</c:f>
              <c:numCache>
                <c:formatCode>#,##0_);[Red]\(#,##0\)</c:formatCode>
                <c:ptCount val="25"/>
                <c:pt idx="0">
                  <c:v>2900</c:v>
                </c:pt>
                <c:pt idx="1">
                  <c:v>2942</c:v>
                </c:pt>
                <c:pt idx="2">
                  <c:v>3016</c:v>
                </c:pt>
                <c:pt idx="3">
                  <c:v>3112</c:v>
                </c:pt>
                <c:pt idx="4">
                  <c:v>3081</c:v>
                </c:pt>
                <c:pt idx="5">
                  <c:v>2992</c:v>
                </c:pt>
                <c:pt idx="6">
                  <c:v>2977</c:v>
                </c:pt>
                <c:pt idx="7">
                  <c:v>3042</c:v>
                </c:pt>
                <c:pt idx="8">
                  <c:v>2942</c:v>
                </c:pt>
                <c:pt idx="9">
                  <c:v>2924</c:v>
                </c:pt>
                <c:pt idx="10">
                  <c:v>2960</c:v>
                </c:pt>
                <c:pt idx="11">
                  <c:v>2995</c:v>
                </c:pt>
                <c:pt idx="12">
                  <c:v>3032</c:v>
                </c:pt>
                <c:pt idx="13">
                  <c:v>3068</c:v>
                </c:pt>
                <c:pt idx="14">
                  <c:v>3065</c:v>
                </c:pt>
                <c:pt idx="15">
                  <c:v>2843</c:v>
                </c:pt>
                <c:pt idx="16">
                  <c:v>2760</c:v>
                </c:pt>
                <c:pt idx="17">
                  <c:v>2827</c:v>
                </c:pt>
                <c:pt idx="18">
                  <c:v>2805</c:v>
                </c:pt>
                <c:pt idx="19">
                  <c:v>2820</c:v>
                </c:pt>
                <c:pt idx="20">
                  <c:v>2938</c:v>
                </c:pt>
                <c:pt idx="21">
                  <c:v>2983</c:v>
                </c:pt>
                <c:pt idx="22">
                  <c:v>3070</c:v>
                </c:pt>
                <c:pt idx="23">
                  <c:v>3091</c:v>
                </c:pt>
                <c:pt idx="24">
                  <c:v>3164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767552"/>
        <c:axId val="175769088"/>
      </c:barChart>
      <c:catAx>
        <c:axId val="1757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5769088"/>
        <c:crosses val="autoZero"/>
        <c:auto val="1"/>
        <c:lblAlgn val="ctr"/>
        <c:lblOffset val="100"/>
        <c:noMultiLvlLbl val="0"/>
      </c:catAx>
      <c:valAx>
        <c:axId val="17576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5767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302582547551931"/>
          <c:y val="5.2147239263803678E-2"/>
          <c:w val="0.16049398917727875"/>
          <c:h val="7.3619631901840482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66675</xdr:colOff>
      <xdr:row>38</xdr:row>
      <xdr:rowOff>47625</xdr:rowOff>
    </xdr:from>
    <xdr:to>
      <xdr:col>71</xdr:col>
      <xdr:colOff>438150</xdr:colOff>
      <xdr:row>52</xdr:row>
      <xdr:rowOff>114300</xdr:rowOff>
    </xdr:to>
    <xdr:graphicFrame macro="">
      <xdr:nvGraphicFramePr>
        <xdr:cNvPr id="1419266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63</xdr:col>
      <xdr:colOff>0</xdr:colOff>
      <xdr:row>39</xdr:row>
      <xdr:rowOff>38100</xdr:rowOff>
    </xdr:from>
    <xdr:ext cx="2344368" cy="326340"/>
    <xdr:sp macro="" textlink="">
      <xdr:nvSpPr>
        <xdr:cNvPr id="3" name="テキスト ボックス 2"/>
        <xdr:cNvSpPr txBox="1"/>
      </xdr:nvSpPr>
      <xdr:spPr>
        <a:xfrm>
          <a:off x="26803350" y="5648325"/>
          <a:ext cx="2333625" cy="3328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200"/>
            <a:t>実質</a:t>
          </a:r>
          <a:r>
            <a:rPr kumimoji="1" lang="en-US" altLang="ja-JP" sz="1200"/>
            <a:t>GDP</a:t>
          </a:r>
          <a:r>
            <a:rPr kumimoji="1" lang="ja-JP" altLang="en-US" sz="1200"/>
            <a:t>の推移（兵庫県・全国）</a:t>
          </a:r>
        </a:p>
      </xdr:txBody>
    </xdr:sp>
    <xdr:clientData/>
  </xdr:oneCellAnchor>
  <xdr:oneCellAnchor>
    <xdr:from>
      <xdr:col>70</xdr:col>
      <xdr:colOff>0</xdr:colOff>
      <xdr:row>50</xdr:row>
      <xdr:rowOff>155575</xdr:rowOff>
    </xdr:from>
    <xdr:ext cx="536373" cy="235323"/>
    <xdr:sp macro="" textlink="">
      <xdr:nvSpPr>
        <xdr:cNvPr id="4" name="テキスト ボックス 3"/>
        <xdr:cNvSpPr txBox="1"/>
      </xdr:nvSpPr>
      <xdr:spPr>
        <a:xfrm>
          <a:off x="31213424" y="7820025"/>
          <a:ext cx="542925" cy="228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000"/>
            <a:t>年度</a:t>
          </a:r>
        </a:p>
      </xdr:txBody>
    </xdr:sp>
    <xdr:clientData/>
  </xdr:oneCellAnchor>
  <xdr:oneCellAnchor>
    <xdr:from>
      <xdr:col>62</xdr:col>
      <xdr:colOff>190500</xdr:colOff>
      <xdr:row>39</xdr:row>
      <xdr:rowOff>76200</xdr:rowOff>
    </xdr:from>
    <xdr:ext cx="759442" cy="264560"/>
    <xdr:sp macro="" textlink="">
      <xdr:nvSpPr>
        <xdr:cNvPr id="5" name="テキスト ボックス 4"/>
        <xdr:cNvSpPr txBox="1"/>
      </xdr:nvSpPr>
      <xdr:spPr>
        <a:xfrm>
          <a:off x="26127075" y="5686425"/>
          <a:ext cx="7524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H23=100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0.012</cdr:y>
    </cdr:from>
    <cdr:to>
      <cdr:x>0</cdr:x>
      <cdr:y>0.01369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" y="123831"/>
          <a:ext cx="552450" cy="266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000"/>
            <a:t>千円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0.84137</cdr:x>
      <cdr:y>0.0491</cdr:y>
    </cdr:from>
    <cdr:to>
      <cdr:x>0.96051</cdr:x>
      <cdr:y>0.1438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42950" y="142875"/>
          <a:ext cx="4226413" cy="2762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実質県民総所得（</a:t>
          </a:r>
          <a:r>
            <a:rPr lang="en-US" altLang="ja-JP" sz="1100"/>
            <a:t>GNI)</a:t>
          </a:r>
          <a:r>
            <a:rPr lang="ja-JP" altLang="en-US" sz="1100"/>
            <a:t>の推移</a:t>
          </a:r>
          <a:r>
            <a:rPr lang="en-US" altLang="ja-JP" sz="1100"/>
            <a:t> </a:t>
          </a:r>
        </a:p>
        <a:p xmlns:a="http://schemas.openxmlformats.org/drawingml/2006/main">
          <a:pPr>
            <a:lnSpc>
              <a:spcPts val="1200"/>
            </a:lnSpc>
          </a:pPr>
          <a:endParaRPr lang="ja-JP" altLang="en-US" sz="1100"/>
        </a:p>
      </cdr:txBody>
    </cdr:sp>
  </cdr:relSizeAnchor>
  <cdr:relSizeAnchor xmlns:cdr="http://schemas.openxmlformats.org/drawingml/2006/chartDrawing">
    <cdr:from>
      <cdr:x>0.00526</cdr:x>
      <cdr:y>0.00325</cdr:y>
    </cdr:from>
    <cdr:to>
      <cdr:x>0.84123</cdr:x>
      <cdr:y>0.09494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6215" y="9515"/>
          <a:ext cx="524516" cy="266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050"/>
            <a:t>億円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3</xdr:row>
      <xdr:rowOff>85725</xdr:rowOff>
    </xdr:from>
    <xdr:to>
      <xdr:col>19</xdr:col>
      <xdr:colOff>647700</xdr:colOff>
      <xdr:row>24</xdr:row>
      <xdr:rowOff>66675</xdr:rowOff>
    </xdr:to>
    <xdr:graphicFrame macro="">
      <xdr:nvGraphicFramePr>
        <xdr:cNvPr id="9411287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234950</xdr:colOff>
      <xdr:row>22</xdr:row>
      <xdr:rowOff>136525</xdr:rowOff>
    </xdr:from>
    <xdr:ext cx="566170" cy="275717"/>
    <xdr:sp macro="" textlink="">
      <xdr:nvSpPr>
        <xdr:cNvPr id="2" name="テキスト ボックス 1"/>
        <xdr:cNvSpPr txBox="1"/>
      </xdr:nvSpPr>
      <xdr:spPr>
        <a:xfrm>
          <a:off x="13512800" y="3908425"/>
          <a:ext cx="56617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年度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</xdr:row>
      <xdr:rowOff>142875</xdr:rowOff>
    </xdr:from>
    <xdr:to>
      <xdr:col>2</xdr:col>
      <xdr:colOff>1019175</xdr:colOff>
      <xdr:row>4</xdr:row>
      <xdr:rowOff>152400</xdr:rowOff>
    </xdr:to>
    <xdr:sp macro="" textlink="">
      <xdr:nvSpPr>
        <xdr:cNvPr id="4625236" name="Line 21"/>
        <xdr:cNvSpPr>
          <a:spLocks noChangeShapeType="1"/>
        </xdr:cNvSpPr>
      </xdr:nvSpPr>
      <xdr:spPr bwMode="auto">
        <a:xfrm>
          <a:off x="657225" y="333375"/>
          <a:ext cx="990600" cy="523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</xdr:row>
      <xdr:rowOff>47625</xdr:rowOff>
    </xdr:from>
    <xdr:to>
      <xdr:col>3</xdr:col>
      <xdr:colOff>0</xdr:colOff>
      <xdr:row>5</xdr:row>
      <xdr:rowOff>0</xdr:rowOff>
    </xdr:to>
    <xdr:sp macro="" textlink="">
      <xdr:nvSpPr>
        <xdr:cNvPr id="5094601" name="Line 1"/>
        <xdr:cNvSpPr>
          <a:spLocks noChangeShapeType="1"/>
        </xdr:cNvSpPr>
      </xdr:nvSpPr>
      <xdr:spPr bwMode="auto">
        <a:xfrm>
          <a:off x="647700" y="409575"/>
          <a:ext cx="1009650" cy="466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314325</xdr:colOff>
      <xdr:row>25</xdr:row>
      <xdr:rowOff>38100</xdr:rowOff>
    </xdr:from>
    <xdr:to>
      <xdr:col>26</xdr:col>
      <xdr:colOff>114300</xdr:colOff>
      <xdr:row>42</xdr:row>
      <xdr:rowOff>142875</xdr:rowOff>
    </xdr:to>
    <xdr:graphicFrame macro="">
      <xdr:nvGraphicFramePr>
        <xdr:cNvPr id="1412720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533400</xdr:colOff>
      <xdr:row>25</xdr:row>
      <xdr:rowOff>47625</xdr:rowOff>
    </xdr:from>
    <xdr:to>
      <xdr:col>17</xdr:col>
      <xdr:colOff>676275</xdr:colOff>
      <xdr:row>43</xdr:row>
      <xdr:rowOff>28575</xdr:rowOff>
    </xdr:to>
    <xdr:graphicFrame macro="">
      <xdr:nvGraphicFramePr>
        <xdr:cNvPr id="1412720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11</xdr:col>
      <xdr:colOff>247650</xdr:colOff>
      <xdr:row>25</xdr:row>
      <xdr:rowOff>146050</xdr:rowOff>
    </xdr:from>
    <xdr:ext cx="2642810" cy="370967"/>
    <xdr:sp macro="" textlink="">
      <xdr:nvSpPr>
        <xdr:cNvPr id="5" name="テキスト ボックス 4"/>
        <xdr:cNvSpPr txBox="1"/>
      </xdr:nvSpPr>
      <xdr:spPr>
        <a:xfrm>
          <a:off x="8115300" y="4432300"/>
          <a:ext cx="2642810" cy="3709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200">
              <a:latin typeface="+mn-ea"/>
              <a:ea typeface="+mn-ea"/>
            </a:rPr>
            <a:t>名目</a:t>
          </a:r>
          <a:r>
            <a:rPr kumimoji="1" lang="en-US" altLang="ja-JP" sz="1200">
              <a:latin typeface="+mn-ea"/>
              <a:ea typeface="+mn-ea"/>
            </a:rPr>
            <a:t>GNI</a:t>
          </a:r>
          <a:r>
            <a:rPr kumimoji="1" lang="ja-JP" altLang="en-US" sz="1200">
              <a:latin typeface="+mn-ea"/>
              <a:ea typeface="+mn-ea"/>
            </a:rPr>
            <a:t>（</a:t>
          </a:r>
          <a:r>
            <a:rPr kumimoji="1" lang="en-US" altLang="ja-JP" sz="1200">
              <a:latin typeface="+mn-ea"/>
              <a:ea typeface="+mn-ea"/>
            </a:rPr>
            <a:t>H25=100</a:t>
          </a:r>
          <a:r>
            <a:rPr kumimoji="1" lang="en-US" altLang="ja-JP" sz="1200"/>
            <a:t>)</a:t>
          </a:r>
          <a:endParaRPr kumimoji="1" lang="ja-JP" altLang="en-US" sz="1200"/>
        </a:p>
      </xdr:txBody>
    </xdr:sp>
    <xdr:clientData/>
  </xdr:oneCellAnchor>
  <xdr:oneCellAnchor>
    <xdr:from>
      <xdr:col>16</xdr:col>
      <xdr:colOff>619125</xdr:colOff>
      <xdr:row>38</xdr:row>
      <xdr:rowOff>57150</xdr:rowOff>
    </xdr:from>
    <xdr:ext cx="441146" cy="259045"/>
    <xdr:sp macro="" textlink="">
      <xdr:nvSpPr>
        <xdr:cNvPr id="6" name="テキスト ボックス 5"/>
        <xdr:cNvSpPr txBox="1"/>
      </xdr:nvSpPr>
      <xdr:spPr>
        <a:xfrm>
          <a:off x="11915775" y="6057900"/>
          <a:ext cx="44114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/>
            <a:t>年度</a:t>
          </a:r>
        </a:p>
      </xdr:txBody>
    </xdr:sp>
    <xdr:clientData/>
  </xdr:oneCellAnchor>
  <xdr:twoCellAnchor>
    <xdr:from>
      <xdr:col>19</xdr:col>
      <xdr:colOff>0</xdr:colOff>
      <xdr:row>1</xdr:row>
      <xdr:rowOff>0</xdr:rowOff>
    </xdr:from>
    <xdr:to>
      <xdr:col>26</xdr:col>
      <xdr:colOff>0</xdr:colOff>
      <xdr:row>22</xdr:row>
      <xdr:rowOff>0</xdr:rowOff>
    </xdr:to>
    <xdr:graphicFrame macro="">
      <xdr:nvGraphicFramePr>
        <xdr:cNvPr id="1412720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</xdr:row>
      <xdr:rowOff>0</xdr:rowOff>
    </xdr:from>
    <xdr:to>
      <xdr:col>18</xdr:col>
      <xdr:colOff>0</xdr:colOff>
      <xdr:row>22</xdr:row>
      <xdr:rowOff>9525</xdr:rowOff>
    </xdr:to>
    <xdr:graphicFrame macro="">
      <xdr:nvGraphicFramePr>
        <xdr:cNvPr id="14127206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24</xdr:col>
      <xdr:colOff>88901</xdr:colOff>
      <xdr:row>20</xdr:row>
      <xdr:rowOff>50800</xdr:rowOff>
    </xdr:from>
    <xdr:ext cx="355247" cy="238125"/>
    <xdr:sp macro="" textlink="">
      <xdr:nvSpPr>
        <xdr:cNvPr id="3" name="テキスト ボックス 2"/>
        <xdr:cNvSpPr txBox="1"/>
      </xdr:nvSpPr>
      <xdr:spPr>
        <a:xfrm>
          <a:off x="16510001" y="3479800"/>
          <a:ext cx="355247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/>
            <a:t>年度</a:t>
          </a:r>
        </a:p>
      </xdr:txBody>
    </xdr:sp>
    <xdr:clientData/>
  </xdr:oneCellAnchor>
  <xdr:oneCellAnchor>
    <xdr:from>
      <xdr:col>12</xdr:col>
      <xdr:colOff>638175</xdr:colOff>
      <xdr:row>21</xdr:row>
      <xdr:rowOff>41275</xdr:rowOff>
    </xdr:from>
    <xdr:ext cx="184731" cy="264560"/>
    <xdr:sp macro="" textlink="">
      <xdr:nvSpPr>
        <xdr:cNvPr id="4" name="テキスト ボックス 3"/>
        <xdr:cNvSpPr txBox="1"/>
      </xdr:nvSpPr>
      <xdr:spPr>
        <a:xfrm>
          <a:off x="9191625" y="3127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16</xdr:col>
      <xdr:colOff>314324</xdr:colOff>
      <xdr:row>20</xdr:row>
      <xdr:rowOff>60325</xdr:rowOff>
    </xdr:from>
    <xdr:ext cx="501030" cy="275717"/>
    <xdr:sp macro="" textlink="">
      <xdr:nvSpPr>
        <xdr:cNvPr id="2" name="テキスト ボックス 1"/>
        <xdr:cNvSpPr txBox="1"/>
      </xdr:nvSpPr>
      <xdr:spPr>
        <a:xfrm>
          <a:off x="11610974" y="3489325"/>
          <a:ext cx="50103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年度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0.11728</cdr:x>
      <cdr:y>0.01533</cdr:y>
    </cdr:from>
    <cdr:to>
      <cdr:x>0.75145</cdr:x>
      <cdr:y>0.38331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81025" y="42929"/>
          <a:ext cx="3133725" cy="10304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>
              <a:latin typeface="+mn-ea"/>
              <a:ea typeface="+mn-ea"/>
            </a:rPr>
            <a:t>実質</a:t>
          </a:r>
          <a:r>
            <a:rPr lang="en-US" altLang="ja-JP" sz="1200">
              <a:latin typeface="+mn-ea"/>
              <a:ea typeface="+mn-ea"/>
            </a:rPr>
            <a:t>GNI</a:t>
          </a:r>
          <a:r>
            <a:rPr lang="ja-JP" altLang="en-US" sz="1200">
              <a:latin typeface="+mn-ea"/>
              <a:ea typeface="+mn-ea"/>
            </a:rPr>
            <a:t>（</a:t>
          </a:r>
          <a:r>
            <a:rPr lang="en-US" altLang="ja-JP" sz="1200">
              <a:latin typeface="+mn-ea"/>
              <a:ea typeface="+mn-ea"/>
            </a:rPr>
            <a:t>H23</a:t>
          </a:r>
          <a:r>
            <a:rPr lang="ja-JP" altLang="en-US" sz="1200">
              <a:latin typeface="+mn-ea"/>
              <a:ea typeface="+mn-ea"/>
            </a:rPr>
            <a:t>年基準、</a:t>
          </a:r>
          <a:r>
            <a:rPr lang="en-US" altLang="ja-JP" sz="1200">
              <a:latin typeface="+mn-ea"/>
              <a:ea typeface="+mn-ea"/>
            </a:rPr>
            <a:t>H25=100)</a:t>
          </a:r>
          <a:endParaRPr lang="ja-JP" altLang="en-US" sz="12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0.91569</cdr:x>
      <cdr:y>0.94238</cdr:y>
    </cdr:from>
    <cdr:to>
      <cdr:x>0.91667</cdr:x>
      <cdr:y>0.94359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4485858" y="2886074"/>
          <a:ext cx="457617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000"/>
            <a:t>年度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0.22597</cdr:x>
      <cdr:y>0.02778</cdr:y>
    </cdr:from>
    <cdr:to>
      <cdr:x>0.42598</cdr:x>
      <cdr:y>0.36256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28700" y="762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0.12387</cdr:x>
      <cdr:y>0.01934</cdr:y>
    </cdr:from>
    <cdr:to>
      <cdr:x>0.52916</cdr:x>
      <cdr:y>0.13836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66349" y="69644"/>
          <a:ext cx="1852986" cy="42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名目ＧＤＰ</a:t>
          </a:r>
          <a:r>
            <a:rPr lang="en-US" altLang="ja-JP" sz="1200"/>
            <a:t>(H25=100</a:t>
          </a:r>
          <a:r>
            <a:rPr lang="ja-JP" altLang="en-US" sz="1200"/>
            <a:t>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0.91666</cdr:x>
      <cdr:y>0.90364</cdr:y>
    </cdr:from>
    <cdr:to>
      <cdr:x>0.91763</cdr:x>
      <cdr:y>0.90412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133850" y="2409824"/>
          <a:ext cx="43815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000"/>
            <a:t>年度</a:t>
          </a:r>
        </a:p>
      </cdr:txBody>
    </cdr:sp>
  </cdr:relSizeAnchor>
  <cdr:relSizeAnchor xmlns:cdr="http://schemas.openxmlformats.org/drawingml/2006/chartDrawing">
    <cdr:from>
      <cdr:x>0.0567</cdr:x>
      <cdr:y>0.01723</cdr:y>
    </cdr:from>
    <cdr:to>
      <cdr:x>0.58333</cdr:x>
      <cdr:y>0.1029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272218" y="62186"/>
          <a:ext cx="2528131" cy="3092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実質ＧＤＰ（</a:t>
          </a:r>
          <a:r>
            <a:rPr lang="en-US" altLang="ja-JP" sz="1200"/>
            <a:t>H23</a:t>
          </a:r>
          <a:r>
            <a:rPr lang="ja-JP" altLang="en-US" sz="1200"/>
            <a:t>年基準、</a:t>
          </a:r>
          <a:r>
            <a:rPr lang="en-US" altLang="ja-JP" sz="1200"/>
            <a:t>H25</a:t>
          </a:r>
          <a:r>
            <a:rPr lang="ja-JP" altLang="en-US" sz="1200"/>
            <a:t>＝</a:t>
          </a:r>
          <a:r>
            <a:rPr lang="en-US" altLang="ja-JP" sz="1200"/>
            <a:t>100</a:t>
          </a:r>
          <a:r>
            <a:rPr lang="ja-JP" altLang="en-US" sz="1200"/>
            <a:t>）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4</xdr:row>
      <xdr:rowOff>28575</xdr:rowOff>
    </xdr:from>
    <xdr:to>
      <xdr:col>16</xdr:col>
      <xdr:colOff>190500</xdr:colOff>
      <xdr:row>24</xdr:row>
      <xdr:rowOff>28575</xdr:rowOff>
    </xdr:to>
    <xdr:graphicFrame macro="">
      <xdr:nvGraphicFramePr>
        <xdr:cNvPr id="1417635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76200</xdr:colOff>
      <xdr:row>32</xdr:row>
      <xdr:rowOff>66675</xdr:rowOff>
    </xdr:from>
    <xdr:to>
      <xdr:col>16</xdr:col>
      <xdr:colOff>523875</xdr:colOff>
      <xdr:row>50</xdr:row>
      <xdr:rowOff>152400</xdr:rowOff>
    </xdr:to>
    <xdr:graphicFrame macro="">
      <xdr:nvGraphicFramePr>
        <xdr:cNvPr id="1417636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695325</xdr:colOff>
      <xdr:row>63</xdr:row>
      <xdr:rowOff>0</xdr:rowOff>
    </xdr:from>
    <xdr:to>
      <xdr:col>15</xdr:col>
      <xdr:colOff>190500</xdr:colOff>
      <xdr:row>79</xdr:row>
      <xdr:rowOff>0</xdr:rowOff>
    </xdr:to>
    <xdr:graphicFrame macro="">
      <xdr:nvGraphicFramePr>
        <xdr:cNvPr id="14176361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447675</xdr:colOff>
      <xdr:row>62</xdr:row>
      <xdr:rowOff>161925</xdr:rowOff>
    </xdr:from>
    <xdr:to>
      <xdr:col>24</xdr:col>
      <xdr:colOff>447675</xdr:colOff>
      <xdr:row>81</xdr:row>
      <xdr:rowOff>9525</xdr:rowOff>
    </xdr:to>
    <xdr:graphicFrame macro="">
      <xdr:nvGraphicFramePr>
        <xdr:cNvPr id="1417636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180975</xdr:colOff>
      <xdr:row>99</xdr:row>
      <xdr:rowOff>142875</xdr:rowOff>
    </xdr:from>
    <xdr:to>
      <xdr:col>17</xdr:col>
      <xdr:colOff>581025</xdr:colOff>
      <xdr:row>116</xdr:row>
      <xdr:rowOff>152400</xdr:rowOff>
    </xdr:to>
    <xdr:graphicFrame macro="">
      <xdr:nvGraphicFramePr>
        <xdr:cNvPr id="1417636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8</xdr:col>
      <xdr:colOff>536575</xdr:colOff>
      <xdr:row>99</xdr:row>
      <xdr:rowOff>98425</xdr:rowOff>
    </xdr:from>
    <xdr:ext cx="184731" cy="264560"/>
    <xdr:sp macro="" textlink="">
      <xdr:nvSpPr>
        <xdr:cNvPr id="2" name="テキスト ボックス 1"/>
        <xdr:cNvSpPr txBox="1"/>
      </xdr:nvSpPr>
      <xdr:spPr>
        <a:xfrm>
          <a:off x="6451600" y="15871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8</xdr:col>
      <xdr:colOff>76200</xdr:colOff>
      <xdr:row>118</xdr:row>
      <xdr:rowOff>85725</xdr:rowOff>
    </xdr:from>
    <xdr:to>
      <xdr:col>16</xdr:col>
      <xdr:colOff>428625</xdr:colOff>
      <xdr:row>134</xdr:row>
      <xdr:rowOff>0</xdr:rowOff>
    </xdr:to>
    <xdr:graphicFrame macro="">
      <xdr:nvGraphicFramePr>
        <xdr:cNvPr id="1417636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10</xdr:col>
      <xdr:colOff>22225</xdr:colOff>
      <xdr:row>118</xdr:row>
      <xdr:rowOff>155575</xdr:rowOff>
    </xdr:from>
    <xdr:ext cx="2801080" cy="342900"/>
    <xdr:sp macro="" textlink="">
      <xdr:nvSpPr>
        <xdr:cNvPr id="4" name="テキスト ボックス 3"/>
        <xdr:cNvSpPr txBox="1"/>
      </xdr:nvSpPr>
      <xdr:spPr>
        <a:xfrm>
          <a:off x="7315200" y="19021425"/>
          <a:ext cx="2758119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県内</a:t>
          </a:r>
          <a:r>
            <a:rPr kumimoji="1" lang="en-US" altLang="ja-JP" sz="1100"/>
            <a:t>GDP</a:t>
          </a:r>
          <a:r>
            <a:rPr kumimoji="1" lang="ja-JP" altLang="en-US" sz="1100"/>
            <a:t>と県外所得の推移（</a:t>
          </a:r>
          <a:r>
            <a:rPr kumimoji="1" lang="en-US" altLang="ja-JP" sz="1100"/>
            <a:t>H5=100</a:t>
          </a:r>
          <a:r>
            <a:rPr kumimoji="1" lang="ja-JP" altLang="en-US" sz="1100"/>
            <a:t>）</a:t>
          </a:r>
        </a:p>
      </xdr:txBody>
    </xdr:sp>
    <xdr:clientData/>
  </xdr:oneCellAnchor>
  <xdr:oneCellAnchor>
    <xdr:from>
      <xdr:col>23</xdr:col>
      <xdr:colOff>200024</xdr:colOff>
      <xdr:row>76</xdr:row>
      <xdr:rowOff>155576</xdr:rowOff>
    </xdr:from>
    <xdr:ext cx="626324" cy="257175"/>
    <xdr:sp macro="" textlink="">
      <xdr:nvSpPr>
        <xdr:cNvPr id="5" name="テキスト ボックス 4"/>
        <xdr:cNvSpPr txBox="1"/>
      </xdr:nvSpPr>
      <xdr:spPr>
        <a:xfrm>
          <a:off x="16402049" y="13185776"/>
          <a:ext cx="626324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900"/>
            <a:t>年度</a:t>
          </a:r>
        </a:p>
      </xdr:txBody>
    </xdr:sp>
    <xdr:clientData/>
  </xdr:oneCellAnchor>
  <xdr:oneCellAnchor>
    <xdr:from>
      <xdr:col>17</xdr:col>
      <xdr:colOff>79375</xdr:colOff>
      <xdr:row>115</xdr:row>
      <xdr:rowOff>117476</xdr:rowOff>
    </xdr:from>
    <xdr:ext cx="437560" cy="292395"/>
    <xdr:sp macro="" textlink="">
      <xdr:nvSpPr>
        <xdr:cNvPr id="6" name="テキスト ボックス 5"/>
        <xdr:cNvSpPr txBox="1"/>
      </xdr:nvSpPr>
      <xdr:spPr>
        <a:xfrm>
          <a:off x="12163425" y="18459451"/>
          <a:ext cx="441146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/>
            <a:t>年度</a:t>
          </a:r>
        </a:p>
      </xdr:txBody>
    </xdr:sp>
    <xdr:clientData/>
  </xdr:oneCellAnchor>
  <xdr:oneCellAnchor>
    <xdr:from>
      <xdr:col>16</xdr:col>
      <xdr:colOff>79375</xdr:colOff>
      <xdr:row>132</xdr:row>
      <xdr:rowOff>155575</xdr:rowOff>
    </xdr:from>
    <xdr:ext cx="441146" cy="259045"/>
    <xdr:sp macro="" textlink="">
      <xdr:nvSpPr>
        <xdr:cNvPr id="7" name="テキスト ボックス 6"/>
        <xdr:cNvSpPr txBox="1"/>
      </xdr:nvSpPr>
      <xdr:spPr>
        <a:xfrm>
          <a:off x="11480800" y="21586825"/>
          <a:ext cx="44114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/>
            <a:t>年度</a:t>
          </a:r>
        </a:p>
      </xdr:txBody>
    </xdr:sp>
    <xdr:clientData/>
  </xdr:oneCellAnchor>
  <xdr:oneCellAnchor>
    <xdr:from>
      <xdr:col>14</xdr:col>
      <xdr:colOff>158750</xdr:colOff>
      <xdr:row>75</xdr:row>
      <xdr:rowOff>104776</xdr:rowOff>
    </xdr:from>
    <xdr:ext cx="473634" cy="250745"/>
    <xdr:sp macro="" textlink="">
      <xdr:nvSpPr>
        <xdr:cNvPr id="8" name="テキスト ボックス 7"/>
        <xdr:cNvSpPr txBox="1"/>
      </xdr:nvSpPr>
      <xdr:spPr>
        <a:xfrm>
          <a:off x="10188575" y="12963526"/>
          <a:ext cx="473634" cy="250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/>
            <a:t>年度</a:t>
          </a:r>
        </a:p>
      </xdr:txBody>
    </xdr:sp>
    <xdr:clientData/>
  </xdr:oneCellAnchor>
  <xdr:oneCellAnchor>
    <xdr:from>
      <xdr:col>15</xdr:col>
      <xdr:colOff>460374</xdr:colOff>
      <xdr:row>47</xdr:row>
      <xdr:rowOff>114300</xdr:rowOff>
    </xdr:from>
    <xdr:ext cx="530345" cy="250406"/>
    <xdr:sp macro="" textlink="">
      <xdr:nvSpPr>
        <xdr:cNvPr id="9" name="テキスト ボックス 8"/>
        <xdr:cNvSpPr txBox="1"/>
      </xdr:nvSpPr>
      <xdr:spPr>
        <a:xfrm>
          <a:off x="11175999" y="8172450"/>
          <a:ext cx="530345" cy="2504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/>
            <a:t>年度</a:t>
          </a:r>
        </a:p>
      </xdr:txBody>
    </xdr:sp>
    <xdr:clientData/>
  </xdr:oneCellAnchor>
  <xdr:oneCellAnchor>
    <xdr:from>
      <xdr:col>14</xdr:col>
      <xdr:colOff>590550</xdr:colOff>
      <xdr:row>20</xdr:row>
      <xdr:rowOff>155574</xdr:rowOff>
    </xdr:from>
    <xdr:ext cx="488497" cy="207298"/>
    <xdr:sp macro="" textlink="">
      <xdr:nvSpPr>
        <xdr:cNvPr id="10" name="テキスト ボックス 9"/>
        <xdr:cNvSpPr txBox="1"/>
      </xdr:nvSpPr>
      <xdr:spPr>
        <a:xfrm>
          <a:off x="10620375" y="3584574"/>
          <a:ext cx="488497" cy="2072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/>
            <a:t>年度</a:t>
          </a:r>
        </a:p>
      </xdr:txBody>
    </xdr:sp>
    <xdr:clientData/>
  </xdr:one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0.12817</cdr:x>
      <cdr:y>0.32439</cdr:y>
    </cdr:from>
    <cdr:to>
      <cdr:x>0.26053</cdr:x>
      <cdr:y>0.65655</cdr:y>
    </cdr:to>
    <cdr:sp macro="" textlink="">
      <cdr:nvSpPr>
        <cdr:cNvPr id="2" name="Oval 205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8460" y="1104889"/>
          <a:ext cx="884618" cy="1140622"/>
        </a:xfrm>
        <a:prstGeom xmlns:a="http://schemas.openxmlformats.org/drawingml/2006/main" prst="ellips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>
            <a:alpha val="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0.07697</cdr:x>
      <cdr:y>0.19063</cdr:y>
    </cdr:from>
    <cdr:to>
      <cdr:x>0.33654</cdr:x>
      <cdr:y>0.33832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66725" y="514350"/>
          <a:ext cx="1609483" cy="408467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0.12427</cdr:x>
      <cdr:y>0.22272</cdr:y>
    </cdr:from>
    <cdr:to>
      <cdr:x>0.23438</cdr:x>
      <cdr:y>0.66379</cdr:y>
    </cdr:to>
    <cdr:sp macro="" textlink="">
      <cdr:nvSpPr>
        <cdr:cNvPr id="2" name="Oval 205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7913" y="685818"/>
          <a:ext cx="732158" cy="1409686"/>
        </a:xfrm>
        <a:prstGeom xmlns:a="http://schemas.openxmlformats.org/drawingml/2006/main" prst="ellips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>
            <a:alpha val="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0.06757</cdr:x>
      <cdr:y>0.18091</cdr:y>
    </cdr:from>
    <cdr:to>
      <cdr:x>0.32837</cdr:x>
      <cdr:y>0.31557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47437" y="552452"/>
          <a:ext cx="1718255" cy="428624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0.11822</cdr:x>
      <cdr:y>0.25975</cdr:y>
    </cdr:from>
    <cdr:to>
      <cdr:x>0.24792</cdr:x>
      <cdr:y>0.78767</cdr:y>
    </cdr:to>
    <cdr:sp macro="" textlink="">
      <cdr:nvSpPr>
        <cdr:cNvPr id="2" name="Oval 205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0865" y="723897"/>
          <a:ext cx="837908" cy="1441469"/>
        </a:xfrm>
        <a:prstGeom xmlns:a="http://schemas.openxmlformats.org/drawingml/2006/main" prst="ellips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>
            <a:alpha val="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0.06721</cdr:x>
      <cdr:y>0.16851</cdr:y>
    </cdr:from>
    <cdr:to>
      <cdr:x>0.32152</cdr:x>
      <cdr:y>0.31813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28625" y="476250"/>
          <a:ext cx="1609483" cy="408467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9"/>
  <sheetViews>
    <sheetView tabSelected="1" workbookViewId="0">
      <selection activeCell="G7" sqref="G7"/>
    </sheetView>
  </sheetViews>
  <sheetFormatPr defaultRowHeight="13.5"/>
  <cols>
    <col min="1" max="1" width="4.5" style="1317" customWidth="1"/>
    <col min="2" max="2" width="30.5" style="1317" customWidth="1"/>
    <col min="3" max="3" width="9.125" style="1317" customWidth="1"/>
    <col min="4" max="4" width="10.5" style="1317" customWidth="1"/>
    <col min="5" max="7" width="19.625" style="1317" customWidth="1"/>
    <col min="8" max="9" width="9.5" style="1317" customWidth="1"/>
    <col min="10" max="16384" width="9" style="1317"/>
  </cols>
  <sheetData>
    <row r="1" spans="1:11" ht="18" customHeight="1">
      <c r="A1" s="1241" t="s">
        <v>1096</v>
      </c>
      <c r="B1" s="1316"/>
      <c r="C1" s="1316"/>
      <c r="D1" s="1316"/>
      <c r="E1" s="3950"/>
      <c r="F1" s="3950"/>
      <c r="G1" s="3951">
        <v>44032</v>
      </c>
      <c r="H1" s="3950"/>
      <c r="I1" s="3950"/>
      <c r="J1" s="1316"/>
    </row>
    <row r="2" spans="1:11" ht="19.5" customHeight="1">
      <c r="A2" s="1243"/>
      <c r="B2" s="1251" t="s">
        <v>1177</v>
      </c>
      <c r="C2" s="1252" t="s">
        <v>1192</v>
      </c>
      <c r="D2" s="1332" t="s">
        <v>1193</v>
      </c>
      <c r="E2" s="3952" t="s">
        <v>1094</v>
      </c>
      <c r="F2" s="3952"/>
      <c r="G2" s="3952"/>
      <c r="H2" s="3953" t="s">
        <v>1095</v>
      </c>
      <c r="I2" s="3954"/>
      <c r="J2" s="1316"/>
    </row>
    <row r="3" spans="1:11" ht="19.5" customHeight="1">
      <c r="A3" s="1243" t="s">
        <v>1444</v>
      </c>
      <c r="B3" s="2399" t="s">
        <v>1445</v>
      </c>
      <c r="C3" s="1252"/>
      <c r="D3" s="1332"/>
      <c r="E3" s="3955"/>
      <c r="F3" s="3956"/>
      <c r="G3" s="3955"/>
      <c r="H3" s="3957" t="s">
        <v>1526</v>
      </c>
      <c r="I3" s="3226" t="s">
        <v>2203</v>
      </c>
      <c r="J3" s="1316"/>
      <c r="K3" s="549" t="s">
        <v>34</v>
      </c>
    </row>
    <row r="4" spans="1:11" ht="19.5" customHeight="1">
      <c r="A4" s="1243" t="s">
        <v>1443</v>
      </c>
      <c r="B4" s="2399" t="s">
        <v>1446</v>
      </c>
      <c r="C4" s="1252"/>
      <c r="D4" s="1332"/>
      <c r="E4" s="3955"/>
      <c r="F4" s="3956"/>
      <c r="G4" s="3955"/>
      <c r="H4" s="3957" t="s">
        <v>1198</v>
      </c>
      <c r="I4" s="3958" t="s">
        <v>2325</v>
      </c>
      <c r="J4" s="1316"/>
    </row>
    <row r="5" spans="1:11" ht="19.5" customHeight="1">
      <c r="A5" s="2400">
        <v>1</v>
      </c>
      <c r="B5" s="1242" t="s">
        <v>1097</v>
      </c>
      <c r="C5" s="2401" t="s">
        <v>1178</v>
      </c>
      <c r="D5" s="2402" t="s">
        <v>1129</v>
      </c>
      <c r="E5" s="3959" t="s">
        <v>1099</v>
      </c>
      <c r="F5" s="3960" t="s">
        <v>1100</v>
      </c>
      <c r="G5" s="3959" t="s">
        <v>1101</v>
      </c>
      <c r="H5" s="3961" t="s">
        <v>1098</v>
      </c>
      <c r="I5" s="3962" t="s">
        <v>1786</v>
      </c>
      <c r="J5" s="554" t="s">
        <v>2208</v>
      </c>
    </row>
    <row r="6" spans="1:11" ht="19.5" customHeight="1">
      <c r="A6" s="2403" t="s">
        <v>1488</v>
      </c>
      <c r="B6" s="2404" t="s">
        <v>1841</v>
      </c>
      <c r="C6" s="2401" t="s">
        <v>1178</v>
      </c>
      <c r="D6" s="2402" t="s">
        <v>1129</v>
      </c>
      <c r="E6" s="3959" t="s">
        <v>1099</v>
      </c>
      <c r="F6" s="3960"/>
      <c r="G6" s="3959"/>
      <c r="H6" s="3963" t="s">
        <v>1842</v>
      </c>
      <c r="I6" s="3226" t="s">
        <v>2206</v>
      </c>
      <c r="J6" s="1318"/>
    </row>
    <row r="7" spans="1:11" ht="19.5" customHeight="1">
      <c r="A7" s="2405" t="s">
        <v>1840</v>
      </c>
      <c r="B7" s="1242" t="s">
        <v>1489</v>
      </c>
      <c r="C7" s="2401" t="s">
        <v>1178</v>
      </c>
      <c r="D7" s="2402" t="s">
        <v>1129</v>
      </c>
      <c r="E7" s="3959" t="s">
        <v>1099</v>
      </c>
      <c r="F7" s="3960"/>
      <c r="G7" s="3959"/>
      <c r="H7" s="2115" t="s">
        <v>1490</v>
      </c>
      <c r="I7" s="3803" t="s">
        <v>2205</v>
      </c>
      <c r="J7" s="1318"/>
    </row>
    <row r="8" spans="1:11">
      <c r="A8" s="2406">
        <v>2</v>
      </c>
      <c r="B8" s="1175" t="s">
        <v>2015</v>
      </c>
      <c r="C8" s="2407" t="s">
        <v>1178</v>
      </c>
      <c r="D8" s="2408" t="s">
        <v>1129</v>
      </c>
      <c r="E8" s="3964" t="s">
        <v>1099</v>
      </c>
      <c r="F8" s="3965"/>
      <c r="G8" s="3966"/>
      <c r="H8" s="3967" t="s">
        <v>1098</v>
      </c>
      <c r="I8" s="3968" t="s">
        <v>2005</v>
      </c>
      <c r="J8" s="1319"/>
    </row>
    <row r="9" spans="1:11">
      <c r="A9" s="2409">
        <v>3</v>
      </c>
      <c r="B9" s="554" t="s">
        <v>2017</v>
      </c>
      <c r="C9" s="2410" t="s">
        <v>1178</v>
      </c>
      <c r="D9" s="2411" t="s">
        <v>1129</v>
      </c>
      <c r="E9" s="3959" t="s">
        <v>1099</v>
      </c>
      <c r="F9" s="3969"/>
      <c r="G9" s="3970"/>
      <c r="H9" s="3971" t="s">
        <v>1098</v>
      </c>
      <c r="I9" s="3972" t="s">
        <v>1786</v>
      </c>
      <c r="J9" s="1319"/>
    </row>
    <row r="10" spans="1:11">
      <c r="A10" s="2412" t="s">
        <v>2010</v>
      </c>
      <c r="B10" s="554" t="s">
        <v>2013</v>
      </c>
      <c r="C10" s="2410" t="s">
        <v>1178</v>
      </c>
      <c r="D10" s="2411" t="s">
        <v>1129</v>
      </c>
      <c r="E10" s="3973" t="s">
        <v>1099</v>
      </c>
      <c r="F10" s="651" t="s">
        <v>2016</v>
      </c>
      <c r="G10" s="3970"/>
      <c r="H10" s="3963" t="s">
        <v>2012</v>
      </c>
      <c r="I10" s="3972" t="s">
        <v>2009</v>
      </c>
      <c r="J10" s="1319"/>
    </row>
    <row r="11" spans="1:11">
      <c r="A11" s="2412" t="s">
        <v>2011</v>
      </c>
      <c r="B11" s="554" t="s">
        <v>2014</v>
      </c>
      <c r="C11" s="2410" t="s">
        <v>1178</v>
      </c>
      <c r="D11" s="2411" t="s">
        <v>1129</v>
      </c>
      <c r="E11" s="3973" t="s">
        <v>1099</v>
      </c>
      <c r="F11" s="651" t="s">
        <v>2016</v>
      </c>
      <c r="G11" s="654" t="s">
        <v>2018</v>
      </c>
      <c r="H11" s="3963" t="s">
        <v>2012</v>
      </c>
      <c r="I11" s="3972" t="s">
        <v>2009</v>
      </c>
      <c r="J11" s="1319"/>
    </row>
    <row r="12" spans="1:11">
      <c r="A12" s="2413">
        <v>4</v>
      </c>
      <c r="B12" s="2414" t="s">
        <v>1125</v>
      </c>
      <c r="C12" s="2415" t="s">
        <v>1178</v>
      </c>
      <c r="D12" s="2416" t="s">
        <v>1129</v>
      </c>
      <c r="E12" s="3974" t="s">
        <v>1099</v>
      </c>
      <c r="F12" s="3975"/>
      <c r="G12" s="3976"/>
      <c r="H12" s="3977" t="s">
        <v>1143</v>
      </c>
      <c r="I12" s="3978" t="s">
        <v>1195</v>
      </c>
      <c r="J12" s="1319"/>
    </row>
    <row r="13" spans="1:11">
      <c r="A13" s="2406">
        <v>5</v>
      </c>
      <c r="B13" s="2417" t="s">
        <v>1126</v>
      </c>
      <c r="C13" s="2407" t="s">
        <v>1128</v>
      </c>
      <c r="D13" s="2408" t="s">
        <v>1129</v>
      </c>
      <c r="E13" s="3966" t="s">
        <v>1099</v>
      </c>
      <c r="F13" s="3965"/>
      <c r="G13" s="3966"/>
      <c r="H13" s="3967" t="s">
        <v>1143</v>
      </c>
      <c r="I13" s="3968" t="s">
        <v>1872</v>
      </c>
      <c r="J13" s="1319"/>
    </row>
    <row r="14" spans="1:11">
      <c r="A14" s="2409">
        <v>6</v>
      </c>
      <c r="B14" s="1318" t="s">
        <v>1127</v>
      </c>
      <c r="C14" s="2410" t="s">
        <v>1178</v>
      </c>
      <c r="D14" s="2411" t="s">
        <v>1129</v>
      </c>
      <c r="E14" s="3959" t="s">
        <v>1099</v>
      </c>
      <c r="F14" s="3969"/>
      <c r="G14" s="3970"/>
      <c r="H14" s="3979" t="s">
        <v>1143</v>
      </c>
      <c r="I14" s="736" t="s">
        <v>1872</v>
      </c>
      <c r="J14" s="1319"/>
    </row>
    <row r="15" spans="1:11">
      <c r="A15" s="2409">
        <v>7</v>
      </c>
      <c r="B15" s="1318" t="s">
        <v>1130</v>
      </c>
      <c r="C15" s="2410" t="s">
        <v>1178</v>
      </c>
      <c r="D15" s="2411" t="s">
        <v>1129</v>
      </c>
      <c r="E15" s="3959" t="s">
        <v>1099</v>
      </c>
      <c r="F15" s="3969" t="s">
        <v>1530</v>
      </c>
      <c r="G15" s="3970"/>
      <c r="H15" s="3979" t="s">
        <v>1143</v>
      </c>
      <c r="I15" s="736" t="s">
        <v>1872</v>
      </c>
      <c r="J15" s="1319"/>
    </row>
    <row r="16" spans="1:11">
      <c r="A16" s="2409">
        <v>8</v>
      </c>
      <c r="B16" s="1318" t="s">
        <v>1131</v>
      </c>
      <c r="C16" s="2410" t="s">
        <v>1178</v>
      </c>
      <c r="D16" s="2411" t="s">
        <v>1129</v>
      </c>
      <c r="E16" s="3959" t="s">
        <v>1099</v>
      </c>
      <c r="F16" s="3969"/>
      <c r="G16" s="3970"/>
      <c r="H16" s="3979" t="s">
        <v>1143</v>
      </c>
      <c r="I16" s="736" t="s">
        <v>1872</v>
      </c>
    </row>
    <row r="17" spans="1:9">
      <c r="A17" s="2409">
        <v>9</v>
      </c>
      <c r="B17" s="1318" t="s">
        <v>1132</v>
      </c>
      <c r="C17" s="2410" t="s">
        <v>1178</v>
      </c>
      <c r="D17" s="2411" t="s">
        <v>1129</v>
      </c>
      <c r="E17" s="3959" t="s">
        <v>1099</v>
      </c>
      <c r="F17" s="3969"/>
      <c r="G17" s="3970"/>
      <c r="H17" s="3979" t="s">
        <v>1143</v>
      </c>
      <c r="I17" s="736" t="s">
        <v>1872</v>
      </c>
    </row>
    <row r="18" spans="1:9">
      <c r="A18" s="2409">
        <v>10</v>
      </c>
      <c r="B18" s="1318" t="s">
        <v>1133</v>
      </c>
      <c r="C18" s="2410" t="s">
        <v>1178</v>
      </c>
      <c r="D18" s="2411" t="s">
        <v>1129</v>
      </c>
      <c r="E18" s="3959" t="s">
        <v>1099</v>
      </c>
      <c r="F18" s="651" t="s">
        <v>2207</v>
      </c>
      <c r="G18" s="3970"/>
      <c r="H18" s="3979" t="s">
        <v>1143</v>
      </c>
      <c r="I18" s="736" t="s">
        <v>1872</v>
      </c>
    </row>
    <row r="19" spans="1:9">
      <c r="A19" s="2413">
        <v>11</v>
      </c>
      <c r="B19" s="2414" t="s">
        <v>1134</v>
      </c>
      <c r="C19" s="2415" t="s">
        <v>1178</v>
      </c>
      <c r="D19" s="2416" t="s">
        <v>1129</v>
      </c>
      <c r="E19" s="3976" t="s">
        <v>1099</v>
      </c>
      <c r="F19" s="3975"/>
      <c r="G19" s="3976"/>
      <c r="H19" s="3977" t="s">
        <v>1143</v>
      </c>
      <c r="I19" s="3980" t="s">
        <v>1872</v>
      </c>
    </row>
    <row r="20" spans="1:9">
      <c r="A20" s="2409">
        <v>12</v>
      </c>
      <c r="B20" s="1318" t="s">
        <v>1136</v>
      </c>
      <c r="C20" s="2410" t="s">
        <v>1178</v>
      </c>
      <c r="D20" s="2411" t="s">
        <v>1129</v>
      </c>
      <c r="E20" s="3959" t="s">
        <v>1144</v>
      </c>
      <c r="F20" s="3969"/>
      <c r="G20" s="3970"/>
      <c r="H20" s="3967" t="s">
        <v>1142</v>
      </c>
      <c r="I20" s="3968" t="s">
        <v>2231</v>
      </c>
    </row>
    <row r="21" spans="1:9">
      <c r="A21" s="2409">
        <v>13</v>
      </c>
      <c r="B21" s="1318" t="s">
        <v>1137</v>
      </c>
      <c r="C21" s="2410" t="s">
        <v>1178</v>
      </c>
      <c r="D21" s="2411" t="s">
        <v>1129</v>
      </c>
      <c r="E21" s="3959" t="s">
        <v>1144</v>
      </c>
      <c r="F21" s="3969"/>
      <c r="G21" s="3970"/>
      <c r="H21" s="3979" t="s">
        <v>1142</v>
      </c>
      <c r="I21" s="736" t="s">
        <v>2324</v>
      </c>
    </row>
    <row r="22" spans="1:9">
      <c r="A22" s="2409">
        <v>14</v>
      </c>
      <c r="B22" s="1318" t="s">
        <v>1138</v>
      </c>
      <c r="C22" s="2410" t="s">
        <v>1178</v>
      </c>
      <c r="D22" s="2411" t="s">
        <v>1129</v>
      </c>
      <c r="E22" s="3959" t="s">
        <v>1144</v>
      </c>
      <c r="F22" s="3969"/>
      <c r="G22" s="3970"/>
      <c r="H22" s="3979" t="s">
        <v>1142</v>
      </c>
      <c r="I22" s="736" t="s">
        <v>2324</v>
      </c>
    </row>
    <row r="23" spans="1:9">
      <c r="A23" s="2409">
        <v>15</v>
      </c>
      <c r="B23" s="1318" t="s">
        <v>1135</v>
      </c>
      <c r="C23" s="2410" t="s">
        <v>1178</v>
      </c>
      <c r="D23" s="2411" t="s">
        <v>1129</v>
      </c>
      <c r="E23" s="3959" t="s">
        <v>1144</v>
      </c>
      <c r="F23" s="3969"/>
      <c r="G23" s="3970"/>
      <c r="H23" s="3979" t="s">
        <v>1143</v>
      </c>
      <c r="I23" s="736" t="s">
        <v>2324</v>
      </c>
    </row>
    <row r="24" spans="1:9">
      <c r="A24" s="2409">
        <v>16</v>
      </c>
      <c r="B24" s="1318" t="s">
        <v>1176</v>
      </c>
      <c r="C24" s="2410" t="s">
        <v>1178</v>
      </c>
      <c r="D24" s="2411" t="s">
        <v>1129</v>
      </c>
      <c r="E24" s="3959" t="s">
        <v>1144</v>
      </c>
      <c r="F24" s="3969"/>
      <c r="G24" s="3970"/>
      <c r="H24" s="3979" t="s">
        <v>1194</v>
      </c>
      <c r="I24" s="736" t="s">
        <v>2324</v>
      </c>
    </row>
    <row r="25" spans="1:9">
      <c r="A25" s="558" t="s">
        <v>2006</v>
      </c>
      <c r="B25" s="554" t="s">
        <v>2007</v>
      </c>
      <c r="C25" s="2410" t="s">
        <v>1178</v>
      </c>
      <c r="D25" s="2411" t="s">
        <v>1129</v>
      </c>
      <c r="E25" s="3959" t="s">
        <v>1144</v>
      </c>
      <c r="F25" s="3969"/>
      <c r="G25" s="3970"/>
      <c r="H25" s="3981" t="s">
        <v>2008</v>
      </c>
      <c r="I25" s="3980" t="s">
        <v>2324</v>
      </c>
    </row>
    <row r="26" spans="1:9">
      <c r="A26" s="2406">
        <v>17</v>
      </c>
      <c r="B26" s="2417" t="s">
        <v>1139</v>
      </c>
      <c r="C26" s="2407" t="s">
        <v>1178</v>
      </c>
      <c r="D26" s="2408" t="s">
        <v>1129</v>
      </c>
      <c r="E26" s="3966" t="s">
        <v>1145</v>
      </c>
      <c r="F26" s="3965"/>
      <c r="G26" s="3966"/>
      <c r="H26" s="3979" t="s">
        <v>1142</v>
      </c>
      <c r="I26" s="3094" t="s">
        <v>2005</v>
      </c>
    </row>
    <row r="27" spans="1:9">
      <c r="A27" s="2409">
        <v>18</v>
      </c>
      <c r="B27" s="1318" t="s">
        <v>1140</v>
      </c>
      <c r="C27" s="2410" t="s">
        <v>1178</v>
      </c>
      <c r="D27" s="2411" t="s">
        <v>1129</v>
      </c>
      <c r="E27" s="3970" t="s">
        <v>1145</v>
      </c>
      <c r="F27" s="3969"/>
      <c r="G27" s="3970"/>
      <c r="H27" s="3979" t="s">
        <v>1142</v>
      </c>
      <c r="I27" s="3226" t="s">
        <v>2005</v>
      </c>
    </row>
    <row r="28" spans="1:9">
      <c r="A28" s="2413">
        <v>19</v>
      </c>
      <c r="B28" s="2414" t="s">
        <v>1141</v>
      </c>
      <c r="C28" s="2415" t="s">
        <v>1178</v>
      </c>
      <c r="D28" s="2416" t="s">
        <v>1129</v>
      </c>
      <c r="E28" s="3976" t="s">
        <v>1145</v>
      </c>
      <c r="F28" s="3975"/>
      <c r="G28" s="3976"/>
      <c r="H28" s="3977" t="s">
        <v>1143</v>
      </c>
      <c r="I28" s="3094" t="s">
        <v>2204</v>
      </c>
    </row>
    <row r="29" spans="1:9">
      <c r="A29" s="2406">
        <v>20</v>
      </c>
      <c r="B29" s="2417" t="s">
        <v>1146</v>
      </c>
      <c r="C29" s="2407" t="s">
        <v>1178</v>
      </c>
      <c r="D29" s="2408" t="s">
        <v>1129</v>
      </c>
      <c r="E29" s="3966" t="s">
        <v>1179</v>
      </c>
      <c r="F29" s="3965"/>
      <c r="G29" s="3966"/>
      <c r="H29" s="3967" t="s">
        <v>1191</v>
      </c>
      <c r="I29" s="3968" t="s">
        <v>2231</v>
      </c>
    </row>
    <row r="30" spans="1:9">
      <c r="A30" s="2409">
        <v>21</v>
      </c>
      <c r="B30" s="1318" t="s">
        <v>1180</v>
      </c>
      <c r="C30" s="2410" t="s">
        <v>1178</v>
      </c>
      <c r="D30" s="2411" t="s">
        <v>1129</v>
      </c>
      <c r="E30" s="3976" t="s">
        <v>1179</v>
      </c>
      <c r="F30" s="3975"/>
      <c r="G30" s="3976"/>
      <c r="H30" s="3977" t="s">
        <v>1191</v>
      </c>
      <c r="I30" s="3980" t="s">
        <v>2231</v>
      </c>
    </row>
    <row r="31" spans="1:9">
      <c r="A31" s="1320">
        <v>22</v>
      </c>
      <c r="B31" s="1321" t="s">
        <v>1126</v>
      </c>
      <c r="C31" s="1322" t="s">
        <v>1188</v>
      </c>
      <c r="D31" s="1333" t="s">
        <v>1189</v>
      </c>
      <c r="E31" s="1336" t="s">
        <v>1099</v>
      </c>
      <c r="F31" s="1334"/>
      <c r="G31" s="1336"/>
      <c r="H31" s="1326" t="s">
        <v>1194</v>
      </c>
      <c r="I31" s="1327" t="s">
        <v>1196</v>
      </c>
    </row>
    <row r="32" spans="1:9">
      <c r="A32" s="1325">
        <v>23</v>
      </c>
      <c r="B32" s="1324" t="s">
        <v>1183</v>
      </c>
      <c r="C32" s="1326" t="s">
        <v>1187</v>
      </c>
      <c r="D32" s="1334" t="s">
        <v>1189</v>
      </c>
      <c r="E32" s="1336" t="s">
        <v>1099</v>
      </c>
      <c r="F32" s="1334"/>
      <c r="G32" s="1336"/>
      <c r="H32" s="1326" t="s">
        <v>1142</v>
      </c>
      <c r="I32" s="1327" t="s">
        <v>1196</v>
      </c>
    </row>
    <row r="33" spans="1:9">
      <c r="A33" s="1325">
        <v>24</v>
      </c>
      <c r="B33" s="1324" t="s">
        <v>1130</v>
      </c>
      <c r="C33" s="1326" t="s">
        <v>1187</v>
      </c>
      <c r="D33" s="1334" t="s">
        <v>1189</v>
      </c>
      <c r="E33" s="1336" t="s">
        <v>1099</v>
      </c>
      <c r="F33" s="1334"/>
      <c r="G33" s="1336"/>
      <c r="H33" s="1326" t="s">
        <v>1194</v>
      </c>
      <c r="I33" s="1327" t="s">
        <v>1196</v>
      </c>
    </row>
    <row r="34" spans="1:9">
      <c r="A34" s="1325">
        <v>25</v>
      </c>
      <c r="B34" s="1324" t="s">
        <v>1131</v>
      </c>
      <c r="C34" s="1326" t="s">
        <v>1187</v>
      </c>
      <c r="D34" s="1334" t="s">
        <v>1189</v>
      </c>
      <c r="E34" s="1336" t="s">
        <v>1099</v>
      </c>
      <c r="F34" s="1334"/>
      <c r="G34" s="1336"/>
      <c r="H34" s="1326" t="s">
        <v>1194</v>
      </c>
      <c r="I34" s="1327" t="s">
        <v>1196</v>
      </c>
    </row>
    <row r="35" spans="1:9">
      <c r="A35" s="1325">
        <v>26</v>
      </c>
      <c r="B35" s="1324" t="s">
        <v>1184</v>
      </c>
      <c r="C35" s="1326" t="s">
        <v>1187</v>
      </c>
      <c r="D35" s="1334" t="s">
        <v>1189</v>
      </c>
      <c r="E35" s="1336" t="s">
        <v>1099</v>
      </c>
      <c r="F35" s="1334"/>
      <c r="G35" s="1336"/>
      <c r="H35" s="1326" t="s">
        <v>1194</v>
      </c>
      <c r="I35" s="1327" t="s">
        <v>1196</v>
      </c>
    </row>
    <row r="36" spans="1:9">
      <c r="A36" s="1325">
        <v>27</v>
      </c>
      <c r="B36" s="1324" t="s">
        <v>1181</v>
      </c>
      <c r="C36" s="1326" t="s">
        <v>1187</v>
      </c>
      <c r="D36" s="1334" t="s">
        <v>1189</v>
      </c>
      <c r="E36" s="1336" t="s">
        <v>1099</v>
      </c>
      <c r="F36" s="1334"/>
      <c r="G36" s="1336"/>
      <c r="H36" s="1326" t="s">
        <v>1194</v>
      </c>
      <c r="I36" s="1327" t="s">
        <v>1196</v>
      </c>
    </row>
    <row r="37" spans="1:9">
      <c r="A37" s="1325">
        <v>28</v>
      </c>
      <c r="B37" s="1324" t="s">
        <v>1182</v>
      </c>
      <c r="C37" s="1326" t="s">
        <v>1187</v>
      </c>
      <c r="D37" s="1334" t="s">
        <v>1189</v>
      </c>
      <c r="E37" s="1336" t="s">
        <v>1099</v>
      </c>
      <c r="F37" s="1334"/>
      <c r="G37" s="1336"/>
      <c r="H37" s="1326" t="s">
        <v>1142</v>
      </c>
      <c r="I37" s="1327" t="s">
        <v>1196</v>
      </c>
    </row>
    <row r="38" spans="1:9">
      <c r="A38" s="1320">
        <v>29</v>
      </c>
      <c r="B38" s="1321" t="s">
        <v>1185</v>
      </c>
      <c r="C38" s="1322" t="s">
        <v>1188</v>
      </c>
      <c r="D38" s="1333" t="s">
        <v>1190</v>
      </c>
      <c r="E38" s="1337" t="s">
        <v>1099</v>
      </c>
      <c r="F38" s="1333"/>
      <c r="G38" s="1337"/>
      <c r="H38" s="1322" t="s">
        <v>1194</v>
      </c>
      <c r="I38" s="1323" t="s">
        <v>1197</v>
      </c>
    </row>
    <row r="39" spans="1:9">
      <c r="A39" s="1328">
        <v>30</v>
      </c>
      <c r="B39" s="1329" t="s">
        <v>1186</v>
      </c>
      <c r="C39" s="1330" t="s">
        <v>1187</v>
      </c>
      <c r="D39" s="1335" t="s">
        <v>1190</v>
      </c>
      <c r="E39" s="1338" t="s">
        <v>1099</v>
      </c>
      <c r="F39" s="1335"/>
      <c r="G39" s="1338"/>
      <c r="H39" s="1330" t="s">
        <v>1194</v>
      </c>
      <c r="I39" s="1331" t="s">
        <v>1197</v>
      </c>
    </row>
  </sheetData>
  <mergeCells count="2">
    <mergeCell ref="E2:G2"/>
    <mergeCell ref="H2:I2"/>
  </mergeCells>
  <phoneticPr fontId="2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135"/>
  <sheetViews>
    <sheetView topLeftCell="A22" workbookViewId="0">
      <selection activeCell="F48" sqref="F48"/>
    </sheetView>
  </sheetViews>
  <sheetFormatPr defaultRowHeight="13.5"/>
  <cols>
    <col min="1" max="1" width="6.25" customWidth="1"/>
    <col min="2" max="3" width="10.875" customWidth="1"/>
    <col min="4" max="4" width="9.875" customWidth="1"/>
    <col min="5" max="5" width="11.5" customWidth="1"/>
    <col min="6" max="6" width="10.25" bestFit="1" customWidth="1"/>
  </cols>
  <sheetData>
    <row r="1" spans="1:6">
      <c r="A1" s="772"/>
      <c r="B1" s="772" t="s">
        <v>484</v>
      </c>
      <c r="C1" t="s">
        <v>1083</v>
      </c>
      <c r="D1">
        <f>'1GDP長期時系列'!L41</f>
        <v>17544434</v>
      </c>
      <c r="E1">
        <f>'1GDP長期時系列'!AN39*1000</f>
        <v>425434100</v>
      </c>
      <c r="F1" s="772" t="s">
        <v>8</v>
      </c>
    </row>
    <row r="2" spans="1:6">
      <c r="A2" s="988"/>
      <c r="B2" s="988" t="s">
        <v>599</v>
      </c>
      <c r="C2" s="988" t="s">
        <v>600</v>
      </c>
      <c r="D2" s="988" t="s">
        <v>599</v>
      </c>
      <c r="E2" s="988" t="s">
        <v>600</v>
      </c>
      <c r="F2" s="988" t="s">
        <v>1093</v>
      </c>
    </row>
    <row r="3" spans="1:6">
      <c r="A3" t="s">
        <v>726</v>
      </c>
      <c r="B3" s="726">
        <f>ROUND(D3/$D$1*100,1)</f>
        <v>101</v>
      </c>
      <c r="C3" s="726">
        <f>ROUND(E3/$E$1*100,1)</f>
        <v>98.8</v>
      </c>
      <c r="D3" s="548">
        <f>'1GDP長期時系列'!L10</f>
        <v>17724674</v>
      </c>
      <c r="E3" s="548">
        <f>'1GDP長期時系列'!AN10*1000</f>
        <v>420170367.03841704</v>
      </c>
      <c r="F3" s="803">
        <f>B3-C3</f>
        <v>2.2000000000000028</v>
      </c>
    </row>
    <row r="4" spans="1:6">
      <c r="A4" t="s">
        <v>727</v>
      </c>
      <c r="B4" s="726">
        <f t="shared" ref="B4:B27" si="0">ROUND(D4/$D$1*100,1)</f>
        <v>99.1</v>
      </c>
      <c r="C4" s="726">
        <f t="shared" ref="C4:C27" si="1">ROUND(E4/$E$1*100,1)</f>
        <v>100.3</v>
      </c>
      <c r="D4" s="548">
        <f>'1GDP長期時系列'!L11</f>
        <v>17393384</v>
      </c>
      <c r="E4" s="548">
        <f>'1GDP長期時系列'!AN11*1000</f>
        <v>426889100</v>
      </c>
      <c r="F4" s="803">
        <f t="shared" ref="F4:F27" si="2">B4-C4</f>
        <v>-1.2000000000000028</v>
      </c>
    </row>
    <row r="5" spans="1:6">
      <c r="A5" t="s">
        <v>728</v>
      </c>
      <c r="B5" s="726">
        <f t="shared" si="0"/>
        <v>106.2</v>
      </c>
      <c r="C5" s="726">
        <f t="shared" si="1"/>
        <v>103.7</v>
      </c>
      <c r="D5" s="548">
        <f>'1GDP長期時系列'!L12</f>
        <v>18628680</v>
      </c>
      <c r="E5" s="548">
        <f>'1GDP長期時系列'!AN12*1000</f>
        <v>440974200</v>
      </c>
      <c r="F5" s="803">
        <f t="shared" si="2"/>
        <v>2.5</v>
      </c>
    </row>
    <row r="6" spans="1:6">
      <c r="A6" t="s">
        <v>729</v>
      </c>
      <c r="B6" s="726">
        <f t="shared" si="0"/>
        <v>109.3</v>
      </c>
      <c r="C6" s="726">
        <f t="shared" si="1"/>
        <v>106.6</v>
      </c>
      <c r="D6" s="548">
        <f>'1GDP長期時系列'!L13</f>
        <v>19171661</v>
      </c>
      <c r="E6" s="548">
        <f>'1GDP長期時系列'!AN13*1000</f>
        <v>453653100</v>
      </c>
      <c r="F6" s="803">
        <f t="shared" si="2"/>
        <v>2.7000000000000028</v>
      </c>
    </row>
    <row r="7" spans="1:6">
      <c r="A7" t="s">
        <v>730</v>
      </c>
      <c r="B7" s="726">
        <f t="shared" si="0"/>
        <v>105.7</v>
      </c>
      <c r="C7" s="726">
        <f t="shared" si="1"/>
        <v>106.7</v>
      </c>
      <c r="D7" s="548">
        <f>'1GDP長期時系列'!L14</f>
        <v>18544523</v>
      </c>
      <c r="E7" s="548">
        <f>'1GDP長期時系列'!AN14*1000</f>
        <v>453794600</v>
      </c>
      <c r="F7" s="803">
        <f t="shared" si="2"/>
        <v>-1</v>
      </c>
    </row>
    <row r="8" spans="1:6">
      <c r="A8" t="s">
        <v>731</v>
      </c>
      <c r="B8" s="726">
        <f t="shared" si="0"/>
        <v>102</v>
      </c>
      <c r="C8" s="726">
        <f t="shared" si="1"/>
        <v>105.7</v>
      </c>
      <c r="D8" s="548">
        <f>'1GDP長期時系列'!L15</f>
        <v>17895900</v>
      </c>
      <c r="E8" s="548">
        <f>'1GDP長期時系列'!AN15*1000</f>
        <v>449786400</v>
      </c>
      <c r="F8" s="803">
        <f t="shared" si="2"/>
        <v>-3.7000000000000028</v>
      </c>
    </row>
    <row r="9" spans="1:6">
      <c r="A9" t="s">
        <v>732</v>
      </c>
      <c r="B9" s="726">
        <f t="shared" si="0"/>
        <v>101.5</v>
      </c>
      <c r="C9" s="726">
        <f t="shared" si="1"/>
        <v>106.5</v>
      </c>
      <c r="D9" s="548">
        <f>'1GDP長期時系列'!L16</f>
        <v>17804753</v>
      </c>
      <c r="E9" s="548">
        <f>'1GDP長期時系列'!AN16*1000</f>
        <v>452884600</v>
      </c>
      <c r="F9" s="803">
        <f t="shared" si="2"/>
        <v>-5</v>
      </c>
    </row>
    <row r="10" spans="1:6">
      <c r="A10" t="s">
        <v>733</v>
      </c>
      <c r="B10" s="726">
        <f t="shared" si="0"/>
        <v>104.4</v>
      </c>
      <c r="C10" s="726">
        <f t="shared" si="1"/>
        <v>109.1</v>
      </c>
      <c r="D10" s="548">
        <f>'1GDP長期時系列'!L17</f>
        <v>18313434</v>
      </c>
      <c r="E10" s="548">
        <f>'1GDP長期時系列'!AN17*1000</f>
        <v>464182600</v>
      </c>
      <c r="F10" s="803">
        <f t="shared" si="2"/>
        <v>-4.6999999999999886</v>
      </c>
    </row>
    <row r="11" spans="1:6">
      <c r="A11" t="s">
        <v>734</v>
      </c>
      <c r="B11" s="726">
        <f t="shared" si="0"/>
        <v>103.1</v>
      </c>
      <c r="C11" s="726">
        <f t="shared" si="1"/>
        <v>108.5</v>
      </c>
      <c r="D11" s="548">
        <f>'1GDP長期時系列'!L18</f>
        <v>18086029</v>
      </c>
      <c r="E11" s="548">
        <f>'1GDP長期時系列'!AN18*1000</f>
        <v>461747200</v>
      </c>
      <c r="F11" s="803">
        <f t="shared" si="2"/>
        <v>-5.4000000000000057</v>
      </c>
    </row>
    <row r="12" spans="1:6">
      <c r="A12" t="s">
        <v>735</v>
      </c>
      <c r="B12" s="726">
        <f t="shared" si="0"/>
        <v>105.3</v>
      </c>
      <c r="C12" s="726">
        <f t="shared" si="1"/>
        <v>109.5</v>
      </c>
      <c r="D12" s="548">
        <f>'1GDP長期時系列'!L19</f>
        <v>18480046</v>
      </c>
      <c r="E12" s="548">
        <f>'1GDP長期時系列'!AN19*1000</f>
        <v>465846100</v>
      </c>
      <c r="F12" s="803">
        <f t="shared" si="2"/>
        <v>-4.2000000000000028</v>
      </c>
    </row>
    <row r="13" spans="1:6">
      <c r="A13" t="s">
        <v>736</v>
      </c>
      <c r="B13" s="726">
        <f t="shared" si="0"/>
        <v>106.6</v>
      </c>
      <c r="C13" s="726">
        <f t="shared" si="1"/>
        <v>111.6</v>
      </c>
      <c r="D13" s="548">
        <f>'1GDP長期時系列'!L20</f>
        <v>18706567</v>
      </c>
      <c r="E13" s="548">
        <f>'1GDP長期時系列'!AN20*1000</f>
        <v>474930500</v>
      </c>
      <c r="F13" s="803">
        <f t="shared" si="2"/>
        <v>-5</v>
      </c>
    </row>
    <row r="14" spans="1:6">
      <c r="A14" t="s">
        <v>737</v>
      </c>
      <c r="B14" s="726">
        <f t="shared" si="0"/>
        <v>110.2</v>
      </c>
      <c r="C14" s="726">
        <f t="shared" si="1"/>
        <v>113.5</v>
      </c>
      <c r="D14" s="548">
        <f>'1GDP長期時系列'!L21</f>
        <v>19329584</v>
      </c>
      <c r="E14" s="548">
        <f>'1GDP長期時系列'!AN21*1000</f>
        <v>482962000</v>
      </c>
      <c r="F14" s="803">
        <f t="shared" si="2"/>
        <v>-3.2999999999999972</v>
      </c>
    </row>
    <row r="15" spans="1:6">
      <c r="A15" t="s">
        <v>738</v>
      </c>
      <c r="B15" s="726">
        <f t="shared" si="0"/>
        <v>112.9</v>
      </c>
      <c r="C15" s="726">
        <f t="shared" si="1"/>
        <v>115.8</v>
      </c>
      <c r="D15" s="548">
        <f>'1GDP長期時系列'!L22</f>
        <v>19808679</v>
      </c>
      <c r="E15" s="548">
        <f>'1GDP長期時系列'!AN22*1000</f>
        <v>492526100</v>
      </c>
      <c r="F15" s="803">
        <f t="shared" si="2"/>
        <v>-2.8999999999999915</v>
      </c>
    </row>
    <row r="16" spans="1:6">
      <c r="A16" t="s">
        <v>739</v>
      </c>
      <c r="B16" s="726">
        <f t="shared" si="0"/>
        <v>112.8</v>
      </c>
      <c r="C16" s="726">
        <f t="shared" si="1"/>
        <v>117.4</v>
      </c>
      <c r="D16" s="548">
        <f>'1GDP長期時系列'!L23</f>
        <v>19782598</v>
      </c>
      <c r="E16" s="548">
        <f>'1GDP長期時系列'!AN23*1000</f>
        <v>499433400</v>
      </c>
      <c r="F16" s="803">
        <f t="shared" si="2"/>
        <v>-4.6000000000000085</v>
      </c>
    </row>
    <row r="17" spans="1:6">
      <c r="A17" t="s">
        <v>740</v>
      </c>
      <c r="B17" s="726">
        <f t="shared" si="0"/>
        <v>113.3</v>
      </c>
      <c r="C17" s="726">
        <f t="shared" si="1"/>
        <v>118.8</v>
      </c>
      <c r="D17" s="548">
        <f>'1GDP長期時系列'!L24</f>
        <v>19876556</v>
      </c>
      <c r="E17" s="548">
        <f>'1GDP長期時系列'!AN24*1000</f>
        <v>505429100</v>
      </c>
      <c r="F17" s="803">
        <f t="shared" si="2"/>
        <v>-5.5</v>
      </c>
    </row>
    <row r="18" spans="1:6">
      <c r="A18" t="s">
        <v>741</v>
      </c>
      <c r="B18" s="726">
        <f t="shared" si="0"/>
        <v>111.4</v>
      </c>
      <c r="C18" s="726">
        <f t="shared" si="1"/>
        <v>114.7</v>
      </c>
      <c r="D18" s="548">
        <f>'1GDP長期時系列'!L25</f>
        <v>19546124</v>
      </c>
      <c r="E18" s="548">
        <f>'1GDP長期時系列'!AN25*1000</f>
        <v>488074700</v>
      </c>
      <c r="F18" s="803">
        <f t="shared" si="2"/>
        <v>-3.2999999999999972</v>
      </c>
    </row>
    <row r="19" spans="1:6">
      <c r="A19" t="s">
        <v>742</v>
      </c>
      <c r="B19" s="726">
        <f t="shared" si="0"/>
        <v>103.7</v>
      </c>
      <c r="C19" s="726">
        <f t="shared" si="1"/>
        <v>112.2</v>
      </c>
      <c r="D19" s="548">
        <f>'1GDP長期時系列'!L26</f>
        <v>18198211</v>
      </c>
      <c r="E19" s="548">
        <f>'1GDP長期時系列'!AN26*1000</f>
        <v>477431600</v>
      </c>
      <c r="F19" s="803">
        <f t="shared" si="2"/>
        <v>-8.5</v>
      </c>
    </row>
    <row r="20" spans="1:6">
      <c r="A20" s="549" t="s">
        <v>611</v>
      </c>
      <c r="B20" s="726">
        <f t="shared" si="0"/>
        <v>110.4</v>
      </c>
      <c r="C20" s="726">
        <f t="shared" si="1"/>
        <v>115.9</v>
      </c>
      <c r="D20" s="548">
        <f>'1GDP長期時系列'!L27</f>
        <v>19374418</v>
      </c>
      <c r="E20" s="548">
        <f>'1GDP長期時系列'!AN27*1000</f>
        <v>493029700</v>
      </c>
      <c r="F20" s="803">
        <f t="shared" si="2"/>
        <v>-5.5</v>
      </c>
    </row>
    <row r="21" spans="1:6">
      <c r="A21" s="549" t="s">
        <v>612</v>
      </c>
      <c r="B21" s="726">
        <f t="shared" si="0"/>
        <v>110.6</v>
      </c>
      <c r="C21" s="726">
        <f t="shared" si="1"/>
        <v>116.4</v>
      </c>
      <c r="D21" s="548">
        <f>'1GDP長期時系列'!L28</f>
        <v>19398678</v>
      </c>
      <c r="E21" s="548">
        <f>'1GDP長期時系列'!AN28*1000</f>
        <v>495280100</v>
      </c>
      <c r="F21" s="803">
        <f t="shared" si="2"/>
        <v>-5.8000000000000114</v>
      </c>
    </row>
    <row r="22" spans="1:6">
      <c r="A22" s="549" t="s">
        <v>613</v>
      </c>
      <c r="B22" s="726">
        <f t="shared" si="0"/>
        <v>111.4</v>
      </c>
      <c r="C22" s="726">
        <f t="shared" si="1"/>
        <v>117.4</v>
      </c>
      <c r="D22" s="548">
        <f>'1GDP長期時系列'!L29</f>
        <v>19550056</v>
      </c>
      <c r="E22" s="548">
        <f>'1GDP長期時系列'!AN29*1000</f>
        <v>499323900</v>
      </c>
      <c r="F22" s="803">
        <f t="shared" si="2"/>
        <v>-6</v>
      </c>
    </row>
    <row r="23" spans="1:6">
      <c r="A23" s="549" t="s">
        <v>614</v>
      </c>
      <c r="B23" s="726">
        <f t="shared" si="0"/>
        <v>113.2</v>
      </c>
      <c r="C23" s="726">
        <f t="shared" si="1"/>
        <v>120.5</v>
      </c>
      <c r="D23" s="548">
        <f>'1GDP長期時系列'!L30</f>
        <v>19860610</v>
      </c>
      <c r="E23" s="548">
        <f>'1GDP長期時系列'!AN30*1000</f>
        <v>512534700</v>
      </c>
      <c r="F23" s="803">
        <f t="shared" si="2"/>
        <v>-7.2999999999999972</v>
      </c>
    </row>
    <row r="24" spans="1:6">
      <c r="A24" s="549" t="s">
        <v>615</v>
      </c>
      <c r="B24" s="726">
        <f t="shared" si="0"/>
        <v>113.7</v>
      </c>
      <c r="C24" s="726">
        <f t="shared" si="1"/>
        <v>120</v>
      </c>
      <c r="D24" s="548">
        <f>'1GDP長期時系列'!L31</f>
        <v>19953214</v>
      </c>
      <c r="E24" s="548">
        <f>'1GDP長期時系列'!AN31*1000</f>
        <v>510704000</v>
      </c>
      <c r="F24" s="803">
        <f t="shared" si="2"/>
        <v>-6.2999999999999972</v>
      </c>
    </row>
    <row r="25" spans="1:6">
      <c r="A25" s="549" t="s">
        <v>616</v>
      </c>
      <c r="B25" s="726">
        <f t="shared" si="0"/>
        <v>115</v>
      </c>
      <c r="C25" s="726">
        <f t="shared" si="1"/>
        <v>121.6</v>
      </c>
      <c r="D25" s="548">
        <f>'1GDP長期時系列'!L32</f>
        <v>20173713</v>
      </c>
      <c r="E25" s="548">
        <f>'1GDP長期時系列'!AN32*1000</f>
        <v>517223300</v>
      </c>
      <c r="F25" s="803">
        <f t="shared" si="2"/>
        <v>-6.5999999999999943</v>
      </c>
    </row>
    <row r="26" spans="1:6">
      <c r="A26" s="549" t="s">
        <v>620</v>
      </c>
      <c r="B26" s="726">
        <f t="shared" si="0"/>
        <v>115.7</v>
      </c>
      <c r="C26" s="726">
        <f t="shared" si="1"/>
        <v>122.7</v>
      </c>
      <c r="D26" s="548">
        <f>'1GDP長期時系列'!L33</f>
        <v>20300043</v>
      </c>
      <c r="E26" s="548">
        <f>'1GDP長期時系列'!AN33*1000</f>
        <v>521962900</v>
      </c>
      <c r="F26" s="803">
        <f t="shared" si="2"/>
        <v>-7</v>
      </c>
    </row>
    <row r="27" spans="1:6">
      <c r="A27" s="549" t="s">
        <v>810</v>
      </c>
      <c r="B27" s="726">
        <f t="shared" si="0"/>
        <v>118.2</v>
      </c>
      <c r="C27" s="726">
        <f t="shared" si="1"/>
        <v>125.1</v>
      </c>
      <c r="D27" s="548">
        <f>'1GDP長期時系列'!L34</f>
        <v>20739565</v>
      </c>
      <c r="E27" s="548">
        <f>'1GDP長期時系列'!AN34*1000</f>
        <v>532033699.99999994</v>
      </c>
      <c r="F27" s="803">
        <f t="shared" si="2"/>
        <v>-6.8999999999999915</v>
      </c>
    </row>
    <row r="28" spans="1:6">
      <c r="A28" s="549" t="s">
        <v>811</v>
      </c>
      <c r="B28" s="726">
        <f>ROUND(D28/$D$1*100,1)</f>
        <v>118.3</v>
      </c>
      <c r="C28" s="726">
        <f>ROUND(E28/$E$1*100,1)</f>
        <v>125.4</v>
      </c>
      <c r="D28" s="548">
        <f>'1GDP長期時系列'!L35</f>
        <v>20761879</v>
      </c>
      <c r="E28" s="548">
        <f>'1GDP長期時系列'!AN35*1000</f>
        <v>533408400</v>
      </c>
      <c r="F28" s="803">
        <f>B28-C28</f>
        <v>-7.1000000000000085</v>
      </c>
    </row>
    <row r="29" spans="1:6" s="3133" customFormat="1">
      <c r="A29" s="549" t="s">
        <v>2248</v>
      </c>
      <c r="B29" s="726">
        <f>ROUND(D29/$D$1*100,1)</f>
        <v>118.3</v>
      </c>
      <c r="C29" s="726">
        <f>ROUND(E29/$E$1*100,1)</f>
        <v>125.4</v>
      </c>
      <c r="D29" s="548">
        <f>'1GDP長期時系列'!L36</f>
        <v>20756242</v>
      </c>
      <c r="E29" s="548">
        <f>'1GDP長期時系列'!AN36*1000</f>
        <v>533587300.00000006</v>
      </c>
      <c r="F29" s="803">
        <f>B29-C29</f>
        <v>-7.1000000000000085</v>
      </c>
    </row>
    <row r="30" spans="1:6" s="3133" customFormat="1">
      <c r="A30" s="549"/>
      <c r="B30" s="726"/>
      <c r="C30" s="726"/>
      <c r="D30" s="548"/>
      <c r="E30" s="548"/>
      <c r="F30" s="803"/>
    </row>
    <row r="31" spans="1:6" s="3133" customFormat="1">
      <c r="A31" s="549"/>
      <c r="B31" s="726"/>
      <c r="C31" s="726"/>
      <c r="D31" s="548"/>
      <c r="E31" s="548"/>
      <c r="F31" s="803"/>
    </row>
    <row r="32" spans="1:6">
      <c r="A32" s="772"/>
      <c r="B32" s="772" t="s">
        <v>483</v>
      </c>
      <c r="C32" t="s">
        <v>1083</v>
      </c>
      <c r="D32">
        <f>'1GDP長期時系列'!E41</f>
        <v>21355124</v>
      </c>
      <c r="E32">
        <f>'1GDP長期時系列'!AI39*1000</f>
        <v>501537700</v>
      </c>
      <c r="F32" s="772" t="s">
        <v>8</v>
      </c>
    </row>
    <row r="33" spans="1:6">
      <c r="A33" s="988"/>
      <c r="B33" s="988" t="s">
        <v>599</v>
      </c>
      <c r="C33" s="988" t="s">
        <v>600</v>
      </c>
      <c r="D33" s="988" t="s">
        <v>599</v>
      </c>
      <c r="E33" s="988" t="s">
        <v>600</v>
      </c>
      <c r="F33" s="988" t="s">
        <v>1093</v>
      </c>
    </row>
    <row r="34" spans="1:6">
      <c r="A34" t="s">
        <v>726</v>
      </c>
      <c r="B34" s="726">
        <f>D34/$D$32*100</f>
        <v>101.03916980299434</v>
      </c>
      <c r="C34" s="726">
        <f>E34/$E$32*100</f>
        <v>98.70231763029868</v>
      </c>
      <c r="D34" s="548">
        <f>'1GDP長期時系列'!E10</f>
        <v>21577040</v>
      </c>
      <c r="E34" s="548">
        <f>'1GDP長期時系列'!AI10*1000</f>
        <v>495029333.68969446</v>
      </c>
      <c r="F34" s="803">
        <f t="shared" ref="F34:F58" si="3">B34-C34</f>
        <v>2.3368521726956573</v>
      </c>
    </row>
    <row r="35" spans="1:6">
      <c r="A35" t="s">
        <v>727</v>
      </c>
      <c r="B35" s="726">
        <f t="shared" ref="B35:B58" si="4">D35/$D$32*100</f>
        <v>99.07308428646914</v>
      </c>
      <c r="C35" s="726">
        <f t="shared" ref="C35:C58" si="5">E35/$E$32*100</f>
        <v>100.24195588885941</v>
      </c>
      <c r="D35" s="548">
        <f>'1GDP長期時系列'!E11</f>
        <v>21157180</v>
      </c>
      <c r="E35" s="548">
        <f>'1GDP長期時系列'!AI11*1000</f>
        <v>502751200</v>
      </c>
      <c r="F35" s="803">
        <f t="shared" si="3"/>
        <v>-1.1688716023902685</v>
      </c>
    </row>
    <row r="36" spans="1:6">
      <c r="A36" t="s">
        <v>728</v>
      </c>
      <c r="B36" s="726">
        <f t="shared" si="4"/>
        <v>104.74404644056388</v>
      </c>
      <c r="C36" s="726">
        <f t="shared" si="5"/>
        <v>102.92380812050619</v>
      </c>
      <c r="D36" s="548">
        <f>'1GDP長期時系列'!E12</f>
        <v>22368221</v>
      </c>
      <c r="E36" s="548">
        <f>'1GDP長期時系列'!AI12*1000</f>
        <v>516201700</v>
      </c>
      <c r="F36" s="803">
        <f t="shared" si="3"/>
        <v>1.8202383200576833</v>
      </c>
    </row>
    <row r="37" spans="1:6">
      <c r="A37" t="s">
        <v>729</v>
      </c>
      <c r="B37" s="726">
        <f t="shared" si="4"/>
        <v>102.50741695529373</v>
      </c>
      <c r="C37" s="726">
        <f t="shared" si="5"/>
        <v>105.44421685548264</v>
      </c>
      <c r="D37" s="548">
        <f>'1GDP長期時系列'!E13</f>
        <v>21890586</v>
      </c>
      <c r="E37" s="548">
        <f>'1GDP長期時系列'!AI13*1000</f>
        <v>528842500</v>
      </c>
      <c r="F37" s="803">
        <f t="shared" si="3"/>
        <v>-2.9367999001889018</v>
      </c>
    </row>
    <row r="38" spans="1:6">
      <c r="A38" t="s">
        <v>730</v>
      </c>
      <c r="B38" s="726">
        <f t="shared" si="4"/>
        <v>101.21215404789969</v>
      </c>
      <c r="C38" s="726">
        <f t="shared" si="5"/>
        <v>106.351606270077</v>
      </c>
      <c r="D38" s="548">
        <f>'1GDP長期時系列'!E14</f>
        <v>21613981</v>
      </c>
      <c r="E38" s="548">
        <f>'1GDP長期時系列'!AI14*1000</f>
        <v>533393400</v>
      </c>
      <c r="F38" s="803">
        <f t="shared" si="3"/>
        <v>-5.1394522221773116</v>
      </c>
    </row>
    <row r="39" spans="1:6">
      <c r="A39" t="s">
        <v>731</v>
      </c>
      <c r="B39" s="726">
        <f t="shared" si="4"/>
        <v>98.578336515395563</v>
      </c>
      <c r="C39" s="726">
        <f t="shared" si="5"/>
        <v>104.87825740716998</v>
      </c>
      <c r="D39" s="548">
        <f>'1GDP長期時系列'!E15</f>
        <v>21051526</v>
      </c>
      <c r="E39" s="548">
        <f>'1GDP長期時系列'!AI15*1000</f>
        <v>526004000</v>
      </c>
      <c r="F39" s="803">
        <f t="shared" si="3"/>
        <v>-6.2999208917744198</v>
      </c>
    </row>
    <row r="40" spans="1:6">
      <c r="A40" t="s">
        <v>732</v>
      </c>
      <c r="B40" s="726">
        <f t="shared" si="4"/>
        <v>96.034623821430401</v>
      </c>
      <c r="C40" s="726">
        <f t="shared" si="5"/>
        <v>104.06471936207389</v>
      </c>
      <c r="D40" s="548">
        <f>'1GDP長期時系列'!E16</f>
        <v>20508313</v>
      </c>
      <c r="E40" s="548">
        <f>'1GDP長期時系列'!AI16*1000</f>
        <v>521923800</v>
      </c>
      <c r="F40" s="803">
        <f t="shared" si="3"/>
        <v>-8.0300955406434866</v>
      </c>
    </row>
    <row r="41" spans="1:6">
      <c r="A41" t="s">
        <v>733</v>
      </c>
      <c r="B41" s="726">
        <f t="shared" si="4"/>
        <v>96.9316591184392</v>
      </c>
      <c r="C41" s="726">
        <f t="shared" si="5"/>
        <v>105.36527961905955</v>
      </c>
      <c r="D41" s="548">
        <f>'1GDP長期時系列'!E17</f>
        <v>20699876</v>
      </c>
      <c r="E41" s="548">
        <f>'1GDP長期時系列'!AI17*1000</f>
        <v>528446600</v>
      </c>
      <c r="F41" s="803">
        <f t="shared" si="3"/>
        <v>-8.43362050062035</v>
      </c>
    </row>
    <row r="42" spans="1:6">
      <c r="A42" t="s">
        <v>734</v>
      </c>
      <c r="B42" s="726">
        <f t="shared" si="4"/>
        <v>94.122142386554685</v>
      </c>
      <c r="C42" s="726">
        <f t="shared" si="5"/>
        <v>103.51945626420506</v>
      </c>
      <c r="D42" s="548">
        <f>'1GDP長期時系列'!E18</f>
        <v>20099900.218105312</v>
      </c>
      <c r="E42" s="548">
        <f>'1GDP長期時系列'!AI18*1000</f>
        <v>519189100</v>
      </c>
      <c r="F42" s="803">
        <f t="shared" si="3"/>
        <v>-9.397313877650376</v>
      </c>
    </row>
    <row r="43" spans="1:6">
      <c r="A43" t="s">
        <v>735</v>
      </c>
      <c r="B43" s="726">
        <f t="shared" si="4"/>
        <v>91.967032047370012</v>
      </c>
      <c r="C43" s="726">
        <f t="shared" si="5"/>
        <v>102.65519421570902</v>
      </c>
      <c r="D43" s="548">
        <f>'1GDP長期時系列'!E19</f>
        <v>19639673.732835606</v>
      </c>
      <c r="E43" s="548">
        <f>'1GDP長期時系列'!AI19*1000</f>
        <v>514854500</v>
      </c>
      <c r="F43" s="803">
        <f t="shared" si="3"/>
        <v>-10.688162168339005</v>
      </c>
    </row>
    <row r="44" spans="1:6">
      <c r="A44" t="s">
        <v>736</v>
      </c>
      <c r="B44" s="726">
        <f t="shared" si="4"/>
        <v>91.429004035979773</v>
      </c>
      <c r="C44" s="726">
        <f t="shared" si="5"/>
        <v>103.22643741437582</v>
      </c>
      <c r="D44" s="548">
        <f>'1GDP長期時系列'!E20</f>
        <v>19524777.183848485</v>
      </c>
      <c r="E44" s="548">
        <f>'1GDP長期時系列'!AI20*1000</f>
        <v>517719500</v>
      </c>
      <c r="F44" s="803">
        <f t="shared" si="3"/>
        <v>-11.79743337839605</v>
      </c>
    </row>
    <row r="45" spans="1:6">
      <c r="A45" t="s">
        <v>737</v>
      </c>
      <c r="B45" s="726">
        <f t="shared" si="4"/>
        <v>92.530617966210073</v>
      </c>
      <c r="C45" s="726">
        <f t="shared" si="5"/>
        <v>103.95001213268714</v>
      </c>
      <c r="D45" s="548">
        <f>'1GDP長期時系列'!E21</f>
        <v>19760028.204650439</v>
      </c>
      <c r="E45" s="548">
        <f>'1GDP長期時系列'!AI21*1000</f>
        <v>521348500</v>
      </c>
      <c r="F45" s="803">
        <f t="shared" si="3"/>
        <v>-11.419394166477062</v>
      </c>
    </row>
    <row r="46" spans="1:6">
      <c r="A46" t="s">
        <v>738</v>
      </c>
      <c r="B46" s="726">
        <f t="shared" si="4"/>
        <v>94.055344188371876</v>
      </c>
      <c r="C46" s="726">
        <f t="shared" si="5"/>
        <v>104.80621895422814</v>
      </c>
      <c r="D46" s="548">
        <f>'1GDP長期時系列'!E22</f>
        <v>20085635.380053606</v>
      </c>
      <c r="E46" s="548">
        <f>'1GDP長期時系列'!AI22*1000</f>
        <v>525642699.99999994</v>
      </c>
      <c r="F46" s="803">
        <f t="shared" si="3"/>
        <v>-10.750874765856267</v>
      </c>
    </row>
    <row r="47" spans="1:6">
      <c r="A47" t="s">
        <v>739</v>
      </c>
      <c r="B47" s="726">
        <f t="shared" si="4"/>
        <v>96.862776352879052</v>
      </c>
      <c r="C47" s="726">
        <f t="shared" si="5"/>
        <v>105.48229973539378</v>
      </c>
      <c r="D47" s="548">
        <f>'1GDP長期時系列'!E23</f>
        <v>20685166</v>
      </c>
      <c r="E47" s="548">
        <f>'1GDP長期時系列'!AI23*1000</f>
        <v>529033500</v>
      </c>
      <c r="F47" s="803">
        <f t="shared" si="3"/>
        <v>-8.6195233825147284</v>
      </c>
    </row>
    <row r="48" spans="1:6">
      <c r="A48" t="s">
        <v>740</v>
      </c>
      <c r="B48" s="726">
        <f t="shared" si="4"/>
        <v>96.591703237124733</v>
      </c>
      <c r="C48" s="726">
        <f t="shared" si="5"/>
        <v>105.85902116630514</v>
      </c>
      <c r="D48" s="548">
        <f>'1GDP長期時系列'!E24</f>
        <v>20627278</v>
      </c>
      <c r="E48" s="548">
        <f>'1GDP長期時系列'!AI24*1000</f>
        <v>530922900</v>
      </c>
      <c r="F48" s="803">
        <f t="shared" si="3"/>
        <v>-9.2673179291804075</v>
      </c>
    </row>
    <row r="49" spans="1:6">
      <c r="A49" t="s">
        <v>741</v>
      </c>
      <c r="B49" s="726">
        <f t="shared" si="4"/>
        <v>94.616463009065171</v>
      </c>
      <c r="C49" s="726">
        <f t="shared" si="5"/>
        <v>101.58398860145508</v>
      </c>
      <c r="D49" s="548">
        <f>'1GDP長期時系列'!E25</f>
        <v>20205463</v>
      </c>
      <c r="E49" s="548">
        <f>'1GDP長期時系列'!AI25*1000</f>
        <v>509482000</v>
      </c>
      <c r="F49" s="803">
        <f t="shared" si="3"/>
        <v>-6.9675255923899044</v>
      </c>
    </row>
    <row r="50" spans="1:6">
      <c r="A50" t="s">
        <v>742</v>
      </c>
      <c r="B50" s="726">
        <f t="shared" si="4"/>
        <v>87.939114752974518</v>
      </c>
      <c r="C50" s="726">
        <f t="shared" si="5"/>
        <v>98.089734829505332</v>
      </c>
      <c r="D50" s="548">
        <f>'1GDP長期時系列'!E26</f>
        <v>18779507</v>
      </c>
      <c r="E50" s="548">
        <f>'1GDP長期時系列'!AI26*1000</f>
        <v>491957000</v>
      </c>
      <c r="F50" s="803">
        <f t="shared" si="3"/>
        <v>-10.150620076530814</v>
      </c>
    </row>
    <row r="51" spans="1:6">
      <c r="A51" s="549" t="s">
        <v>611</v>
      </c>
      <c r="B51" s="726">
        <f t="shared" si="4"/>
        <v>91.991369378140817</v>
      </c>
      <c r="C51" s="726">
        <f t="shared" si="5"/>
        <v>99.579533103892288</v>
      </c>
      <c r="D51" s="548">
        <f>'1GDP長期時系列'!E27</f>
        <v>19644871</v>
      </c>
      <c r="E51" s="548">
        <f>'1GDP長期時系列'!AI27*1000</f>
        <v>499428900</v>
      </c>
      <c r="F51" s="803">
        <f t="shared" si="3"/>
        <v>-7.5881637257514711</v>
      </c>
    </row>
    <row r="52" spans="1:6">
      <c r="A52" s="549" t="s">
        <v>612</v>
      </c>
      <c r="B52" s="726">
        <f t="shared" si="4"/>
        <v>90.892312308746142</v>
      </c>
      <c r="C52" s="726">
        <f t="shared" si="5"/>
        <v>98.505556013037506</v>
      </c>
      <c r="D52" s="548">
        <f>'1GDP長期時系列'!E28</f>
        <v>19410166</v>
      </c>
      <c r="E52" s="548">
        <f>'1GDP長期時系列'!AI28*1000</f>
        <v>494042500</v>
      </c>
      <c r="F52" s="803">
        <f t="shared" si="3"/>
        <v>-7.6132437042913637</v>
      </c>
    </row>
    <row r="53" spans="1:6">
      <c r="A53" s="549" t="s">
        <v>613</v>
      </c>
      <c r="B53" s="726">
        <f t="shared" si="4"/>
        <v>91.450370412272022</v>
      </c>
      <c r="C53" s="726">
        <f t="shared" si="5"/>
        <v>98.570815314581537</v>
      </c>
      <c r="D53" s="548">
        <f>'1GDP長期時系列'!E29</f>
        <v>19529340</v>
      </c>
      <c r="E53" s="548">
        <f>'1GDP長期時系列'!AI29*1000</f>
        <v>494369800</v>
      </c>
      <c r="F53" s="803">
        <f t="shared" si="3"/>
        <v>-7.1204449023095151</v>
      </c>
    </row>
    <row r="54" spans="1:6">
      <c r="A54" s="549" t="s">
        <v>614</v>
      </c>
      <c r="B54" s="726">
        <f t="shared" si="4"/>
        <v>92.740098348293358</v>
      </c>
      <c r="C54" s="726">
        <f t="shared" si="5"/>
        <v>101.13999406226093</v>
      </c>
      <c r="D54" s="548">
        <f>'1GDP長期時系列'!E30</f>
        <v>19804763</v>
      </c>
      <c r="E54" s="548">
        <f>'1GDP長期時系列'!AI30*1000</f>
        <v>507255200</v>
      </c>
      <c r="F54" s="803">
        <f t="shared" si="3"/>
        <v>-8.3998957139675667</v>
      </c>
    </row>
    <row r="55" spans="1:6">
      <c r="A55" s="549" t="s">
        <v>615</v>
      </c>
      <c r="B55" s="726">
        <f t="shared" si="4"/>
        <v>95.07783705681129</v>
      </c>
      <c r="C55" s="726">
        <f t="shared" si="5"/>
        <v>103.32926119013585</v>
      </c>
      <c r="D55" s="548">
        <f>'1GDP長期時系列'!E31</f>
        <v>20303990</v>
      </c>
      <c r="E55" s="548">
        <f>'1GDP長期時系列'!AI31*1000</f>
        <v>518235200</v>
      </c>
      <c r="F55" s="803">
        <f t="shared" si="3"/>
        <v>-8.2514241333245621</v>
      </c>
    </row>
    <row r="56" spans="1:6">
      <c r="A56" s="549" t="s">
        <v>616</v>
      </c>
      <c r="B56" s="1212">
        <f t="shared" si="4"/>
        <v>97.538122466533096</v>
      </c>
      <c r="C56" s="726">
        <f t="shared" si="5"/>
        <v>106.23049872422352</v>
      </c>
      <c r="D56" s="548">
        <f>'1GDP長期時系列'!E32</f>
        <v>20829387</v>
      </c>
      <c r="E56" s="548">
        <f>'1GDP長期時系列'!AI32*1000</f>
        <v>532786000</v>
      </c>
      <c r="F56" s="803">
        <f t="shared" si="3"/>
        <v>-8.6923762576904267</v>
      </c>
    </row>
    <row r="57" spans="1:6">
      <c r="A57" s="549" t="s">
        <v>620</v>
      </c>
      <c r="B57" s="726">
        <f t="shared" si="4"/>
        <v>98.045696199188541</v>
      </c>
      <c r="C57" s="726">
        <f t="shared" si="5"/>
        <v>107.04096621251007</v>
      </c>
      <c r="D57" s="548">
        <f>'1GDP長期時系列'!E33</f>
        <v>20937780</v>
      </c>
      <c r="E57" s="548">
        <f>'1GDP長期時系列'!AI33*1000</f>
        <v>536850800.00000006</v>
      </c>
      <c r="F57" s="803">
        <f t="shared" si="3"/>
        <v>-8.9952700133215302</v>
      </c>
    </row>
    <row r="58" spans="1:6">
      <c r="A58" s="549" t="s">
        <v>810</v>
      </c>
      <c r="B58" s="726">
        <f t="shared" si="4"/>
        <v>99.876839862882562</v>
      </c>
      <c r="C58" s="726">
        <f t="shared" si="5"/>
        <v>109.17384675169983</v>
      </c>
      <c r="D58" s="548">
        <f>'1GDP長期時系列'!E34</f>
        <v>21328823</v>
      </c>
      <c r="E58" s="548">
        <f>'1GDP長期時系列'!AI34*1000</f>
        <v>547548000</v>
      </c>
      <c r="F58" s="803">
        <f t="shared" si="3"/>
        <v>-9.2970068888172648</v>
      </c>
    </row>
    <row r="59" spans="1:6">
      <c r="A59" s="549" t="s">
        <v>811</v>
      </c>
      <c r="B59" s="726">
        <f>D59/$D$32*100</f>
        <v>99.739074331762239</v>
      </c>
      <c r="C59" s="726">
        <f>E59/$E$32*100</f>
        <v>109.28849416504482</v>
      </c>
      <c r="D59" s="548">
        <f>'1GDP長期時系列'!E35</f>
        <v>21299403</v>
      </c>
      <c r="E59" s="548">
        <f>'1GDP長期時系列'!AI35*1000</f>
        <v>548123000</v>
      </c>
      <c r="F59" s="803">
        <f>B59-C59</f>
        <v>-9.5494198332825846</v>
      </c>
    </row>
    <row r="60" spans="1:6" s="3133" customFormat="1">
      <c r="A60" s="549" t="s">
        <v>2248</v>
      </c>
      <c r="B60" s="726">
        <f>D60/$D$32*100</f>
        <v>99.95027891198383</v>
      </c>
      <c r="C60" s="726">
        <f>E60/$E$32*100</f>
        <v>110.17293415828959</v>
      </c>
      <c r="D60" s="548">
        <f>'1GDP長期時系列'!E36</f>
        <v>21344506</v>
      </c>
      <c r="E60" s="548">
        <f>'1GDP長期時系列'!AI36*1000</f>
        <v>552558800</v>
      </c>
      <c r="F60" s="803">
        <f>B60-C60</f>
        <v>-10.222655246305763</v>
      </c>
    </row>
    <row r="61" spans="1:6" s="3133" customFormat="1">
      <c r="A61" s="549"/>
      <c r="B61" s="726"/>
      <c r="C61" s="726"/>
      <c r="D61" s="548"/>
      <c r="E61" s="548"/>
      <c r="F61" s="803"/>
    </row>
    <row r="62" spans="1:6" s="3133" customFormat="1">
      <c r="A62" s="549"/>
      <c r="B62" s="726"/>
      <c r="C62" s="726"/>
      <c r="D62" s="548"/>
      <c r="E62" s="548"/>
      <c r="F62" s="803"/>
    </row>
    <row r="63" spans="1:6">
      <c r="A63" s="772"/>
      <c r="B63" s="772" t="s">
        <v>1084</v>
      </c>
      <c r="C63" s="772"/>
      <c r="D63" s="772" t="s">
        <v>743</v>
      </c>
      <c r="E63" s="772"/>
    </row>
    <row r="64" spans="1:6">
      <c r="A64" s="988"/>
      <c r="B64" s="988" t="s">
        <v>599</v>
      </c>
      <c r="C64" s="988"/>
      <c r="D64" s="988" t="s">
        <v>599</v>
      </c>
      <c r="E64" s="988" t="s">
        <v>600</v>
      </c>
    </row>
    <row r="65" spans="1:5">
      <c r="A65" t="s">
        <v>726</v>
      </c>
      <c r="B65" s="726">
        <f>D65/E65*100</f>
        <v>97.8552674332024</v>
      </c>
      <c r="C65" t="s">
        <v>726</v>
      </c>
      <c r="D65" s="728">
        <f>'1GDP長期時系列'!W10</f>
        <v>2837.8027555628696</v>
      </c>
      <c r="E65" s="3148">
        <f>'1GDP長期時系列'!AX10</f>
        <v>2900</v>
      </c>
    </row>
    <row r="66" spans="1:5">
      <c r="A66" s="727" t="s">
        <v>727</v>
      </c>
      <c r="B66" s="726">
        <f t="shared" ref="B66:B90" si="6">D66/E66*100</f>
        <v>95.7429047135806</v>
      </c>
      <c r="C66" s="727" t="s">
        <v>727</v>
      </c>
      <c r="D66" s="728">
        <f>'1GDP長期時系列'!W11</f>
        <v>2816.7562566735414</v>
      </c>
      <c r="E66" s="728">
        <f>'1GDP長期時系列'!AY11</f>
        <v>2942</v>
      </c>
    </row>
    <row r="67" spans="1:5">
      <c r="A67" t="s">
        <v>728</v>
      </c>
      <c r="B67" s="726">
        <f t="shared" si="6"/>
        <v>99.254440357414452</v>
      </c>
      <c r="C67" t="s">
        <v>728</v>
      </c>
      <c r="D67" s="728">
        <f>'1GDP長期時系列'!W12</f>
        <v>2993.51392117962</v>
      </c>
      <c r="E67" s="728">
        <f>'1GDP長期時系列'!AY12</f>
        <v>3016</v>
      </c>
    </row>
    <row r="68" spans="1:5">
      <c r="A68" t="s">
        <v>729</v>
      </c>
      <c r="B68" s="726">
        <f t="shared" si="6"/>
        <v>105.82904578827427</v>
      </c>
      <c r="C68" t="s">
        <v>729</v>
      </c>
      <c r="D68" s="728">
        <f>'1GDP長期時系列'!W13</f>
        <v>3293.3999049310955</v>
      </c>
      <c r="E68" s="728">
        <f>'1GDP長期時系列'!AY13</f>
        <v>3112</v>
      </c>
    </row>
    <row r="69" spans="1:5">
      <c r="A69" t="s">
        <v>730</v>
      </c>
      <c r="B69" s="726">
        <f t="shared" si="6"/>
        <v>100.44317707273942</v>
      </c>
      <c r="C69" t="s">
        <v>730</v>
      </c>
      <c r="D69" s="728">
        <f>'1GDP長期時系列'!W14</f>
        <v>3094.6542856111018</v>
      </c>
      <c r="E69" s="728">
        <f>'1GDP長期時系列'!AY14</f>
        <v>3081</v>
      </c>
    </row>
    <row r="70" spans="1:5">
      <c r="A70" t="s">
        <v>731</v>
      </c>
      <c r="B70" s="726">
        <f t="shared" si="6"/>
        <v>98.13178522594751</v>
      </c>
      <c r="C70" t="s">
        <v>731</v>
      </c>
      <c r="D70" s="728">
        <f>'1GDP長期時系列'!W15</f>
        <v>2936.1030139603495</v>
      </c>
      <c r="E70" s="728">
        <f>'1GDP長期時系列'!AY15</f>
        <v>2992</v>
      </c>
    </row>
    <row r="71" spans="1:5">
      <c r="A71" t="s">
        <v>732</v>
      </c>
      <c r="B71" s="726">
        <f t="shared" si="6"/>
        <v>95.294558810388054</v>
      </c>
      <c r="C71" t="s">
        <v>732</v>
      </c>
      <c r="D71" s="728">
        <f>'1GDP長期時系列'!W16</f>
        <v>2836.9190157852522</v>
      </c>
      <c r="E71" s="728">
        <f>'1GDP長期時系列'!AY16</f>
        <v>2977</v>
      </c>
    </row>
    <row r="72" spans="1:5">
      <c r="A72" t="s">
        <v>733</v>
      </c>
      <c r="B72" s="726">
        <f t="shared" si="6"/>
        <v>97.532372487525436</v>
      </c>
      <c r="C72" t="s">
        <v>733</v>
      </c>
      <c r="D72" s="728">
        <f>'1GDP長期時系列'!W17</f>
        <v>2966.9347710705238</v>
      </c>
      <c r="E72" s="728">
        <f>'1GDP長期時系列'!AY17</f>
        <v>3042</v>
      </c>
    </row>
    <row r="73" spans="1:5">
      <c r="A73" t="s">
        <v>734</v>
      </c>
      <c r="B73" s="726">
        <f t="shared" si="6"/>
        <v>101.12071704618539</v>
      </c>
      <c r="C73" t="s">
        <v>734</v>
      </c>
      <c r="D73" s="728">
        <f>'1GDP長期時系列'!W18</f>
        <v>2974.9714954987744</v>
      </c>
      <c r="E73" s="728">
        <f>'1GDP長期時系列'!AY18</f>
        <v>2942</v>
      </c>
    </row>
    <row r="74" spans="1:5">
      <c r="A74" t="s">
        <v>735</v>
      </c>
      <c r="B74" s="726">
        <f t="shared" si="6"/>
        <v>97.231429662796359</v>
      </c>
      <c r="C74" t="s">
        <v>735</v>
      </c>
      <c r="D74" s="728">
        <f>'1GDP長期時系列'!W19</f>
        <v>2843.0470033401652</v>
      </c>
      <c r="E74" s="728">
        <f>'1GDP長期時系列'!AY19</f>
        <v>2924</v>
      </c>
    </row>
    <row r="75" spans="1:5">
      <c r="A75" t="s">
        <v>736</v>
      </c>
      <c r="B75" s="726">
        <f t="shared" si="6"/>
        <v>95.660496063793161</v>
      </c>
      <c r="C75" t="s">
        <v>736</v>
      </c>
      <c r="D75" s="728">
        <f>'1GDP長期時系列'!W20</f>
        <v>2831.5506834882776</v>
      </c>
      <c r="E75" s="728">
        <f>'1GDP長期時系列'!AY20</f>
        <v>2960</v>
      </c>
    </row>
    <row r="76" spans="1:5">
      <c r="A76" t="s">
        <v>737</v>
      </c>
      <c r="B76" s="726">
        <f t="shared" si="6"/>
        <v>94.694784498068714</v>
      </c>
      <c r="C76" t="s">
        <v>737</v>
      </c>
      <c r="D76" s="728">
        <f>'1GDP長期時系列'!W21</f>
        <v>2836.108795717158</v>
      </c>
      <c r="E76" s="728">
        <f>'1GDP長期時系列'!AY21</f>
        <v>2995</v>
      </c>
    </row>
    <row r="77" spans="1:5">
      <c r="A77" t="s">
        <v>738</v>
      </c>
      <c r="B77" s="726">
        <f t="shared" si="6"/>
        <v>93.313237313199721</v>
      </c>
      <c r="C77" t="s">
        <v>738</v>
      </c>
      <c r="D77" s="728">
        <f>'1GDP長期時系列'!W22</f>
        <v>2829.2573553362154</v>
      </c>
      <c r="E77" s="728">
        <f>'1GDP長期時系列'!AY22</f>
        <v>3032</v>
      </c>
    </row>
    <row r="78" spans="1:5">
      <c r="A78" t="s">
        <v>739</v>
      </c>
      <c r="B78" s="726">
        <f t="shared" si="6"/>
        <v>95.437936005624167</v>
      </c>
      <c r="C78" t="s">
        <v>739</v>
      </c>
      <c r="D78" s="728">
        <f>'1GDP長期時系列'!W23</f>
        <v>2928.0358766525496</v>
      </c>
      <c r="E78" s="728">
        <f>'1GDP長期時系列'!AY23</f>
        <v>3068</v>
      </c>
    </row>
    <row r="79" spans="1:5">
      <c r="A79" t="s">
        <v>740</v>
      </c>
      <c r="B79" s="726">
        <f t="shared" si="6"/>
        <v>93.766519531747193</v>
      </c>
      <c r="C79" t="s">
        <v>740</v>
      </c>
      <c r="D79" s="728">
        <f>'1GDP長期時系列'!W24</f>
        <v>2873.9438236480514</v>
      </c>
      <c r="E79" s="728">
        <f>'1GDP長期時系列'!AY24</f>
        <v>3065</v>
      </c>
    </row>
    <row r="80" spans="1:5">
      <c r="A80" t="s">
        <v>741</v>
      </c>
      <c r="B80" s="726">
        <f t="shared" si="6"/>
        <v>97.857210595248574</v>
      </c>
      <c r="C80" t="s">
        <v>741</v>
      </c>
      <c r="D80" s="728">
        <f>'1GDP長期時系列'!W25</f>
        <v>2782.0804972229171</v>
      </c>
      <c r="E80" s="728">
        <f>'1GDP長期時系列'!AY25</f>
        <v>2843</v>
      </c>
    </row>
    <row r="81" spans="1:8">
      <c r="A81" t="s">
        <v>742</v>
      </c>
      <c r="B81" s="726">
        <f t="shared" si="6"/>
        <v>93.397755076969545</v>
      </c>
      <c r="C81" t="s">
        <v>742</v>
      </c>
      <c r="D81" s="728">
        <f>'1GDP長期時系列'!W26</f>
        <v>2577.7780401243594</v>
      </c>
      <c r="E81" s="728">
        <f>'1GDP長期時系列'!AY26</f>
        <v>2760</v>
      </c>
    </row>
    <row r="82" spans="1:8">
      <c r="A82" s="549" t="s">
        <v>611</v>
      </c>
      <c r="B82" s="726">
        <f t="shared" si="6"/>
        <v>94.79359343104548</v>
      </c>
      <c r="C82" s="549" t="s">
        <v>611</v>
      </c>
      <c r="D82" s="728">
        <f>'1GDP長期時系列'!W27</f>
        <v>2679.8148862956555</v>
      </c>
      <c r="E82" s="728">
        <f>'1GDP長期時系列'!AY27</f>
        <v>2827</v>
      </c>
    </row>
    <row r="83" spans="1:8">
      <c r="A83" s="549" t="s">
        <v>612</v>
      </c>
      <c r="B83" s="726">
        <f t="shared" si="6"/>
        <v>93.244658291166886</v>
      </c>
      <c r="C83" s="549" t="s">
        <v>612</v>
      </c>
      <c r="D83" s="728">
        <f>'1GDP長期時系列'!W28</f>
        <v>2615.512665067231</v>
      </c>
      <c r="E83" s="728">
        <f>'1GDP長期時系列'!AY28</f>
        <v>2805</v>
      </c>
    </row>
    <row r="84" spans="1:8">
      <c r="A84" s="549" t="s">
        <v>613</v>
      </c>
      <c r="B84" s="726">
        <f t="shared" si="6"/>
        <v>95.01344355997999</v>
      </c>
      <c r="C84" s="549" t="s">
        <v>613</v>
      </c>
      <c r="D84" s="728">
        <f>'1GDP長期時系列'!W29</f>
        <v>2679.3791083914357</v>
      </c>
      <c r="E84" s="728">
        <f>'1GDP長期時系列'!AY29</f>
        <v>2820</v>
      </c>
    </row>
    <row r="85" spans="1:8">
      <c r="A85" s="549" t="s">
        <v>614</v>
      </c>
      <c r="B85" s="726">
        <f t="shared" si="6"/>
        <v>93.374267637497169</v>
      </c>
      <c r="C85" s="549" t="s">
        <v>614</v>
      </c>
      <c r="D85" s="728">
        <f>'1GDP長期時系列'!W30</f>
        <v>2743.3359831896669</v>
      </c>
      <c r="E85" s="728">
        <f>'1GDP長期時系列'!AY30</f>
        <v>2938</v>
      </c>
    </row>
    <row r="86" spans="1:8">
      <c r="A86" s="549" t="s">
        <v>615</v>
      </c>
      <c r="B86" s="726">
        <f t="shared" si="6"/>
        <v>93.029856088399598</v>
      </c>
      <c r="C86" s="549" t="s">
        <v>615</v>
      </c>
      <c r="D86" s="728">
        <f>'1GDP長期時系列'!W31</f>
        <v>2775.08060711696</v>
      </c>
      <c r="E86" s="728">
        <f>'1GDP長期時系列'!AY31</f>
        <v>2983</v>
      </c>
    </row>
    <row r="87" spans="1:8">
      <c r="A87" s="549" t="s">
        <v>616</v>
      </c>
      <c r="B87" s="726">
        <f t="shared" si="6"/>
        <v>92.632567781374547</v>
      </c>
      <c r="C87" s="549" t="s">
        <v>616</v>
      </c>
      <c r="D87" s="728">
        <f>'1GDP長期時系列'!W32</f>
        <v>2843.8198308881983</v>
      </c>
      <c r="E87" s="728">
        <f>'1GDP長期時系列'!AY32</f>
        <v>3070</v>
      </c>
    </row>
    <row r="88" spans="1:8">
      <c r="A88" s="549" t="s">
        <v>620</v>
      </c>
      <c r="B88" s="726">
        <f t="shared" si="6"/>
        <v>93.677302593789463</v>
      </c>
      <c r="C88" s="549" t="s">
        <v>620</v>
      </c>
      <c r="D88" s="728">
        <f>'1GDP長期時系列'!W33</f>
        <v>2895.5654231740323</v>
      </c>
      <c r="E88" s="728">
        <f>'1GDP長期時系列'!AY33</f>
        <v>3091</v>
      </c>
    </row>
    <row r="89" spans="1:8">
      <c r="A89" s="549" t="s">
        <v>810</v>
      </c>
      <c r="B89" s="726">
        <f t="shared" si="6"/>
        <v>93.740879749309741</v>
      </c>
      <c r="C89" s="549" t="s">
        <v>810</v>
      </c>
      <c r="D89" s="728">
        <f>'1GDP長期時系列'!W34</f>
        <v>2965.9614352681601</v>
      </c>
      <c r="E89" s="728">
        <f>'1GDP長期時系列'!AY34</f>
        <v>3164</v>
      </c>
    </row>
    <row r="90" spans="1:8">
      <c r="A90" s="549" t="s">
        <v>811</v>
      </c>
      <c r="B90" s="726">
        <f t="shared" si="6"/>
        <v>94.788490669916555</v>
      </c>
      <c r="C90" s="549" t="s">
        <v>811</v>
      </c>
      <c r="D90" s="728">
        <f>'1GDP長期時系列'!W35</f>
        <v>3031.3359316239316</v>
      </c>
      <c r="E90" s="728">
        <f>'1GDP長期時系列'!AY35</f>
        <v>3198</v>
      </c>
    </row>
    <row r="91" spans="1:8" s="3133" customFormat="1">
      <c r="A91" s="549" t="s">
        <v>2248</v>
      </c>
      <c r="B91" s="728"/>
      <c r="C91" s="728"/>
      <c r="D91" s="728"/>
      <c r="E91" s="728"/>
    </row>
    <row r="92" spans="1:8" s="3133" customFormat="1">
      <c r="A92" s="549"/>
      <c r="B92" s="726"/>
      <c r="C92" s="549"/>
      <c r="D92" s="728"/>
      <c r="E92" s="728"/>
    </row>
    <row r="93" spans="1:8">
      <c r="A93" s="772"/>
      <c r="B93" s="772" t="s">
        <v>1085</v>
      </c>
      <c r="C93" s="772"/>
      <c r="D93" s="772"/>
      <c r="E93" s="772"/>
    </row>
    <row r="94" spans="1:8" ht="27">
      <c r="A94" s="2067"/>
      <c r="B94" s="2068" t="s">
        <v>752</v>
      </c>
      <c r="C94" s="2068" t="s">
        <v>751</v>
      </c>
      <c r="D94" s="2068" t="s">
        <v>1904</v>
      </c>
      <c r="E94" s="2069" t="s">
        <v>750</v>
      </c>
      <c r="F94" s="988"/>
      <c r="G94" s="988" t="s">
        <v>748</v>
      </c>
      <c r="H94" s="988" t="s">
        <v>749</v>
      </c>
    </row>
    <row r="95" spans="1:8">
      <c r="A95" t="s">
        <v>726</v>
      </c>
      <c r="B95" s="548">
        <v>194616.92</v>
      </c>
      <c r="C95" s="548">
        <v>3512.28</v>
      </c>
      <c r="D95" s="548">
        <v>198129.2</v>
      </c>
      <c r="E95" s="738">
        <f t="shared" ref="E95:E118" si="7">C95/D95*100</f>
        <v>1.7727220419806875</v>
      </c>
      <c r="F95" t="s">
        <v>726</v>
      </c>
      <c r="G95" s="726">
        <f t="shared" ref="G95:G116" si="8">B95/$B$95*100</f>
        <v>100</v>
      </c>
      <c r="H95" s="726">
        <f t="shared" ref="H95:H116" si="9">C95/$C$95*100</f>
        <v>100</v>
      </c>
    </row>
    <row r="96" spans="1:8">
      <c r="A96" t="s">
        <v>727</v>
      </c>
      <c r="B96" s="548">
        <v>190979.36</v>
      </c>
      <c r="C96" s="548">
        <v>6356.18</v>
      </c>
      <c r="D96" s="548">
        <v>197335.54</v>
      </c>
      <c r="E96" s="738">
        <f t="shared" si="7"/>
        <v>3.2210011435345098</v>
      </c>
      <c r="F96" t="s">
        <v>727</v>
      </c>
      <c r="G96" s="726">
        <f t="shared" si="8"/>
        <v>98.130912769557739</v>
      </c>
      <c r="H96" s="726">
        <f t="shared" si="9"/>
        <v>180.97019599804116</v>
      </c>
    </row>
    <row r="97" spans="1:8">
      <c r="A97" t="s">
        <v>728</v>
      </c>
      <c r="B97" s="548">
        <v>203238.9</v>
      </c>
      <c r="C97" s="548">
        <v>4629.3500000000004</v>
      </c>
      <c r="D97" s="548">
        <v>207868.25</v>
      </c>
      <c r="E97" s="738">
        <f t="shared" si="7"/>
        <v>2.2270596880475977</v>
      </c>
      <c r="F97" t="s">
        <v>728</v>
      </c>
      <c r="G97" s="726">
        <f t="shared" si="8"/>
        <v>104.43023145161273</v>
      </c>
      <c r="H97" s="726">
        <f t="shared" si="9"/>
        <v>131.80469666427507</v>
      </c>
    </row>
    <row r="98" spans="1:8">
      <c r="A98" t="s">
        <v>729</v>
      </c>
      <c r="B98" s="548">
        <v>208395.96</v>
      </c>
      <c r="C98" s="548">
        <v>11865.22</v>
      </c>
      <c r="D98" s="548">
        <v>220261.18</v>
      </c>
      <c r="E98" s="738">
        <f t="shared" si="7"/>
        <v>5.3868866043485291</v>
      </c>
      <c r="F98" t="s">
        <v>729</v>
      </c>
      <c r="G98" s="726">
        <f t="shared" si="8"/>
        <v>107.08008327333512</v>
      </c>
      <c r="H98" s="726">
        <f t="shared" si="9"/>
        <v>337.82101654765563</v>
      </c>
    </row>
    <row r="99" spans="1:8">
      <c r="A99" t="s">
        <v>730</v>
      </c>
      <c r="B99" s="548">
        <v>203062.53</v>
      </c>
      <c r="C99" s="548">
        <v>13367.95</v>
      </c>
      <c r="D99" s="548">
        <v>216430.48</v>
      </c>
      <c r="E99" s="738">
        <f t="shared" si="7"/>
        <v>6.1765560932083137</v>
      </c>
      <c r="F99" t="s">
        <v>730</v>
      </c>
      <c r="G99" s="726">
        <f t="shared" si="8"/>
        <v>104.33960726539088</v>
      </c>
      <c r="H99" s="726">
        <f t="shared" si="9"/>
        <v>380.60604507613289</v>
      </c>
    </row>
    <row r="100" spans="1:8">
      <c r="A100" t="s">
        <v>731</v>
      </c>
      <c r="B100" s="548">
        <v>194886.35</v>
      </c>
      <c r="C100" s="548">
        <v>12206.81</v>
      </c>
      <c r="D100" s="548">
        <v>207093.16</v>
      </c>
      <c r="E100" s="738">
        <f t="shared" si="7"/>
        <v>5.8943569164717946</v>
      </c>
      <c r="F100" t="s">
        <v>731</v>
      </c>
      <c r="G100" s="726">
        <f t="shared" si="8"/>
        <v>100.13844120028206</v>
      </c>
      <c r="H100" s="726">
        <f t="shared" si="9"/>
        <v>347.54660790142015</v>
      </c>
    </row>
    <row r="101" spans="1:8">
      <c r="A101" t="s">
        <v>732</v>
      </c>
      <c r="B101" s="548">
        <v>191223.05</v>
      </c>
      <c r="C101" s="548">
        <v>11000.81</v>
      </c>
      <c r="D101" s="548">
        <v>202223.86</v>
      </c>
      <c r="E101" s="738">
        <f t="shared" si="7"/>
        <v>5.4399169316617737</v>
      </c>
      <c r="F101" t="s">
        <v>732</v>
      </c>
      <c r="G101" s="726">
        <f t="shared" si="8"/>
        <v>98.256127987227401</v>
      </c>
      <c r="H101" s="726">
        <f t="shared" si="9"/>
        <v>313.20993770428322</v>
      </c>
    </row>
    <row r="102" spans="1:8">
      <c r="A102" t="s">
        <v>733</v>
      </c>
      <c r="B102" s="548">
        <v>194305.53</v>
      </c>
      <c r="C102" s="548">
        <v>12702.21</v>
      </c>
      <c r="D102" s="548">
        <v>207007.74</v>
      </c>
      <c r="E102" s="738">
        <f t="shared" si="7"/>
        <v>6.1361038964050323</v>
      </c>
      <c r="F102" t="s">
        <v>733</v>
      </c>
      <c r="G102" s="726">
        <f t="shared" si="8"/>
        <v>99.839998495505938</v>
      </c>
      <c r="H102" s="726">
        <f t="shared" si="9"/>
        <v>361.65140592435677</v>
      </c>
    </row>
    <row r="103" spans="1:8">
      <c r="A103" t="s">
        <v>734</v>
      </c>
      <c r="B103" s="548">
        <v>189541.58</v>
      </c>
      <c r="C103" s="548">
        <v>20198.39</v>
      </c>
      <c r="D103" s="548">
        <v>209739.97</v>
      </c>
      <c r="E103" s="738">
        <f t="shared" si="7"/>
        <v>9.6302054396212604</v>
      </c>
      <c r="F103" t="s">
        <v>734</v>
      </c>
      <c r="G103" s="726">
        <f t="shared" si="8"/>
        <v>97.392138360837265</v>
      </c>
      <c r="H103" s="726">
        <f t="shared" si="9"/>
        <v>575.07915086496519</v>
      </c>
    </row>
    <row r="104" spans="1:8">
      <c r="A104" t="s">
        <v>735</v>
      </c>
      <c r="B104" s="548">
        <v>190344.47</v>
      </c>
      <c r="C104" s="548">
        <v>19954.72</v>
      </c>
      <c r="D104" s="548">
        <v>210299.19</v>
      </c>
      <c r="E104" s="738">
        <f t="shared" si="7"/>
        <v>9.4887288914427117</v>
      </c>
      <c r="F104" t="s">
        <v>735</v>
      </c>
      <c r="G104" s="726">
        <f t="shared" si="8"/>
        <v>97.804687280016552</v>
      </c>
      <c r="H104" s="726">
        <f t="shared" si="9"/>
        <v>568.14149213616224</v>
      </c>
    </row>
    <row r="105" spans="1:8">
      <c r="A105" t="s">
        <v>736</v>
      </c>
      <c r="B105" s="548">
        <v>190058.72</v>
      </c>
      <c r="C105" s="548">
        <v>18715</v>
      </c>
      <c r="D105" s="548">
        <v>208773.72</v>
      </c>
      <c r="E105" s="738">
        <f t="shared" si="7"/>
        <v>8.9642508645245194</v>
      </c>
      <c r="F105" t="s">
        <v>736</v>
      </c>
      <c r="G105" s="726">
        <f t="shared" si="8"/>
        <v>97.65786037514107</v>
      </c>
      <c r="H105" s="726">
        <f t="shared" si="9"/>
        <v>532.84476180714512</v>
      </c>
    </row>
    <row r="106" spans="1:8">
      <c r="A106" t="s">
        <v>737</v>
      </c>
      <c r="B106" s="548">
        <v>194455.62</v>
      </c>
      <c r="C106" s="548">
        <v>18851.099999999999</v>
      </c>
      <c r="D106" s="548">
        <v>213306.72</v>
      </c>
      <c r="E106" s="738">
        <f t="shared" si="7"/>
        <v>8.8375556100623545</v>
      </c>
      <c r="F106" t="s">
        <v>737</v>
      </c>
      <c r="G106" s="726">
        <f t="shared" si="8"/>
        <v>99.917119230948671</v>
      </c>
      <c r="H106" s="726">
        <f t="shared" si="9"/>
        <v>536.71973760634114</v>
      </c>
    </row>
    <row r="107" spans="1:8">
      <c r="A107" t="s">
        <v>738</v>
      </c>
      <c r="B107" s="548">
        <v>196898.27</v>
      </c>
      <c r="C107" s="548">
        <v>19467.830000000002</v>
      </c>
      <c r="D107" s="548">
        <v>216366.1</v>
      </c>
      <c r="E107" s="738">
        <f t="shared" si="7"/>
        <v>8.9976341025696716</v>
      </c>
      <c r="F107" t="s">
        <v>738</v>
      </c>
      <c r="G107" s="726">
        <f t="shared" si="8"/>
        <v>101.17222592979067</v>
      </c>
      <c r="H107" s="726">
        <f t="shared" si="9"/>
        <v>554.27898686892854</v>
      </c>
    </row>
    <row r="108" spans="1:8">
      <c r="A108" s="2066" t="s">
        <v>739</v>
      </c>
      <c r="B108" s="1207">
        <v>197825.98</v>
      </c>
      <c r="C108" s="1207">
        <v>18632.97</v>
      </c>
      <c r="D108" s="1207">
        <v>216458.95</v>
      </c>
      <c r="E108" s="1208">
        <f t="shared" si="7"/>
        <v>8.6080848123859042</v>
      </c>
      <c r="F108" t="s">
        <v>739</v>
      </c>
      <c r="G108" s="762">
        <f t="shared" si="8"/>
        <v>101.64891110187131</v>
      </c>
      <c r="H108" s="762">
        <f t="shared" si="9"/>
        <v>530.50924185998838</v>
      </c>
    </row>
    <row r="109" spans="1:8">
      <c r="A109" s="1885" t="s">
        <v>740</v>
      </c>
      <c r="B109" s="1174">
        <v>198765.56</v>
      </c>
      <c r="C109" s="1174">
        <v>16950.8</v>
      </c>
      <c r="D109" s="1174">
        <v>215716.36</v>
      </c>
      <c r="E109" s="568">
        <f t="shared" si="7"/>
        <v>7.8579111941254709</v>
      </c>
      <c r="F109" t="s">
        <v>740</v>
      </c>
      <c r="G109" s="431">
        <f t="shared" si="8"/>
        <v>102.13169543531978</v>
      </c>
      <c r="H109" s="431">
        <f t="shared" si="9"/>
        <v>482.61528124181439</v>
      </c>
    </row>
    <row r="110" spans="1:8">
      <c r="A110" s="1885" t="s">
        <v>741</v>
      </c>
      <c r="B110" s="1174">
        <v>195461.24</v>
      </c>
      <c r="C110" s="1174">
        <v>16640.34</v>
      </c>
      <c r="D110" s="1174">
        <v>212101.58</v>
      </c>
      <c r="E110" s="568">
        <f t="shared" si="7"/>
        <v>7.8454578226149945</v>
      </c>
      <c r="F110" t="s">
        <v>741</v>
      </c>
      <c r="G110" s="431">
        <f t="shared" si="8"/>
        <v>100.43383689352395</v>
      </c>
      <c r="H110" s="431">
        <f t="shared" si="9"/>
        <v>473.77600874645526</v>
      </c>
    </row>
    <row r="111" spans="1:8">
      <c r="A111" s="1885" t="s">
        <v>742</v>
      </c>
      <c r="B111" s="1174">
        <v>181982.11</v>
      </c>
      <c r="C111" s="1174">
        <v>17743.62</v>
      </c>
      <c r="D111" s="1174">
        <v>199725.73</v>
      </c>
      <c r="E111" s="568">
        <f t="shared" si="7"/>
        <v>8.8839930638881626</v>
      </c>
      <c r="F111" t="s">
        <v>742</v>
      </c>
      <c r="G111" s="431">
        <f t="shared" si="8"/>
        <v>93.507856356990942</v>
      </c>
      <c r="H111" s="431">
        <f t="shared" si="9"/>
        <v>505.18808295466187</v>
      </c>
    </row>
    <row r="112" spans="1:8">
      <c r="A112" s="846" t="s">
        <v>611</v>
      </c>
      <c r="B112" s="1174">
        <v>193744.18</v>
      </c>
      <c r="C112" s="1174">
        <v>14297.91</v>
      </c>
      <c r="D112" s="1174">
        <v>208042.09</v>
      </c>
      <c r="E112" s="568">
        <f t="shared" si="7"/>
        <v>6.8726044811412921</v>
      </c>
      <c r="F112" s="549" t="s">
        <v>611</v>
      </c>
      <c r="G112" s="431">
        <f t="shared" si="8"/>
        <v>99.551560059628926</v>
      </c>
      <c r="H112" s="431">
        <f t="shared" si="9"/>
        <v>407.08343298370283</v>
      </c>
    </row>
    <row r="113" spans="1:8">
      <c r="A113" s="846" t="s">
        <v>612</v>
      </c>
      <c r="B113" s="1174">
        <v>193986.78</v>
      </c>
      <c r="C113" s="1174">
        <v>14651.02</v>
      </c>
      <c r="D113" s="1174">
        <v>208637.8</v>
      </c>
      <c r="E113" s="568">
        <f t="shared" si="7"/>
        <v>7.022227036519749</v>
      </c>
      <c r="F113" s="549" t="s">
        <v>612</v>
      </c>
      <c r="G113" s="431">
        <f t="shared" si="8"/>
        <v>99.67621520266583</v>
      </c>
      <c r="H113" s="431">
        <f t="shared" si="9"/>
        <v>417.13701641099226</v>
      </c>
    </row>
    <row r="114" spans="1:8">
      <c r="A114" s="846" t="s">
        <v>613</v>
      </c>
      <c r="B114" s="1174">
        <v>195500.56</v>
      </c>
      <c r="C114" s="1174">
        <v>15045.53</v>
      </c>
      <c r="D114" s="1174">
        <v>210546.09</v>
      </c>
      <c r="E114" s="568">
        <f t="shared" si="7"/>
        <v>7.1459555482602415</v>
      </c>
      <c r="F114" s="549" t="s">
        <v>613</v>
      </c>
      <c r="G114" s="431">
        <f t="shared" si="8"/>
        <v>100.45404068669876</v>
      </c>
      <c r="H114" s="431">
        <f t="shared" si="9"/>
        <v>428.36932135251169</v>
      </c>
    </row>
    <row r="115" spans="1:8">
      <c r="A115" s="846" t="s">
        <v>614</v>
      </c>
      <c r="B115" s="1174">
        <v>198606.1</v>
      </c>
      <c r="C115" s="1174">
        <v>16294.13</v>
      </c>
      <c r="D115" s="1174">
        <v>214900.23</v>
      </c>
      <c r="E115" s="568">
        <f t="shared" si="7"/>
        <v>7.5821836021301605</v>
      </c>
      <c r="F115" s="549" t="s">
        <v>614</v>
      </c>
      <c r="G115" s="431">
        <f t="shared" si="8"/>
        <v>102.04976011335498</v>
      </c>
      <c r="H115" s="431">
        <f t="shared" si="9"/>
        <v>463.91887890487089</v>
      </c>
    </row>
    <row r="116" spans="1:8">
      <c r="A116" s="846" t="s">
        <v>615</v>
      </c>
      <c r="B116" s="1174">
        <v>199532.14</v>
      </c>
      <c r="C116" s="1174">
        <v>15938.07</v>
      </c>
      <c r="D116" s="1174">
        <v>215470.21</v>
      </c>
      <c r="E116" s="568">
        <f t="shared" si="7"/>
        <v>7.3968786682855141</v>
      </c>
      <c r="F116" s="549" t="s">
        <v>615</v>
      </c>
      <c r="G116" s="431">
        <f t="shared" si="8"/>
        <v>102.52558718943862</v>
      </c>
      <c r="H116" s="431">
        <f t="shared" si="9"/>
        <v>453.78130445180904</v>
      </c>
    </row>
    <row r="117" spans="1:8">
      <c r="A117" s="846" t="s">
        <v>616</v>
      </c>
      <c r="B117" s="1174">
        <v>201737.13</v>
      </c>
      <c r="C117" s="1174">
        <v>15331.16</v>
      </c>
      <c r="D117" s="1174">
        <v>217068.29</v>
      </c>
      <c r="E117" s="568">
        <f t="shared" si="7"/>
        <v>7.0628280160128414</v>
      </c>
      <c r="F117" s="549" t="s">
        <v>616</v>
      </c>
      <c r="G117" s="431">
        <f>B117/$B$95*100</f>
        <v>103.65857706513904</v>
      </c>
      <c r="H117" s="431">
        <f>C117/$C$95*100</f>
        <v>436.50164565467441</v>
      </c>
    </row>
    <row r="118" spans="1:8">
      <c r="A118" s="846" t="s">
        <v>620</v>
      </c>
      <c r="B118" s="1174">
        <v>203000.43</v>
      </c>
      <c r="C118" s="1174">
        <v>14928.54</v>
      </c>
      <c r="D118" s="1174">
        <v>217928.97</v>
      </c>
      <c r="E118" s="568">
        <f t="shared" si="7"/>
        <v>6.8501860950382145</v>
      </c>
      <c r="F118" s="549" t="s">
        <v>620</v>
      </c>
      <c r="G118" s="431">
        <f>B118/$B$95*100</f>
        <v>104.30769842622109</v>
      </c>
      <c r="H118" s="431">
        <f>C118/$C$95*100</f>
        <v>425.03843657111622</v>
      </c>
    </row>
    <row r="119" spans="1:8">
      <c r="A119" s="846" t="s">
        <v>810</v>
      </c>
      <c r="B119" s="1174">
        <v>207395.65</v>
      </c>
      <c r="C119" s="1174">
        <v>16548.150000000001</v>
      </c>
      <c r="D119" s="1174">
        <v>223943.8</v>
      </c>
      <c r="E119" s="568">
        <f>C119/D119*100</f>
        <v>7.3894209172122665</v>
      </c>
      <c r="F119" s="549" t="s">
        <v>810</v>
      </c>
      <c r="G119" s="732">
        <f>B119/$B$95*100</f>
        <v>106.56609404773232</v>
      </c>
      <c r="H119" s="732">
        <f>C119/$C$95*100</f>
        <v>471.15121801223137</v>
      </c>
    </row>
    <row r="120" spans="1:8">
      <c r="A120" s="846" t="s">
        <v>2249</v>
      </c>
      <c r="B120" s="430"/>
      <c r="C120" s="430"/>
      <c r="D120" s="430"/>
      <c r="E120" s="772"/>
    </row>
    <row r="121" spans="1:8">
      <c r="A121" s="3149" t="s">
        <v>2248</v>
      </c>
      <c r="B121" s="430"/>
      <c r="C121" s="430"/>
      <c r="D121" s="430"/>
      <c r="E121" s="772"/>
    </row>
    <row r="122" spans="1:8">
      <c r="B122" s="548"/>
      <c r="C122" s="548"/>
      <c r="D122" s="548"/>
    </row>
    <row r="123" spans="1:8">
      <c r="B123" s="548"/>
      <c r="C123" s="548"/>
      <c r="D123" s="548"/>
    </row>
    <row r="124" spans="1:8">
      <c r="B124" s="548"/>
      <c r="C124" s="548"/>
      <c r="D124" s="548"/>
    </row>
    <row r="125" spans="1:8">
      <c r="B125" s="548"/>
      <c r="C125" s="548"/>
      <c r="D125" s="548"/>
    </row>
    <row r="126" spans="1:8">
      <c r="B126" s="548"/>
      <c r="C126" s="548"/>
      <c r="D126" s="548"/>
    </row>
    <row r="127" spans="1:8">
      <c r="B127" s="548"/>
      <c r="C127" s="548"/>
      <c r="D127" s="548"/>
    </row>
    <row r="128" spans="1:8">
      <c r="B128" s="548"/>
      <c r="C128" s="548"/>
      <c r="D128" s="548"/>
    </row>
    <row r="129" spans="2:4">
      <c r="B129" s="548"/>
      <c r="C129" s="548"/>
      <c r="D129" s="548"/>
    </row>
    <row r="130" spans="2:4">
      <c r="B130" s="548"/>
      <c r="C130" s="548"/>
      <c r="D130" s="548"/>
    </row>
    <row r="131" spans="2:4">
      <c r="B131" s="548"/>
      <c r="C131" s="548"/>
      <c r="D131" s="548"/>
    </row>
    <row r="132" spans="2:4">
      <c r="B132" s="548"/>
      <c r="C132" s="548"/>
      <c r="D132" s="548"/>
    </row>
    <row r="133" spans="2:4">
      <c r="B133" s="548"/>
      <c r="C133" s="548"/>
      <c r="D133" s="548"/>
    </row>
    <row r="134" spans="2:4">
      <c r="B134" s="548"/>
      <c r="C134" s="548"/>
      <c r="D134" s="548"/>
    </row>
    <row r="135" spans="2:4">
      <c r="B135" s="548" t="s">
        <v>753</v>
      </c>
      <c r="C135" s="548"/>
      <c r="D135" s="548"/>
    </row>
  </sheetData>
  <phoneticPr fontId="2"/>
  <pageMargins left="0.25" right="0.25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J32"/>
  <sheetViews>
    <sheetView workbookViewId="0">
      <selection activeCell="H18" sqref="C18:H21"/>
    </sheetView>
  </sheetViews>
  <sheetFormatPr defaultRowHeight="13.5"/>
  <cols>
    <col min="1" max="1" width="5.875" customWidth="1"/>
    <col min="2" max="4" width="8.625" customWidth="1"/>
    <col min="5" max="6" width="12.875" customWidth="1"/>
    <col min="7" max="7" width="3.5" customWidth="1"/>
    <col min="8" max="10" width="10.75" customWidth="1"/>
  </cols>
  <sheetData>
    <row r="1" spans="1:10">
      <c r="A1" s="1" t="s">
        <v>1945</v>
      </c>
      <c r="H1" s="1" t="s">
        <v>1955</v>
      </c>
    </row>
    <row r="2" spans="1:10">
      <c r="A2" s="2099" t="s">
        <v>603</v>
      </c>
      <c r="B2" s="2099" t="s">
        <v>600</v>
      </c>
      <c r="C2" s="2101" t="s">
        <v>599</v>
      </c>
      <c r="D2" s="2099" t="s">
        <v>1066</v>
      </c>
      <c r="E2" s="2145" t="s">
        <v>1940</v>
      </c>
      <c r="F2" s="2101" t="s">
        <v>1956</v>
      </c>
      <c r="H2" s="3212" t="s">
        <v>482</v>
      </c>
      <c r="I2" s="3214" t="s">
        <v>1936</v>
      </c>
      <c r="J2" s="3213" t="s">
        <v>1936</v>
      </c>
    </row>
    <row r="3" spans="1:10">
      <c r="A3" s="988"/>
      <c r="B3" s="988"/>
      <c r="C3" s="2107"/>
      <c r="D3" s="988"/>
      <c r="E3" s="2146" t="s">
        <v>1946</v>
      </c>
      <c r="F3" s="2102"/>
      <c r="G3" s="2098"/>
      <c r="H3" s="2146" t="s">
        <v>600</v>
      </c>
      <c r="I3" s="2097" t="s">
        <v>599</v>
      </c>
      <c r="J3" s="2418" t="s">
        <v>1066</v>
      </c>
    </row>
    <row r="4" spans="1:10">
      <c r="A4" s="2159" t="s">
        <v>1938</v>
      </c>
      <c r="B4" s="766">
        <f t="shared" ref="B4:B29" si="0">H4/H$4*100</f>
        <v>100</v>
      </c>
      <c r="C4" s="2160">
        <f t="shared" ref="C4:C28" si="1">I4/I$4*100</f>
        <v>100</v>
      </c>
      <c r="D4" s="766">
        <f t="shared" ref="D4:D28" si="2">J4/J$4*100</f>
        <v>100</v>
      </c>
      <c r="E4" s="1201" t="s">
        <v>1941</v>
      </c>
      <c r="F4" s="2103"/>
      <c r="G4" s="726"/>
      <c r="H4" s="3243">
        <f>'1GDP長期時系列'!AN39</f>
        <v>425434.1</v>
      </c>
      <c r="I4" s="639">
        <f>'1GDP長期時系列'!L41</f>
        <v>17544434</v>
      </c>
      <c r="J4" s="3244">
        <f>'1GDP長期時系列'!CB39</f>
        <v>11941890</v>
      </c>
    </row>
    <row r="5" spans="1:10">
      <c r="A5" s="772">
        <v>95</v>
      </c>
      <c r="B5" s="431">
        <f t="shared" si="0"/>
        <v>103.65276314239973</v>
      </c>
      <c r="C5" s="432">
        <f t="shared" si="1"/>
        <v>106.17999987916396</v>
      </c>
      <c r="D5" s="431">
        <f t="shared" si="2"/>
        <v>106.7054210011983</v>
      </c>
      <c r="E5" s="545" t="s">
        <v>1939</v>
      </c>
      <c r="F5" s="2104" t="s">
        <v>34</v>
      </c>
      <c r="G5" s="726"/>
      <c r="H5" s="131">
        <f>'1GDP長期時系列'!AN12</f>
        <v>440974.2</v>
      </c>
      <c r="I5" s="430">
        <f>'1GDP長期時系列'!L12</f>
        <v>18628680</v>
      </c>
      <c r="J5" s="3245">
        <f>'1GDP長期時系列'!CB12</f>
        <v>12742644</v>
      </c>
    </row>
    <row r="6" spans="1:10">
      <c r="A6" s="772">
        <v>96</v>
      </c>
      <c r="B6" s="431">
        <f t="shared" si="0"/>
        <v>106.63298969217558</v>
      </c>
      <c r="C6" s="432">
        <f t="shared" si="1"/>
        <v>109.27489025864273</v>
      </c>
      <c r="D6" s="431">
        <f t="shared" si="2"/>
        <v>111.2705275295619</v>
      </c>
      <c r="E6" s="545" t="s">
        <v>1961</v>
      </c>
      <c r="F6" s="2105"/>
      <c r="G6" s="726"/>
      <c r="H6" s="131">
        <f>'1GDP長期時系列'!AN13</f>
        <v>453653.1</v>
      </c>
      <c r="I6" s="430">
        <f>'1GDP長期時系列'!L13</f>
        <v>19171661</v>
      </c>
      <c r="J6" s="3245">
        <f>'1GDP長期時系列'!CB13</f>
        <v>13287804</v>
      </c>
    </row>
    <row r="7" spans="1:10">
      <c r="A7" s="772">
        <v>97</v>
      </c>
      <c r="B7" s="431">
        <f t="shared" si="0"/>
        <v>106.6662498375189</v>
      </c>
      <c r="C7" s="432">
        <f t="shared" si="1"/>
        <v>105.70032068290149</v>
      </c>
      <c r="D7" s="431">
        <f t="shared" si="2"/>
        <v>107.2186395955749</v>
      </c>
      <c r="E7" s="545" t="s">
        <v>1961</v>
      </c>
      <c r="F7" s="2105" t="s">
        <v>1947</v>
      </c>
      <c r="G7" s="726"/>
      <c r="H7" s="131">
        <f>'1GDP長期時系列'!AN14</f>
        <v>453794.6</v>
      </c>
      <c r="I7" s="430">
        <f>'1GDP長期時系列'!L14</f>
        <v>18544523</v>
      </c>
      <c r="J7" s="3245">
        <f>'1GDP長期時系列'!CB14</f>
        <v>12803932</v>
      </c>
    </row>
    <row r="8" spans="1:10">
      <c r="A8" s="772">
        <v>98</v>
      </c>
      <c r="B8" s="431">
        <f t="shared" si="0"/>
        <v>105.72410627168816</v>
      </c>
      <c r="C8" s="432">
        <f t="shared" si="1"/>
        <v>102.0032906162718</v>
      </c>
      <c r="D8" s="431">
        <f t="shared" si="2"/>
        <v>102.6826574352971</v>
      </c>
      <c r="E8" s="545"/>
      <c r="F8" s="2105"/>
      <c r="G8" s="726"/>
      <c r="H8" s="131">
        <f>'1GDP長期時系列'!AN15</f>
        <v>449786.4</v>
      </c>
      <c r="I8" s="430">
        <f>'1GDP長期時系列'!L15</f>
        <v>17895900</v>
      </c>
      <c r="J8" s="3245">
        <f>'1GDP長期時系列'!CB15</f>
        <v>12262250</v>
      </c>
    </row>
    <row r="9" spans="1:10">
      <c r="A9" s="772">
        <v>99</v>
      </c>
      <c r="B9" s="431">
        <f t="shared" si="0"/>
        <v>106.45235066958666</v>
      </c>
      <c r="C9" s="432">
        <f t="shared" si="1"/>
        <v>101.48376972434676</v>
      </c>
      <c r="D9" s="431">
        <f t="shared" si="2"/>
        <v>100.56779119553103</v>
      </c>
      <c r="E9" s="545"/>
      <c r="F9" s="2106" t="s">
        <v>1948</v>
      </c>
      <c r="G9" s="726"/>
      <c r="H9" s="131">
        <f>'1GDP長期時系列'!AN16</f>
        <v>452884.6</v>
      </c>
      <c r="I9" s="430">
        <f>'1GDP長期時系列'!L16</f>
        <v>17804753</v>
      </c>
      <c r="J9" s="3245">
        <f>'1GDP長期時系列'!CB16</f>
        <v>12009695</v>
      </c>
    </row>
    <row r="10" spans="1:10">
      <c r="A10" s="2100" t="s">
        <v>1358</v>
      </c>
      <c r="B10" s="732">
        <f t="shared" si="0"/>
        <v>109.10799110837613</v>
      </c>
      <c r="C10" s="730">
        <f t="shared" si="1"/>
        <v>104.38315650422237</v>
      </c>
      <c r="D10" s="732">
        <f t="shared" si="2"/>
        <v>102.00526884772844</v>
      </c>
      <c r="E10" s="545" t="s">
        <v>1943</v>
      </c>
      <c r="F10" s="2104" t="s">
        <v>1949</v>
      </c>
      <c r="G10" s="726"/>
      <c r="H10" s="723">
        <f>'1GDP長期時系列'!AN17</f>
        <v>464182.6</v>
      </c>
      <c r="I10" s="585">
        <f>'1GDP長期時系列'!L17</f>
        <v>18313434</v>
      </c>
      <c r="J10" s="3152">
        <f>'1GDP長期時系列'!CB17</f>
        <v>12181357</v>
      </c>
    </row>
    <row r="11" spans="1:10">
      <c r="A11" s="2096" t="s">
        <v>1359</v>
      </c>
      <c r="B11" s="726">
        <f t="shared" si="0"/>
        <v>108.5355405220221</v>
      </c>
      <c r="C11" s="432">
        <f t="shared" si="1"/>
        <v>103.08699043810702</v>
      </c>
      <c r="D11" s="726">
        <f t="shared" si="2"/>
        <v>103.97556835643269</v>
      </c>
      <c r="E11" s="658" t="s">
        <v>1962</v>
      </c>
      <c r="F11" s="2105" t="s">
        <v>1950</v>
      </c>
      <c r="G11" s="726"/>
      <c r="H11" s="131">
        <f>'1GDP長期時系列'!AN18</f>
        <v>461747.20000000001</v>
      </c>
      <c r="I11" s="430">
        <f>'1GDP長期時系列'!L18</f>
        <v>18086029</v>
      </c>
      <c r="J11" s="3245">
        <f>'1GDP長期時系列'!CB18</f>
        <v>12416648</v>
      </c>
    </row>
    <row r="12" spans="1:10">
      <c r="A12" s="2096" t="s">
        <v>1360</v>
      </c>
      <c r="B12" s="726">
        <f t="shared" si="0"/>
        <v>109.49900348843687</v>
      </c>
      <c r="C12" s="432">
        <f t="shared" si="1"/>
        <v>105.33281381434134</v>
      </c>
      <c r="D12" s="726">
        <f t="shared" si="2"/>
        <v>99.704209300202891</v>
      </c>
      <c r="E12" s="545"/>
      <c r="F12" s="2105" t="s">
        <v>34</v>
      </c>
      <c r="G12" s="726"/>
      <c r="H12" s="131">
        <f>'1GDP長期時系列'!AN19</f>
        <v>465846.1</v>
      </c>
      <c r="I12" s="430">
        <f>'1GDP長期時系列'!L19</f>
        <v>18480046</v>
      </c>
      <c r="J12" s="3245">
        <f>'1GDP長期時系列'!CB19</f>
        <v>11906567</v>
      </c>
    </row>
    <row r="13" spans="1:10">
      <c r="A13" s="2096" t="s">
        <v>1361</v>
      </c>
      <c r="B13" s="726">
        <f t="shared" si="0"/>
        <v>111.6343283248804</v>
      </c>
      <c r="C13" s="432">
        <f t="shared" si="1"/>
        <v>106.6239412454115</v>
      </c>
      <c r="D13" s="726">
        <f t="shared" si="2"/>
        <v>100.63062044617728</v>
      </c>
      <c r="E13" s="545"/>
      <c r="F13" s="2105"/>
      <c r="G13" s="726"/>
      <c r="H13" s="131">
        <f>'1GDP長期時系列'!AN20</f>
        <v>474930.5</v>
      </c>
      <c r="I13" s="430">
        <f>'1GDP長期時系列'!L20</f>
        <v>18706567</v>
      </c>
      <c r="J13" s="3245">
        <f>'1GDP長期時系列'!CB20</f>
        <v>12017198</v>
      </c>
    </row>
    <row r="14" spans="1:10">
      <c r="A14" s="2096" t="s">
        <v>1362</v>
      </c>
      <c r="B14" s="726">
        <f t="shared" si="0"/>
        <v>113.52216477240542</v>
      </c>
      <c r="C14" s="432">
        <f t="shared" si="1"/>
        <v>110.17502189013335</v>
      </c>
      <c r="D14" s="726">
        <f t="shared" si="2"/>
        <v>101.28278689554166</v>
      </c>
      <c r="E14" s="545"/>
      <c r="F14" s="2106"/>
      <c r="G14" s="726"/>
      <c r="H14" s="131">
        <f>'1GDP長期時系列'!AN21</f>
        <v>482962</v>
      </c>
      <c r="I14" s="430">
        <f>'1GDP長期時系列'!L21</f>
        <v>19329584</v>
      </c>
      <c r="J14" s="3245">
        <f>'1GDP長期時系列'!CB21</f>
        <v>12095079</v>
      </c>
    </row>
    <row r="15" spans="1:10">
      <c r="A15" s="2096" t="s">
        <v>1363</v>
      </c>
      <c r="B15" s="726">
        <f t="shared" si="0"/>
        <v>115.77024502737321</v>
      </c>
      <c r="C15" s="432">
        <f t="shared" si="1"/>
        <v>112.90577399077108</v>
      </c>
      <c r="D15" s="726">
        <f t="shared" si="2"/>
        <v>104.01135833607577</v>
      </c>
      <c r="E15" s="545"/>
      <c r="F15" s="2104"/>
      <c r="G15" s="726"/>
      <c r="H15" s="131">
        <f>'1GDP長期時系列'!AN22</f>
        <v>492526.1</v>
      </c>
      <c r="I15" s="430">
        <f>'1GDP長期時系列'!L22</f>
        <v>19808679</v>
      </c>
      <c r="J15" s="3245">
        <f>'1GDP長期時系列'!CB22</f>
        <v>12420922</v>
      </c>
    </row>
    <row r="16" spans="1:10">
      <c r="A16" s="2096" t="s">
        <v>1364</v>
      </c>
      <c r="B16" s="726">
        <f t="shared" si="0"/>
        <v>117.39383373359118</v>
      </c>
      <c r="C16" s="432">
        <f t="shared" si="1"/>
        <v>112.7571171574985</v>
      </c>
      <c r="D16" s="726">
        <f t="shared" si="2"/>
        <v>103.54337546234306</v>
      </c>
      <c r="E16" s="545"/>
      <c r="F16" s="2105"/>
      <c r="G16" s="726"/>
      <c r="H16" s="131">
        <f>'1GDP長期時系列'!AN23</f>
        <v>499433.4</v>
      </c>
      <c r="I16" s="430">
        <f>'1GDP長期時系列'!L23</f>
        <v>19782598</v>
      </c>
      <c r="J16" s="3245">
        <f>'1GDP長期時系列'!CB23</f>
        <v>12365036</v>
      </c>
    </row>
    <row r="17" spans="1:10">
      <c r="A17" s="2096" t="s">
        <v>1365</v>
      </c>
      <c r="B17" s="726">
        <f t="shared" si="0"/>
        <v>118.80314718542778</v>
      </c>
      <c r="C17" s="432">
        <f t="shared" si="1"/>
        <v>113.29266022488954</v>
      </c>
      <c r="D17" s="726">
        <f t="shared" si="2"/>
        <v>104.31483626126183</v>
      </c>
      <c r="E17" s="545"/>
      <c r="F17" s="2105" t="s">
        <v>1951</v>
      </c>
      <c r="G17" s="726"/>
      <c r="H17" s="131">
        <f>'1GDP長期時系列'!AN24</f>
        <v>505429.1</v>
      </c>
      <c r="I17" s="430">
        <f>'1GDP長期時系列'!L24</f>
        <v>19876556</v>
      </c>
      <c r="J17" s="3245">
        <f>'1GDP長期時系列'!CB24</f>
        <v>12457163</v>
      </c>
    </row>
    <row r="18" spans="1:10">
      <c r="A18" s="2096" t="s">
        <v>1366</v>
      </c>
      <c r="B18" s="726">
        <f t="shared" si="0"/>
        <v>114.72392551513855</v>
      </c>
      <c r="C18" s="432">
        <f t="shared" si="1"/>
        <v>111.40925948366302</v>
      </c>
      <c r="D18" s="726">
        <f t="shared" si="2"/>
        <v>101.50103543074003</v>
      </c>
      <c r="E18" s="545"/>
      <c r="F18" s="2105"/>
      <c r="G18" s="726"/>
      <c r="H18" s="131">
        <f>'1GDP長期時系列'!AN25</f>
        <v>488074.7</v>
      </c>
      <c r="I18" s="430">
        <f>'1GDP長期時系列'!L25</f>
        <v>19546124</v>
      </c>
      <c r="J18" s="3245">
        <f>'1GDP長期時系列'!CB25</f>
        <v>12121142</v>
      </c>
    </row>
    <row r="19" spans="1:10">
      <c r="A19" s="2096" t="s">
        <v>1367</v>
      </c>
      <c r="B19" s="726">
        <f t="shared" si="0"/>
        <v>112.22222196105108</v>
      </c>
      <c r="C19" s="432">
        <f t="shared" si="1"/>
        <v>103.72640690489075</v>
      </c>
      <c r="D19" s="726">
        <f t="shared" si="2"/>
        <v>97.022238523382825</v>
      </c>
      <c r="E19" s="545" t="s">
        <v>1942</v>
      </c>
      <c r="F19" s="2106" t="s">
        <v>1952</v>
      </c>
      <c r="G19" s="726"/>
      <c r="H19" s="131">
        <f>'1GDP長期時系列'!AN26</f>
        <v>477431.6</v>
      </c>
      <c r="I19" s="430">
        <f>'1GDP長期時系列'!L26</f>
        <v>18198211</v>
      </c>
      <c r="J19" s="3245">
        <f>'1GDP長期時系列'!CB26</f>
        <v>11586289</v>
      </c>
    </row>
    <row r="20" spans="1:10">
      <c r="A20">
        <v>10</v>
      </c>
      <c r="B20" s="726">
        <f t="shared" si="0"/>
        <v>115.88861823723111</v>
      </c>
      <c r="C20" s="432">
        <f t="shared" si="1"/>
        <v>110.43056732408694</v>
      </c>
      <c r="D20" s="726">
        <f t="shared" si="2"/>
        <v>103.27952275561071</v>
      </c>
      <c r="E20" s="1201"/>
      <c r="F20" s="2104"/>
      <c r="G20" s="726"/>
      <c r="H20" s="131">
        <f>'1GDP長期時系列'!AN27</f>
        <v>493029.7</v>
      </c>
      <c r="I20" s="430">
        <f>'1GDP長期時系列'!L27</f>
        <v>19374418</v>
      </c>
      <c r="J20" s="3245">
        <f>'1GDP長期時系列'!CB27</f>
        <v>12333527</v>
      </c>
    </row>
    <row r="21" spans="1:10">
      <c r="A21" s="773">
        <v>11</v>
      </c>
      <c r="B21" s="762">
        <f t="shared" si="0"/>
        <v>116.41758382790661</v>
      </c>
      <c r="C21" s="673">
        <f t="shared" si="1"/>
        <v>110.56884479715903</v>
      </c>
      <c r="D21" s="762">
        <f t="shared" si="2"/>
        <v>104.07326645949678</v>
      </c>
      <c r="E21" s="658" t="s">
        <v>1944</v>
      </c>
      <c r="F21" s="2105" t="s">
        <v>1953</v>
      </c>
      <c r="G21" s="726"/>
      <c r="H21" s="2114">
        <f>'1GDP長期時系列'!AN28</f>
        <v>495280.1</v>
      </c>
      <c r="I21" s="582">
        <f>'1GDP長期時系列'!L28</f>
        <v>19398678</v>
      </c>
      <c r="J21" s="3246">
        <f>'1GDP長期時系列'!CB28</f>
        <v>12428315</v>
      </c>
    </row>
    <row r="22" spans="1:10">
      <c r="A22" s="772">
        <v>12</v>
      </c>
      <c r="B22" s="431">
        <f t="shared" si="0"/>
        <v>117.36809531723011</v>
      </c>
      <c r="C22" s="432">
        <f t="shared" si="1"/>
        <v>111.43167114994989</v>
      </c>
      <c r="D22" s="431">
        <f t="shared" si="2"/>
        <v>104.74279197011529</v>
      </c>
      <c r="E22" s="545"/>
      <c r="F22" s="2105"/>
      <c r="G22" s="726"/>
      <c r="H22" s="131">
        <f>'1GDP長期時系列'!AN29</f>
        <v>499323.9</v>
      </c>
      <c r="I22" s="430">
        <f>'1GDP長期時系列'!L29</f>
        <v>19550056</v>
      </c>
      <c r="J22" s="3245">
        <f>'1GDP長期時系列'!CB29</f>
        <v>12508269</v>
      </c>
    </row>
    <row r="23" spans="1:10">
      <c r="A23" s="772">
        <v>13</v>
      </c>
      <c r="B23" s="431">
        <f t="shared" si="0"/>
        <v>120.47334710593252</v>
      </c>
      <c r="C23" s="432">
        <f t="shared" si="1"/>
        <v>113.20177100042099</v>
      </c>
      <c r="D23" s="431">
        <f t="shared" si="2"/>
        <v>105.61365077052291</v>
      </c>
      <c r="E23" s="545"/>
      <c r="F23" s="2106" t="s">
        <v>1954</v>
      </c>
      <c r="G23" s="726"/>
      <c r="H23" s="131">
        <f>'1GDP長期時系列'!AN30</f>
        <v>512534.7</v>
      </c>
      <c r="I23" s="430">
        <f>'1GDP長期時系列'!L30</f>
        <v>19860610</v>
      </c>
      <c r="J23" s="3245">
        <f>'1GDP長期時系列'!CB30</f>
        <v>12612266</v>
      </c>
    </row>
    <row r="24" spans="1:10">
      <c r="A24" s="772">
        <v>14</v>
      </c>
      <c r="B24" s="431">
        <f t="shared" si="0"/>
        <v>120.0430336919396</v>
      </c>
      <c r="C24" s="432">
        <f t="shared" si="1"/>
        <v>113.72959652046913</v>
      </c>
      <c r="D24" s="431">
        <f t="shared" si="2"/>
        <v>106.79345564228109</v>
      </c>
      <c r="E24" s="545"/>
      <c r="F24" s="2105"/>
      <c r="G24" s="726"/>
      <c r="H24" s="131">
        <f>'1GDP長期時系列'!AN31</f>
        <v>510704</v>
      </c>
      <c r="I24" s="430">
        <f>'1GDP長期時系列'!L31</f>
        <v>19953214</v>
      </c>
      <c r="J24" s="3245">
        <f>'1GDP長期時系列'!CB31</f>
        <v>12753157</v>
      </c>
    </row>
    <row r="25" spans="1:10">
      <c r="A25" s="772">
        <v>15</v>
      </c>
      <c r="B25" s="431">
        <f t="shared" si="0"/>
        <v>121.57542143424797</v>
      </c>
      <c r="C25" s="432">
        <f t="shared" si="1"/>
        <v>114.98639967524744</v>
      </c>
      <c r="D25" s="431">
        <f t="shared" si="2"/>
        <v>108.35193591634156</v>
      </c>
      <c r="E25" s="545"/>
      <c r="F25" s="2105"/>
      <c r="G25" s="726"/>
      <c r="H25" s="131">
        <f>'1GDP長期時系列'!AN32</f>
        <v>517223.3</v>
      </c>
      <c r="I25" s="430">
        <f>'1GDP長期時系列'!L32</f>
        <v>20173713</v>
      </c>
      <c r="J25" s="3245">
        <f>'1GDP長期時系列'!CB32</f>
        <v>12939269</v>
      </c>
    </row>
    <row r="26" spans="1:10">
      <c r="A26" s="772">
        <v>16</v>
      </c>
      <c r="B26" s="431">
        <f t="shared" si="0"/>
        <v>122.68948351812892</v>
      </c>
      <c r="C26" s="432">
        <f t="shared" si="1"/>
        <v>115.70645710200739</v>
      </c>
      <c r="D26" s="431">
        <f t="shared" si="2"/>
        <v>108.55377163916265</v>
      </c>
      <c r="E26" s="545"/>
      <c r="F26" s="2105"/>
      <c r="G26" s="726"/>
      <c r="H26" s="131">
        <f>'1GDP長期時系列'!AN33</f>
        <v>521962.9</v>
      </c>
      <c r="I26" s="430">
        <f>'1GDP長期時系列'!L33</f>
        <v>20300043</v>
      </c>
      <c r="J26" s="3245">
        <f>'1GDP長期時系列'!CB33</f>
        <v>12963372</v>
      </c>
    </row>
    <row r="27" spans="1:10">
      <c r="A27" s="772">
        <v>17</v>
      </c>
      <c r="B27" s="431">
        <f t="shared" si="0"/>
        <v>125.05666565044973</v>
      </c>
      <c r="C27" s="432">
        <f t="shared" si="1"/>
        <v>118.21165048698636</v>
      </c>
      <c r="D27" s="431">
        <f t="shared" si="2"/>
        <v>110.58334149787011</v>
      </c>
      <c r="E27" s="545"/>
      <c r="F27" s="2105"/>
      <c r="G27" s="726"/>
      <c r="H27" s="131">
        <f>'1GDP長期時系列'!AN34</f>
        <v>532033.69999999995</v>
      </c>
      <c r="I27" s="430">
        <f>'1GDP長期時系列'!L34</f>
        <v>20739565</v>
      </c>
      <c r="J27" s="3245">
        <f>'1GDP長期時系列'!CB34</f>
        <v>13205741</v>
      </c>
    </row>
    <row r="28" spans="1:10">
      <c r="A28" s="772">
        <v>18</v>
      </c>
      <c r="B28" s="431">
        <f t="shared" si="0"/>
        <v>125.37979442644584</v>
      </c>
      <c r="C28" s="432">
        <f t="shared" si="1"/>
        <v>118.33883612318299</v>
      </c>
      <c r="D28" s="431">
        <f t="shared" si="2"/>
        <v>111.19378292056072</v>
      </c>
      <c r="E28" s="545"/>
      <c r="F28" s="2105"/>
      <c r="G28" s="726"/>
      <c r="H28" s="131">
        <f>'1GDP長期時系列'!AN35</f>
        <v>533408.4</v>
      </c>
      <c r="I28" s="430">
        <f>'1GDP長期時系列'!L35</f>
        <v>20761879</v>
      </c>
      <c r="J28" s="3245">
        <f>'1GDP長期時系列'!CB35</f>
        <v>13278639.243212149</v>
      </c>
    </row>
    <row r="29" spans="1:10">
      <c r="A29" s="2122">
        <v>19</v>
      </c>
      <c r="B29" s="3150">
        <f t="shared" si="0"/>
        <v>125.42184559253715</v>
      </c>
      <c r="C29" s="730">
        <f>I29/I$4*100</f>
        <v>118.30670627504998</v>
      </c>
      <c r="D29" s="3150">
        <f>J29/J$4*100</f>
        <v>0</v>
      </c>
      <c r="E29" s="2107"/>
      <c r="F29" s="3151"/>
      <c r="G29" s="726"/>
      <c r="H29" s="723">
        <f>'1GDP長期時系列'!AN36</f>
        <v>533587.30000000005</v>
      </c>
      <c r="I29" s="585">
        <f>'1GDP長期時系列'!L36</f>
        <v>20756242</v>
      </c>
      <c r="J29" s="3152">
        <f>'1GDP長期時系列'!CB36</f>
        <v>0</v>
      </c>
    </row>
    <row r="30" spans="1:10">
      <c r="H30" s="548"/>
      <c r="I30" s="548"/>
      <c r="J30" s="548"/>
    </row>
    <row r="31" spans="1:10">
      <c r="A31" t="s">
        <v>1937</v>
      </c>
    </row>
    <row r="32" spans="1:10">
      <c r="A32" t="s">
        <v>2250</v>
      </c>
    </row>
  </sheetData>
  <phoneticPr fontId="2"/>
  <pageMargins left="0.7" right="0.7" top="0.75" bottom="0.75" header="0.3" footer="0.3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E90"/>
  <sheetViews>
    <sheetView workbookViewId="0">
      <selection activeCell="F6" sqref="F6"/>
    </sheetView>
  </sheetViews>
  <sheetFormatPr defaultRowHeight="13.5"/>
  <cols>
    <col min="1" max="2" width="10.875" customWidth="1"/>
    <col min="3" max="4" width="9.375" bestFit="1" customWidth="1"/>
    <col min="5" max="5" width="9.25" customWidth="1"/>
    <col min="6" max="7" width="9.375" bestFit="1" customWidth="1"/>
    <col min="8" max="9" width="9.625" customWidth="1"/>
    <col min="12" max="12" width="9" hidden="1" customWidth="1"/>
    <col min="15" max="15" width="17.5" customWidth="1"/>
    <col min="16" max="16" width="23.625" customWidth="1"/>
    <col min="17" max="17" width="5.5" customWidth="1"/>
    <col min="18" max="18" width="9" customWidth="1"/>
    <col min="19" max="19" width="7.375" customWidth="1"/>
    <col min="20" max="31" width="10.75" customWidth="1"/>
  </cols>
  <sheetData>
    <row r="1" spans="1:31">
      <c r="A1" s="1" t="s">
        <v>1969</v>
      </c>
      <c r="B1" s="1"/>
      <c r="E1" t="s">
        <v>603</v>
      </c>
      <c r="H1" t="s">
        <v>1740</v>
      </c>
      <c r="J1" t="s">
        <v>1740</v>
      </c>
      <c r="M1" t="s">
        <v>1740</v>
      </c>
    </row>
    <row r="2" spans="1:31">
      <c r="A2" s="1"/>
      <c r="B2" s="2212" t="s">
        <v>2029</v>
      </c>
      <c r="C2" s="2213">
        <v>5526689</v>
      </c>
      <c r="D2" s="2213">
        <v>3596836</v>
      </c>
      <c r="E2" t="s">
        <v>2026</v>
      </c>
      <c r="H2" t="s">
        <v>2023</v>
      </c>
      <c r="J2" t="s">
        <v>2024</v>
      </c>
      <c r="M2" t="s">
        <v>2025</v>
      </c>
      <c r="O2" s="2182"/>
      <c r="P2" s="2182"/>
    </row>
    <row r="3" spans="1:31">
      <c r="A3" s="2101" t="s">
        <v>603</v>
      </c>
      <c r="B3" s="3878" t="s">
        <v>2021</v>
      </c>
      <c r="C3" s="3879"/>
      <c r="D3" s="3880"/>
      <c r="E3" s="3878" t="s">
        <v>2022</v>
      </c>
      <c r="F3" s="3879"/>
      <c r="G3" s="3880"/>
      <c r="H3" s="3882" t="s">
        <v>1963</v>
      </c>
      <c r="I3" s="3883"/>
      <c r="J3" s="3878" t="s">
        <v>1964</v>
      </c>
      <c r="K3" s="3879"/>
      <c r="L3" s="3880"/>
      <c r="M3" s="3878" t="s">
        <v>1970</v>
      </c>
      <c r="N3" s="3880"/>
      <c r="O3" s="2101" t="s">
        <v>1940</v>
      </c>
      <c r="P3" s="2101" t="s">
        <v>2082</v>
      </c>
    </row>
    <row r="4" spans="1:31">
      <c r="A4" s="1555"/>
      <c r="B4" s="2101" t="s">
        <v>600</v>
      </c>
      <c r="C4" s="2101" t="s">
        <v>599</v>
      </c>
      <c r="D4" s="2179" t="s">
        <v>1066</v>
      </c>
      <c r="E4" s="2112" t="s">
        <v>600</v>
      </c>
      <c r="F4" s="2112" t="s">
        <v>599</v>
      </c>
      <c r="G4" s="2179" t="s">
        <v>1066</v>
      </c>
      <c r="H4" s="3154" t="s">
        <v>600</v>
      </c>
      <c r="I4" s="1621" t="s">
        <v>599</v>
      </c>
      <c r="J4" s="2115" t="s">
        <v>600</v>
      </c>
      <c r="K4" s="2166" t="s">
        <v>599</v>
      </c>
      <c r="L4" s="2116" t="s">
        <v>1966</v>
      </c>
      <c r="M4" s="2166" t="s">
        <v>600</v>
      </c>
      <c r="N4" s="2108" t="s">
        <v>599</v>
      </c>
      <c r="O4" s="2107"/>
      <c r="P4" s="2107"/>
    </row>
    <row r="5" spans="1:31">
      <c r="A5" s="2109" t="s">
        <v>1958</v>
      </c>
      <c r="B5" s="2109" t="s">
        <v>1959</v>
      </c>
      <c r="C5" s="2109" t="s">
        <v>1959</v>
      </c>
      <c r="D5" s="2109" t="s">
        <v>1959</v>
      </c>
      <c r="E5" s="2145" t="s">
        <v>1960</v>
      </c>
      <c r="F5" s="2113" t="s">
        <v>1960</v>
      </c>
      <c r="G5" s="2109" t="s">
        <v>1960</v>
      </c>
      <c r="H5" s="3844" t="s">
        <v>1965</v>
      </c>
      <c r="I5" s="3840"/>
      <c r="J5" s="3878" t="s">
        <v>2004</v>
      </c>
      <c r="K5" s="3879"/>
      <c r="L5" s="3880"/>
      <c r="M5" s="3878" t="s">
        <v>1965</v>
      </c>
      <c r="N5" s="3880"/>
      <c r="O5" s="1555"/>
      <c r="P5" s="2216"/>
    </row>
    <row r="6" spans="1:31">
      <c r="A6" s="2183" t="s">
        <v>1957</v>
      </c>
      <c r="B6" s="2000">
        <v>125265074</v>
      </c>
      <c r="C6" s="2000">
        <v>5469360</v>
      </c>
      <c r="D6" s="2194">
        <v>3554681</v>
      </c>
      <c r="E6" s="2000">
        <f>'1GDP長期時系列'!AN11*10</f>
        <v>4268891</v>
      </c>
      <c r="F6" s="1207">
        <f>'3_2震災前後比較2'!I4/100</f>
        <v>175444.34</v>
      </c>
      <c r="G6" s="2000">
        <f>'3_2震災前後比較2'!J4/100</f>
        <v>119418.9</v>
      </c>
      <c r="H6" s="2200">
        <v>99.9</v>
      </c>
      <c r="I6" s="3155">
        <v>99.537617554858926</v>
      </c>
      <c r="J6" s="2185">
        <v>0.64</v>
      </c>
      <c r="K6" s="2186">
        <v>0.45</v>
      </c>
      <c r="L6" s="2187">
        <v>0.41</v>
      </c>
      <c r="M6" s="738">
        <v>108.6</v>
      </c>
      <c r="N6" s="2184">
        <v>123.78791273204736</v>
      </c>
      <c r="O6" s="2188" t="s">
        <v>1941</v>
      </c>
      <c r="P6" s="2136"/>
    </row>
    <row r="7" spans="1:31">
      <c r="A7" s="2188">
        <v>95</v>
      </c>
      <c r="B7" s="2196">
        <v>125570246</v>
      </c>
      <c r="C7" s="2196">
        <v>5401877</v>
      </c>
      <c r="D7" s="2197">
        <v>3450219</v>
      </c>
      <c r="E7" s="2000">
        <f>'1GDP長期時系列'!AN12*10</f>
        <v>4409742</v>
      </c>
      <c r="F7" s="2198">
        <f>'3_2震災前後比較2'!I5/100</f>
        <v>186286.8</v>
      </c>
      <c r="G7" s="2196">
        <f>'3_2震災前後比較2'!J5/100</f>
        <v>127426.44</v>
      </c>
      <c r="H7" s="2200">
        <v>103</v>
      </c>
      <c r="I7" s="2199">
        <v>97.398119122257029</v>
      </c>
      <c r="J7" s="2201">
        <v>0.63</v>
      </c>
      <c r="K7" s="2202">
        <v>0.48</v>
      </c>
      <c r="L7" s="2203">
        <v>0.41</v>
      </c>
      <c r="M7" s="2199">
        <v>110.9</v>
      </c>
      <c r="N7" s="2200">
        <v>123.54083106990757</v>
      </c>
      <c r="O7" s="1556" t="s">
        <v>1973</v>
      </c>
      <c r="P7" s="1555" t="s">
        <v>1961</v>
      </c>
      <c r="S7" s="1" t="s">
        <v>1987</v>
      </c>
      <c r="AD7" t="s">
        <v>761</v>
      </c>
    </row>
    <row r="8" spans="1:31">
      <c r="A8" s="2136">
        <v>96</v>
      </c>
      <c r="B8" s="2204">
        <v>125859439</v>
      </c>
      <c r="C8" s="2204">
        <v>5421331</v>
      </c>
      <c r="D8" s="2205">
        <v>3483402</v>
      </c>
      <c r="E8" s="575">
        <f>'1GDP長期時系列'!AN13*10</f>
        <v>4536531</v>
      </c>
      <c r="F8" s="2206">
        <f>'3_2震災前後比較2'!I6/100</f>
        <v>191716.61</v>
      </c>
      <c r="G8" s="2204">
        <f>'3_2震災前後比較2'!J6/100</f>
        <v>132878.04</v>
      </c>
      <c r="H8" s="2208">
        <v>105.4</v>
      </c>
      <c r="I8" s="2207">
        <v>103.20532915360501</v>
      </c>
      <c r="J8" s="2209">
        <v>0.7</v>
      </c>
      <c r="K8" s="2210">
        <v>0.61</v>
      </c>
      <c r="L8" s="2211">
        <v>0.52</v>
      </c>
      <c r="M8" s="2207">
        <v>112.6</v>
      </c>
      <c r="N8" s="2208">
        <v>123.91145356311728</v>
      </c>
      <c r="O8" s="1555"/>
      <c r="P8" s="1555" t="s">
        <v>1961</v>
      </c>
      <c r="S8" s="1556"/>
      <c r="T8" s="1554" t="s">
        <v>1979</v>
      </c>
      <c r="U8" s="773"/>
      <c r="V8" s="2111"/>
      <c r="W8" s="773" t="s">
        <v>1978</v>
      </c>
      <c r="X8" s="773"/>
      <c r="Y8" s="773"/>
      <c r="Z8" s="1554" t="s">
        <v>1983</v>
      </c>
      <c r="AA8" s="773"/>
      <c r="AB8" s="2111"/>
      <c r="AC8" s="1554" t="s">
        <v>1981</v>
      </c>
      <c r="AD8" s="773"/>
      <c r="AE8" s="2111"/>
    </row>
    <row r="9" spans="1:31">
      <c r="A9" s="2136">
        <v>97</v>
      </c>
      <c r="B9" s="2204">
        <v>126156558</v>
      </c>
      <c r="C9" s="2204">
        <v>5454893</v>
      </c>
      <c r="D9" s="2205">
        <v>3516584</v>
      </c>
      <c r="E9" s="575">
        <f>'1GDP長期時系列'!AN14*10</f>
        <v>4537946</v>
      </c>
      <c r="F9" s="2206">
        <f>'3_2震災前後比較2'!I7/100</f>
        <v>185445.23</v>
      </c>
      <c r="G9" s="2204">
        <f>'3_2震災前後比較2'!J7/100</f>
        <v>128039.32</v>
      </c>
      <c r="H9" s="2208">
        <v>109.2</v>
      </c>
      <c r="I9" s="2207">
        <v>111.2539184952978</v>
      </c>
      <c r="J9" s="2209">
        <v>0.72</v>
      </c>
      <c r="K9" s="2210">
        <v>0.57999999999999996</v>
      </c>
      <c r="L9" s="2211">
        <v>0.44</v>
      </c>
      <c r="M9" s="2207">
        <v>113</v>
      </c>
      <c r="N9" s="2208">
        <v>124.15853522525708</v>
      </c>
      <c r="O9" s="1555" t="s">
        <v>2092</v>
      </c>
      <c r="P9" s="1555" t="s">
        <v>1961</v>
      </c>
      <c r="S9" s="2102" t="s">
        <v>1980</v>
      </c>
      <c r="T9" s="2122"/>
      <c r="U9" s="2113" t="s">
        <v>418</v>
      </c>
      <c r="V9" s="2109" t="s">
        <v>647</v>
      </c>
      <c r="W9" s="2097"/>
      <c r="X9" s="2113" t="s">
        <v>418</v>
      </c>
      <c r="Y9" s="2109" t="s">
        <v>647</v>
      </c>
      <c r="Z9" s="2112"/>
      <c r="AA9" s="2145" t="s">
        <v>418</v>
      </c>
      <c r="AB9" s="2109" t="s">
        <v>647</v>
      </c>
      <c r="AC9" s="2146"/>
      <c r="AD9" s="2113" t="s">
        <v>418</v>
      </c>
      <c r="AE9" s="2109" t="s">
        <v>647</v>
      </c>
    </row>
    <row r="10" spans="1:31">
      <c r="A10" s="1555">
        <v>98</v>
      </c>
      <c r="B10" s="132">
        <v>126471863</v>
      </c>
      <c r="C10" s="132">
        <v>5493702</v>
      </c>
      <c r="D10" s="131">
        <v>3549767</v>
      </c>
      <c r="E10" s="740">
        <f>'1GDP長期時系列'!AN15*10</f>
        <v>4497864</v>
      </c>
      <c r="F10" s="430">
        <f>'3_2震災前後比較2'!I8/100</f>
        <v>178959</v>
      </c>
      <c r="G10" s="132">
        <f>'3_2震災前後比較2'!J8/100</f>
        <v>122622.5</v>
      </c>
      <c r="H10" s="432">
        <v>101.7</v>
      </c>
      <c r="I10" s="431">
        <v>105.14106583072099</v>
      </c>
      <c r="J10" s="2117">
        <v>0.53</v>
      </c>
      <c r="K10" s="2167">
        <v>0.39</v>
      </c>
      <c r="L10" s="2118">
        <v>0.31</v>
      </c>
      <c r="M10" s="431">
        <v>110.8</v>
      </c>
      <c r="N10" s="432">
        <v>119.83460613781033</v>
      </c>
      <c r="O10" s="1555"/>
      <c r="P10" s="1555" t="s">
        <v>2103</v>
      </c>
      <c r="S10" s="1556">
        <v>1990</v>
      </c>
      <c r="T10" s="2114">
        <v>2022983</v>
      </c>
      <c r="U10" s="2114">
        <v>1565464</v>
      </c>
      <c r="V10" s="1213">
        <v>457519</v>
      </c>
      <c r="W10" s="582">
        <v>13133818</v>
      </c>
      <c r="X10" s="2114">
        <v>11200523</v>
      </c>
      <c r="Y10" s="1213">
        <v>1933295</v>
      </c>
      <c r="Z10" s="2114">
        <f t="shared" ref="Z10:Z16" si="0">AA10+AB10</f>
        <v>15156801</v>
      </c>
      <c r="AA10" s="2114">
        <f t="shared" ref="AA10:AB16" si="1">U10+X10</f>
        <v>12765987</v>
      </c>
      <c r="AB10" s="1213">
        <f t="shared" si="1"/>
        <v>2390814</v>
      </c>
      <c r="AC10" s="2114">
        <v>37154010</v>
      </c>
      <c r="AD10" s="2114">
        <v>16591209</v>
      </c>
      <c r="AE10" s="1213">
        <v>20562801</v>
      </c>
    </row>
    <row r="11" spans="1:31">
      <c r="A11" s="1555">
        <v>99</v>
      </c>
      <c r="B11" s="132">
        <v>126666894</v>
      </c>
      <c r="C11" s="132">
        <v>5527818</v>
      </c>
      <c r="D11" s="131">
        <v>3564302</v>
      </c>
      <c r="E11" s="740">
        <f>'1GDP長期時系列'!AN16*10</f>
        <v>4528846</v>
      </c>
      <c r="F11" s="430">
        <f>'3_2震災前後比較2'!I9/100</f>
        <v>178047.53</v>
      </c>
      <c r="G11" s="132">
        <f>'3_2震災前後比較2'!J9/100</f>
        <v>120096.95</v>
      </c>
      <c r="H11" s="432">
        <v>101.9</v>
      </c>
      <c r="I11" s="431">
        <v>103.10344827586206</v>
      </c>
      <c r="J11" s="2117">
        <v>0.48</v>
      </c>
      <c r="K11" s="2167">
        <v>0.35</v>
      </c>
      <c r="L11" s="2118">
        <v>0.3</v>
      </c>
      <c r="M11" s="431">
        <v>109.6</v>
      </c>
      <c r="N11" s="432">
        <v>116.74608536106264</v>
      </c>
      <c r="O11" s="1555" t="s">
        <v>2093</v>
      </c>
      <c r="P11" s="1555" t="s">
        <v>2090</v>
      </c>
      <c r="S11" s="1555">
        <v>1995</v>
      </c>
      <c r="T11" s="131">
        <v>1839855</v>
      </c>
      <c r="U11" s="131">
        <v>1611955</v>
      </c>
      <c r="V11" s="132">
        <v>227900</v>
      </c>
      <c r="W11" s="430">
        <v>11048425</v>
      </c>
      <c r="X11" s="131">
        <v>9033521</v>
      </c>
      <c r="Y11" s="132">
        <v>2014904</v>
      </c>
      <c r="Z11" s="131">
        <f t="shared" si="0"/>
        <v>12888280</v>
      </c>
      <c r="AA11" s="131">
        <f t="shared" si="1"/>
        <v>10645476</v>
      </c>
      <c r="AB11" s="132">
        <f t="shared" si="1"/>
        <v>2242804</v>
      </c>
      <c r="AC11" s="131">
        <v>37954955</v>
      </c>
      <c r="AD11" s="131">
        <v>14492119</v>
      </c>
      <c r="AE11" s="132">
        <v>23462836</v>
      </c>
    </row>
    <row r="12" spans="1:31">
      <c r="A12" s="2121" t="s">
        <v>2030</v>
      </c>
      <c r="B12" s="2181">
        <v>126925843</v>
      </c>
      <c r="C12" s="638">
        <v>5550574</v>
      </c>
      <c r="D12" s="723">
        <v>3578827</v>
      </c>
      <c r="E12" s="779">
        <f>'1GDP長期時系列'!AN17*10</f>
        <v>4641826</v>
      </c>
      <c r="F12" s="585">
        <f>'3_2震災前後比較2'!I10/100</f>
        <v>183134.34</v>
      </c>
      <c r="G12" s="638">
        <f>'3_2震災前後比較2'!J10/100</f>
        <v>121813.57</v>
      </c>
      <c r="H12" s="730">
        <v>107.8</v>
      </c>
      <c r="I12" s="732">
        <v>106.2617554858934</v>
      </c>
      <c r="J12" s="2119">
        <v>0.59</v>
      </c>
      <c r="K12" s="2168">
        <v>0.44</v>
      </c>
      <c r="L12" s="2120">
        <v>0.4</v>
      </c>
      <c r="M12" s="732">
        <v>110.3</v>
      </c>
      <c r="N12" s="730">
        <v>113.70460417931152</v>
      </c>
      <c r="O12" s="2107" t="s">
        <v>2092</v>
      </c>
      <c r="P12" s="2107" t="s">
        <v>2084</v>
      </c>
      <c r="S12" s="1555">
        <v>1997</v>
      </c>
      <c r="T12" s="131">
        <v>1788534</v>
      </c>
      <c r="U12" s="131">
        <v>1272106</v>
      </c>
      <c r="V12" s="132">
        <v>516428</v>
      </c>
      <c r="W12" s="430">
        <v>13034225</v>
      </c>
      <c r="X12" s="131">
        <v>10584504</v>
      </c>
      <c r="Y12" s="132">
        <v>2449721</v>
      </c>
      <c r="Z12" s="131">
        <f t="shared" si="0"/>
        <v>14822759</v>
      </c>
      <c r="AA12" s="131">
        <f t="shared" si="1"/>
        <v>11856610</v>
      </c>
      <c r="AB12" s="132">
        <f t="shared" si="1"/>
        <v>2966149</v>
      </c>
      <c r="AC12" s="131">
        <v>39626148</v>
      </c>
      <c r="AD12" s="131">
        <v>16025679</v>
      </c>
      <c r="AE12" s="132">
        <v>23600469</v>
      </c>
    </row>
    <row r="13" spans="1:31">
      <c r="A13" s="2189" t="s">
        <v>1359</v>
      </c>
      <c r="B13" s="2190">
        <v>127316043</v>
      </c>
      <c r="C13" s="575">
        <v>5571927</v>
      </c>
      <c r="D13" s="574">
        <v>3597191</v>
      </c>
      <c r="E13" s="575">
        <f>'1GDP長期時系列'!AN18*10</f>
        <v>4617472</v>
      </c>
      <c r="F13" s="1174">
        <f>'3_2震災前後比較2'!I11/100</f>
        <v>180860.29</v>
      </c>
      <c r="G13" s="575">
        <f>'3_2震災前後比較2'!J11/100</f>
        <v>124166.48</v>
      </c>
      <c r="H13" s="2208">
        <v>100.5</v>
      </c>
      <c r="I13" s="2207">
        <v>97.805642633228828</v>
      </c>
      <c r="J13" s="2185">
        <v>0.59</v>
      </c>
      <c r="K13" s="2191">
        <v>0.45</v>
      </c>
      <c r="L13" s="2187">
        <v>0.39</v>
      </c>
      <c r="M13" s="568">
        <v>110.3</v>
      </c>
      <c r="N13" s="1902">
        <v>114.33961675192921</v>
      </c>
      <c r="O13" s="2136" t="s">
        <v>2094</v>
      </c>
      <c r="P13" s="2136" t="s">
        <v>1962</v>
      </c>
      <c r="S13" s="1555">
        <v>2000</v>
      </c>
      <c r="T13" s="131">
        <v>2372013</v>
      </c>
      <c r="U13" s="131">
        <v>2023285</v>
      </c>
      <c r="V13" s="132">
        <v>348728</v>
      </c>
      <c r="W13" s="430">
        <v>12109504</v>
      </c>
      <c r="X13" s="131">
        <v>9218559</v>
      </c>
      <c r="Y13" s="132">
        <v>2890945</v>
      </c>
      <c r="Z13" s="131">
        <f t="shared" si="0"/>
        <v>14481517</v>
      </c>
      <c r="AA13" s="131">
        <f t="shared" si="1"/>
        <v>11241844</v>
      </c>
      <c r="AB13" s="132">
        <f t="shared" si="1"/>
        <v>3239673</v>
      </c>
      <c r="AC13" s="131">
        <v>37432605</v>
      </c>
      <c r="AD13" s="131">
        <v>14377303</v>
      </c>
      <c r="AE13" s="132">
        <v>23055302</v>
      </c>
    </row>
    <row r="14" spans="1:31">
      <c r="A14" s="2110" t="s">
        <v>1360</v>
      </c>
      <c r="B14" s="548">
        <v>127485823</v>
      </c>
      <c r="C14" s="132">
        <v>5580263</v>
      </c>
      <c r="D14" s="131">
        <v>3612138</v>
      </c>
      <c r="E14" s="740">
        <f>'1GDP長期時系列'!AN19*10</f>
        <v>4658461</v>
      </c>
      <c r="F14" s="430">
        <f>'3_2震災前後比較2'!I12/100</f>
        <v>184800.46</v>
      </c>
      <c r="G14" s="132">
        <f>'3_2震災前後比較2'!J12/100</f>
        <v>119065.67</v>
      </c>
      <c r="H14" s="432">
        <v>99.3</v>
      </c>
      <c r="I14" s="431">
        <v>98.620689655172399</v>
      </c>
      <c r="J14" s="2117">
        <v>0.54</v>
      </c>
      <c r="K14" s="2167">
        <v>0.42</v>
      </c>
      <c r="L14" s="2118">
        <v>0.38</v>
      </c>
      <c r="M14" s="431">
        <v>108.3</v>
      </c>
      <c r="N14" s="432">
        <v>109.56768403711087</v>
      </c>
      <c r="O14" s="1555" t="s">
        <v>2083</v>
      </c>
      <c r="P14" s="1555" t="s">
        <v>2085</v>
      </c>
      <c r="S14" s="1555">
        <v>2005</v>
      </c>
      <c r="T14" s="131">
        <v>3053585</v>
      </c>
      <c r="U14" s="131">
        <v>2569281</v>
      </c>
      <c r="V14" s="132">
        <v>484304</v>
      </c>
      <c r="W14" s="430">
        <v>12067416</v>
      </c>
      <c r="X14" s="131">
        <v>9269832</v>
      </c>
      <c r="Y14" s="132">
        <v>2797584</v>
      </c>
      <c r="Z14" s="131">
        <f t="shared" si="0"/>
        <v>15121001</v>
      </c>
      <c r="AA14" s="131">
        <f t="shared" si="1"/>
        <v>11839113</v>
      </c>
      <c r="AB14" s="132">
        <f t="shared" si="1"/>
        <v>3281888</v>
      </c>
      <c r="AC14" s="131">
        <v>36365164</v>
      </c>
      <c r="AD14" s="131">
        <v>14252524</v>
      </c>
      <c r="AE14" s="132">
        <v>22112640</v>
      </c>
    </row>
    <row r="15" spans="1:31">
      <c r="A15" s="2110" t="s">
        <v>1361</v>
      </c>
      <c r="B15" s="548">
        <v>127694277</v>
      </c>
      <c r="C15" s="132">
        <v>5588684</v>
      </c>
      <c r="D15" s="131">
        <v>3624228</v>
      </c>
      <c r="E15" s="740">
        <f>'1GDP長期時系列'!AN20*10</f>
        <v>4749305</v>
      </c>
      <c r="F15" s="430">
        <f>'3_2震災前後比較2'!I13/100</f>
        <v>187065.67</v>
      </c>
      <c r="G15" s="132">
        <f>'3_2震災前後比較2'!J13/100</f>
        <v>120171.98</v>
      </c>
      <c r="H15" s="432">
        <v>102.2</v>
      </c>
      <c r="I15" s="431">
        <v>106.4655172413793</v>
      </c>
      <c r="J15" s="2117">
        <v>0.64</v>
      </c>
      <c r="K15" s="2167">
        <v>0.51</v>
      </c>
      <c r="L15" s="2118">
        <v>0.49</v>
      </c>
      <c r="M15" s="431">
        <v>108.6</v>
      </c>
      <c r="N15" s="432">
        <v>109.12877828838981</v>
      </c>
      <c r="O15" s="1555"/>
      <c r="P15" s="1555"/>
      <c r="S15" s="1555">
        <v>2011</v>
      </c>
      <c r="T15" s="131">
        <v>3112748</v>
      </c>
      <c r="U15" s="131">
        <v>2703701</v>
      </c>
      <c r="V15" s="132">
        <v>409047</v>
      </c>
      <c r="W15" s="430">
        <v>11309351</v>
      </c>
      <c r="X15" s="131">
        <v>7957179</v>
      </c>
      <c r="Y15" s="132">
        <v>3352172</v>
      </c>
      <c r="Z15" s="131">
        <f t="shared" si="0"/>
        <v>14422099</v>
      </c>
      <c r="AA15" s="131">
        <f t="shared" si="1"/>
        <v>10660880</v>
      </c>
      <c r="AB15" s="132">
        <f t="shared" si="1"/>
        <v>3761219</v>
      </c>
      <c r="AC15" s="131">
        <v>35840655</v>
      </c>
      <c r="AD15" s="131">
        <v>14367730</v>
      </c>
      <c r="AE15" s="132">
        <v>21472925</v>
      </c>
    </row>
    <row r="16" spans="1:31">
      <c r="A16" s="2110" t="s">
        <v>1362</v>
      </c>
      <c r="B16" s="548">
        <v>127786988</v>
      </c>
      <c r="C16" s="132">
        <v>5591801</v>
      </c>
      <c r="D16" s="131">
        <v>3632328</v>
      </c>
      <c r="E16" s="740">
        <f>'1GDP長期時系列'!AN21*10</f>
        <v>4829620</v>
      </c>
      <c r="F16" s="430">
        <f>'3_2震災前後比較2'!I14/100</f>
        <v>193295.84</v>
      </c>
      <c r="G16" s="132">
        <f>'3_2震災前後比較2'!J14/100</f>
        <v>120950.79</v>
      </c>
      <c r="H16" s="432">
        <v>107.1</v>
      </c>
      <c r="I16" s="431">
        <v>110.43887147335423</v>
      </c>
      <c r="J16" s="2117">
        <v>0.83</v>
      </c>
      <c r="K16" s="2167">
        <v>0.69</v>
      </c>
      <c r="L16" s="2118">
        <v>0.65</v>
      </c>
      <c r="M16" s="431">
        <v>107.7</v>
      </c>
      <c r="N16" s="432">
        <v>110.03460504638861</v>
      </c>
      <c r="O16" s="1555"/>
      <c r="P16" s="1555"/>
      <c r="S16" s="2107">
        <v>2015</v>
      </c>
      <c r="T16" s="723">
        <f>U16+V16</f>
        <v>3635532</v>
      </c>
      <c r="U16" s="723">
        <v>3025498</v>
      </c>
      <c r="V16" s="638">
        <v>610034</v>
      </c>
      <c r="W16" s="585">
        <f>X16+Y16</f>
        <v>11893851</v>
      </c>
      <c r="X16" s="723">
        <v>8611310</v>
      </c>
      <c r="Y16" s="638">
        <v>3282541</v>
      </c>
      <c r="Z16" s="723">
        <f t="shared" si="0"/>
        <v>15529383</v>
      </c>
      <c r="AA16" s="723">
        <f t="shared" si="1"/>
        <v>11636808</v>
      </c>
      <c r="AB16" s="638">
        <f t="shared" si="1"/>
        <v>3892575</v>
      </c>
      <c r="AC16" s="723">
        <f>AD16+AE16</f>
        <v>38958572</v>
      </c>
      <c r="AD16" s="723">
        <v>14787924</v>
      </c>
      <c r="AE16" s="638">
        <v>24170648</v>
      </c>
    </row>
    <row r="17" spans="1:31">
      <c r="A17" s="2110" t="s">
        <v>1363</v>
      </c>
      <c r="B17" s="548">
        <v>127767994</v>
      </c>
      <c r="C17" s="132">
        <v>5590601</v>
      </c>
      <c r="D17" s="131">
        <v>3640526</v>
      </c>
      <c r="E17" s="740">
        <f>'1GDP長期時系列'!AN22*10</f>
        <v>4925261</v>
      </c>
      <c r="F17" s="430">
        <f>'3_2震災前後比較2'!I15/100</f>
        <v>198086.79</v>
      </c>
      <c r="G17" s="132">
        <f>'3_2震災前後比較2'!J15/100</f>
        <v>124209.22</v>
      </c>
      <c r="H17" s="432">
        <v>108.6</v>
      </c>
      <c r="I17" s="431">
        <v>112.27272727272727</v>
      </c>
      <c r="J17" s="2117">
        <v>0.95</v>
      </c>
      <c r="K17" s="2167">
        <v>0.83</v>
      </c>
      <c r="L17" s="2118">
        <v>0.74</v>
      </c>
      <c r="M17" s="431">
        <v>109.3</v>
      </c>
      <c r="N17" s="432">
        <v>103.55302309759951</v>
      </c>
      <c r="O17" s="1555"/>
      <c r="P17" s="1555"/>
      <c r="S17" t="s">
        <v>1982</v>
      </c>
    </row>
    <row r="18" spans="1:31">
      <c r="A18" s="2110" t="s">
        <v>1364</v>
      </c>
      <c r="B18" s="548">
        <v>127900515</v>
      </c>
      <c r="C18" s="132">
        <v>5592495</v>
      </c>
      <c r="D18" s="131">
        <v>3648560</v>
      </c>
      <c r="E18" s="740">
        <f>'1GDP長期時系列'!AN23*10</f>
        <v>4994334</v>
      </c>
      <c r="F18" s="430">
        <f>'3_2震災前後比較2'!I16/100</f>
        <v>197825.98</v>
      </c>
      <c r="G18" s="132">
        <f>'3_2震災前後比較2'!J16/100</f>
        <v>123650.36</v>
      </c>
      <c r="H18" s="432">
        <v>113.4</v>
      </c>
      <c r="I18" s="431">
        <v>122.97021943573667</v>
      </c>
      <c r="J18" s="2117">
        <v>1.06</v>
      </c>
      <c r="K18" s="2167">
        <v>0.94</v>
      </c>
      <c r="L18" s="2118">
        <v>0.82</v>
      </c>
      <c r="M18" s="431">
        <v>110.1</v>
      </c>
      <c r="N18" s="432">
        <v>112.99488424520938</v>
      </c>
      <c r="O18" s="1555"/>
      <c r="P18" s="1555"/>
    </row>
    <row r="19" spans="1:31">
      <c r="A19" s="2121" t="s">
        <v>1365</v>
      </c>
      <c r="B19" s="2181">
        <v>128032743</v>
      </c>
      <c r="C19" s="638">
        <v>5592816</v>
      </c>
      <c r="D19" s="723">
        <v>3655914</v>
      </c>
      <c r="E19" s="740">
        <f>'1GDP長期時系列'!AN24*10</f>
        <v>5054291</v>
      </c>
      <c r="F19" s="585">
        <f>'3_2震災前後比較2'!I17/100</f>
        <v>198765.56</v>
      </c>
      <c r="G19" s="638">
        <f>'3_2震災前後比較2'!J17/100</f>
        <v>124571.63</v>
      </c>
      <c r="H19" s="730">
        <v>116.7</v>
      </c>
      <c r="I19" s="732">
        <v>122.66457680250782</v>
      </c>
      <c r="J19" s="2119">
        <v>1.04</v>
      </c>
      <c r="K19" s="2168">
        <v>0.94</v>
      </c>
      <c r="L19" s="2120">
        <v>0.82</v>
      </c>
      <c r="M19" s="732">
        <v>108.9</v>
      </c>
      <c r="N19" s="730">
        <v>115.82442556143241</v>
      </c>
      <c r="O19" s="2107" t="s">
        <v>2092</v>
      </c>
      <c r="P19" s="2107"/>
      <c r="S19" s="1" t="s">
        <v>1984</v>
      </c>
      <c r="AB19" t="s">
        <v>1985</v>
      </c>
      <c r="AC19" s="772"/>
      <c r="AD19" s="772"/>
      <c r="AE19" s="772"/>
    </row>
    <row r="20" spans="1:31">
      <c r="A20" s="2192" t="s">
        <v>1366</v>
      </c>
      <c r="B20" s="2000">
        <v>128083960</v>
      </c>
      <c r="C20" s="2000">
        <v>5592019</v>
      </c>
      <c r="D20" s="1999">
        <v>3663723</v>
      </c>
      <c r="E20" s="2000">
        <f>'1GDP長期時系列'!AN25*10</f>
        <v>4880747</v>
      </c>
      <c r="F20" s="1207">
        <f>'3_2震災前後比較2'!I18/100</f>
        <v>195461.24</v>
      </c>
      <c r="G20" s="2000">
        <f>'3_2震災前後比較2'!J18/100</f>
        <v>121211.42</v>
      </c>
      <c r="H20" s="2200">
        <v>112.7</v>
      </c>
      <c r="I20" s="2199">
        <v>111.86520376175547</v>
      </c>
      <c r="J20" s="2193">
        <v>0.88</v>
      </c>
      <c r="K20" s="2186">
        <v>0.78</v>
      </c>
      <c r="L20" s="2219">
        <v>0.65</v>
      </c>
      <c r="M20" s="1208">
        <v>106.5</v>
      </c>
      <c r="N20" s="2184">
        <v>112.90150004335383</v>
      </c>
      <c r="O20" s="2188" t="s">
        <v>1968</v>
      </c>
      <c r="P20" s="2136" t="s">
        <v>2089</v>
      </c>
      <c r="S20" s="1556"/>
      <c r="T20" s="773" t="s">
        <v>1979</v>
      </c>
      <c r="U20" s="773"/>
      <c r="V20" s="773"/>
      <c r="W20" s="1554" t="s">
        <v>1978</v>
      </c>
      <c r="X20" s="773"/>
      <c r="Y20" s="2111"/>
      <c r="Z20" s="1554" t="s">
        <v>1983</v>
      </c>
      <c r="AA20" s="773"/>
      <c r="AB20" s="2111"/>
      <c r="AC20" s="772"/>
      <c r="AD20" s="772"/>
      <c r="AE20" s="772"/>
    </row>
    <row r="21" spans="1:31">
      <c r="A21" s="2123" t="s">
        <v>1367</v>
      </c>
      <c r="B21" s="548">
        <v>128031514</v>
      </c>
      <c r="C21" s="132">
        <v>5590569</v>
      </c>
      <c r="D21" s="131">
        <v>3672618</v>
      </c>
      <c r="E21" s="740">
        <f>'1GDP長期時系列'!AN26*10</f>
        <v>4774316</v>
      </c>
      <c r="F21" s="430">
        <f>'3_2震災前後比較2'!I19/100</f>
        <v>181982.11</v>
      </c>
      <c r="G21" s="132">
        <f>'3_2震災前後比較2'!J19/100</f>
        <v>115862.89</v>
      </c>
      <c r="H21" s="432">
        <v>88.1</v>
      </c>
      <c r="I21" s="431">
        <v>91.285266457680237</v>
      </c>
      <c r="J21" s="2117">
        <v>0.47</v>
      </c>
      <c r="K21" s="2167">
        <v>0.47</v>
      </c>
      <c r="L21" s="2167">
        <v>0.42</v>
      </c>
      <c r="M21" s="431">
        <v>102.8</v>
      </c>
      <c r="N21" s="432">
        <v>107.8867684037111</v>
      </c>
      <c r="O21" s="1555" t="s">
        <v>2093</v>
      </c>
      <c r="P21" s="1555"/>
      <c r="S21" s="2102" t="s">
        <v>1980</v>
      </c>
      <c r="T21" s="772"/>
      <c r="U21" s="2216" t="s">
        <v>418</v>
      </c>
      <c r="V21" s="2109" t="s">
        <v>647</v>
      </c>
      <c r="W21" s="2146"/>
      <c r="X21" s="3132" t="s">
        <v>418</v>
      </c>
      <c r="Y21" s="2216" t="s">
        <v>647</v>
      </c>
      <c r="Z21" s="2112"/>
      <c r="AA21" s="2145" t="s">
        <v>418</v>
      </c>
      <c r="AB21" s="2101" t="s">
        <v>647</v>
      </c>
      <c r="AC21" s="772"/>
      <c r="AD21" s="772"/>
      <c r="AE21" s="772"/>
    </row>
    <row r="22" spans="1:31">
      <c r="A22" s="1553">
        <v>10</v>
      </c>
      <c r="B22" s="132">
        <v>128057352</v>
      </c>
      <c r="C22" s="132">
        <v>5588133</v>
      </c>
      <c r="D22" s="131">
        <v>3667591</v>
      </c>
      <c r="E22" s="740">
        <f>'1GDP長期時系列'!AN27*10</f>
        <v>4930297</v>
      </c>
      <c r="F22" s="430">
        <f>'3_2震災前後比較2'!I20/100</f>
        <v>193744.18</v>
      </c>
      <c r="G22" s="132">
        <f>'3_2震災前後比較2'!J20/100</f>
        <v>123335.27</v>
      </c>
      <c r="H22" s="432">
        <v>101.8</v>
      </c>
      <c r="I22" s="431">
        <v>101.88087774294669</v>
      </c>
      <c r="J22" s="2117">
        <v>0.52</v>
      </c>
      <c r="K22" s="2167">
        <v>0.49</v>
      </c>
      <c r="L22" s="2167">
        <v>0.48</v>
      </c>
      <c r="M22" s="431">
        <v>104.7</v>
      </c>
      <c r="N22" s="432">
        <v>108.08287522760773</v>
      </c>
      <c r="O22" s="1555"/>
      <c r="P22" s="1555"/>
      <c r="S22" s="1556">
        <v>1990</v>
      </c>
      <c r="T22" s="2132">
        <f t="shared" ref="T22:V28" si="2">T10/AC10*100</f>
        <v>5.4448577690537308</v>
      </c>
      <c r="U22" s="1555">
        <f t="shared" si="2"/>
        <v>9.4355028617866239</v>
      </c>
      <c r="V22" s="2143">
        <f t="shared" si="2"/>
        <v>2.2249838433975997</v>
      </c>
      <c r="W22" s="2139">
        <f t="shared" ref="W22:Y28" si="3">W10/AC10*100</f>
        <v>35.349664814107548</v>
      </c>
      <c r="X22" s="2139">
        <f t="shared" si="3"/>
        <v>67.508781307016264</v>
      </c>
      <c r="Y22" s="1555">
        <f t="shared" si="3"/>
        <v>9.401904925306626</v>
      </c>
      <c r="Z22" s="2137">
        <f t="shared" ref="Z22:Z28" si="4">AA22+AB22</f>
        <v>88.5711729375071</v>
      </c>
      <c r="AA22" s="2137">
        <f t="shared" ref="AA22:AB28" si="5">U22+X22</f>
        <v>76.944284168802881</v>
      </c>
      <c r="AB22" s="2141">
        <f t="shared" si="5"/>
        <v>11.626888768704227</v>
      </c>
      <c r="AC22" s="430"/>
      <c r="AD22" s="430"/>
      <c r="AE22" s="430"/>
    </row>
    <row r="23" spans="1:31">
      <c r="A23" s="1553">
        <v>11</v>
      </c>
      <c r="B23" s="132">
        <v>127834233</v>
      </c>
      <c r="C23" s="132">
        <v>5584252</v>
      </c>
      <c r="D23" s="131">
        <v>3666918</v>
      </c>
      <c r="E23" s="740">
        <f>'1GDP長期時系列'!AN28*10</f>
        <v>4952801</v>
      </c>
      <c r="F23" s="430">
        <f>'3_2震災前後比較2'!I21/100</f>
        <v>193986.78</v>
      </c>
      <c r="G23" s="132">
        <f>'3_2震災前後比較2'!J21/100</f>
        <v>124283.15</v>
      </c>
      <c r="H23" s="432">
        <v>98.9</v>
      </c>
      <c r="I23" s="431">
        <v>107.07680250783697</v>
      </c>
      <c r="J23" s="2117">
        <v>0.65</v>
      </c>
      <c r="K23" s="2167">
        <v>0.59</v>
      </c>
      <c r="L23" s="2167">
        <v>0.56000000000000005</v>
      </c>
      <c r="M23" s="431">
        <v>105.1</v>
      </c>
      <c r="N23" s="432">
        <v>107.7</v>
      </c>
      <c r="O23" s="1555" t="s">
        <v>2092</v>
      </c>
      <c r="P23" s="1555" t="s">
        <v>2087</v>
      </c>
      <c r="S23" s="2136">
        <v>1995</v>
      </c>
      <c r="T23" s="2135">
        <f t="shared" si="2"/>
        <v>4.8474698494570738</v>
      </c>
      <c r="U23" s="3156">
        <f t="shared" si="2"/>
        <v>11.122976564020762</v>
      </c>
      <c r="V23" s="3157">
        <f t="shared" si="2"/>
        <v>0.97132333022316653</v>
      </c>
      <c r="W23" s="3158">
        <f t="shared" si="3"/>
        <v>29.109308652849148</v>
      </c>
      <c r="X23" s="3158">
        <f t="shared" si="3"/>
        <v>62.334024444596402</v>
      </c>
      <c r="Y23" s="3156">
        <f t="shared" si="3"/>
        <v>8.5876404710837164</v>
      </c>
      <c r="Z23" s="3158">
        <f t="shared" si="4"/>
        <v>83.015964809924057</v>
      </c>
      <c r="AA23" s="2138">
        <f t="shared" si="5"/>
        <v>73.457001008617169</v>
      </c>
      <c r="AB23" s="2142">
        <f t="shared" si="5"/>
        <v>9.5589638013068825</v>
      </c>
      <c r="AC23" s="430"/>
      <c r="AD23" s="430"/>
      <c r="AE23" s="430"/>
    </row>
    <row r="24" spans="1:31">
      <c r="A24" s="2107">
        <v>12</v>
      </c>
      <c r="B24" s="638">
        <v>127592657</v>
      </c>
      <c r="C24" s="132">
        <v>5575415</v>
      </c>
      <c r="D24" s="131">
        <v>3663925</v>
      </c>
      <c r="E24" s="779">
        <f>'1GDP長期時系列'!AN29*10</f>
        <v>4993239</v>
      </c>
      <c r="F24" s="430">
        <f>'3_2震災前後比較2'!I22/100</f>
        <v>195500.56</v>
      </c>
      <c r="G24" s="132">
        <f>'3_2震災前後比較2'!J22/100</f>
        <v>125082.69</v>
      </c>
      <c r="H24" s="432">
        <v>99.6</v>
      </c>
      <c r="I24" s="431">
        <v>102.28840125391849</v>
      </c>
      <c r="J24" s="2117">
        <v>0.8</v>
      </c>
      <c r="K24" s="2167">
        <v>0.68</v>
      </c>
      <c r="L24" s="2168">
        <v>0.6</v>
      </c>
      <c r="M24" s="431">
        <v>103.7</v>
      </c>
      <c r="N24" s="432">
        <v>106.3</v>
      </c>
      <c r="O24" s="1555"/>
      <c r="P24" s="2107" t="s">
        <v>2088</v>
      </c>
      <c r="S24" s="1555">
        <v>1997</v>
      </c>
      <c r="T24" s="2133">
        <f t="shared" si="2"/>
        <v>4.5135197092586443</v>
      </c>
      <c r="U24" s="1555">
        <f t="shared" si="2"/>
        <v>7.9379226302985355</v>
      </c>
      <c r="V24" s="2143">
        <f t="shared" si="2"/>
        <v>2.1882107512354945</v>
      </c>
      <c r="W24" s="2139">
        <f t="shared" si="3"/>
        <v>32.892990254818613</v>
      </c>
      <c r="X24" s="2139">
        <f t="shared" si="3"/>
        <v>66.047148454677014</v>
      </c>
      <c r="Y24" s="1555">
        <f t="shared" si="3"/>
        <v>10.379967448951968</v>
      </c>
      <c r="Z24" s="2139">
        <f t="shared" si="4"/>
        <v>86.553249285163005</v>
      </c>
      <c r="AA24" s="2139">
        <f t="shared" si="5"/>
        <v>73.985071084975544</v>
      </c>
      <c r="AB24" s="2143">
        <f t="shared" si="5"/>
        <v>12.568178200187463</v>
      </c>
      <c r="AC24" s="430"/>
      <c r="AD24" s="430"/>
      <c r="AE24" s="430"/>
    </row>
    <row r="25" spans="1:31">
      <c r="A25" s="2000">
        <v>13</v>
      </c>
      <c r="B25" s="2000">
        <v>127413888</v>
      </c>
      <c r="C25" s="2000">
        <v>5564516</v>
      </c>
      <c r="D25" s="1999">
        <v>3659571</v>
      </c>
      <c r="E25" s="2000">
        <f>'1GDP長期時系列'!AN30*10</f>
        <v>5125347</v>
      </c>
      <c r="F25" s="2000">
        <f>'3_2震災前後比較2'!I23/100</f>
        <v>198606.1</v>
      </c>
      <c r="G25" s="1207">
        <f>'3_2震災前後比較2'!J23/100</f>
        <v>126122.66</v>
      </c>
      <c r="H25" s="2200">
        <v>99.2</v>
      </c>
      <c r="I25" s="2200">
        <v>100.3</v>
      </c>
      <c r="J25" s="2193">
        <v>0.93</v>
      </c>
      <c r="K25" s="2186">
        <v>0.75</v>
      </c>
      <c r="L25" s="2219">
        <v>0.76</v>
      </c>
      <c r="M25" s="1208">
        <v>103.1</v>
      </c>
      <c r="N25" s="2184">
        <v>105.3</v>
      </c>
      <c r="O25" s="2188" t="s">
        <v>2094</v>
      </c>
      <c r="P25" s="2136"/>
      <c r="S25" s="1555">
        <v>2000</v>
      </c>
      <c r="T25" s="2133">
        <f t="shared" si="2"/>
        <v>6.3367564186355727</v>
      </c>
      <c r="U25" s="1555">
        <f t="shared" si="2"/>
        <v>14.072771506589241</v>
      </c>
      <c r="V25" s="2143">
        <f t="shared" si="2"/>
        <v>1.5125718153681091</v>
      </c>
      <c r="W25" s="2139">
        <f t="shared" si="3"/>
        <v>32.350150356888065</v>
      </c>
      <c r="X25" s="2139">
        <f t="shared" si="3"/>
        <v>64.118833692243953</v>
      </c>
      <c r="Y25" s="1555">
        <f t="shared" si="3"/>
        <v>12.539176454942988</v>
      </c>
      <c r="Z25" s="2139">
        <f t="shared" si="4"/>
        <v>92.243353469144296</v>
      </c>
      <c r="AA25" s="2139">
        <f t="shared" si="5"/>
        <v>78.191605198833201</v>
      </c>
      <c r="AB25" s="2143">
        <f t="shared" si="5"/>
        <v>14.051748270311096</v>
      </c>
      <c r="AC25" s="430"/>
      <c r="AD25" s="430"/>
      <c r="AE25" s="430"/>
    </row>
    <row r="26" spans="1:31">
      <c r="A26" s="1553">
        <v>14</v>
      </c>
      <c r="B26" s="132">
        <v>127237150</v>
      </c>
      <c r="C26" s="132">
        <v>5550385</v>
      </c>
      <c r="D26" s="131">
        <v>3655287</v>
      </c>
      <c r="E26" s="740">
        <f>'1GDP長期時系列'!AN31*10</f>
        <v>5107040</v>
      </c>
      <c r="F26" s="132">
        <f>'3_2震災前後比較2'!I24/100</f>
        <v>199532.14</v>
      </c>
      <c r="G26" s="430">
        <f>'3_2震災前後比較2'!J24/100</f>
        <v>127531.57</v>
      </c>
      <c r="H26" s="432">
        <v>101.2</v>
      </c>
      <c r="I26" s="432">
        <v>101.3</v>
      </c>
      <c r="J26" s="2117">
        <v>1.0900000000000001</v>
      </c>
      <c r="K26" s="2167">
        <v>0.88</v>
      </c>
      <c r="L26" s="2167">
        <v>0.87</v>
      </c>
      <c r="M26" s="431">
        <v>101</v>
      </c>
      <c r="N26" s="432">
        <v>102.1</v>
      </c>
      <c r="O26" s="1555" t="s">
        <v>1971</v>
      </c>
      <c r="P26" s="1555" t="s">
        <v>2102</v>
      </c>
      <c r="S26" s="1555">
        <v>2005</v>
      </c>
      <c r="T26" s="2133">
        <f t="shared" si="2"/>
        <v>8.3970059917782844</v>
      </c>
      <c r="U26" s="1555">
        <f t="shared" si="2"/>
        <v>18.026849139141952</v>
      </c>
      <c r="V26" s="2143">
        <f t="shared" si="2"/>
        <v>2.1901681572168679</v>
      </c>
      <c r="W26" s="2139">
        <f t="shared" si="3"/>
        <v>33.183999940162515</v>
      </c>
      <c r="X26" s="2139">
        <f t="shared" si="3"/>
        <v>65.039932576152822</v>
      </c>
      <c r="Y26" s="1555">
        <f t="shared" si="3"/>
        <v>12.651515151515152</v>
      </c>
      <c r="Z26" s="2139">
        <f t="shared" si="4"/>
        <v>97.908465024026796</v>
      </c>
      <c r="AA26" s="2139">
        <f t="shared" si="5"/>
        <v>83.06678171529478</v>
      </c>
      <c r="AB26" s="2143">
        <f t="shared" si="5"/>
        <v>14.841683308732019</v>
      </c>
      <c r="AC26" s="430"/>
      <c r="AD26" s="430"/>
      <c r="AE26" s="430"/>
    </row>
    <row r="27" spans="1:31">
      <c r="A27" s="1553">
        <v>15</v>
      </c>
      <c r="B27" s="132">
        <v>127094745</v>
      </c>
      <c r="C27" s="132">
        <v>5534800</v>
      </c>
      <c r="D27" s="131">
        <v>3658479</v>
      </c>
      <c r="E27" s="740">
        <f>'1GDP長期時系列'!AN32*10</f>
        <v>5172233</v>
      </c>
      <c r="F27" s="132">
        <f>'3_2震災前後比較2'!I25/100</f>
        <v>201737.13</v>
      </c>
      <c r="G27" s="430">
        <f>'3_2震災前後比較2'!J25/100</f>
        <v>129392.69</v>
      </c>
      <c r="H27" s="432">
        <v>100</v>
      </c>
      <c r="I27" s="432">
        <v>100</v>
      </c>
      <c r="J27" s="2117">
        <v>1.2</v>
      </c>
      <c r="K27" s="2167">
        <v>0.98</v>
      </c>
      <c r="L27" s="2167">
        <v>0.99</v>
      </c>
      <c r="M27" s="431">
        <v>100</v>
      </c>
      <c r="N27" s="432">
        <v>100</v>
      </c>
      <c r="O27" s="1555"/>
      <c r="P27" s="1555"/>
      <c r="S27" s="1555">
        <v>2011</v>
      </c>
      <c r="T27" s="2133">
        <f t="shared" si="2"/>
        <v>8.684964044323408</v>
      </c>
      <c r="U27" s="1555">
        <f t="shared" si="2"/>
        <v>18.817871716687325</v>
      </c>
      <c r="V27" s="2143">
        <f t="shared" si="2"/>
        <v>1.9049430853039351</v>
      </c>
      <c r="W27" s="2139">
        <f t="shared" si="3"/>
        <v>31.554532136759217</v>
      </c>
      <c r="X27" s="2139">
        <f t="shared" si="3"/>
        <v>55.382297690727768</v>
      </c>
      <c r="Y27" s="1555">
        <f t="shared" si="3"/>
        <v>15.611156840532903</v>
      </c>
      <c r="Z27" s="2139">
        <f t="shared" si="4"/>
        <v>91.71626933325193</v>
      </c>
      <c r="AA27" s="2139">
        <f t="shared" si="5"/>
        <v>74.200169407415089</v>
      </c>
      <c r="AB27" s="2143">
        <f t="shared" si="5"/>
        <v>17.516099925836837</v>
      </c>
      <c r="AC27" s="430"/>
      <c r="AD27" s="430"/>
      <c r="AE27" s="430"/>
    </row>
    <row r="28" spans="1:31">
      <c r="A28" s="1553">
        <v>16</v>
      </c>
      <c r="B28" s="132">
        <v>126932772</v>
      </c>
      <c r="C28" s="132">
        <v>5519963</v>
      </c>
      <c r="D28" s="131">
        <v>3653293</v>
      </c>
      <c r="E28" s="740">
        <f>'1GDP長期時系列'!AN33*10</f>
        <v>5219629</v>
      </c>
      <c r="F28" s="132">
        <f>'3_2震災前後比較2'!I26/100</f>
        <v>203000.43</v>
      </c>
      <c r="G28" s="430">
        <f>'3_2震災前後比較2'!J26/100</f>
        <v>129633.72</v>
      </c>
      <c r="H28" s="432">
        <v>100</v>
      </c>
      <c r="I28" s="432">
        <v>99.4</v>
      </c>
      <c r="J28" s="2117">
        <v>1.36</v>
      </c>
      <c r="K28" s="2167">
        <v>1.1299999999999999</v>
      </c>
      <c r="L28" s="2167">
        <v>1.1499999999999999</v>
      </c>
      <c r="M28" s="431">
        <v>101.3</v>
      </c>
      <c r="N28" s="432">
        <v>101</v>
      </c>
      <c r="O28" s="1555"/>
      <c r="P28" s="1555"/>
      <c r="S28" s="2107">
        <v>2015</v>
      </c>
      <c r="T28" s="2134">
        <f t="shared" si="2"/>
        <v>9.3317896764799286</v>
      </c>
      <c r="U28" s="2107">
        <f t="shared" si="2"/>
        <v>20.459247694267297</v>
      </c>
      <c r="V28" s="2144">
        <f t="shared" si="2"/>
        <v>2.5238628273433132</v>
      </c>
      <c r="W28" s="2140">
        <f t="shared" si="3"/>
        <v>30.529483986220029</v>
      </c>
      <c r="X28" s="2140">
        <f t="shared" si="3"/>
        <v>58.23204122498872</v>
      </c>
      <c r="Y28" s="2107">
        <f t="shared" si="3"/>
        <v>13.580690927276754</v>
      </c>
      <c r="Z28" s="2140">
        <f t="shared" si="4"/>
        <v>94.795842673876081</v>
      </c>
      <c r="AA28" s="2140">
        <f t="shared" si="5"/>
        <v>78.69128891925601</v>
      </c>
      <c r="AB28" s="2144">
        <f t="shared" si="5"/>
        <v>16.104553754620067</v>
      </c>
      <c r="AC28" s="430"/>
      <c r="AD28" s="430"/>
      <c r="AE28" s="430"/>
    </row>
    <row r="29" spans="1:31">
      <c r="A29" s="1553">
        <v>17</v>
      </c>
      <c r="B29" s="132">
        <v>126706210</v>
      </c>
      <c r="C29" s="132">
        <v>5503111</v>
      </c>
      <c r="D29" s="131">
        <v>3648187</v>
      </c>
      <c r="E29" s="740">
        <f>'1GDP長期時系列'!AN34*10</f>
        <v>5320337</v>
      </c>
      <c r="F29" s="132">
        <f>'3_2震災前後比較2'!I27/100</f>
        <v>207395.65</v>
      </c>
      <c r="G29" s="430">
        <f>'3_2震災前後比較2'!J27/100</f>
        <v>132057.41</v>
      </c>
      <c r="H29" s="432">
        <v>103.1</v>
      </c>
      <c r="I29" s="432">
        <v>101.9</v>
      </c>
      <c r="J29" s="2117">
        <v>1.5</v>
      </c>
      <c r="K29" s="2167">
        <v>1.28</v>
      </c>
      <c r="L29" s="2217"/>
      <c r="M29" s="431">
        <v>101.2</v>
      </c>
      <c r="N29" s="432">
        <v>102.3</v>
      </c>
      <c r="O29" s="1555"/>
      <c r="P29" s="1555"/>
      <c r="S29" t="s">
        <v>1982</v>
      </c>
      <c r="AC29" s="772"/>
      <c r="AD29" s="772"/>
      <c r="AE29" s="772"/>
    </row>
    <row r="30" spans="1:31">
      <c r="A30" s="2066">
        <v>18</v>
      </c>
      <c r="B30" s="2196">
        <v>126443180</v>
      </c>
      <c r="C30" s="2000">
        <v>5484375</v>
      </c>
      <c r="D30" s="1999">
        <v>3642230</v>
      </c>
      <c r="E30" s="2000">
        <f>'1GDP長期時系列'!AN35*10</f>
        <v>5334084</v>
      </c>
      <c r="F30" s="2000">
        <f>'3_2震災前後比較2'!I28/100</f>
        <v>207618.79</v>
      </c>
      <c r="G30" s="1207">
        <f>'3_2震災前後比較2'!J28/100</f>
        <v>132786.39243212147</v>
      </c>
      <c r="H30" s="2200">
        <v>104.2</v>
      </c>
      <c r="I30" s="2200">
        <v>104.7</v>
      </c>
      <c r="J30" s="2193">
        <v>1.61</v>
      </c>
      <c r="K30" s="2186">
        <v>1.43</v>
      </c>
      <c r="L30" s="3252"/>
      <c r="M30" s="1208">
        <v>101.2</v>
      </c>
      <c r="N30" s="2184">
        <v>106.1</v>
      </c>
      <c r="O30" s="2188"/>
      <c r="P30" s="2188" t="s">
        <v>2095</v>
      </c>
      <c r="S30" s="3159" t="s">
        <v>1986</v>
      </c>
      <c r="T30" s="3160">
        <f>T28-T22</f>
        <v>3.8869319074261979</v>
      </c>
      <c r="U30" s="3160">
        <f t="shared" ref="U30:AB30" si="6">U28-U22</f>
        <v>11.023744832480673</v>
      </c>
      <c r="V30" s="3160">
        <f t="shared" si="6"/>
        <v>0.29887898394571355</v>
      </c>
      <c r="W30" s="3160">
        <f t="shared" si="6"/>
        <v>-4.8201808278875191</v>
      </c>
      <c r="X30" s="3160">
        <f t="shared" si="6"/>
        <v>-9.2767400820275441</v>
      </c>
      <c r="Y30" s="3160">
        <f t="shared" si="6"/>
        <v>4.1787860019701277</v>
      </c>
      <c r="Z30" s="3160">
        <f t="shared" si="6"/>
        <v>6.2246697363689805</v>
      </c>
      <c r="AA30" s="3160">
        <f t="shared" si="6"/>
        <v>1.7470047504531294</v>
      </c>
      <c r="AB30" s="3160">
        <f t="shared" si="6"/>
        <v>4.4776649859158404</v>
      </c>
      <c r="AC30" s="772"/>
      <c r="AD30" s="772"/>
      <c r="AE30" s="772"/>
    </row>
    <row r="31" spans="1:31">
      <c r="A31" s="3096">
        <v>19</v>
      </c>
      <c r="B31" s="3247">
        <v>126166948</v>
      </c>
      <c r="C31" s="3247">
        <v>5466190</v>
      </c>
      <c r="D31" s="3248">
        <v>3635413</v>
      </c>
      <c r="E31" s="3247">
        <f>'1GDP長期時系列'!AN36*10</f>
        <v>5335873</v>
      </c>
      <c r="F31" s="3247">
        <f>'3_2震災前後比較2'!I29/100</f>
        <v>207562.42</v>
      </c>
      <c r="G31" s="3249">
        <f>'3_2震災前後比較2'!J29/100</f>
        <v>0</v>
      </c>
      <c r="H31" s="3073">
        <v>101.1</v>
      </c>
      <c r="I31" s="3073">
        <v>104</v>
      </c>
      <c r="J31" s="3250">
        <v>1.6</v>
      </c>
      <c r="K31" s="3251">
        <v>1.43</v>
      </c>
      <c r="L31" s="3251"/>
      <c r="M31" s="3097">
        <v>100.4</v>
      </c>
      <c r="N31" s="3050">
        <v>106.5</v>
      </c>
      <c r="O31" s="3097"/>
      <c r="P31" s="3251" t="s">
        <v>2091</v>
      </c>
      <c r="S31" s="3019"/>
      <c r="T31" s="3019"/>
      <c r="U31" s="3019" t="s">
        <v>2086</v>
      </c>
      <c r="V31" s="3019"/>
      <c r="W31" s="3019"/>
      <c r="X31" s="3019"/>
      <c r="Y31" s="3019"/>
      <c r="Z31" s="3019"/>
      <c r="AA31" s="3019"/>
      <c r="AB31" s="3019"/>
      <c r="AC31" s="772"/>
      <c r="AD31" s="772"/>
      <c r="AE31" s="772"/>
    </row>
    <row r="32" spans="1:31" ht="24.75" customHeight="1">
      <c r="A32" s="2113" t="s">
        <v>2027</v>
      </c>
      <c r="B32" s="3841" t="s">
        <v>2035</v>
      </c>
      <c r="C32" s="3842"/>
      <c r="D32" s="3843"/>
      <c r="E32" s="3841" t="s">
        <v>2036</v>
      </c>
      <c r="F32" s="3842"/>
      <c r="G32" s="3842"/>
      <c r="H32" s="3841" t="s">
        <v>2031</v>
      </c>
      <c r="I32" s="3843"/>
      <c r="J32" s="3841" t="s">
        <v>1764</v>
      </c>
      <c r="K32" s="3843"/>
      <c r="L32" s="2218"/>
      <c r="M32" s="3842" t="s">
        <v>2028</v>
      </c>
      <c r="N32" s="3843"/>
      <c r="O32" s="2195"/>
      <c r="P32" s="2224"/>
      <c r="S32" s="3019"/>
      <c r="T32" s="3019"/>
      <c r="U32" s="3019"/>
      <c r="V32" s="3019"/>
      <c r="W32" s="3019"/>
      <c r="X32" s="3019"/>
      <c r="Y32" s="3019"/>
      <c r="Z32" s="3019"/>
      <c r="AA32" s="3019"/>
      <c r="AB32" s="3019"/>
      <c r="AC32" s="772"/>
      <c r="AD32" s="772"/>
      <c r="AE32" s="772"/>
    </row>
    <row r="33" spans="1:31">
      <c r="B33" t="s">
        <v>2032</v>
      </c>
      <c r="C33" t="s">
        <v>2033</v>
      </c>
      <c r="D33" t="s">
        <v>2033</v>
      </c>
      <c r="F33" t="s">
        <v>2097</v>
      </c>
      <c r="AC33" s="772"/>
      <c r="AD33" s="772"/>
      <c r="AE33" s="772"/>
    </row>
    <row r="34" spans="1:31">
      <c r="H34" s="2098"/>
      <c r="I34" s="2098"/>
      <c r="AC34" s="772"/>
      <c r="AD34" s="772"/>
      <c r="AE34" s="772"/>
    </row>
    <row r="35" spans="1:31">
      <c r="A35" s="1" t="s">
        <v>2034</v>
      </c>
      <c r="H35" s="2098"/>
      <c r="I35" s="2098"/>
      <c r="M35" t="s">
        <v>602</v>
      </c>
      <c r="AC35" s="772"/>
      <c r="AD35" s="772"/>
      <c r="AE35" s="772"/>
    </row>
    <row r="36" spans="1:31">
      <c r="A36" s="2101" t="s">
        <v>1780</v>
      </c>
      <c r="B36" s="3878" t="s">
        <v>387</v>
      </c>
      <c r="C36" s="3879"/>
      <c r="D36" s="3880"/>
      <c r="E36" s="3878" t="s">
        <v>484</v>
      </c>
      <c r="F36" s="3879"/>
      <c r="G36" s="3880"/>
      <c r="H36" s="3881" t="s">
        <v>1963</v>
      </c>
      <c r="I36" s="3872"/>
      <c r="J36" s="3884" t="s">
        <v>1964</v>
      </c>
      <c r="K36" s="3886"/>
      <c r="L36" s="3885"/>
      <c r="M36" s="3884" t="s">
        <v>1970</v>
      </c>
      <c r="N36" s="3885"/>
      <c r="O36" s="2101" t="s">
        <v>1940</v>
      </c>
      <c r="P36" s="2101" t="s">
        <v>2082</v>
      </c>
    </row>
    <row r="37" spans="1:31">
      <c r="A37" s="2107"/>
      <c r="B37" s="2109" t="s">
        <v>600</v>
      </c>
      <c r="C37" s="2101" t="s">
        <v>599</v>
      </c>
      <c r="D37" s="2215" t="s">
        <v>1066</v>
      </c>
      <c r="E37" s="2145" t="s">
        <v>600</v>
      </c>
      <c r="F37" s="2145" t="s">
        <v>599</v>
      </c>
      <c r="G37" s="2101" t="s">
        <v>1066</v>
      </c>
      <c r="H37" s="2164" t="s">
        <v>600</v>
      </c>
      <c r="I37" s="2166" t="s">
        <v>599</v>
      </c>
      <c r="J37" s="2166" t="s">
        <v>600</v>
      </c>
      <c r="K37" s="2165" t="s">
        <v>599</v>
      </c>
      <c r="L37" s="2165" t="s">
        <v>1966</v>
      </c>
      <c r="M37" s="2166" t="s">
        <v>600</v>
      </c>
      <c r="N37" s="2165" t="s">
        <v>599</v>
      </c>
      <c r="O37" s="2107"/>
      <c r="P37" s="2107"/>
    </row>
    <row r="38" spans="1:31">
      <c r="A38" s="1555" t="s">
        <v>1974</v>
      </c>
      <c r="B38" s="2127">
        <f t="shared" ref="B38:K38" si="7">(B13-B6)/B6*100</f>
        <v>1.6373031480426858</v>
      </c>
      <c r="C38" s="2161">
        <f>(C13-C6)/C6*100</f>
        <v>1.8753016806353944</v>
      </c>
      <c r="D38" s="2128">
        <f t="shared" si="7"/>
        <v>1.1958879010521619</v>
      </c>
      <c r="E38" s="2127">
        <f t="shared" si="7"/>
        <v>8.1656102252317986</v>
      </c>
      <c r="F38" s="2127">
        <f t="shared" si="7"/>
        <v>3.0869904381070441</v>
      </c>
      <c r="G38" s="2161">
        <f t="shared" si="7"/>
        <v>3.975568356432694</v>
      </c>
      <c r="H38" s="2127">
        <f t="shared" si="7"/>
        <v>0.60060060060059484</v>
      </c>
      <c r="I38" s="2161">
        <f t="shared" si="7"/>
        <v>-1.7400204708290723</v>
      </c>
      <c r="J38" s="2161">
        <f t="shared" si="7"/>
        <v>-7.8125000000000071</v>
      </c>
      <c r="K38" s="2128">
        <f t="shared" si="7"/>
        <v>0</v>
      </c>
      <c r="L38" s="2128">
        <f t="shared" ref="L38" si="8">(L13-L6)/L6*100</f>
        <v>-4.8780487804877959</v>
      </c>
      <c r="M38" s="2161">
        <f>(M13-M6)/M6*100</f>
        <v>1.5653775322283636</v>
      </c>
      <c r="N38" s="2128">
        <f>(N13-N6)/N6*100</f>
        <v>-7.6326482704091063</v>
      </c>
      <c r="O38" s="1556" t="s">
        <v>1973</v>
      </c>
      <c r="P38" s="1556" t="s">
        <v>2098</v>
      </c>
    </row>
    <row r="39" spans="1:31">
      <c r="A39" s="1555" t="s">
        <v>1975</v>
      </c>
      <c r="B39" s="2129">
        <f t="shared" ref="B39:K39" si="9">(B20-B13)/B13*100</f>
        <v>0.60315807961452272</v>
      </c>
      <c r="C39" s="2162">
        <f t="shared" si="9"/>
        <v>0.36059338178694733</v>
      </c>
      <c r="D39" s="2130">
        <f t="shared" si="9"/>
        <v>1.8495542772124138</v>
      </c>
      <c r="E39" s="2129">
        <f t="shared" si="9"/>
        <v>5.701712971946554</v>
      </c>
      <c r="F39" s="2129">
        <f t="shared" si="9"/>
        <v>8.0730546213322896</v>
      </c>
      <c r="G39" s="2162">
        <f t="shared" si="9"/>
        <v>-2.3799176718225383</v>
      </c>
      <c r="H39" s="2129">
        <f t="shared" si="9"/>
        <v>12.139303482587067</v>
      </c>
      <c r="I39" s="2162">
        <f t="shared" si="9"/>
        <v>14.374999999999993</v>
      </c>
      <c r="J39" s="2162">
        <f t="shared" si="9"/>
        <v>49.152542372881364</v>
      </c>
      <c r="K39" s="2130">
        <f t="shared" si="9"/>
        <v>73.333333333333343</v>
      </c>
      <c r="L39" s="2130">
        <f t="shared" ref="L39" si="10">(L20-L13)/L13*100</f>
        <v>66.666666666666657</v>
      </c>
      <c r="M39" s="2162">
        <f>(M20-M13)/M13*100</f>
        <v>-3.4451495920217559</v>
      </c>
      <c r="N39" s="2130">
        <f>(N20-N13)/N13*100</f>
        <v>-1.2577589023194919</v>
      </c>
      <c r="O39" s="1555" t="s">
        <v>1967</v>
      </c>
      <c r="P39" s="1555" t="s">
        <v>2099</v>
      </c>
    </row>
    <row r="40" spans="1:31">
      <c r="A40" s="2225" t="s">
        <v>1976</v>
      </c>
      <c r="B40" s="2226">
        <f t="shared" ref="B40:K40" si="11">(B25-B20)/B20*100</f>
        <v>-0.52315059590599788</v>
      </c>
      <c r="C40" s="2227">
        <f t="shared" si="11"/>
        <v>-0.49182593979026185</v>
      </c>
      <c r="D40" s="3161">
        <f t="shared" si="11"/>
        <v>-0.11332734488933796</v>
      </c>
      <c r="E40" s="3162">
        <f t="shared" si="11"/>
        <v>5.0115279484882134</v>
      </c>
      <c r="F40" s="3162">
        <f t="shared" si="11"/>
        <v>1.6089430313652033</v>
      </c>
      <c r="G40" s="3163">
        <f t="shared" si="11"/>
        <v>4.0517964396424073</v>
      </c>
      <c r="H40" s="3162">
        <f t="shared" si="11"/>
        <v>-11.978704525288377</v>
      </c>
      <c r="I40" s="3161">
        <f t="shared" si="11"/>
        <v>-10.338517584419211</v>
      </c>
      <c r="J40" s="3163">
        <f t="shared" si="11"/>
        <v>5.681818181818187</v>
      </c>
      <c r="K40" s="3161">
        <f t="shared" si="11"/>
        <v>-3.8461538461538494</v>
      </c>
      <c r="L40" s="3161">
        <f t="shared" ref="L40" si="12">(L25-L20)/L20*100</f>
        <v>16.92307692307692</v>
      </c>
      <c r="M40" s="3163">
        <f>(M25-M20)/M20*100</f>
        <v>-3.1924882629108033</v>
      </c>
      <c r="N40" s="3161">
        <f>(N25-N20)/N20*100</f>
        <v>-6.7328600952466395</v>
      </c>
      <c r="O40" s="2225" t="s">
        <v>1968</v>
      </c>
      <c r="P40" s="1166" t="s">
        <v>2100</v>
      </c>
    </row>
    <row r="41" spans="1:31">
      <c r="A41" s="2107" t="s">
        <v>1977</v>
      </c>
      <c r="B41" s="2131">
        <f>(B30-B25)/B25*100</f>
        <v>-0.76185415517655342</v>
      </c>
      <c r="C41" s="2163">
        <f t="shared" ref="C41" si="13">(C30-C25)/C25*100</f>
        <v>-1.4402151058600603</v>
      </c>
      <c r="D41" s="2214">
        <f t="shared" ref="D41:K41" si="14">(D30-D25)/D25*100</f>
        <v>-0.47385335603544787</v>
      </c>
      <c r="E41" s="2131">
        <f t="shared" si="14"/>
        <v>4.0726413255531773</v>
      </c>
      <c r="F41" s="2131">
        <f t="shared" si="14"/>
        <v>4.5379723986322684</v>
      </c>
      <c r="G41" s="2163">
        <f t="shared" si="14"/>
        <v>5.2835330559325895</v>
      </c>
      <c r="H41" s="2131">
        <f t="shared" si="14"/>
        <v>5.040322580645161</v>
      </c>
      <c r="I41" s="2163">
        <f t="shared" si="14"/>
        <v>4.3868394815553398</v>
      </c>
      <c r="J41" s="2163">
        <f t="shared" si="14"/>
        <v>73.118279569892479</v>
      </c>
      <c r="K41" s="2214">
        <f t="shared" si="14"/>
        <v>90.666666666666657</v>
      </c>
      <c r="L41" s="2148" t="s">
        <v>1972</v>
      </c>
      <c r="M41" s="2163">
        <f t="shared" ref="M41:N41" si="15">(M30-M25)/M25*100</f>
        <v>-1.8428709990300596</v>
      </c>
      <c r="N41" s="2214">
        <f t="shared" si="15"/>
        <v>0.75973409306742379</v>
      </c>
      <c r="O41" s="2107" t="s">
        <v>1967</v>
      </c>
      <c r="P41" s="759" t="s">
        <v>2101</v>
      </c>
    </row>
    <row r="42" spans="1:31">
      <c r="A42" s="2147" t="s">
        <v>1988</v>
      </c>
      <c r="B42" s="2180"/>
      <c r="M42" t="s">
        <v>602</v>
      </c>
    </row>
    <row r="43" spans="1:31">
      <c r="A43" s="1556" t="s">
        <v>1974</v>
      </c>
      <c r="B43" s="2127">
        <f t="shared" ref="B43:K43" si="16">((B13/B6)^(1/7)-1)*100</f>
        <v>0.23227561050678247</v>
      </c>
      <c r="C43" s="2161">
        <f t="shared" si="16"/>
        <v>0.26577178943503199</v>
      </c>
      <c r="D43" s="2124">
        <f t="shared" si="16"/>
        <v>0.16997195529213638</v>
      </c>
      <c r="E43" s="2161">
        <f t="shared" si="16"/>
        <v>1.1276432818832616</v>
      </c>
      <c r="F43" s="2124">
        <f t="shared" si="16"/>
        <v>0.43527333374426824</v>
      </c>
      <c r="G43" s="2161">
        <f t="shared" si="16"/>
        <v>0.55849330426325228</v>
      </c>
      <c r="H43" s="2124">
        <f t="shared" si="16"/>
        <v>8.5580053771816544E-2</v>
      </c>
      <c r="I43" s="2161">
        <f t="shared" si="16"/>
        <v>-0.25044824776335739</v>
      </c>
      <c r="J43" s="2124">
        <f t="shared" si="16"/>
        <v>-1.1553544868011967</v>
      </c>
      <c r="K43" s="2161">
        <f t="shared" si="16"/>
        <v>0</v>
      </c>
      <c r="L43" s="2124">
        <f t="shared" ref="L43" si="17">((L13/L6)^(1/7)-1)*100</f>
        <v>-0.71188856261187317</v>
      </c>
      <c r="M43" s="2161">
        <f>((M13/M6)^(1/7)-1)*100</f>
        <v>0.22213949012099832</v>
      </c>
      <c r="N43" s="2128">
        <f>((N13/N6)^(1/7)-1)*100</f>
        <v>-1.1278290096782717</v>
      </c>
      <c r="O43" s="1556" t="s">
        <v>1973</v>
      </c>
      <c r="P43" s="1556" t="s">
        <v>2083</v>
      </c>
    </row>
    <row r="44" spans="1:31">
      <c r="A44" s="1555" t="s">
        <v>1975</v>
      </c>
      <c r="B44" s="2129">
        <f t="shared" ref="B44:K44" si="18">((B20/B13)^(1/7)-1)*100</f>
        <v>8.5943533541299466E-2</v>
      </c>
      <c r="C44" s="2162">
        <f t="shared" si="18"/>
        <v>5.1433908778264481E-2</v>
      </c>
      <c r="D44" s="2125">
        <f t="shared" si="18"/>
        <v>0.26215130873730175</v>
      </c>
      <c r="E44" s="2162">
        <f t="shared" si="18"/>
        <v>0.7953017522488004</v>
      </c>
      <c r="F44" s="2125">
        <f t="shared" si="18"/>
        <v>1.1152768422765025</v>
      </c>
      <c r="G44" s="2162">
        <f t="shared" si="18"/>
        <v>-0.34350797356262897</v>
      </c>
      <c r="H44" s="2125">
        <f t="shared" si="18"/>
        <v>1.6502064214853895</v>
      </c>
      <c r="I44" s="2162">
        <f t="shared" si="18"/>
        <v>1.9372739444603937</v>
      </c>
      <c r="J44" s="2125">
        <f t="shared" si="18"/>
        <v>5.877671134159046</v>
      </c>
      <c r="K44" s="2162">
        <f t="shared" si="18"/>
        <v>8.1747780260437164</v>
      </c>
      <c r="L44" s="2125">
        <f t="shared" ref="L44" si="19">((L20/L13)^(1/7)-1)*100</f>
        <v>7.5703739842783557</v>
      </c>
      <c r="M44" s="2162">
        <f>((M20/M13)^(1/7)-1)*100</f>
        <v>-0.49958989348971583</v>
      </c>
      <c r="N44" s="2130">
        <f>((N20/N13)^(1/7)-1)*100</f>
        <v>-0.18065599820120681</v>
      </c>
      <c r="O44" s="1555" t="s">
        <v>1967</v>
      </c>
      <c r="P44" s="1555" t="s">
        <v>2083</v>
      </c>
    </row>
    <row r="45" spans="1:31">
      <c r="A45" s="2225" t="s">
        <v>1976</v>
      </c>
      <c r="B45" s="3161">
        <f t="shared" ref="B45:K45" si="20">((B25/B20)^(1/5)-1)*100</f>
        <v>-0.10484975820537201</v>
      </c>
      <c r="C45" s="3163">
        <f t="shared" si="20"/>
        <v>-9.855927518730434E-2</v>
      </c>
      <c r="D45" s="3161">
        <f t="shared" si="20"/>
        <v>-2.2675750439360431E-2</v>
      </c>
      <c r="E45" s="3163">
        <f t="shared" si="20"/>
        <v>0.98279700125838421</v>
      </c>
      <c r="F45" s="3161">
        <f t="shared" si="20"/>
        <v>0.31973741800532807</v>
      </c>
      <c r="G45" s="3163">
        <f t="shared" si="20"/>
        <v>0.79753614777409165</v>
      </c>
      <c r="H45" s="3161">
        <f t="shared" si="20"/>
        <v>-2.5195441941416985</v>
      </c>
      <c r="I45" s="3163">
        <f t="shared" si="20"/>
        <v>-2.1589323759643064</v>
      </c>
      <c r="J45" s="3161">
        <f t="shared" si="20"/>
        <v>1.1113840658202756</v>
      </c>
      <c r="K45" s="3163">
        <f t="shared" si="20"/>
        <v>-0.78134576287804958</v>
      </c>
      <c r="L45" s="3161">
        <f t="shared" ref="L45" si="21">((L25/L20)^(1/5)-1)*100</f>
        <v>3.1763231688004767</v>
      </c>
      <c r="M45" s="3163">
        <f>((M25/M20)^(1/5)-1)*100</f>
        <v>-0.64681099613166371</v>
      </c>
      <c r="N45" s="3161">
        <f>((N25/N20)^(1/5)-1)*100</f>
        <v>-1.3843749316182263</v>
      </c>
      <c r="O45" s="2225" t="s">
        <v>1968</v>
      </c>
      <c r="P45" s="1166" t="s">
        <v>2083</v>
      </c>
    </row>
    <row r="46" spans="1:31">
      <c r="A46" s="2107" t="s">
        <v>1977</v>
      </c>
      <c r="B46" s="2131">
        <f t="shared" ref="B46:K46" si="22">((B30/B25)^(1/5)-1)*100</f>
        <v>-0.15283730236802517</v>
      </c>
      <c r="C46" s="2163">
        <f t="shared" si="22"/>
        <v>-0.2897168821210605</v>
      </c>
      <c r="D46" s="2126">
        <f t="shared" si="22"/>
        <v>-9.4950813218175334E-2</v>
      </c>
      <c r="E46" s="2163">
        <f t="shared" si="22"/>
        <v>0.80157441499346671</v>
      </c>
      <c r="F46" s="2126">
        <f t="shared" si="22"/>
        <v>0.8915547165439186</v>
      </c>
      <c r="G46" s="2163">
        <f t="shared" si="22"/>
        <v>1.0350568281816797</v>
      </c>
      <c r="H46" s="2126">
        <f t="shared" si="22"/>
        <v>0.98833438115273342</v>
      </c>
      <c r="I46" s="2163">
        <f t="shared" si="22"/>
        <v>0.8623655902365801</v>
      </c>
      <c r="J46" s="2126">
        <f t="shared" si="22"/>
        <v>11.601128327138754</v>
      </c>
      <c r="K46" s="2163">
        <f t="shared" si="22"/>
        <v>13.777124816901075</v>
      </c>
      <c r="L46" s="2230"/>
      <c r="M46" s="2163">
        <f>((M30/M25)^(1/5)-1)*100</f>
        <v>-0.37132157347908867</v>
      </c>
      <c r="N46" s="2214">
        <f>((N30/N25)^(1/5)-1)*100</f>
        <v>0.15148715564388127</v>
      </c>
      <c r="O46" s="2107" t="s">
        <v>1967</v>
      </c>
      <c r="P46" s="2107" t="s">
        <v>2083</v>
      </c>
    </row>
    <row r="49" spans="1:26">
      <c r="A49" s="2220" t="s">
        <v>2081</v>
      </c>
      <c r="B49" s="809"/>
      <c r="C49" s="809"/>
      <c r="D49" s="809"/>
      <c r="E49" s="809"/>
      <c r="F49" s="809"/>
      <c r="G49" s="809"/>
      <c r="H49" s="809"/>
      <c r="I49" s="809"/>
      <c r="J49" s="3133"/>
    </row>
    <row r="50" spans="1:26">
      <c r="A50" s="1170" t="s">
        <v>1780</v>
      </c>
      <c r="B50" s="3876" t="s">
        <v>2251</v>
      </c>
      <c r="C50" s="3877"/>
      <c r="D50" s="3876" t="s">
        <v>2037</v>
      </c>
      <c r="E50" s="3877"/>
      <c r="F50" s="3133"/>
      <c r="G50" s="3133"/>
      <c r="H50" s="3133"/>
      <c r="I50" s="3133"/>
      <c r="J50" s="3133"/>
    </row>
    <row r="51" spans="1:26">
      <c r="A51" s="2221"/>
      <c r="B51" s="1167"/>
      <c r="C51" s="2093"/>
      <c r="D51" s="1167"/>
      <c r="E51" s="2093"/>
      <c r="F51" s="3133"/>
      <c r="G51" s="3133"/>
      <c r="H51" s="3133"/>
      <c r="I51" s="3133"/>
      <c r="J51" s="3133"/>
      <c r="K51" s="3133"/>
      <c r="L51" s="3133"/>
      <c r="M51" s="3133"/>
      <c r="N51" s="3133"/>
      <c r="O51" s="3133"/>
      <c r="P51" s="3133"/>
      <c r="Q51" s="3133"/>
      <c r="R51" s="3133"/>
      <c r="S51" s="3133"/>
      <c r="T51" s="3133"/>
      <c r="U51" s="3133"/>
      <c r="V51" s="3133"/>
      <c r="W51" s="3133"/>
      <c r="X51" s="3133"/>
    </row>
    <row r="52" spans="1:26">
      <c r="A52" s="2222"/>
      <c r="B52" s="818" t="s">
        <v>600</v>
      </c>
      <c r="C52" s="2223" t="s">
        <v>599</v>
      </c>
      <c r="D52" s="815" t="s">
        <v>600</v>
      </c>
      <c r="E52" s="2223" t="s">
        <v>599</v>
      </c>
      <c r="F52" s="3133"/>
      <c r="G52" s="3133"/>
      <c r="H52" s="3133"/>
      <c r="I52" s="3133"/>
      <c r="J52" s="3133"/>
      <c r="K52" s="3133"/>
      <c r="L52" s="3133"/>
      <c r="M52" s="3133"/>
      <c r="N52" s="3133"/>
      <c r="O52" s="3133"/>
      <c r="P52" s="3133"/>
      <c r="Q52" s="3133"/>
      <c r="R52" s="3133"/>
      <c r="S52" s="3133"/>
      <c r="T52" s="3133"/>
      <c r="U52" s="3133"/>
      <c r="V52" s="3133"/>
      <c r="W52" s="3133"/>
      <c r="X52" s="3133"/>
    </row>
    <row r="53" spans="1:26">
      <c r="A53" s="1170" t="s">
        <v>1974</v>
      </c>
      <c r="B53" s="2228">
        <f>(('1GDP長期時系列'!AI18/'1GDP長期時系列'!AI11)^(1/7)-1)*100</f>
        <v>0.4606686277343286</v>
      </c>
      <c r="C53" s="3164">
        <f>(('1GDP長期時系列'!E18/'1GDP長期時系列'!E11)^(1/7)-1)*100</f>
        <v>-0.72967452579474346</v>
      </c>
      <c r="D53" s="2228">
        <f>(('1GDP長期時系列'!AN18/'1GDP長期時系列'!AN11)^(1/7)-1)*100</f>
        <v>1.1276432818832616</v>
      </c>
      <c r="E53" s="3164">
        <f>(('1GDP長期時系列'!L18/'1GDP長期時系列'!L11)^(1/7)-1)*100</f>
        <v>0.55941401962695814</v>
      </c>
      <c r="F53" s="3133"/>
      <c r="H53" s="3133"/>
      <c r="I53" s="3133"/>
      <c r="J53" s="3133"/>
      <c r="K53" s="3133"/>
      <c r="L53" s="3133"/>
      <c r="M53" s="3133"/>
      <c r="N53" s="3133"/>
      <c r="O53" s="3133"/>
      <c r="P53" s="3133"/>
      <c r="Q53" s="3133"/>
      <c r="R53" s="3133"/>
      <c r="S53" s="3133"/>
      <c r="T53" s="3133"/>
      <c r="U53" s="3133"/>
      <c r="V53" s="3133"/>
      <c r="W53" s="3133"/>
      <c r="X53" s="3133"/>
    </row>
    <row r="54" spans="1:26">
      <c r="A54" s="2221" t="s">
        <v>1975</v>
      </c>
      <c r="B54" s="2228">
        <f>(('1GDP長期時系列'!AI25/'1GDP長期時系列'!AI18)^(1/7)-1)*100</f>
        <v>-0.26926038572363531</v>
      </c>
      <c r="C54" s="2229">
        <f>(('1GDP長期時系列'!E25/'1GDP長期時系列'!E18)^(1/7)-1)*100</f>
        <v>7.4858899707019866E-2</v>
      </c>
      <c r="D54" s="2228">
        <f>(('1GDP長期時系列'!AN25/'1GDP長期時系列'!AN18)^(1/7)-1)*100</f>
        <v>0.7953017522488004</v>
      </c>
      <c r="E54" s="2229">
        <f>(('1GDP長期時系列'!L25/'1GDP長期時系列'!L18)^(1/7)-1)*100</f>
        <v>1.1152768422765025</v>
      </c>
      <c r="F54" s="3133"/>
      <c r="H54" s="3133"/>
      <c r="I54" s="3133"/>
      <c r="J54" s="3133"/>
      <c r="K54" s="3133"/>
      <c r="L54" s="3133"/>
      <c r="M54" s="3133"/>
      <c r="N54" s="3133"/>
      <c r="O54" s="3133"/>
      <c r="P54" s="3133"/>
      <c r="Q54" s="3133"/>
      <c r="R54" s="3133"/>
      <c r="S54" s="3133"/>
      <c r="T54" s="3133"/>
      <c r="U54" s="3133"/>
      <c r="V54" s="3133"/>
      <c r="W54" s="3133"/>
      <c r="X54" s="3133"/>
    </row>
    <row r="55" spans="1:26">
      <c r="A55" s="2221" t="s">
        <v>1976</v>
      </c>
      <c r="B55" s="2228">
        <f>(('1GDP長期時系列'!AI30/'1GDP長期時系列'!AI25)^(1/5)-1)*100</f>
        <v>-8.7567502791063845E-2</v>
      </c>
      <c r="C55" s="2229">
        <f>(('1GDP長期時系列'!E30/'1GDP長期時系列'!E25)^(1/5)-1)*100</f>
        <v>-0.39980960591254888</v>
      </c>
      <c r="D55" s="2228">
        <f>(('1GDP長期時系列'!AN30/'1GDP長期時系列'!AN25)^(1/5)-1)*100</f>
        <v>0.98279700125838421</v>
      </c>
      <c r="E55" s="2229">
        <f>(('1GDP長期時系列'!L30/'1GDP長期時系列'!L25)^(1/5)-1)*100</f>
        <v>0.31973741800532807</v>
      </c>
      <c r="F55" s="3133"/>
      <c r="H55" s="3133"/>
      <c r="I55" s="3133"/>
      <c r="J55" s="3133"/>
      <c r="K55" s="3133"/>
      <c r="L55" s="3133"/>
      <c r="M55" s="3133"/>
      <c r="N55" s="3133"/>
      <c r="O55" s="3133"/>
      <c r="P55" s="3133"/>
      <c r="Q55" s="3133"/>
      <c r="R55" s="3133"/>
      <c r="S55" s="3133"/>
      <c r="T55" s="3133"/>
      <c r="U55" s="3133"/>
      <c r="V55" s="3133"/>
      <c r="W55" s="3133"/>
      <c r="X55" s="3133"/>
    </row>
    <row r="56" spans="1:26">
      <c r="A56" s="2122" t="s">
        <v>1977</v>
      </c>
      <c r="B56" s="2131">
        <f>(('1GDP長期時系列'!AI35/'1GDP長期時系列'!AI30)^(1/5)-1)*100</f>
        <v>1.5617799575063485</v>
      </c>
      <c r="C56" s="2163">
        <f>(('1GDP長期時系列'!E35/'1GDP長期時系列'!E30)^(1/5)-1)*100</f>
        <v>1.4657701754846819</v>
      </c>
      <c r="D56" s="3165">
        <f>(('1GDP長期時系列'!AN35/'1GDP長期時系列'!AN30)^(1/5)-1)*100</f>
        <v>0.80157441499346671</v>
      </c>
      <c r="E56" s="2163">
        <f>(('1GDP長期時系列'!L35/'1GDP長期時系列'!L30)^(1/5)-1)*100</f>
        <v>0.8915547165439186</v>
      </c>
      <c r="F56" s="3133"/>
      <c r="H56" s="3133"/>
      <c r="I56" s="3133"/>
      <c r="J56" s="3133"/>
      <c r="K56" s="3133"/>
      <c r="L56" s="3133"/>
      <c r="M56" s="3133"/>
      <c r="N56" s="3133"/>
      <c r="O56" s="3133"/>
      <c r="P56" s="3133"/>
      <c r="Q56" s="3133"/>
      <c r="R56" s="3133"/>
      <c r="S56" s="3133"/>
      <c r="T56" s="3133"/>
      <c r="U56" s="3133"/>
      <c r="V56" s="3133"/>
      <c r="W56" s="3133"/>
      <c r="X56" s="3133"/>
      <c r="Y56" s="3133"/>
    </row>
    <row r="57" spans="1:26">
      <c r="A57" s="809"/>
      <c r="B57" s="809"/>
      <c r="C57" s="809"/>
      <c r="D57" s="3133"/>
      <c r="E57" s="3133"/>
      <c r="F57" s="3133"/>
      <c r="G57" s="3133"/>
      <c r="H57" s="3133"/>
      <c r="I57" s="3133"/>
      <c r="J57" s="3133"/>
      <c r="K57" s="3133"/>
      <c r="L57" s="3133"/>
      <c r="M57" s="3133"/>
      <c r="N57" s="3133"/>
      <c r="O57" s="3133"/>
      <c r="P57" s="3133"/>
      <c r="Q57" s="3133"/>
      <c r="R57" s="3133"/>
      <c r="S57" s="3133"/>
      <c r="T57" s="3133"/>
      <c r="U57" s="3133"/>
      <c r="V57" s="3133"/>
      <c r="W57" s="3133"/>
      <c r="X57" s="3133"/>
      <c r="Y57" s="3133"/>
      <c r="Z57" s="3133"/>
    </row>
    <row r="87" spans="10:11">
      <c r="J87" s="3133"/>
      <c r="K87" s="3133"/>
    </row>
    <row r="88" spans="10:11">
      <c r="J88" s="3133"/>
    </row>
    <row r="89" spans="10:11">
      <c r="J89" s="3133"/>
    </row>
    <row r="90" spans="10:11">
      <c r="J90" s="3133"/>
    </row>
  </sheetData>
  <mergeCells count="20">
    <mergeCell ref="M36:N36"/>
    <mergeCell ref="M32:N32"/>
    <mergeCell ref="E32:G32"/>
    <mergeCell ref="B32:D32"/>
    <mergeCell ref="H32:I32"/>
    <mergeCell ref="J32:K32"/>
    <mergeCell ref="J36:L36"/>
    <mergeCell ref="E36:G36"/>
    <mergeCell ref="M3:N3"/>
    <mergeCell ref="J5:L5"/>
    <mergeCell ref="H5:I5"/>
    <mergeCell ref="M5:N5"/>
    <mergeCell ref="E3:G3"/>
    <mergeCell ref="H3:I3"/>
    <mergeCell ref="J3:L3"/>
    <mergeCell ref="D50:E50"/>
    <mergeCell ref="B3:D3"/>
    <mergeCell ref="B36:D36"/>
    <mergeCell ref="H36:I36"/>
    <mergeCell ref="B50:C50"/>
  </mergeCells>
  <phoneticPr fontId="2"/>
  <pageMargins left="0.70866141732283472" right="0.70866141732283472" top="0.74803149606299213" bottom="0.74803149606299213" header="0.31496062992125984" footer="0.31496062992125984"/>
  <pageSetup paperSize="8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IV82"/>
  <sheetViews>
    <sheetView workbookViewId="0">
      <selection activeCell="M2" sqref="M2"/>
    </sheetView>
  </sheetViews>
  <sheetFormatPr defaultRowHeight="13.5"/>
  <cols>
    <col min="1" max="1" width="17.75" style="138" customWidth="1"/>
    <col min="2" max="12" width="9.875" style="138" customWidth="1"/>
    <col min="13" max="13" width="9" style="138"/>
    <col min="14" max="15" width="10.25" style="138" customWidth="1"/>
    <col min="16" max="16384" width="9" style="138"/>
  </cols>
  <sheetData>
    <row r="1" spans="1:13">
      <c r="A1" s="808" t="s">
        <v>862</v>
      </c>
      <c r="B1" s="809"/>
      <c r="C1" s="809"/>
      <c r="D1" s="809"/>
      <c r="E1" s="809"/>
      <c r="F1" s="809"/>
      <c r="G1" s="809"/>
      <c r="H1" s="809"/>
      <c r="I1" s="809"/>
      <c r="J1" s="809" t="s">
        <v>863</v>
      </c>
      <c r="M1" s="138" t="s">
        <v>2323</v>
      </c>
    </row>
    <row r="2" spans="1:13">
      <c r="A2" s="810"/>
      <c r="B2" s="810" t="s">
        <v>864</v>
      </c>
      <c r="C2" s="810">
        <v>19</v>
      </c>
      <c r="D2" s="810">
        <v>20</v>
      </c>
      <c r="E2" s="810">
        <v>21</v>
      </c>
      <c r="F2" s="810">
        <v>22</v>
      </c>
      <c r="G2" s="810">
        <v>23</v>
      </c>
      <c r="H2" s="810">
        <v>24</v>
      </c>
      <c r="I2" s="810">
        <v>25</v>
      </c>
      <c r="J2" s="810">
        <v>26</v>
      </c>
      <c r="K2" s="811">
        <v>27</v>
      </c>
      <c r="L2" s="811">
        <v>28</v>
      </c>
    </row>
    <row r="3" spans="1:13">
      <c r="A3" s="810" t="s">
        <v>885</v>
      </c>
      <c r="B3" s="825">
        <v>5091063</v>
      </c>
      <c r="C3" s="825">
        <v>5130233</v>
      </c>
      <c r="D3" s="825">
        <v>4895201</v>
      </c>
      <c r="E3" s="825">
        <v>4739964</v>
      </c>
      <c r="F3" s="825">
        <v>4805275</v>
      </c>
      <c r="G3" s="825">
        <v>4741705</v>
      </c>
      <c r="H3" s="825">
        <v>4744037</v>
      </c>
      <c r="I3" s="825">
        <v>4824304</v>
      </c>
      <c r="J3" s="825">
        <v>4896234</v>
      </c>
      <c r="K3" s="825">
        <v>5005467</v>
      </c>
      <c r="L3" s="825">
        <v>5055623.4473027382</v>
      </c>
    </row>
    <row r="4" spans="1:13">
      <c r="A4" s="824" t="s">
        <v>886</v>
      </c>
      <c r="B4" s="760">
        <v>5290766</v>
      </c>
      <c r="C4" s="760">
        <v>5309973</v>
      </c>
      <c r="D4" s="760">
        <v>5094658</v>
      </c>
      <c r="E4" s="760">
        <v>4920704</v>
      </c>
      <c r="F4" s="760">
        <v>4992810</v>
      </c>
      <c r="G4" s="760">
        <v>4940172</v>
      </c>
      <c r="H4" s="760">
        <v>4944780</v>
      </c>
      <c r="I4" s="760">
        <v>5072460</v>
      </c>
      <c r="J4" s="760">
        <v>5184685</v>
      </c>
      <c r="K4" s="760">
        <v>5339044</v>
      </c>
      <c r="L4" s="760">
        <v>5392543</v>
      </c>
    </row>
    <row r="5" spans="1:13">
      <c r="A5" s="816" t="s">
        <v>881</v>
      </c>
      <c r="B5" s="812">
        <f>B4-B3</f>
        <v>199703</v>
      </c>
      <c r="C5" s="812">
        <f t="shared" ref="C5:L5" si="0">C4-C3</f>
        <v>179740</v>
      </c>
      <c r="D5" s="812">
        <f t="shared" si="0"/>
        <v>199457</v>
      </c>
      <c r="E5" s="812">
        <f t="shared" si="0"/>
        <v>180740</v>
      </c>
      <c r="F5" s="812">
        <f t="shared" si="0"/>
        <v>187535</v>
      </c>
      <c r="G5" s="812">
        <f t="shared" si="0"/>
        <v>198467</v>
      </c>
      <c r="H5" s="812">
        <f t="shared" si="0"/>
        <v>200743</v>
      </c>
      <c r="I5" s="812">
        <f t="shared" si="0"/>
        <v>248156</v>
      </c>
      <c r="J5" s="812">
        <f t="shared" si="0"/>
        <v>288451</v>
      </c>
      <c r="K5" s="812">
        <f t="shared" si="0"/>
        <v>333577</v>
      </c>
      <c r="L5" s="812">
        <f t="shared" si="0"/>
        <v>336919.5526972618</v>
      </c>
    </row>
    <row r="6" spans="1:13">
      <c r="A6" s="818" t="s">
        <v>879</v>
      </c>
      <c r="B6" s="820">
        <f>B5/B3*100</f>
        <v>3.9226189108247134</v>
      </c>
      <c r="C6" s="820">
        <f t="shared" ref="C6:L6" si="1">C5/C3*100</f>
        <v>3.5035445758506487</v>
      </c>
      <c r="D6" s="820">
        <f t="shared" si="1"/>
        <v>4.0745415765358768</v>
      </c>
      <c r="E6" s="820">
        <f t="shared" si="1"/>
        <v>3.813109129098871</v>
      </c>
      <c r="F6" s="820">
        <f t="shared" si="1"/>
        <v>3.9026902726690982</v>
      </c>
      <c r="G6" s="820">
        <f t="shared" si="1"/>
        <v>4.1855619444904315</v>
      </c>
      <c r="H6" s="820">
        <f t="shared" si="1"/>
        <v>4.2314804880316066</v>
      </c>
      <c r="I6" s="820">
        <f t="shared" si="1"/>
        <v>5.1438715304839828</v>
      </c>
      <c r="J6" s="820">
        <f t="shared" si="1"/>
        <v>5.8912829738121175</v>
      </c>
      <c r="K6" s="820">
        <f t="shared" si="1"/>
        <v>6.664253305435837</v>
      </c>
      <c r="L6" s="820">
        <f t="shared" si="1"/>
        <v>6.6642533054358344</v>
      </c>
    </row>
    <row r="9" spans="1:13">
      <c r="A9" s="808" t="s">
        <v>880</v>
      </c>
      <c r="B9" s="809"/>
      <c r="C9" s="809"/>
      <c r="D9" s="809"/>
      <c r="E9" s="809"/>
      <c r="F9" s="809"/>
      <c r="G9" s="809"/>
      <c r="H9" s="809"/>
      <c r="I9" s="809"/>
      <c r="J9" s="814" t="s">
        <v>863</v>
      </c>
    </row>
    <row r="10" spans="1:13">
      <c r="A10" s="815" t="s">
        <v>865</v>
      </c>
      <c r="B10" s="815" t="s">
        <v>866</v>
      </c>
      <c r="C10" s="815" t="s">
        <v>867</v>
      </c>
      <c r="D10" s="815" t="s">
        <v>868</v>
      </c>
      <c r="E10" s="815" t="s">
        <v>869</v>
      </c>
      <c r="F10" s="815" t="s">
        <v>870</v>
      </c>
      <c r="G10" s="815" t="s">
        <v>871</v>
      </c>
      <c r="H10" s="815" t="s">
        <v>872</v>
      </c>
      <c r="I10" s="815" t="s">
        <v>873</v>
      </c>
      <c r="J10" s="815" t="s">
        <v>874</v>
      </c>
      <c r="K10" s="815" t="s">
        <v>875</v>
      </c>
      <c r="L10" s="815" t="s">
        <v>876</v>
      </c>
    </row>
    <row r="11" spans="1:13">
      <c r="A11" s="818" t="s">
        <v>877</v>
      </c>
      <c r="B11" s="825">
        <v>200918.9</v>
      </c>
      <c r="C11" s="825">
        <v>198232.77</v>
      </c>
      <c r="D11" s="825">
        <v>193453.62</v>
      </c>
      <c r="E11" s="825">
        <v>183949.06</v>
      </c>
      <c r="F11" s="825">
        <v>193350.74</v>
      </c>
      <c r="G11" s="825">
        <v>189009.12</v>
      </c>
      <c r="H11" s="825">
        <v>188549.05</v>
      </c>
      <c r="I11" s="825">
        <v>191567.8</v>
      </c>
      <c r="J11" s="825">
        <v>197880.71</v>
      </c>
      <c r="K11" s="825">
        <v>201529.61</v>
      </c>
      <c r="L11" s="825">
        <v>201071.83</v>
      </c>
    </row>
    <row r="12" spans="1:13">
      <c r="A12" s="818" t="s">
        <v>878</v>
      </c>
      <c r="B12" s="825">
        <v>205036.66</v>
      </c>
      <c r="C12" s="825">
        <v>202818.96</v>
      </c>
      <c r="D12" s="825">
        <v>196175.4</v>
      </c>
      <c r="E12" s="825">
        <v>184752.43</v>
      </c>
      <c r="F12" s="825">
        <v>194440.17</v>
      </c>
      <c r="G12" s="825">
        <v>192655.24</v>
      </c>
      <c r="H12" s="825">
        <v>190278.37</v>
      </c>
      <c r="I12" s="825">
        <v>195069.32</v>
      </c>
      <c r="J12" s="825">
        <v>199743.04</v>
      </c>
      <c r="K12" s="825">
        <v>204949.96</v>
      </c>
      <c r="L12" s="825">
        <v>206761.97</v>
      </c>
    </row>
    <row r="13" spans="1:13">
      <c r="A13" s="816" t="s">
        <v>881</v>
      </c>
      <c r="B13" s="819">
        <f>B12-B11</f>
        <v>4117.7600000000093</v>
      </c>
      <c r="C13" s="819">
        <f t="shared" ref="C13:L13" si="2">C12-C11</f>
        <v>4586.1900000000023</v>
      </c>
      <c r="D13" s="819">
        <f t="shared" si="2"/>
        <v>2721.7799999999988</v>
      </c>
      <c r="E13" s="819">
        <f t="shared" si="2"/>
        <v>803.36999999999534</v>
      </c>
      <c r="F13" s="819">
        <f t="shared" si="2"/>
        <v>1089.4300000000221</v>
      </c>
      <c r="G13" s="819">
        <f t="shared" si="2"/>
        <v>3646.1199999999953</v>
      </c>
      <c r="H13" s="819">
        <f t="shared" si="2"/>
        <v>1729.320000000007</v>
      </c>
      <c r="I13" s="819">
        <f t="shared" si="2"/>
        <v>3501.5200000000186</v>
      </c>
      <c r="J13" s="819">
        <f t="shared" si="2"/>
        <v>1862.3300000000163</v>
      </c>
      <c r="K13" s="819">
        <f t="shared" si="2"/>
        <v>3420.3500000000058</v>
      </c>
      <c r="L13" s="819">
        <f t="shared" si="2"/>
        <v>5690.140000000014</v>
      </c>
    </row>
    <row r="14" spans="1:13">
      <c r="A14" s="818" t="s">
        <v>879</v>
      </c>
      <c r="B14" s="820">
        <f>B13/B11*100</f>
        <v>2.0494637388518497</v>
      </c>
      <c r="C14" s="820">
        <f t="shared" ref="C14:L14" si="3">C13/C11*100</f>
        <v>2.3135377667375594</v>
      </c>
      <c r="D14" s="820">
        <f t="shared" si="3"/>
        <v>1.4069418809531706</v>
      </c>
      <c r="E14" s="820">
        <f t="shared" si="3"/>
        <v>0.43673503958106413</v>
      </c>
      <c r="F14" s="820">
        <f t="shared" si="3"/>
        <v>0.56344754615370085</v>
      </c>
      <c r="G14" s="820">
        <f t="shared" si="3"/>
        <v>1.9290709358363214</v>
      </c>
      <c r="H14" s="820">
        <f t="shared" si="3"/>
        <v>0.91717248111300864</v>
      </c>
      <c r="I14" s="820">
        <f t="shared" si="3"/>
        <v>1.8278228387025475</v>
      </c>
      <c r="J14" s="820">
        <f t="shared" si="3"/>
        <v>0.94113771878017638</v>
      </c>
      <c r="K14" s="820">
        <f t="shared" si="3"/>
        <v>1.6971947695428011</v>
      </c>
      <c r="L14" s="820">
        <f t="shared" si="3"/>
        <v>2.8299041193388526</v>
      </c>
    </row>
    <row r="15" spans="1:13">
      <c r="A15" s="817"/>
      <c r="B15" s="565"/>
      <c r="C15" s="565"/>
      <c r="D15" s="565"/>
      <c r="E15" s="565"/>
      <c r="F15" s="565"/>
      <c r="G15" s="565"/>
      <c r="H15" s="565"/>
      <c r="I15" s="565"/>
      <c r="J15" s="565"/>
      <c r="K15" s="817"/>
    </row>
    <row r="16" spans="1:13">
      <c r="A16" s="826" t="s">
        <v>882</v>
      </c>
      <c r="B16" s="565"/>
      <c r="C16" s="565"/>
      <c r="D16" s="565"/>
      <c r="E16" s="565"/>
      <c r="F16" s="565"/>
      <c r="G16" s="565"/>
      <c r="H16" s="565"/>
      <c r="I16" s="565"/>
      <c r="J16" s="809" t="s">
        <v>863</v>
      </c>
      <c r="K16" s="817"/>
    </row>
    <row r="17" spans="1:256">
      <c r="A17" s="813"/>
      <c r="B17" s="810" t="s">
        <v>864</v>
      </c>
      <c r="C17" s="810">
        <v>19</v>
      </c>
      <c r="D17" s="810">
        <v>20</v>
      </c>
      <c r="E17" s="810">
        <v>21</v>
      </c>
      <c r="F17" s="810">
        <v>22</v>
      </c>
      <c r="G17" s="810">
        <v>23</v>
      </c>
      <c r="H17" s="810">
        <v>24</v>
      </c>
      <c r="I17" s="810">
        <v>25</v>
      </c>
      <c r="J17" s="810">
        <v>26</v>
      </c>
      <c r="K17" s="811">
        <v>27</v>
      </c>
      <c r="L17" s="811">
        <v>28</v>
      </c>
    </row>
    <row r="18" spans="1:256">
      <c r="A18" s="815" t="s">
        <v>883</v>
      </c>
      <c r="B18" s="746">
        <v>134079.24</v>
      </c>
      <c r="C18" s="746">
        <v>139885.56</v>
      </c>
      <c r="D18" s="746">
        <v>140777.65</v>
      </c>
      <c r="E18" s="746">
        <v>126930.36</v>
      </c>
      <c r="F18" s="746">
        <v>124020.49</v>
      </c>
      <c r="G18" s="746">
        <v>126469.41</v>
      </c>
      <c r="H18" s="746">
        <v>127070.23</v>
      </c>
      <c r="I18" s="746">
        <v>129233.25</v>
      </c>
      <c r="J18" s="746">
        <v>138075.91</v>
      </c>
      <c r="K18" s="746">
        <v>145678.19</v>
      </c>
      <c r="L18" s="832"/>
    </row>
    <row r="19" spans="1:256">
      <c r="A19" s="822" t="s">
        <v>599</v>
      </c>
      <c r="B19" s="744">
        <v>7543.25</v>
      </c>
      <c r="C19" s="744">
        <v>7746.58</v>
      </c>
      <c r="D19" s="744">
        <v>7541.47</v>
      </c>
      <c r="E19" s="744">
        <v>6914.79</v>
      </c>
      <c r="F19" s="744">
        <v>6810.41</v>
      </c>
      <c r="G19" s="744">
        <v>6887.43</v>
      </c>
      <c r="H19" s="744">
        <v>6952.37</v>
      </c>
      <c r="I19" s="744">
        <v>7170.06</v>
      </c>
      <c r="J19" s="744">
        <v>7589.78</v>
      </c>
      <c r="K19" s="744">
        <v>7879.93</v>
      </c>
      <c r="L19" s="833"/>
    </row>
    <row r="20" spans="1:256">
      <c r="A20" s="815" t="s">
        <v>884</v>
      </c>
      <c r="B20" s="823">
        <f>B19/B18*100</f>
        <v>5.625964168651314</v>
      </c>
      <c r="C20" s="823">
        <f t="shared" ref="C20:K20" si="4">C19/C18*100</f>
        <v>5.5377981830290421</v>
      </c>
      <c r="D20" s="823">
        <f t="shared" si="4"/>
        <v>5.357008019383759</v>
      </c>
      <c r="E20" s="823">
        <f t="shared" si="4"/>
        <v>5.4477037644894413</v>
      </c>
      <c r="F20" s="823">
        <f t="shared" si="4"/>
        <v>5.4913587262878902</v>
      </c>
      <c r="G20" s="823">
        <f t="shared" si="4"/>
        <v>5.4459256194837948</v>
      </c>
      <c r="H20" s="823">
        <f t="shared" si="4"/>
        <v>5.4712815110195363</v>
      </c>
      <c r="I20" s="823">
        <f t="shared" si="4"/>
        <v>5.548154209539728</v>
      </c>
      <c r="J20" s="823">
        <f t="shared" si="4"/>
        <v>5.4968169320774338</v>
      </c>
      <c r="K20" s="823">
        <f t="shared" si="4"/>
        <v>5.4091350256342423</v>
      </c>
      <c r="L20" s="832"/>
    </row>
    <row r="22" spans="1:256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>
      <c r="A23" s="808" t="s">
        <v>887</v>
      </c>
      <c r="B23" s="809"/>
      <c r="C23" s="809"/>
      <c r="D23" s="809"/>
      <c r="E23" s="809"/>
      <c r="F23" s="809"/>
      <c r="G23" s="809"/>
      <c r="H23" s="809"/>
      <c r="I23" s="809"/>
      <c r="J23" s="809" t="s">
        <v>863</v>
      </c>
    </row>
    <row r="24" spans="1:256">
      <c r="A24" s="810"/>
      <c r="B24" s="810" t="s">
        <v>864</v>
      </c>
      <c r="C24" s="810">
        <v>19</v>
      </c>
      <c r="D24" s="810">
        <v>20</v>
      </c>
      <c r="E24" s="810">
        <v>21</v>
      </c>
      <c r="F24" s="810">
        <v>22</v>
      </c>
      <c r="G24" s="810">
        <v>23</v>
      </c>
      <c r="H24" s="810">
        <v>24</v>
      </c>
      <c r="I24" s="810">
        <v>25</v>
      </c>
      <c r="J24" s="810">
        <v>26</v>
      </c>
      <c r="K24" s="811">
        <v>27</v>
      </c>
      <c r="L24" s="811">
        <v>28</v>
      </c>
    </row>
    <row r="25" spans="1:256">
      <c r="A25" s="810" t="s">
        <v>885</v>
      </c>
      <c r="B25" s="825">
        <v>5091063</v>
      </c>
      <c r="C25" s="825">
        <v>5130233</v>
      </c>
      <c r="D25" s="825">
        <v>4895201</v>
      </c>
      <c r="E25" s="825">
        <v>4739964</v>
      </c>
      <c r="F25" s="825">
        <v>4805275</v>
      </c>
      <c r="G25" s="825">
        <v>4741705</v>
      </c>
      <c r="H25" s="825">
        <v>4744037</v>
      </c>
      <c r="I25" s="825">
        <v>4824304</v>
      </c>
      <c r="J25" s="825">
        <v>4896234</v>
      </c>
      <c r="K25" s="825">
        <v>5005467</v>
      </c>
      <c r="L25" s="639"/>
    </row>
    <row r="26" spans="1:256">
      <c r="A26" s="827" t="s">
        <v>886</v>
      </c>
      <c r="B26" s="828">
        <f>B4-B18</f>
        <v>5156686.76</v>
      </c>
      <c r="C26" s="828">
        <f t="shared" ref="C26:K26" si="5">C4-C18</f>
        <v>5170087.4400000004</v>
      </c>
      <c r="D26" s="828">
        <f t="shared" si="5"/>
        <v>4953880.3499999996</v>
      </c>
      <c r="E26" s="828">
        <f t="shared" si="5"/>
        <v>4793773.6399999997</v>
      </c>
      <c r="F26" s="828">
        <f t="shared" si="5"/>
        <v>4868789.51</v>
      </c>
      <c r="G26" s="828">
        <f t="shared" si="5"/>
        <v>4813702.59</v>
      </c>
      <c r="H26" s="828">
        <f t="shared" si="5"/>
        <v>4817709.7699999996</v>
      </c>
      <c r="I26" s="828">
        <f t="shared" si="5"/>
        <v>4943226.75</v>
      </c>
      <c r="J26" s="828">
        <f t="shared" si="5"/>
        <v>5046609.09</v>
      </c>
      <c r="K26" s="828">
        <f t="shared" si="5"/>
        <v>5193365.8099999996</v>
      </c>
      <c r="L26" s="828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>
      <c r="A27" s="816" t="s">
        <v>881</v>
      </c>
      <c r="B27" s="812">
        <f>B26-B25</f>
        <v>65623.759999999776</v>
      </c>
      <c r="C27" s="812">
        <f t="shared" ref="C27:K27" si="6">C26-C25</f>
        <v>39854.44000000041</v>
      </c>
      <c r="D27" s="812">
        <f t="shared" si="6"/>
        <v>58679.349999999627</v>
      </c>
      <c r="E27" s="812">
        <f t="shared" si="6"/>
        <v>53809.639999999665</v>
      </c>
      <c r="F27" s="812">
        <f t="shared" si="6"/>
        <v>63514.509999999776</v>
      </c>
      <c r="G27" s="812">
        <f t="shared" si="6"/>
        <v>71997.589999999851</v>
      </c>
      <c r="H27" s="812">
        <f t="shared" si="6"/>
        <v>73672.769999999553</v>
      </c>
      <c r="I27" s="812">
        <f t="shared" si="6"/>
        <v>118922.75</v>
      </c>
      <c r="J27" s="812">
        <f t="shared" si="6"/>
        <v>150375.08999999985</v>
      </c>
      <c r="K27" s="812">
        <f t="shared" si="6"/>
        <v>187898.80999999959</v>
      </c>
      <c r="L27" s="834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>
      <c r="A28" s="818" t="s">
        <v>879</v>
      </c>
      <c r="B28" s="820">
        <f>B27/B25*100</f>
        <v>1.288999173649978</v>
      </c>
      <c r="C28" s="820">
        <f t="shared" ref="C28:K28" si="7">C27/C25*100</f>
        <v>0.77685438458643907</v>
      </c>
      <c r="D28" s="820">
        <f t="shared" si="7"/>
        <v>1.1987117587204208</v>
      </c>
      <c r="E28" s="820">
        <f t="shared" si="7"/>
        <v>1.1352330945973359</v>
      </c>
      <c r="F28" s="820">
        <f t="shared" si="7"/>
        <v>1.3217663921419642</v>
      </c>
      <c r="G28" s="820">
        <f t="shared" si="7"/>
        <v>1.5183903258427052</v>
      </c>
      <c r="H28" s="820">
        <f t="shared" si="7"/>
        <v>1.5529552151469215</v>
      </c>
      <c r="I28" s="820">
        <f t="shared" si="7"/>
        <v>2.4650757912436694</v>
      </c>
      <c r="J28" s="820">
        <f t="shared" si="7"/>
        <v>3.0712398549579096</v>
      </c>
      <c r="K28" s="820">
        <f t="shared" si="7"/>
        <v>3.7538717166649902</v>
      </c>
      <c r="L28" s="835"/>
    </row>
    <row r="29" spans="1:256">
      <c r="A29" s="138" t="s">
        <v>804</v>
      </c>
      <c r="B29" s="751">
        <f t="shared" ref="B29:H29" si="8">B26/$I$26*100</f>
        <v>104.31823221542487</v>
      </c>
      <c r="C29" s="751">
        <f t="shared" si="8"/>
        <v>104.58932396738629</v>
      </c>
      <c r="D29" s="751">
        <f t="shared" si="8"/>
        <v>100.21551914445357</v>
      </c>
      <c r="E29" s="751">
        <f t="shared" si="8"/>
        <v>96.976608244806897</v>
      </c>
      <c r="F29" s="751">
        <f t="shared" si="8"/>
        <v>98.494156878399309</v>
      </c>
      <c r="G29" s="751">
        <f t="shared" si="8"/>
        <v>97.379764948067574</v>
      </c>
      <c r="H29" s="751">
        <f t="shared" si="8"/>
        <v>97.460829002027864</v>
      </c>
      <c r="I29" s="839">
        <f>I26/$I$26*100</f>
        <v>100</v>
      </c>
      <c r="J29" s="751">
        <f>J26/$I$26*100</f>
        <v>102.09139384512353</v>
      </c>
      <c r="K29" s="839">
        <f>K26/$I$26*100</f>
        <v>105.06023843636143</v>
      </c>
    </row>
    <row r="31" spans="1:256">
      <c r="A31" s="808" t="s">
        <v>889</v>
      </c>
      <c r="B31" s="809"/>
      <c r="C31" s="809"/>
      <c r="D31" s="809"/>
      <c r="E31" s="809"/>
      <c r="F31" s="809"/>
      <c r="G31" s="809"/>
      <c r="H31" s="809"/>
      <c r="I31" s="809"/>
      <c r="J31" s="814" t="s">
        <v>863</v>
      </c>
    </row>
    <row r="32" spans="1:256">
      <c r="A32" s="815" t="s">
        <v>865</v>
      </c>
      <c r="B32" s="815" t="s">
        <v>866</v>
      </c>
      <c r="C32" s="815" t="s">
        <v>867</v>
      </c>
      <c r="D32" s="815" t="s">
        <v>868</v>
      </c>
      <c r="E32" s="815" t="s">
        <v>869</v>
      </c>
      <c r="F32" s="815" t="s">
        <v>870</v>
      </c>
      <c r="G32" s="815" t="s">
        <v>871</v>
      </c>
      <c r="H32" s="815" t="s">
        <v>872</v>
      </c>
      <c r="I32" s="815" t="s">
        <v>873</v>
      </c>
      <c r="J32" s="815" t="s">
        <v>874</v>
      </c>
      <c r="K32" s="815" t="s">
        <v>875</v>
      </c>
      <c r="L32" s="815" t="s">
        <v>876</v>
      </c>
    </row>
    <row r="33" spans="1:12">
      <c r="A33" s="818" t="s">
        <v>877</v>
      </c>
      <c r="B33" s="825">
        <v>200918.9</v>
      </c>
      <c r="C33" s="825">
        <v>198232.77</v>
      </c>
      <c r="D33" s="825">
        <v>193453.62</v>
      </c>
      <c r="E33" s="825">
        <v>183949.06</v>
      </c>
      <c r="F33" s="825">
        <v>193350.74</v>
      </c>
      <c r="G33" s="825">
        <v>189009.12</v>
      </c>
      <c r="H33" s="825">
        <v>188549.05</v>
      </c>
      <c r="I33" s="825">
        <v>191567.8</v>
      </c>
      <c r="J33" s="825">
        <v>197880.71</v>
      </c>
      <c r="K33" s="825">
        <v>201529.61</v>
      </c>
      <c r="L33" s="639"/>
    </row>
    <row r="34" spans="1:12">
      <c r="A34" s="831" t="s">
        <v>878</v>
      </c>
      <c r="B34" s="639">
        <f>B12-B19-B39</f>
        <v>201997.68</v>
      </c>
      <c r="C34" s="639">
        <f t="shared" ref="C34:K34" si="9">C12-C19-C39</f>
        <v>199704.06</v>
      </c>
      <c r="D34" s="639">
        <f t="shared" si="9"/>
        <v>194033.5</v>
      </c>
      <c r="E34" s="639">
        <f t="shared" si="9"/>
        <v>183459.71</v>
      </c>
      <c r="F34" s="639">
        <f t="shared" si="9"/>
        <v>193526.29</v>
      </c>
      <c r="G34" s="639">
        <f t="shared" si="9"/>
        <v>191926.66999999998</v>
      </c>
      <c r="H34" s="639">
        <f t="shared" si="9"/>
        <v>189780.16</v>
      </c>
      <c r="I34" s="639">
        <f t="shared" si="9"/>
        <v>194394.05000000002</v>
      </c>
      <c r="J34" s="639">
        <f t="shared" si="9"/>
        <v>199007.01</v>
      </c>
      <c r="K34" s="639">
        <f t="shared" si="9"/>
        <v>204094.99064483406</v>
      </c>
      <c r="L34" s="639"/>
    </row>
    <row r="35" spans="1:12">
      <c r="A35" s="816" t="s">
        <v>881</v>
      </c>
      <c r="B35" s="819">
        <f>B34-B33</f>
        <v>1078.7799999999988</v>
      </c>
      <c r="C35" s="819">
        <f t="shared" ref="C35:K35" si="10">C34-C33</f>
        <v>1471.2900000000081</v>
      </c>
      <c r="D35" s="819">
        <f t="shared" si="10"/>
        <v>579.88000000000466</v>
      </c>
      <c r="E35" s="838">
        <f t="shared" si="10"/>
        <v>-489.35000000000582</v>
      </c>
      <c r="F35" s="819">
        <f t="shared" si="10"/>
        <v>175.55000000001746</v>
      </c>
      <c r="G35" s="819">
        <f t="shared" si="10"/>
        <v>2917.5499999999884</v>
      </c>
      <c r="H35" s="819">
        <f t="shared" si="10"/>
        <v>1231.1100000000151</v>
      </c>
      <c r="I35" s="819">
        <f t="shared" si="10"/>
        <v>2826.2500000000291</v>
      </c>
      <c r="J35" s="819">
        <f t="shared" si="10"/>
        <v>1126.3000000000175</v>
      </c>
      <c r="K35" s="819">
        <f t="shared" si="10"/>
        <v>2565.3806448340765</v>
      </c>
      <c r="L35" s="836"/>
    </row>
    <row r="36" spans="1:12">
      <c r="A36" s="818" t="s">
        <v>879</v>
      </c>
      <c r="B36" s="820">
        <f>B35/B33*100</f>
        <v>0.53692310678587174</v>
      </c>
      <c r="C36" s="820">
        <f t="shared" ref="C36:K36" si="11">C35/C33*100</f>
        <v>0.7422032189733353</v>
      </c>
      <c r="D36" s="820">
        <f t="shared" si="11"/>
        <v>0.29975143396127957</v>
      </c>
      <c r="E36" s="837">
        <f t="shared" si="11"/>
        <v>-0.26602473532618531</v>
      </c>
      <c r="F36" s="820">
        <f t="shared" si="11"/>
        <v>9.0793549587665126E-2</v>
      </c>
      <c r="G36" s="820">
        <f t="shared" si="11"/>
        <v>1.5436027637184853</v>
      </c>
      <c r="H36" s="820">
        <f t="shared" si="11"/>
        <v>0.65293885065982304</v>
      </c>
      <c r="I36" s="820">
        <f t="shared" si="11"/>
        <v>1.4753262291470848</v>
      </c>
      <c r="J36" s="820">
        <f t="shared" si="11"/>
        <v>0.56918130119909993</v>
      </c>
      <c r="K36" s="820">
        <f t="shared" si="11"/>
        <v>1.2729547012144153</v>
      </c>
      <c r="L36" s="835"/>
    </row>
    <row r="37" spans="1:12">
      <c r="A37" s="138" t="s">
        <v>804</v>
      </c>
      <c r="B37" s="751">
        <f>B34/$I$34*100</f>
        <v>103.91145202232268</v>
      </c>
      <c r="C37" s="751">
        <f t="shared" ref="C37:K37" si="12">C34/$I$34*100</f>
        <v>102.73157023067321</v>
      </c>
      <c r="D37" s="751">
        <f t="shared" si="12"/>
        <v>99.814526216208762</v>
      </c>
      <c r="E37" s="751">
        <f t="shared" si="12"/>
        <v>94.375167346942973</v>
      </c>
      <c r="F37" s="751">
        <f t="shared" si="12"/>
        <v>99.553607736450772</v>
      </c>
      <c r="G37" s="751">
        <f t="shared" si="12"/>
        <v>98.730732756480961</v>
      </c>
      <c r="H37" s="751">
        <f t="shared" si="12"/>
        <v>97.626527149364904</v>
      </c>
      <c r="I37" s="839">
        <f t="shared" si="12"/>
        <v>100</v>
      </c>
      <c r="J37" s="751">
        <f t="shared" si="12"/>
        <v>102.37299444093067</v>
      </c>
      <c r="K37" s="839">
        <f t="shared" si="12"/>
        <v>104.99034854453315</v>
      </c>
    </row>
    <row r="38" spans="1:12">
      <c r="B38" s="751"/>
      <c r="C38" s="751"/>
      <c r="D38" s="751"/>
      <c r="E38" s="751"/>
      <c r="F38" s="751"/>
      <c r="G38" s="751"/>
      <c r="H38" s="751"/>
      <c r="I38" s="751"/>
      <c r="J38" s="751"/>
      <c r="K38" s="751"/>
    </row>
    <row r="39" spans="1:12">
      <c r="A39" s="821" t="s">
        <v>888</v>
      </c>
      <c r="B39" s="829">
        <v>-4504.2700000000004</v>
      </c>
      <c r="C39" s="829">
        <v>-4631.68</v>
      </c>
      <c r="D39" s="829">
        <v>-5399.57</v>
      </c>
      <c r="E39" s="829">
        <v>-5622.07</v>
      </c>
      <c r="F39" s="829">
        <v>-5896.53</v>
      </c>
      <c r="G39" s="829">
        <v>-6158.86</v>
      </c>
      <c r="H39" s="829">
        <v>-6454.16</v>
      </c>
      <c r="I39" s="829">
        <v>-6494.79</v>
      </c>
      <c r="J39" s="829">
        <v>-6853.75</v>
      </c>
      <c r="K39" s="830">
        <f>J39*K40/J40</f>
        <v>-7024.9606448340728</v>
      </c>
    </row>
    <row r="40" spans="1:12">
      <c r="J40" s="745">
        <v>155761</v>
      </c>
      <c r="K40" s="745">
        <v>159652</v>
      </c>
    </row>
    <row r="43" spans="1:12">
      <c r="A43" s="840" t="s">
        <v>481</v>
      </c>
      <c r="K43" s="809" t="s">
        <v>863</v>
      </c>
    </row>
    <row r="44" spans="1:12">
      <c r="A44" s="815" t="s">
        <v>865</v>
      </c>
      <c r="B44" s="815" t="s">
        <v>866</v>
      </c>
      <c r="C44" s="815" t="s">
        <v>867</v>
      </c>
      <c r="D44" s="815" t="s">
        <v>868</v>
      </c>
      <c r="E44" s="815" t="s">
        <v>869</v>
      </c>
      <c r="F44" s="815" t="s">
        <v>870</v>
      </c>
      <c r="G44" s="815" t="s">
        <v>871</v>
      </c>
      <c r="H44" s="815" t="s">
        <v>872</v>
      </c>
      <c r="I44" s="815" t="s">
        <v>873</v>
      </c>
      <c r="J44" s="815" t="s">
        <v>874</v>
      </c>
      <c r="K44" s="815" t="s">
        <v>875</v>
      </c>
      <c r="L44" s="815" t="s">
        <v>876</v>
      </c>
    </row>
    <row r="45" spans="1:12">
      <c r="A45" s="138" t="s">
        <v>890</v>
      </c>
      <c r="B45" s="745">
        <v>47488.3</v>
      </c>
      <c r="C45" s="745">
        <v>48285.7</v>
      </c>
      <c r="D45" s="745">
        <v>48972.2</v>
      </c>
      <c r="E45" s="745">
        <v>49181.5</v>
      </c>
      <c r="F45" s="745">
        <v>49329.7</v>
      </c>
      <c r="G45" s="745">
        <v>49284.4</v>
      </c>
      <c r="H45" s="745">
        <v>49459.5</v>
      </c>
      <c r="I45" s="745">
        <v>49659.4</v>
      </c>
      <c r="J45" s="745">
        <v>49792.9</v>
      </c>
      <c r="K45" s="745">
        <v>49907.9</v>
      </c>
      <c r="L45" s="745">
        <v>49904.1</v>
      </c>
    </row>
    <row r="46" spans="1:12">
      <c r="A46" s="138" t="s">
        <v>891</v>
      </c>
      <c r="B46" s="745">
        <v>46663.9</v>
      </c>
      <c r="C46" s="745">
        <v>47237.2</v>
      </c>
      <c r="D46" s="745">
        <v>47811.1</v>
      </c>
      <c r="E46" s="745">
        <v>48412.9</v>
      </c>
      <c r="F46" s="745">
        <v>49005.7</v>
      </c>
      <c r="G46" s="745">
        <v>49404.800000000003</v>
      </c>
      <c r="H46" s="745">
        <v>50113.599999999999</v>
      </c>
      <c r="I46" s="745">
        <v>50883</v>
      </c>
      <c r="J46" s="745">
        <v>51582.5</v>
      </c>
      <c r="K46" s="745">
        <v>52225</v>
      </c>
      <c r="L46" s="745">
        <v>52855.1</v>
      </c>
    </row>
    <row r="47" spans="1:12">
      <c r="B47" s="745"/>
      <c r="C47" s="745"/>
      <c r="D47" s="745"/>
      <c r="E47" s="745"/>
      <c r="F47" s="745"/>
      <c r="G47" s="745"/>
      <c r="H47" s="745"/>
      <c r="I47" s="745"/>
      <c r="J47" s="745"/>
      <c r="K47" s="745"/>
      <c r="L47" s="745"/>
    </row>
    <row r="48" spans="1:12">
      <c r="B48" s="745"/>
      <c r="C48" s="745"/>
      <c r="D48" s="745"/>
      <c r="E48" s="745"/>
      <c r="F48" s="745"/>
      <c r="G48" s="745"/>
      <c r="H48" s="745"/>
      <c r="I48" s="745"/>
      <c r="J48" s="745"/>
      <c r="K48" s="745"/>
      <c r="L48" s="745"/>
    </row>
    <row r="49" spans="1:15">
      <c r="A49" s="840" t="s">
        <v>413</v>
      </c>
      <c r="K49" s="809" t="s">
        <v>863</v>
      </c>
    </row>
    <row r="50" spans="1:15">
      <c r="A50" s="815" t="s">
        <v>865</v>
      </c>
      <c r="B50" s="815" t="s">
        <v>866</v>
      </c>
      <c r="C50" s="815" t="s">
        <v>867</v>
      </c>
      <c r="D50" s="815" t="s">
        <v>868</v>
      </c>
      <c r="E50" s="815" t="s">
        <v>869</v>
      </c>
      <c r="F50" s="815" t="s">
        <v>870</v>
      </c>
      <c r="G50" s="815" t="s">
        <v>871</v>
      </c>
      <c r="H50" s="815" t="s">
        <v>872</v>
      </c>
      <c r="I50" s="815" t="s">
        <v>873</v>
      </c>
      <c r="J50" s="815" t="s">
        <v>874</v>
      </c>
      <c r="K50" s="815" t="s">
        <v>875</v>
      </c>
      <c r="L50" s="815" t="s">
        <v>876</v>
      </c>
      <c r="N50" s="817" t="s">
        <v>892</v>
      </c>
    </row>
    <row r="51" spans="1:15">
      <c r="A51" s="138" t="s">
        <v>890</v>
      </c>
      <c r="B51" s="745">
        <v>22550.14</v>
      </c>
      <c r="C51" s="745">
        <v>22818.94</v>
      </c>
      <c r="D51" s="745">
        <v>22416.94</v>
      </c>
      <c r="E51" s="745">
        <v>22584.63</v>
      </c>
      <c r="F51" s="745">
        <v>22750.309999999998</v>
      </c>
      <c r="G51" s="745">
        <v>22928.15</v>
      </c>
      <c r="H51" s="745">
        <v>23073.3</v>
      </c>
      <c r="I51" s="745">
        <v>23497.979999999996</v>
      </c>
      <c r="J51" s="745">
        <v>23644.73</v>
      </c>
      <c r="K51" s="745">
        <v>23807.14</v>
      </c>
      <c r="L51" s="842">
        <f>ROUND(K51*O51/N51,0)</f>
        <v>23825</v>
      </c>
      <c r="N51" s="745">
        <v>12838079</v>
      </c>
      <c r="O51" s="745">
        <v>12847623</v>
      </c>
    </row>
    <row r="52" spans="1:15">
      <c r="A52" s="138" t="s">
        <v>891</v>
      </c>
      <c r="B52" s="745">
        <v>22415.65</v>
      </c>
      <c r="C52" s="745">
        <v>22481.72</v>
      </c>
      <c r="D52" s="745">
        <v>21955.87</v>
      </c>
      <c r="E52" s="745">
        <v>22405.39</v>
      </c>
      <c r="F52" s="745">
        <v>22704.9</v>
      </c>
      <c r="G52" s="745">
        <v>22951.1</v>
      </c>
      <c r="H52" s="745">
        <v>23142.73</v>
      </c>
      <c r="I52" s="745">
        <v>23592.35</v>
      </c>
      <c r="J52" s="745">
        <v>23787.45</v>
      </c>
      <c r="K52" s="745">
        <v>24367.59</v>
      </c>
      <c r="L52" s="842">
        <f>ROUND(K52*O52/N52,0)</f>
        <v>24376</v>
      </c>
      <c r="N52" s="745">
        <v>12682922</v>
      </c>
      <c r="O52" s="745">
        <v>12687320</v>
      </c>
    </row>
    <row r="53" spans="1:15">
      <c r="B53" s="745"/>
      <c r="C53" s="745"/>
      <c r="D53" s="745"/>
      <c r="E53" s="745"/>
      <c r="F53" s="745"/>
      <c r="G53" s="745"/>
      <c r="H53" s="745"/>
      <c r="I53" s="745"/>
      <c r="J53" s="745"/>
      <c r="K53" s="745"/>
      <c r="L53" s="841"/>
      <c r="N53" s="745"/>
      <c r="O53" s="745"/>
    </row>
    <row r="54" spans="1:15">
      <c r="A54" s="840" t="s">
        <v>33</v>
      </c>
      <c r="K54" s="809" t="s">
        <v>863</v>
      </c>
      <c r="N54" s="745"/>
      <c r="O54" s="745"/>
    </row>
    <row r="55" spans="1:15">
      <c r="A55" s="815" t="s">
        <v>865</v>
      </c>
      <c r="B55" s="815" t="s">
        <v>866</v>
      </c>
      <c r="C55" s="815" t="s">
        <v>867</v>
      </c>
      <c r="D55" s="815" t="s">
        <v>868</v>
      </c>
      <c r="E55" s="815" t="s">
        <v>869</v>
      </c>
      <c r="F55" s="815" t="s">
        <v>870</v>
      </c>
      <c r="G55" s="815" t="s">
        <v>871</v>
      </c>
      <c r="H55" s="815" t="s">
        <v>872</v>
      </c>
      <c r="I55" s="815" t="s">
        <v>873</v>
      </c>
      <c r="J55" s="815" t="s">
        <v>874</v>
      </c>
      <c r="K55" s="815" t="s">
        <v>875</v>
      </c>
      <c r="L55" s="815" t="s">
        <v>876</v>
      </c>
      <c r="N55" s="745"/>
      <c r="O55" s="745"/>
    </row>
    <row r="56" spans="1:15">
      <c r="A56" s="138" t="s">
        <v>893</v>
      </c>
      <c r="B56" s="745">
        <f>B4</f>
        <v>5290766</v>
      </c>
      <c r="C56" s="745">
        <v>5054964</v>
      </c>
      <c r="D56" s="745">
        <v>4880678</v>
      </c>
      <c r="E56" s="745">
        <v>4775332</v>
      </c>
      <c r="F56" s="745">
        <v>4928921</v>
      </c>
      <c r="G56" s="745">
        <v>4952428</v>
      </c>
      <c r="H56" s="745">
        <v>4994341</v>
      </c>
      <c r="I56" s="745">
        <v>5125225</v>
      </c>
      <c r="J56" s="745">
        <v>5109419</v>
      </c>
      <c r="K56" s="745">
        <v>5183372</v>
      </c>
      <c r="L56" s="745">
        <v>5243972</v>
      </c>
      <c r="N56" s="745"/>
      <c r="O56" s="745"/>
    </row>
    <row r="57" spans="1:15">
      <c r="A57" s="138" t="s">
        <v>894</v>
      </c>
      <c r="B57" s="745">
        <f>B12</f>
        <v>205036.66</v>
      </c>
      <c r="C57" s="745">
        <v>195474.21</v>
      </c>
      <c r="D57" s="745">
        <v>189893.35</v>
      </c>
      <c r="E57" s="745">
        <v>178963.77</v>
      </c>
      <c r="F57" s="745">
        <v>191728.85</v>
      </c>
      <c r="G57" s="745">
        <v>192633.85</v>
      </c>
      <c r="H57" s="745">
        <v>190682.73</v>
      </c>
      <c r="I57" s="745">
        <v>195999.69</v>
      </c>
      <c r="J57" s="745">
        <v>196918.67</v>
      </c>
      <c r="K57" s="745">
        <v>198623.57</v>
      </c>
      <c r="L57" s="745">
        <v>199503.67</v>
      </c>
      <c r="N57" s="745"/>
      <c r="O57" s="745"/>
    </row>
    <row r="58" spans="1:15">
      <c r="A58" s="840" t="s">
        <v>33</v>
      </c>
      <c r="K58" s="809" t="s">
        <v>863</v>
      </c>
    </row>
    <row r="59" spans="1:15">
      <c r="A59" s="815" t="s">
        <v>865</v>
      </c>
      <c r="B59" s="815" t="s">
        <v>866</v>
      </c>
      <c r="C59" s="815" t="s">
        <v>867</v>
      </c>
      <c r="D59" s="815" t="s">
        <v>868</v>
      </c>
      <c r="E59" s="815" t="s">
        <v>869</v>
      </c>
      <c r="F59" s="815" t="s">
        <v>870</v>
      </c>
      <c r="G59" s="815" t="s">
        <v>871</v>
      </c>
      <c r="H59" s="815" t="s">
        <v>872</v>
      </c>
      <c r="I59" s="815" t="s">
        <v>873</v>
      </c>
      <c r="J59" s="815" t="s">
        <v>874</v>
      </c>
      <c r="K59" s="815" t="s">
        <v>875</v>
      </c>
      <c r="L59" s="815" t="s">
        <v>876</v>
      </c>
    </row>
    <row r="60" spans="1:15">
      <c r="A60" s="138" t="s">
        <v>895</v>
      </c>
      <c r="B60" s="745">
        <v>4994739</v>
      </c>
      <c r="C60" s="745">
        <v>5054964</v>
      </c>
      <c r="D60" s="745">
        <v>4880678</v>
      </c>
      <c r="E60" s="745">
        <v>4775332</v>
      </c>
      <c r="F60" s="745">
        <v>4928921</v>
      </c>
      <c r="G60" s="745">
        <v>4952428</v>
      </c>
      <c r="H60" s="745">
        <v>4994341</v>
      </c>
      <c r="I60" s="745">
        <v>5125225</v>
      </c>
      <c r="J60" s="745">
        <v>5109419</v>
      </c>
      <c r="K60" s="745">
        <v>5183372</v>
      </c>
      <c r="L60" s="745">
        <v>5243972</v>
      </c>
    </row>
    <row r="61" spans="1:15">
      <c r="A61" s="138" t="s">
        <v>896</v>
      </c>
      <c r="B61" s="745">
        <v>196060.56</v>
      </c>
      <c r="C61" s="745">
        <v>195474.21</v>
      </c>
      <c r="D61" s="745">
        <v>189893.35</v>
      </c>
      <c r="E61" s="745">
        <v>178963.77</v>
      </c>
      <c r="F61" s="745">
        <v>191728.85</v>
      </c>
      <c r="G61" s="745">
        <v>192633.85</v>
      </c>
      <c r="H61" s="745">
        <v>190682.73</v>
      </c>
      <c r="I61" s="745">
        <v>195999.69</v>
      </c>
      <c r="J61" s="745">
        <v>196918.67</v>
      </c>
      <c r="K61" s="745">
        <v>198623.57</v>
      </c>
      <c r="L61" s="745">
        <v>199503.67</v>
      </c>
    </row>
    <row r="62" spans="1:15">
      <c r="B62" s="745"/>
      <c r="C62" s="745"/>
      <c r="D62" s="745"/>
      <c r="E62" s="745"/>
      <c r="F62" s="745"/>
      <c r="G62" s="745"/>
      <c r="H62" s="745"/>
      <c r="I62" s="745"/>
      <c r="J62" s="745"/>
      <c r="K62" s="745"/>
      <c r="L62" s="745"/>
    </row>
    <row r="63" spans="1:15">
      <c r="A63" s="840" t="s">
        <v>897</v>
      </c>
      <c r="K63" s="809" t="s">
        <v>863</v>
      </c>
    </row>
    <row r="64" spans="1:15">
      <c r="A64" s="815" t="s">
        <v>865</v>
      </c>
      <c r="B64" s="815" t="s">
        <v>866</v>
      </c>
      <c r="C64" s="815" t="s">
        <v>867</v>
      </c>
      <c r="D64" s="815" t="s">
        <v>868</v>
      </c>
      <c r="E64" s="815" t="s">
        <v>869</v>
      </c>
      <c r="F64" s="815" t="s">
        <v>870</v>
      </c>
      <c r="G64" s="815" t="s">
        <v>871</v>
      </c>
      <c r="H64" s="815" t="s">
        <v>872</v>
      </c>
      <c r="I64" s="815" t="s">
        <v>873</v>
      </c>
      <c r="J64" s="815" t="s">
        <v>874</v>
      </c>
      <c r="K64" s="815" t="s">
        <v>875</v>
      </c>
      <c r="L64" s="815" t="s">
        <v>876</v>
      </c>
    </row>
    <row r="65" spans="1:12">
      <c r="A65" s="138" t="s">
        <v>893</v>
      </c>
      <c r="B65" s="745">
        <f>B56-B45</f>
        <v>5243277.7</v>
      </c>
      <c r="C65" s="745">
        <f t="shared" ref="C65:L65" si="13">C56-C45</f>
        <v>5006678.3</v>
      </c>
      <c r="D65" s="745">
        <f t="shared" si="13"/>
        <v>4831705.8</v>
      </c>
      <c r="E65" s="745">
        <f t="shared" si="13"/>
        <v>4726150.5</v>
      </c>
      <c r="F65" s="745">
        <f t="shared" si="13"/>
        <v>4879591.3</v>
      </c>
      <c r="G65" s="745">
        <f t="shared" si="13"/>
        <v>4903143.5999999996</v>
      </c>
      <c r="H65" s="745">
        <f t="shared" si="13"/>
        <v>4944881.5</v>
      </c>
      <c r="I65" s="745">
        <f t="shared" si="13"/>
        <v>5075565.5999999996</v>
      </c>
      <c r="J65" s="745">
        <f t="shared" si="13"/>
        <v>5059626.0999999996</v>
      </c>
      <c r="K65" s="745">
        <f t="shared" si="13"/>
        <v>5133464.0999999996</v>
      </c>
      <c r="L65" s="745">
        <f t="shared" si="13"/>
        <v>5194067.9000000004</v>
      </c>
    </row>
    <row r="66" spans="1:12">
      <c r="A66" s="138" t="s">
        <v>894</v>
      </c>
      <c r="B66" s="843">
        <f>B57-B51</f>
        <v>182486.52000000002</v>
      </c>
      <c r="C66" s="843">
        <f t="shared" ref="C66:L66" si="14">C57-C51</f>
        <v>172655.27</v>
      </c>
      <c r="D66" s="843">
        <f t="shared" si="14"/>
        <v>167476.41</v>
      </c>
      <c r="E66" s="843">
        <f t="shared" si="14"/>
        <v>156379.13999999998</v>
      </c>
      <c r="F66" s="843">
        <f t="shared" si="14"/>
        <v>168978.54</v>
      </c>
      <c r="G66" s="843">
        <f t="shared" si="14"/>
        <v>169705.7</v>
      </c>
      <c r="H66" s="843">
        <f t="shared" si="14"/>
        <v>167609.43000000002</v>
      </c>
      <c r="I66" s="843">
        <f t="shared" si="14"/>
        <v>172501.71000000002</v>
      </c>
      <c r="J66" s="843">
        <f t="shared" si="14"/>
        <v>173273.94</v>
      </c>
      <c r="K66" s="843">
        <f t="shared" si="14"/>
        <v>174816.43</v>
      </c>
      <c r="L66" s="843">
        <f t="shared" si="14"/>
        <v>175678.67</v>
      </c>
    </row>
    <row r="67" spans="1:12">
      <c r="A67" s="844" t="s">
        <v>900</v>
      </c>
      <c r="I67" s="751">
        <f t="shared" ref="I67:L68" si="15">I65/$I65*100</f>
        <v>100</v>
      </c>
      <c r="J67" s="751">
        <f t="shared" si="15"/>
        <v>99.685956181908082</v>
      </c>
      <c r="K67" s="751">
        <f t="shared" si="15"/>
        <v>101.14073001046424</v>
      </c>
      <c r="L67" s="751">
        <f t="shared" si="15"/>
        <v>102.33476048462462</v>
      </c>
    </row>
    <row r="68" spans="1:12">
      <c r="A68" s="844" t="s">
        <v>899</v>
      </c>
      <c r="I68" s="751">
        <f t="shared" si="15"/>
        <v>100</v>
      </c>
      <c r="J68" s="751">
        <f t="shared" si="15"/>
        <v>100.44766512749351</v>
      </c>
      <c r="K68" s="751">
        <f t="shared" si="15"/>
        <v>101.34185336481589</v>
      </c>
      <c r="L68" s="751">
        <f t="shared" si="15"/>
        <v>101.84169768519975</v>
      </c>
    </row>
    <row r="70" spans="1:12">
      <c r="A70" s="840" t="s">
        <v>897</v>
      </c>
      <c r="K70" s="809" t="s">
        <v>863</v>
      </c>
    </row>
    <row r="71" spans="1:12">
      <c r="A71" s="815" t="s">
        <v>865</v>
      </c>
      <c r="B71" s="815" t="s">
        <v>866</v>
      </c>
      <c r="C71" s="815" t="s">
        <v>867</v>
      </c>
      <c r="D71" s="815" t="s">
        <v>868</v>
      </c>
      <c r="E71" s="815" t="s">
        <v>869</v>
      </c>
      <c r="F71" s="815" t="s">
        <v>870</v>
      </c>
      <c r="G71" s="815" t="s">
        <v>871</v>
      </c>
      <c r="H71" s="815" t="s">
        <v>872</v>
      </c>
      <c r="I71" s="815" t="s">
        <v>873</v>
      </c>
      <c r="J71" s="815" t="s">
        <v>874</v>
      </c>
      <c r="K71" s="815" t="s">
        <v>875</v>
      </c>
      <c r="L71" s="815" t="s">
        <v>876</v>
      </c>
    </row>
    <row r="72" spans="1:12">
      <c r="A72" s="138" t="s">
        <v>895</v>
      </c>
      <c r="B72" s="843">
        <f>B60-B46</f>
        <v>4948075.0999999996</v>
      </c>
      <c r="C72" s="843">
        <f t="shared" ref="C72:L72" si="16">C60-C46</f>
        <v>5007726.8</v>
      </c>
      <c r="D72" s="843">
        <f t="shared" si="16"/>
        <v>4832866.9000000004</v>
      </c>
      <c r="E72" s="843">
        <f t="shared" si="16"/>
        <v>4726919.0999999996</v>
      </c>
      <c r="F72" s="843">
        <f t="shared" si="16"/>
        <v>4879915.3</v>
      </c>
      <c r="G72" s="843">
        <f t="shared" si="16"/>
        <v>4903023.2</v>
      </c>
      <c r="H72" s="843">
        <f t="shared" si="16"/>
        <v>4944227.4000000004</v>
      </c>
      <c r="I72" s="843">
        <f t="shared" si="16"/>
        <v>5074342</v>
      </c>
      <c r="J72" s="843">
        <f t="shared" si="16"/>
        <v>5057836.5</v>
      </c>
      <c r="K72" s="843">
        <f t="shared" si="16"/>
        <v>5131147</v>
      </c>
      <c r="L72" s="843">
        <f t="shared" si="16"/>
        <v>5191116.9000000004</v>
      </c>
    </row>
    <row r="73" spans="1:12">
      <c r="A73" s="138" t="s">
        <v>896</v>
      </c>
      <c r="B73" s="843">
        <f>B61-B52</f>
        <v>173644.91</v>
      </c>
      <c r="C73" s="843">
        <f t="shared" ref="C73:L73" si="17">C61-C52</f>
        <v>172992.49</v>
      </c>
      <c r="D73" s="843">
        <f t="shared" si="17"/>
        <v>167937.48</v>
      </c>
      <c r="E73" s="843">
        <f t="shared" si="17"/>
        <v>156558.38</v>
      </c>
      <c r="F73" s="843">
        <f t="shared" si="17"/>
        <v>169023.95</v>
      </c>
      <c r="G73" s="843">
        <f t="shared" si="17"/>
        <v>169682.75</v>
      </c>
      <c r="H73" s="843">
        <f t="shared" si="17"/>
        <v>167540</v>
      </c>
      <c r="I73" s="843">
        <f t="shared" si="17"/>
        <v>172407.34</v>
      </c>
      <c r="J73" s="843">
        <f t="shared" si="17"/>
        <v>173131.22</v>
      </c>
      <c r="K73" s="843">
        <f t="shared" si="17"/>
        <v>174255.98</v>
      </c>
      <c r="L73" s="843">
        <f t="shared" si="17"/>
        <v>175127.67</v>
      </c>
    </row>
    <row r="74" spans="1:12">
      <c r="A74" s="844" t="s">
        <v>804</v>
      </c>
    </row>
    <row r="75" spans="1:12">
      <c r="A75" s="844" t="s">
        <v>898</v>
      </c>
      <c r="I75" s="751">
        <f t="shared" ref="I75:L76" si="18">I72/$I72*100</f>
        <v>100</v>
      </c>
      <c r="J75" s="751">
        <f t="shared" si="18"/>
        <v>99.674726299488682</v>
      </c>
      <c r="K75" s="751">
        <f t="shared" si="18"/>
        <v>101.1194554880219</v>
      </c>
      <c r="L75" s="751">
        <f t="shared" si="18"/>
        <v>102.3012816242973</v>
      </c>
    </row>
    <row r="76" spans="1:12">
      <c r="A76" s="844" t="s">
        <v>899</v>
      </c>
      <c r="I76" s="751">
        <f t="shared" si="18"/>
        <v>100</v>
      </c>
      <c r="J76" s="751">
        <f t="shared" si="18"/>
        <v>100.41986611474894</v>
      </c>
      <c r="K76" s="751">
        <f t="shared" si="18"/>
        <v>101.07225133222286</v>
      </c>
      <c r="L76" s="751">
        <f t="shared" si="18"/>
        <v>101.57785045578687</v>
      </c>
    </row>
    <row r="82" spans="2:12">
      <c r="B82" s="745"/>
      <c r="C82" s="745"/>
      <c r="D82" s="745"/>
      <c r="E82" s="745"/>
      <c r="F82" s="745"/>
      <c r="G82" s="745"/>
      <c r="H82" s="745"/>
      <c r="I82" s="745"/>
      <c r="J82" s="745"/>
      <c r="K82" s="745"/>
      <c r="L82" s="745"/>
    </row>
  </sheetData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9" tint="0.39997558519241921"/>
  </sheetPr>
  <dimension ref="A1:Q52"/>
  <sheetViews>
    <sheetView topLeftCell="B1" workbookViewId="0">
      <selection activeCell="C13" sqref="C13:F13"/>
    </sheetView>
  </sheetViews>
  <sheetFormatPr defaultColWidth="10.625" defaultRowHeight="15.75"/>
  <cols>
    <col min="1" max="1" width="5" style="996" customWidth="1"/>
    <col min="2" max="2" width="2.625" style="996" customWidth="1"/>
    <col min="3" max="3" width="26.375" style="996" customWidth="1"/>
    <col min="4" max="14" width="13.125" style="996" customWidth="1"/>
    <col min="15" max="15" width="13.125" style="1040" customWidth="1"/>
    <col min="16" max="16" width="10.625" style="321" customWidth="1"/>
    <col min="17" max="17" width="10.625" style="996" customWidth="1"/>
    <col min="18" max="16384" width="10.625" style="996"/>
  </cols>
  <sheetData>
    <row r="1" spans="1:17" ht="15" customHeight="1">
      <c r="A1" s="997" t="s">
        <v>1863</v>
      </c>
      <c r="B1" s="998"/>
      <c r="C1" s="993"/>
      <c r="D1" s="994"/>
      <c r="E1" s="994"/>
      <c r="F1" s="994"/>
      <c r="G1" s="995"/>
      <c r="H1" s="995"/>
      <c r="I1" s="995"/>
      <c r="J1" s="995"/>
      <c r="K1" s="995"/>
      <c r="L1" s="995"/>
      <c r="M1" s="995"/>
      <c r="N1" s="995"/>
      <c r="O1" s="995"/>
    </row>
    <row r="2" spans="1:17" ht="15.95" customHeight="1" thickBot="1">
      <c r="A2" s="1000"/>
      <c r="B2" s="1931"/>
      <c r="C2" s="1931"/>
      <c r="D2" s="999"/>
      <c r="E2" s="999"/>
      <c r="F2" s="999"/>
      <c r="J2" s="999"/>
      <c r="K2" s="999"/>
      <c r="L2" s="999"/>
      <c r="M2" s="999"/>
      <c r="N2" s="999"/>
      <c r="O2" s="999"/>
    </row>
    <row r="3" spans="1:17" ht="15.95" customHeight="1">
      <c r="A3" s="391"/>
      <c r="B3" s="392"/>
      <c r="C3" s="400"/>
      <c r="D3" s="3887" t="s">
        <v>818</v>
      </c>
      <c r="E3" s="3888"/>
      <c r="F3" s="3888"/>
      <c r="G3" s="3888"/>
      <c r="H3" s="3888"/>
      <c r="I3" s="3888"/>
      <c r="J3" s="3888"/>
      <c r="K3" s="3888"/>
      <c r="L3" s="3888"/>
      <c r="M3" s="3888"/>
      <c r="N3" s="1908"/>
      <c r="O3" s="1001"/>
    </row>
    <row r="4" spans="1:17" ht="15.95" customHeight="1">
      <c r="A4" s="1154" t="s">
        <v>186</v>
      </c>
      <c r="B4" s="1015"/>
      <c r="C4" s="1155"/>
      <c r="D4" s="440" t="s">
        <v>819</v>
      </c>
      <c r="E4" s="440"/>
      <c r="F4" s="1002"/>
      <c r="G4" s="1002"/>
      <c r="H4" s="1002"/>
      <c r="I4" s="1002"/>
      <c r="J4" s="1002"/>
      <c r="K4" s="1003"/>
      <c r="L4" s="1004"/>
      <c r="M4" s="1004"/>
      <c r="N4" s="1004"/>
      <c r="O4" s="1005"/>
      <c r="P4" s="3166" t="s">
        <v>2252</v>
      </c>
      <c r="Q4" s="3167"/>
    </row>
    <row r="5" spans="1:17" ht="15.95" customHeight="1">
      <c r="A5" s="1007"/>
      <c r="B5" s="1008"/>
      <c r="C5" s="1009"/>
      <c r="D5" s="1010" t="s">
        <v>916</v>
      </c>
      <c r="E5" s="1011" t="s">
        <v>917</v>
      </c>
      <c r="F5" s="1012" t="s">
        <v>168</v>
      </c>
      <c r="G5" s="1012" t="s">
        <v>169</v>
      </c>
      <c r="H5" s="1012" t="s">
        <v>798</v>
      </c>
      <c r="I5" s="1012" t="s">
        <v>138</v>
      </c>
      <c r="J5" s="1012" t="s">
        <v>240</v>
      </c>
      <c r="K5" s="1012" t="s">
        <v>799</v>
      </c>
      <c r="L5" s="1011" t="s">
        <v>800</v>
      </c>
      <c r="M5" s="1013" t="s">
        <v>797</v>
      </c>
      <c r="N5" s="1013" t="s">
        <v>918</v>
      </c>
      <c r="O5" s="1014" t="s">
        <v>1862</v>
      </c>
      <c r="P5" s="2002" t="s">
        <v>1738</v>
      </c>
      <c r="Q5" s="2002" t="s">
        <v>2253</v>
      </c>
    </row>
    <row r="6" spans="1:17" ht="15.95" customHeight="1">
      <c r="A6" s="1016" t="s">
        <v>919</v>
      </c>
      <c r="B6" s="1017"/>
      <c r="C6" s="1018"/>
      <c r="D6" s="1019">
        <v>99806</v>
      </c>
      <c r="E6" s="333">
        <v>98551</v>
      </c>
      <c r="F6" s="333">
        <v>93832</v>
      </c>
      <c r="G6" s="333">
        <v>93241</v>
      </c>
      <c r="H6" s="333">
        <v>93775</v>
      </c>
      <c r="I6" s="333">
        <v>90868</v>
      </c>
      <c r="J6" s="333">
        <v>101597</v>
      </c>
      <c r="K6" s="333">
        <v>90809</v>
      </c>
      <c r="L6" s="333">
        <v>90453</v>
      </c>
      <c r="M6" s="333">
        <v>103732</v>
      </c>
      <c r="N6" s="333">
        <v>114914</v>
      </c>
      <c r="O6" s="681">
        <v>110749</v>
      </c>
      <c r="P6" s="321">
        <v>104798.2888008653</v>
      </c>
      <c r="Q6" s="321">
        <v>100989.47469538104</v>
      </c>
    </row>
    <row r="7" spans="1:17" ht="15.95" customHeight="1">
      <c r="A7" s="1016" t="s">
        <v>189</v>
      </c>
      <c r="B7" s="1020" t="s">
        <v>190</v>
      </c>
      <c r="C7" s="1018"/>
      <c r="D7" s="1021">
        <v>72828</v>
      </c>
      <c r="E7" s="335">
        <v>68925</v>
      </c>
      <c r="F7" s="335">
        <v>68428</v>
      </c>
      <c r="G7" s="335">
        <v>66665</v>
      </c>
      <c r="H7" s="335">
        <v>68213</v>
      </c>
      <c r="I7" s="335">
        <v>68079</v>
      </c>
      <c r="J7" s="335">
        <v>73411</v>
      </c>
      <c r="K7" s="335">
        <v>68337</v>
      </c>
      <c r="L7" s="335">
        <v>65909</v>
      </c>
      <c r="M7" s="335">
        <v>75417</v>
      </c>
      <c r="N7" s="335">
        <v>83182</v>
      </c>
      <c r="O7" s="682">
        <v>79615</v>
      </c>
      <c r="P7" s="321">
        <v>73422.501359586022</v>
      </c>
      <c r="Q7" s="321">
        <v>72619.92365054175</v>
      </c>
    </row>
    <row r="8" spans="1:17" ht="15.95" customHeight="1">
      <c r="A8" s="1016" t="s">
        <v>920</v>
      </c>
      <c r="B8" s="1020" t="s">
        <v>191</v>
      </c>
      <c r="C8" s="1018"/>
      <c r="D8" s="1021">
        <v>6250</v>
      </c>
      <c r="E8" s="335">
        <v>6224</v>
      </c>
      <c r="F8" s="335">
        <v>6178</v>
      </c>
      <c r="G8" s="335">
        <v>5563</v>
      </c>
      <c r="H8" s="335">
        <v>5668</v>
      </c>
      <c r="I8" s="335">
        <v>5323</v>
      </c>
      <c r="J8" s="335">
        <v>5081</v>
      </c>
      <c r="K8" s="335">
        <v>5260</v>
      </c>
      <c r="L8" s="335">
        <v>5449</v>
      </c>
      <c r="M8" s="335">
        <v>5603</v>
      </c>
      <c r="N8" s="335">
        <v>5581</v>
      </c>
      <c r="O8" s="682">
        <v>5593</v>
      </c>
      <c r="P8" s="321">
        <v>5256.0836947668276</v>
      </c>
      <c r="Q8" s="321">
        <v>5096.356084189134</v>
      </c>
    </row>
    <row r="9" spans="1:17" ht="15.95" customHeight="1">
      <c r="A9" s="1016" t="s">
        <v>192</v>
      </c>
      <c r="B9" s="1020" t="s">
        <v>193</v>
      </c>
      <c r="C9" s="1018"/>
      <c r="D9" s="1021">
        <v>20728</v>
      </c>
      <c r="E9" s="335">
        <v>23402</v>
      </c>
      <c r="F9" s="335">
        <v>19226</v>
      </c>
      <c r="G9" s="335">
        <v>21013</v>
      </c>
      <c r="H9" s="335">
        <v>19894</v>
      </c>
      <c r="I9" s="335">
        <v>17466</v>
      </c>
      <c r="J9" s="335">
        <v>23105</v>
      </c>
      <c r="K9" s="335">
        <v>17212</v>
      </c>
      <c r="L9" s="335">
        <v>19095</v>
      </c>
      <c r="M9" s="335">
        <v>22712</v>
      </c>
      <c r="N9" s="335">
        <v>26151</v>
      </c>
      <c r="O9" s="682">
        <v>25541</v>
      </c>
      <c r="P9" s="321">
        <v>26119.703746512452</v>
      </c>
      <c r="Q9" s="321">
        <v>23273.194960650162</v>
      </c>
    </row>
    <row r="10" spans="1:17" ht="15.95" customHeight="1">
      <c r="A10" s="1022"/>
      <c r="B10" s="1023" t="s">
        <v>921</v>
      </c>
      <c r="C10" s="1024"/>
      <c r="D10" s="1021">
        <v>99806</v>
      </c>
      <c r="E10" s="335">
        <v>98551</v>
      </c>
      <c r="F10" s="335">
        <v>93832</v>
      </c>
      <c r="G10" s="335">
        <v>93241</v>
      </c>
      <c r="H10" s="335">
        <v>93775</v>
      </c>
      <c r="I10" s="335">
        <v>90868</v>
      </c>
      <c r="J10" s="335">
        <v>101597</v>
      </c>
      <c r="K10" s="335">
        <v>90809</v>
      </c>
      <c r="L10" s="335">
        <v>90453</v>
      </c>
      <c r="M10" s="335">
        <v>103732</v>
      </c>
      <c r="N10" s="335">
        <v>114914</v>
      </c>
      <c r="O10" s="681">
        <v>110749</v>
      </c>
      <c r="P10" s="321">
        <v>104798.2888008653</v>
      </c>
      <c r="Q10" s="321">
        <v>100989.47469538104</v>
      </c>
    </row>
    <row r="11" spans="1:17" ht="15.95" customHeight="1">
      <c r="A11" s="1016" t="s">
        <v>820</v>
      </c>
      <c r="B11" s="1020"/>
      <c r="C11" s="1018"/>
      <c r="D11" s="1025">
        <v>7117</v>
      </c>
      <c r="E11" s="1026">
        <v>6993</v>
      </c>
      <c r="F11" s="1026">
        <v>6222</v>
      </c>
      <c r="G11" s="1026">
        <v>5083</v>
      </c>
      <c r="H11" s="1026">
        <v>5475</v>
      </c>
      <c r="I11" s="1026">
        <v>5781</v>
      </c>
      <c r="J11" s="1026">
        <v>5325</v>
      </c>
      <c r="K11" s="1026">
        <v>6071</v>
      </c>
      <c r="L11" s="1026">
        <v>7678</v>
      </c>
      <c r="M11" s="1026">
        <v>5793</v>
      </c>
      <c r="N11" s="1026">
        <v>4643</v>
      </c>
      <c r="O11" s="682">
        <v>4152</v>
      </c>
      <c r="P11" s="321">
        <v>3850.2186826968091</v>
      </c>
      <c r="Q11" s="321">
        <v>3406.8108972650089</v>
      </c>
    </row>
    <row r="12" spans="1:17" ht="15.95" customHeight="1">
      <c r="A12" s="1016" t="s">
        <v>821</v>
      </c>
      <c r="B12" s="1020"/>
      <c r="C12" s="1018"/>
      <c r="D12" s="1021">
        <v>5467878</v>
      </c>
      <c r="E12" s="335">
        <v>5314435</v>
      </c>
      <c r="F12" s="335">
        <v>5417096</v>
      </c>
      <c r="G12" s="335">
        <v>4233272</v>
      </c>
      <c r="H12" s="335">
        <v>4813125</v>
      </c>
      <c r="I12" s="335">
        <v>4662333</v>
      </c>
      <c r="J12" s="335">
        <v>4707116</v>
      </c>
      <c r="K12" s="335">
        <v>4646232</v>
      </c>
      <c r="L12" s="335">
        <v>4821970</v>
      </c>
      <c r="M12" s="335">
        <v>4755784</v>
      </c>
      <c r="N12" s="335">
        <v>4725093</v>
      </c>
      <c r="O12" s="681">
        <v>4903115</v>
      </c>
      <c r="P12" s="321">
        <v>4843969.8439717796</v>
      </c>
      <c r="Q12" s="321">
        <v>4825038.1022610907</v>
      </c>
    </row>
    <row r="13" spans="1:17" ht="15.95" customHeight="1">
      <c r="A13" s="1027" t="s">
        <v>198</v>
      </c>
      <c r="B13" s="1028"/>
      <c r="C13" s="1018"/>
      <c r="D13" s="1021">
        <v>785616</v>
      </c>
      <c r="E13" s="335">
        <v>751191</v>
      </c>
      <c r="F13" s="335">
        <v>770680</v>
      </c>
      <c r="G13" s="335">
        <v>732097</v>
      </c>
      <c r="H13" s="335">
        <v>751219</v>
      </c>
      <c r="I13" s="335">
        <v>657811</v>
      </c>
      <c r="J13" s="335">
        <v>746401</v>
      </c>
      <c r="K13" s="335">
        <v>754225</v>
      </c>
      <c r="L13" s="335">
        <v>772926</v>
      </c>
      <c r="M13" s="335">
        <v>668737</v>
      </c>
      <c r="N13" s="335">
        <v>787785</v>
      </c>
      <c r="O13" s="682">
        <v>790331</v>
      </c>
      <c r="P13" s="321">
        <v>737430.49711809121</v>
      </c>
      <c r="Q13" s="321">
        <v>709736.71588585794</v>
      </c>
    </row>
    <row r="14" spans="1:17" ht="15.95" customHeight="1">
      <c r="A14" s="1027" t="s">
        <v>822</v>
      </c>
      <c r="B14" s="1028"/>
      <c r="C14" s="1018"/>
      <c r="D14" s="1021">
        <v>58742</v>
      </c>
      <c r="E14" s="335">
        <v>60713</v>
      </c>
      <c r="F14" s="335">
        <v>57786</v>
      </c>
      <c r="G14" s="335">
        <v>45897</v>
      </c>
      <c r="H14" s="335">
        <v>37021</v>
      </c>
      <c r="I14" s="335">
        <v>37979</v>
      </c>
      <c r="J14" s="335">
        <v>37734</v>
      </c>
      <c r="K14" s="335">
        <v>35189</v>
      </c>
      <c r="L14" s="335">
        <v>33443</v>
      </c>
      <c r="M14" s="335">
        <v>41032</v>
      </c>
      <c r="N14" s="335">
        <v>35986</v>
      </c>
      <c r="O14" s="682">
        <v>36560</v>
      </c>
      <c r="P14" s="321">
        <v>36747.613077491013</v>
      </c>
      <c r="Q14" s="321">
        <v>34918.104110321568</v>
      </c>
    </row>
    <row r="15" spans="1:17" ht="15.95" customHeight="1">
      <c r="A15" s="1027" t="s">
        <v>823</v>
      </c>
      <c r="B15" s="1028"/>
      <c r="C15" s="1018"/>
      <c r="D15" s="1021">
        <v>97244</v>
      </c>
      <c r="E15" s="335">
        <v>80480</v>
      </c>
      <c r="F15" s="335">
        <v>76248</v>
      </c>
      <c r="G15" s="335">
        <v>81397</v>
      </c>
      <c r="H15" s="335">
        <v>84781</v>
      </c>
      <c r="I15" s="335">
        <v>82641</v>
      </c>
      <c r="J15" s="335">
        <v>65270</v>
      </c>
      <c r="K15" s="335">
        <v>68285</v>
      </c>
      <c r="L15" s="335">
        <v>67333</v>
      </c>
      <c r="M15" s="335">
        <v>62505</v>
      </c>
      <c r="N15" s="335">
        <v>75871</v>
      </c>
      <c r="O15" s="682">
        <v>73591</v>
      </c>
      <c r="P15" s="321">
        <v>67840.557583736387</v>
      </c>
      <c r="Q15" s="321">
        <v>72453.693364105216</v>
      </c>
    </row>
    <row r="16" spans="1:17" ht="15.95" customHeight="1">
      <c r="A16" s="1027" t="s">
        <v>201</v>
      </c>
      <c r="B16" s="1028"/>
      <c r="C16" s="1018"/>
      <c r="D16" s="1021">
        <v>496495</v>
      </c>
      <c r="E16" s="335">
        <v>485045</v>
      </c>
      <c r="F16" s="335">
        <v>441255</v>
      </c>
      <c r="G16" s="335">
        <v>472296</v>
      </c>
      <c r="H16" s="335">
        <v>601375</v>
      </c>
      <c r="I16" s="335">
        <v>578623</v>
      </c>
      <c r="J16" s="335">
        <v>579503</v>
      </c>
      <c r="K16" s="335">
        <v>545164</v>
      </c>
      <c r="L16" s="335">
        <v>578715</v>
      </c>
      <c r="M16" s="335">
        <v>666723</v>
      </c>
      <c r="N16" s="335">
        <v>642059</v>
      </c>
      <c r="O16" s="682">
        <v>656506</v>
      </c>
      <c r="P16" s="321">
        <v>639885.69056320284</v>
      </c>
      <c r="Q16" s="321">
        <v>790373.79324102041</v>
      </c>
    </row>
    <row r="17" spans="1:17" ht="15.95" customHeight="1">
      <c r="A17" s="1027" t="s">
        <v>202</v>
      </c>
      <c r="B17" s="1028"/>
      <c r="C17" s="1018"/>
      <c r="D17" s="1021">
        <v>20473</v>
      </c>
      <c r="E17" s="335">
        <v>18827</v>
      </c>
      <c r="F17" s="335">
        <v>27568</v>
      </c>
      <c r="G17" s="335">
        <v>12712</v>
      </c>
      <c r="H17" s="335">
        <v>27547</v>
      </c>
      <c r="I17" s="335">
        <v>32967</v>
      </c>
      <c r="J17" s="335">
        <v>28510</v>
      </c>
      <c r="K17" s="335">
        <v>27236</v>
      </c>
      <c r="L17" s="335">
        <v>28521</v>
      </c>
      <c r="M17" s="335">
        <v>28672</v>
      </c>
      <c r="N17" s="335">
        <v>41560</v>
      </c>
      <c r="O17" s="682">
        <v>38673</v>
      </c>
      <c r="P17" s="321">
        <v>35572.205219408235</v>
      </c>
      <c r="Q17" s="321">
        <v>33274.583537849292</v>
      </c>
    </row>
    <row r="18" spans="1:17" ht="15.95" customHeight="1">
      <c r="A18" s="1027" t="s">
        <v>203</v>
      </c>
      <c r="B18" s="1028"/>
      <c r="C18" s="1018"/>
      <c r="D18" s="1021">
        <v>138022</v>
      </c>
      <c r="E18" s="335">
        <v>186017</v>
      </c>
      <c r="F18" s="335">
        <v>161014</v>
      </c>
      <c r="G18" s="335">
        <v>108883</v>
      </c>
      <c r="H18" s="335">
        <v>201248</v>
      </c>
      <c r="I18" s="335">
        <v>172046</v>
      </c>
      <c r="J18" s="335">
        <v>128939</v>
      </c>
      <c r="K18" s="335">
        <v>103761</v>
      </c>
      <c r="L18" s="335">
        <v>122910</v>
      </c>
      <c r="M18" s="335">
        <v>119619</v>
      </c>
      <c r="N18" s="335">
        <v>106642</v>
      </c>
      <c r="O18" s="682">
        <v>115211</v>
      </c>
      <c r="P18" s="321">
        <v>117824.48969993342</v>
      </c>
      <c r="Q18" s="321">
        <v>109099.01595277557</v>
      </c>
    </row>
    <row r="19" spans="1:17" ht="15.95" customHeight="1">
      <c r="A19" s="1027" t="s">
        <v>824</v>
      </c>
      <c r="B19" s="1040"/>
      <c r="C19" s="1029"/>
      <c r="D19" s="1021">
        <v>733513</v>
      </c>
      <c r="E19" s="335">
        <v>701863</v>
      </c>
      <c r="F19" s="335">
        <v>756916</v>
      </c>
      <c r="G19" s="335">
        <v>224739</v>
      </c>
      <c r="H19" s="335">
        <v>355625</v>
      </c>
      <c r="I19" s="335">
        <v>362196</v>
      </c>
      <c r="J19" s="335">
        <v>282064</v>
      </c>
      <c r="K19" s="335">
        <v>320929</v>
      </c>
      <c r="L19" s="335">
        <v>359387</v>
      </c>
      <c r="M19" s="335">
        <v>477339</v>
      </c>
      <c r="N19" s="335">
        <v>343609</v>
      </c>
      <c r="O19" s="682">
        <v>420013</v>
      </c>
      <c r="P19" s="321">
        <v>431118.71113072801</v>
      </c>
      <c r="Q19" s="321">
        <v>381869.20854155667</v>
      </c>
    </row>
    <row r="20" spans="1:17" ht="15.95" customHeight="1">
      <c r="A20" s="1027" t="s">
        <v>825</v>
      </c>
      <c r="B20" s="1028"/>
      <c r="C20" s="1018"/>
      <c r="D20" s="1021">
        <v>309004</v>
      </c>
      <c r="E20" s="335">
        <v>304910</v>
      </c>
      <c r="F20" s="335">
        <v>308213</v>
      </c>
      <c r="G20" s="335">
        <v>243279</v>
      </c>
      <c r="H20" s="335">
        <v>253939</v>
      </c>
      <c r="I20" s="335">
        <v>247019</v>
      </c>
      <c r="J20" s="335">
        <v>271631</v>
      </c>
      <c r="K20" s="335">
        <v>275441</v>
      </c>
      <c r="L20" s="335">
        <v>278086</v>
      </c>
      <c r="M20" s="335">
        <v>273319</v>
      </c>
      <c r="N20" s="335">
        <v>272652</v>
      </c>
      <c r="O20" s="682">
        <v>277671</v>
      </c>
      <c r="P20" s="321">
        <v>278405.39992833708</v>
      </c>
      <c r="Q20" s="321">
        <v>260816.13715025067</v>
      </c>
    </row>
    <row r="21" spans="1:17" ht="15.95" customHeight="1">
      <c r="A21" s="1027" t="s">
        <v>922</v>
      </c>
      <c r="B21" s="1028"/>
      <c r="C21" s="1018"/>
      <c r="D21" s="1021">
        <v>1010389</v>
      </c>
      <c r="E21" s="335">
        <v>1116225</v>
      </c>
      <c r="F21" s="335">
        <v>1138422</v>
      </c>
      <c r="G21" s="335">
        <v>945244</v>
      </c>
      <c r="H21" s="335">
        <v>1066898</v>
      </c>
      <c r="I21" s="335">
        <v>1067240</v>
      </c>
      <c r="J21" s="335">
        <v>998069</v>
      </c>
      <c r="K21" s="335">
        <v>1037153</v>
      </c>
      <c r="L21" s="335">
        <v>966836</v>
      </c>
      <c r="M21" s="335">
        <v>856740</v>
      </c>
      <c r="N21" s="335">
        <v>936472</v>
      </c>
      <c r="O21" s="682">
        <v>967431</v>
      </c>
      <c r="P21" s="321">
        <v>1042262.8771425769</v>
      </c>
      <c r="Q21" s="321">
        <v>1011197.4631563462</v>
      </c>
    </row>
    <row r="22" spans="1:17" ht="15.95" customHeight="1">
      <c r="A22" s="1027" t="s">
        <v>826</v>
      </c>
      <c r="B22" s="1028"/>
      <c r="C22" s="1018"/>
      <c r="D22" s="1021">
        <v>184312</v>
      </c>
      <c r="E22" s="335">
        <v>127679</v>
      </c>
      <c r="F22" s="335">
        <v>123917</v>
      </c>
      <c r="G22" s="335">
        <v>67765</v>
      </c>
      <c r="H22" s="335">
        <v>96509</v>
      </c>
      <c r="I22" s="335">
        <v>58312</v>
      </c>
      <c r="J22" s="335">
        <v>35660</v>
      </c>
      <c r="K22" s="335">
        <v>44995</v>
      </c>
      <c r="L22" s="335">
        <v>42821</v>
      </c>
      <c r="M22" s="335">
        <v>42446</v>
      </c>
      <c r="N22" s="335">
        <v>30714</v>
      </c>
      <c r="O22" s="682">
        <v>45831</v>
      </c>
      <c r="P22" s="321">
        <v>41201.225989714556</v>
      </c>
      <c r="Q22" s="321">
        <v>32188.653506189057</v>
      </c>
    </row>
    <row r="23" spans="1:17" ht="15.95" customHeight="1">
      <c r="A23" s="1027" t="s">
        <v>923</v>
      </c>
      <c r="B23" s="1028"/>
      <c r="C23" s="1018"/>
      <c r="D23" s="1021">
        <v>425931</v>
      </c>
      <c r="E23" s="335">
        <v>279479</v>
      </c>
      <c r="F23" s="335">
        <v>388962</v>
      </c>
      <c r="G23" s="335">
        <v>358808</v>
      </c>
      <c r="H23" s="335">
        <v>395572</v>
      </c>
      <c r="I23" s="335">
        <v>508425</v>
      </c>
      <c r="J23" s="335">
        <v>461810</v>
      </c>
      <c r="K23" s="335">
        <v>374215</v>
      </c>
      <c r="L23" s="335">
        <v>450404</v>
      </c>
      <c r="M23" s="335">
        <v>599649</v>
      </c>
      <c r="N23" s="335">
        <v>441855</v>
      </c>
      <c r="O23" s="682">
        <v>449712</v>
      </c>
      <c r="P23" s="321">
        <v>418921.89485746814</v>
      </c>
      <c r="Q23" s="321">
        <v>380501.68508061179</v>
      </c>
    </row>
    <row r="24" spans="1:17" ht="15.95" customHeight="1">
      <c r="A24" s="1027" t="s">
        <v>827</v>
      </c>
      <c r="B24" s="1028"/>
      <c r="C24" s="1018"/>
      <c r="D24" s="1021">
        <v>255283</v>
      </c>
      <c r="E24" s="335">
        <v>272780</v>
      </c>
      <c r="F24" s="335">
        <v>205637</v>
      </c>
      <c r="G24" s="335">
        <v>214928</v>
      </c>
      <c r="H24" s="335">
        <v>207403</v>
      </c>
      <c r="I24" s="335">
        <v>192536</v>
      </c>
      <c r="J24" s="335">
        <v>283094</v>
      </c>
      <c r="K24" s="335">
        <v>274184</v>
      </c>
      <c r="L24" s="335">
        <v>286102</v>
      </c>
      <c r="M24" s="335">
        <v>146338</v>
      </c>
      <c r="N24" s="335">
        <v>162672</v>
      </c>
      <c r="O24" s="682">
        <v>161701</v>
      </c>
      <c r="P24" s="321">
        <v>142406.40111798432</v>
      </c>
      <c r="Q24" s="321">
        <v>174532.33243462909</v>
      </c>
    </row>
    <row r="25" spans="1:17" ht="15.95" customHeight="1">
      <c r="A25" s="1027" t="s">
        <v>924</v>
      </c>
      <c r="B25" s="1028"/>
      <c r="C25" s="1018"/>
      <c r="D25" s="1021">
        <v>520938</v>
      </c>
      <c r="E25" s="335">
        <v>476445</v>
      </c>
      <c r="F25" s="335">
        <v>537913</v>
      </c>
      <c r="G25" s="335">
        <v>381042</v>
      </c>
      <c r="H25" s="335">
        <v>379594</v>
      </c>
      <c r="I25" s="335">
        <v>288424</v>
      </c>
      <c r="J25" s="335">
        <v>429075</v>
      </c>
      <c r="K25" s="335">
        <v>410061</v>
      </c>
      <c r="L25" s="335">
        <v>471630</v>
      </c>
      <c r="M25" s="335">
        <v>392805</v>
      </c>
      <c r="N25" s="335">
        <v>442101</v>
      </c>
      <c r="O25" s="682">
        <v>493709</v>
      </c>
      <c r="P25" s="321">
        <v>491646.34951047204</v>
      </c>
      <c r="Q25" s="321">
        <v>479937.75972739171</v>
      </c>
    </row>
    <row r="26" spans="1:17" ht="15.95" customHeight="1">
      <c r="A26" s="1027" t="s">
        <v>925</v>
      </c>
      <c r="B26" s="1028"/>
      <c r="C26" s="1018"/>
      <c r="D26" s="1021">
        <v>94805</v>
      </c>
      <c r="E26" s="335">
        <v>95715</v>
      </c>
      <c r="F26" s="335">
        <v>96858</v>
      </c>
      <c r="G26" s="335">
        <v>92123</v>
      </c>
      <c r="H26" s="335">
        <v>79175</v>
      </c>
      <c r="I26" s="335">
        <v>91391</v>
      </c>
      <c r="J26" s="335">
        <v>52152</v>
      </c>
      <c r="K26" s="335">
        <v>48156</v>
      </c>
      <c r="L26" s="335">
        <v>46207</v>
      </c>
      <c r="M26" s="335">
        <v>48194</v>
      </c>
      <c r="N26" s="335">
        <v>51967</v>
      </c>
      <c r="O26" s="682">
        <v>43376</v>
      </c>
      <c r="P26" s="321">
        <v>38847.760441058927</v>
      </c>
      <c r="Q26" s="321">
        <v>37620.928712477493</v>
      </c>
    </row>
    <row r="27" spans="1:17" ht="15.95" customHeight="1">
      <c r="A27" s="1027" t="s">
        <v>828</v>
      </c>
      <c r="B27" s="1028"/>
      <c r="C27" s="1018"/>
      <c r="D27" s="1021">
        <v>337111</v>
      </c>
      <c r="E27" s="335">
        <v>357066</v>
      </c>
      <c r="F27" s="335">
        <v>325707</v>
      </c>
      <c r="G27" s="335">
        <v>252062</v>
      </c>
      <c r="H27" s="335">
        <v>275219</v>
      </c>
      <c r="I27" s="335">
        <v>284723</v>
      </c>
      <c r="J27" s="335">
        <v>307204</v>
      </c>
      <c r="K27" s="335">
        <v>327238</v>
      </c>
      <c r="L27" s="335">
        <v>316649</v>
      </c>
      <c r="M27" s="335">
        <v>331666</v>
      </c>
      <c r="N27" s="335">
        <v>353148</v>
      </c>
      <c r="O27" s="682">
        <v>332799</v>
      </c>
      <c r="P27" s="321">
        <v>323858.17059157591</v>
      </c>
      <c r="Q27" s="321">
        <v>316518.02785970748</v>
      </c>
    </row>
    <row r="28" spans="1:17" ht="15.95" customHeight="1">
      <c r="A28" s="1016" t="s">
        <v>926</v>
      </c>
      <c r="B28" s="1020"/>
      <c r="C28" s="1018"/>
      <c r="D28" s="1021">
        <v>1002221</v>
      </c>
      <c r="E28" s="335">
        <v>909185</v>
      </c>
      <c r="F28" s="335">
        <v>1047639</v>
      </c>
      <c r="G28" s="335">
        <v>773152</v>
      </c>
      <c r="H28" s="335">
        <v>770633</v>
      </c>
      <c r="I28" s="335">
        <v>711979</v>
      </c>
      <c r="J28" s="335">
        <v>772755</v>
      </c>
      <c r="K28" s="335">
        <v>864500</v>
      </c>
      <c r="L28" s="335">
        <v>886536</v>
      </c>
      <c r="M28" s="335">
        <v>861435</v>
      </c>
      <c r="N28" s="335">
        <v>974607</v>
      </c>
      <c r="O28" s="681">
        <v>914469</v>
      </c>
      <c r="P28" s="321">
        <v>892374.70980369684</v>
      </c>
      <c r="Q28" s="321">
        <v>898043.80990890774</v>
      </c>
    </row>
    <row r="29" spans="1:17" ht="15.95" customHeight="1">
      <c r="A29" s="1022"/>
      <c r="B29" s="1023" t="s">
        <v>927</v>
      </c>
      <c r="C29" s="1024"/>
      <c r="D29" s="1030">
        <v>6477216</v>
      </c>
      <c r="E29" s="1031">
        <v>6230613</v>
      </c>
      <c r="F29" s="1031">
        <v>6470957</v>
      </c>
      <c r="G29" s="1031">
        <v>5011507</v>
      </c>
      <c r="H29" s="1031">
        <v>5589233</v>
      </c>
      <c r="I29" s="1031">
        <v>5380093</v>
      </c>
      <c r="J29" s="1031">
        <v>5485196</v>
      </c>
      <c r="K29" s="1031">
        <v>5516803</v>
      </c>
      <c r="L29" s="1031">
        <v>5716184</v>
      </c>
      <c r="M29" s="1031">
        <v>5623012</v>
      </c>
      <c r="N29" s="1031">
        <v>5704343</v>
      </c>
      <c r="O29" s="682">
        <v>5821736</v>
      </c>
      <c r="P29" s="321">
        <v>5740194.7724581733</v>
      </c>
      <c r="Q29" s="321">
        <v>5726488.7230672631</v>
      </c>
    </row>
    <row r="30" spans="1:17" ht="15.95" customHeight="1">
      <c r="A30" s="1016" t="s">
        <v>928</v>
      </c>
      <c r="B30" s="1020"/>
      <c r="C30" s="1018"/>
      <c r="D30" s="1021">
        <v>885371</v>
      </c>
      <c r="E30" s="335">
        <v>863868</v>
      </c>
      <c r="F30" s="335">
        <v>819360</v>
      </c>
      <c r="G30" s="335">
        <v>844371</v>
      </c>
      <c r="H30" s="335">
        <v>908223</v>
      </c>
      <c r="I30" s="335">
        <v>719648</v>
      </c>
      <c r="J30" s="335">
        <v>688507</v>
      </c>
      <c r="K30" s="335">
        <v>791444</v>
      </c>
      <c r="L30" s="335">
        <v>892585</v>
      </c>
      <c r="M30" s="335">
        <v>1016474</v>
      </c>
      <c r="N30" s="335">
        <v>955002</v>
      </c>
      <c r="O30" s="682">
        <v>995713</v>
      </c>
      <c r="P30" s="321">
        <v>977450.23646566796</v>
      </c>
      <c r="Q30" s="321">
        <v>953867.51960349525</v>
      </c>
    </row>
    <row r="31" spans="1:17" ht="15.95" customHeight="1">
      <c r="A31" s="1016" t="s">
        <v>929</v>
      </c>
      <c r="B31" s="1020"/>
      <c r="C31" s="1018"/>
      <c r="D31" s="1021">
        <v>1960025</v>
      </c>
      <c r="E31" s="335">
        <v>2013405</v>
      </c>
      <c r="F31" s="335">
        <v>1819512</v>
      </c>
      <c r="G31" s="335">
        <v>1991335</v>
      </c>
      <c r="H31" s="335">
        <v>2060197</v>
      </c>
      <c r="I31" s="335">
        <v>2173761</v>
      </c>
      <c r="J31" s="335">
        <v>2294694</v>
      </c>
      <c r="K31" s="335">
        <v>2244142</v>
      </c>
      <c r="L31" s="335">
        <v>2110699</v>
      </c>
      <c r="M31" s="335">
        <v>2348606</v>
      </c>
      <c r="N31" s="335">
        <v>2392625</v>
      </c>
      <c r="O31" s="682">
        <v>2313297</v>
      </c>
      <c r="P31" s="321">
        <v>2152918.04234287</v>
      </c>
      <c r="Q31" s="321">
        <v>2110734.5005074698</v>
      </c>
    </row>
    <row r="32" spans="1:17" ht="15.95" customHeight="1">
      <c r="A32" s="1016" t="s">
        <v>930</v>
      </c>
      <c r="B32" s="1020"/>
      <c r="C32" s="1018"/>
      <c r="D32" s="1021">
        <v>1191957</v>
      </c>
      <c r="E32" s="335">
        <v>1266606</v>
      </c>
      <c r="F32" s="335">
        <v>1218235</v>
      </c>
      <c r="G32" s="335">
        <v>1085364</v>
      </c>
      <c r="H32" s="335">
        <v>1157272</v>
      </c>
      <c r="I32" s="335">
        <v>1085401</v>
      </c>
      <c r="J32" s="335">
        <v>1156356</v>
      </c>
      <c r="K32" s="335">
        <v>1067549</v>
      </c>
      <c r="L32" s="335">
        <v>1234847</v>
      </c>
      <c r="M32" s="335">
        <v>1255317</v>
      </c>
      <c r="N32" s="335">
        <v>1184860</v>
      </c>
      <c r="O32" s="682">
        <v>1183693</v>
      </c>
      <c r="P32" s="321">
        <v>1251771.8265198823</v>
      </c>
      <c r="Q32" s="321">
        <v>1347548.8370963223</v>
      </c>
    </row>
    <row r="33" spans="1:17" ht="15.95" customHeight="1">
      <c r="A33" s="1016" t="s">
        <v>829</v>
      </c>
      <c r="B33" s="1020"/>
      <c r="C33" s="1018"/>
      <c r="D33" s="1021">
        <v>631900</v>
      </c>
      <c r="E33" s="335">
        <v>633501</v>
      </c>
      <c r="F33" s="335">
        <v>574956</v>
      </c>
      <c r="G33" s="335">
        <v>578996</v>
      </c>
      <c r="H33" s="335">
        <v>546051</v>
      </c>
      <c r="I33" s="335">
        <v>561608</v>
      </c>
      <c r="J33" s="335">
        <v>540067</v>
      </c>
      <c r="K33" s="335">
        <v>547301</v>
      </c>
      <c r="L33" s="335">
        <v>554458</v>
      </c>
      <c r="M33" s="335">
        <v>513436</v>
      </c>
      <c r="N33" s="335">
        <v>552086</v>
      </c>
      <c r="O33" s="682">
        <v>617619</v>
      </c>
      <c r="P33" s="321">
        <v>604434.26314526098</v>
      </c>
      <c r="Q33" s="321">
        <v>562192.04229530122</v>
      </c>
    </row>
    <row r="34" spans="1:17" ht="15.95" customHeight="1">
      <c r="A34" s="1016" t="s">
        <v>931</v>
      </c>
      <c r="B34" s="1032"/>
      <c r="C34" s="1029"/>
      <c r="D34" s="1021">
        <v>584853</v>
      </c>
      <c r="E34" s="335">
        <v>591119</v>
      </c>
      <c r="F34" s="335">
        <v>595694</v>
      </c>
      <c r="G34" s="335">
        <v>595544</v>
      </c>
      <c r="H34" s="335">
        <v>606210</v>
      </c>
      <c r="I34" s="335">
        <v>617683</v>
      </c>
      <c r="J34" s="335">
        <v>603354</v>
      </c>
      <c r="K34" s="335">
        <v>606537</v>
      </c>
      <c r="L34" s="335">
        <v>603981</v>
      </c>
      <c r="M34" s="335">
        <v>610817</v>
      </c>
      <c r="N34" s="335">
        <v>597166</v>
      </c>
      <c r="O34" s="682">
        <v>573517</v>
      </c>
      <c r="P34" s="321">
        <v>616076.04095362942</v>
      </c>
      <c r="Q34" s="321">
        <v>632096.20836123056</v>
      </c>
    </row>
    <row r="35" spans="1:17" ht="15.95" customHeight="1">
      <c r="A35" s="1016" t="s">
        <v>932</v>
      </c>
      <c r="B35" s="1032"/>
      <c r="C35" s="1018"/>
      <c r="D35" s="1021">
        <v>944651</v>
      </c>
      <c r="E35" s="335">
        <v>939558</v>
      </c>
      <c r="F35" s="335">
        <v>741393</v>
      </c>
      <c r="G35" s="335">
        <v>733177</v>
      </c>
      <c r="H35" s="335">
        <v>721979</v>
      </c>
      <c r="I35" s="335">
        <v>694567</v>
      </c>
      <c r="J35" s="335">
        <v>700752</v>
      </c>
      <c r="K35" s="335">
        <v>723033</v>
      </c>
      <c r="L35" s="335">
        <v>706810</v>
      </c>
      <c r="M35" s="335">
        <v>712139</v>
      </c>
      <c r="N35" s="335">
        <v>674067</v>
      </c>
      <c r="O35" s="682">
        <v>672026</v>
      </c>
      <c r="P35" s="321">
        <v>669497.81347720861</v>
      </c>
      <c r="Q35" s="321">
        <v>668772.1414910052</v>
      </c>
    </row>
    <row r="36" spans="1:17" ht="15.95" customHeight="1">
      <c r="A36" s="1016" t="s">
        <v>933</v>
      </c>
      <c r="B36" s="1020"/>
      <c r="C36" s="1018"/>
      <c r="D36" s="1021">
        <v>2659934</v>
      </c>
      <c r="E36" s="335">
        <v>2662579</v>
      </c>
      <c r="F36" s="335">
        <v>2570456</v>
      </c>
      <c r="G36" s="335">
        <v>2629958</v>
      </c>
      <c r="H36" s="335">
        <v>2655562</v>
      </c>
      <c r="I36" s="335">
        <v>2674596</v>
      </c>
      <c r="J36" s="335">
        <v>2680213</v>
      </c>
      <c r="K36" s="335">
        <v>2873318</v>
      </c>
      <c r="L36" s="335">
        <v>2910768</v>
      </c>
      <c r="M36" s="335">
        <v>2957248</v>
      </c>
      <c r="N36" s="335">
        <v>2992434</v>
      </c>
      <c r="O36" s="682">
        <v>3151416</v>
      </c>
      <c r="P36" s="321">
        <v>3034652.7545334343</v>
      </c>
      <c r="Q36" s="321">
        <v>3013621.1571069434</v>
      </c>
    </row>
    <row r="37" spans="1:17" ht="15.95" customHeight="1">
      <c r="A37" s="1027" t="s">
        <v>934</v>
      </c>
      <c r="B37" s="1020"/>
      <c r="C37" s="1018"/>
      <c r="D37" s="1021">
        <v>1051654</v>
      </c>
      <c r="E37" s="335">
        <v>1134186</v>
      </c>
      <c r="F37" s="335">
        <v>1158360</v>
      </c>
      <c r="G37" s="335">
        <v>1117769</v>
      </c>
      <c r="H37" s="335">
        <v>1109765</v>
      </c>
      <c r="I37" s="335">
        <v>1148780</v>
      </c>
      <c r="J37" s="335">
        <v>1100540</v>
      </c>
      <c r="K37" s="335">
        <v>1137590</v>
      </c>
      <c r="L37" s="335">
        <v>1173607</v>
      </c>
      <c r="M37" s="335">
        <v>1275442</v>
      </c>
      <c r="N37" s="335">
        <v>1365556</v>
      </c>
      <c r="O37" s="681">
        <v>1392172</v>
      </c>
      <c r="P37" s="321">
        <v>1488897.0956097846</v>
      </c>
      <c r="Q37" s="321">
        <v>1512063.0441976716</v>
      </c>
    </row>
    <row r="38" spans="1:17" ht="15.95" customHeight="1">
      <c r="A38" s="1027" t="s">
        <v>935</v>
      </c>
      <c r="B38" s="1020"/>
      <c r="C38" s="1018"/>
      <c r="D38" s="1021">
        <v>732881</v>
      </c>
      <c r="E38" s="335">
        <v>734824</v>
      </c>
      <c r="F38" s="335">
        <v>723448</v>
      </c>
      <c r="G38" s="335">
        <v>698380</v>
      </c>
      <c r="H38" s="335">
        <v>691790</v>
      </c>
      <c r="I38" s="335">
        <v>692985</v>
      </c>
      <c r="J38" s="335">
        <v>663367</v>
      </c>
      <c r="K38" s="335">
        <v>634702</v>
      </c>
      <c r="L38" s="335">
        <v>652141</v>
      </c>
      <c r="M38" s="335">
        <v>658481</v>
      </c>
      <c r="N38" s="335">
        <v>658554</v>
      </c>
      <c r="O38" s="682">
        <v>649290</v>
      </c>
      <c r="P38" s="321">
        <v>652740.59742375347</v>
      </c>
      <c r="Q38" s="321">
        <v>664919.09147144679</v>
      </c>
    </row>
    <row r="39" spans="1:17" ht="15.95" customHeight="1">
      <c r="A39" s="1027" t="s">
        <v>936</v>
      </c>
      <c r="B39" s="1020"/>
      <c r="C39" s="1018"/>
      <c r="D39" s="1021">
        <v>890001</v>
      </c>
      <c r="E39" s="335">
        <v>892531</v>
      </c>
      <c r="F39" s="335">
        <v>870624</v>
      </c>
      <c r="G39" s="335">
        <v>851817</v>
      </c>
      <c r="H39" s="335">
        <v>860592</v>
      </c>
      <c r="I39" s="335">
        <v>870278</v>
      </c>
      <c r="J39" s="335">
        <v>853763</v>
      </c>
      <c r="K39" s="335">
        <v>848307</v>
      </c>
      <c r="L39" s="335">
        <v>847920</v>
      </c>
      <c r="M39" s="335">
        <v>884897</v>
      </c>
      <c r="N39" s="335">
        <v>935000</v>
      </c>
      <c r="O39" s="682">
        <v>989768</v>
      </c>
      <c r="P39" s="321">
        <v>849287.24447430484</v>
      </c>
      <c r="Q39" s="321">
        <v>873490.45954468334</v>
      </c>
    </row>
    <row r="40" spans="1:17" ht="15.95" customHeight="1">
      <c r="A40" s="1016" t="s">
        <v>855</v>
      </c>
      <c r="B40" s="1028"/>
      <c r="C40" s="1018"/>
      <c r="D40" s="1021">
        <v>1342790</v>
      </c>
      <c r="E40" s="335">
        <v>1356535</v>
      </c>
      <c r="F40" s="335">
        <v>1388934</v>
      </c>
      <c r="G40" s="335">
        <v>1478301</v>
      </c>
      <c r="H40" s="335">
        <v>1554614</v>
      </c>
      <c r="I40" s="335">
        <v>1581334</v>
      </c>
      <c r="J40" s="335">
        <v>1563636</v>
      </c>
      <c r="K40" s="335">
        <v>1597512</v>
      </c>
      <c r="L40" s="335">
        <v>1597653</v>
      </c>
      <c r="M40" s="335">
        <v>1658833</v>
      </c>
      <c r="N40" s="335">
        <v>1697586</v>
      </c>
      <c r="O40" s="682">
        <v>1702829</v>
      </c>
      <c r="P40" s="321">
        <v>2009735.6052640595</v>
      </c>
      <c r="Q40" s="321">
        <v>2053753.0919666912</v>
      </c>
    </row>
    <row r="41" spans="1:17" ht="15.95" customHeight="1">
      <c r="A41" s="1016" t="s">
        <v>856</v>
      </c>
      <c r="B41" s="1020"/>
      <c r="C41" s="1018"/>
      <c r="D41" s="1021">
        <v>1146773</v>
      </c>
      <c r="E41" s="335">
        <v>1122395</v>
      </c>
      <c r="F41" s="335">
        <v>1061563</v>
      </c>
      <c r="G41" s="335">
        <v>1028581</v>
      </c>
      <c r="H41" s="335">
        <v>1018521</v>
      </c>
      <c r="I41" s="335">
        <v>1015940</v>
      </c>
      <c r="J41" s="335">
        <v>993501</v>
      </c>
      <c r="K41" s="335">
        <v>998727</v>
      </c>
      <c r="L41" s="335">
        <v>1038738</v>
      </c>
      <c r="M41" s="335">
        <v>1065892</v>
      </c>
      <c r="N41" s="335">
        <v>1038530</v>
      </c>
      <c r="O41" s="681">
        <v>1050067</v>
      </c>
      <c r="P41" s="321">
        <v>1042162.5426415685</v>
      </c>
      <c r="Q41" s="321">
        <v>1018961.4303228178</v>
      </c>
    </row>
    <row r="42" spans="1:17" ht="15.95" customHeight="1">
      <c r="A42" s="1033"/>
      <c r="B42" s="1034" t="s">
        <v>937</v>
      </c>
      <c r="C42" s="1018"/>
      <c r="D42" s="1021">
        <v>14022790</v>
      </c>
      <c r="E42" s="335">
        <v>14211107</v>
      </c>
      <c r="F42" s="335">
        <v>13542535</v>
      </c>
      <c r="G42" s="335">
        <v>13633593</v>
      </c>
      <c r="H42" s="335">
        <v>13890776</v>
      </c>
      <c r="I42" s="335">
        <v>13836581</v>
      </c>
      <c r="J42" s="335">
        <v>13838750</v>
      </c>
      <c r="K42" s="335">
        <v>14070162</v>
      </c>
      <c r="L42" s="335">
        <v>14324207</v>
      </c>
      <c r="M42" s="335">
        <v>14957582</v>
      </c>
      <c r="N42" s="335">
        <v>15043466</v>
      </c>
      <c r="O42" s="1926">
        <v>15291407</v>
      </c>
      <c r="P42" s="321">
        <v>15349624.062851425</v>
      </c>
      <c r="Q42" s="321">
        <v>15412019.523965077</v>
      </c>
    </row>
    <row r="43" spans="1:17" ht="15.95" customHeight="1">
      <c r="A43" s="1035" t="s">
        <v>938</v>
      </c>
      <c r="B43" s="1036" t="s">
        <v>246</v>
      </c>
      <c r="C43" s="1037"/>
      <c r="D43" s="1038">
        <v>20599812</v>
      </c>
      <c r="E43" s="1039">
        <v>20540271</v>
      </c>
      <c r="F43" s="1039">
        <v>20107324</v>
      </c>
      <c r="G43" s="1039">
        <v>18738341</v>
      </c>
      <c r="H43" s="1039">
        <v>19573784</v>
      </c>
      <c r="I43" s="1039">
        <v>19307542</v>
      </c>
      <c r="J43" s="1039">
        <v>19425543</v>
      </c>
      <c r="K43" s="1039">
        <v>19677774</v>
      </c>
      <c r="L43" s="1039">
        <v>20130844</v>
      </c>
      <c r="M43" s="1039">
        <v>20684326</v>
      </c>
      <c r="N43" s="1039">
        <v>20862723</v>
      </c>
      <c r="O43" s="1930">
        <v>21223892</v>
      </c>
      <c r="P43" s="321">
        <v>21194617.124110464</v>
      </c>
      <c r="Q43" s="321">
        <v>21239497.721727721</v>
      </c>
    </row>
    <row r="44" spans="1:17" ht="15.95" customHeight="1">
      <c r="A44" s="1016" t="s">
        <v>857</v>
      </c>
      <c r="B44" s="1028"/>
      <c r="C44" s="1018"/>
      <c r="D44" s="1021">
        <v>211396</v>
      </c>
      <c r="E44" s="335">
        <v>220594</v>
      </c>
      <c r="F44" s="335">
        <v>229970</v>
      </c>
      <c r="G44" s="335">
        <v>167406</v>
      </c>
      <c r="H44" s="335">
        <v>190057</v>
      </c>
      <c r="I44" s="335">
        <v>219170</v>
      </c>
      <c r="J44" s="335">
        <v>225008</v>
      </c>
      <c r="K44" s="335">
        <v>250922</v>
      </c>
      <c r="L44" s="335">
        <v>342900</v>
      </c>
      <c r="M44" s="335">
        <v>342777</v>
      </c>
      <c r="N44" s="335">
        <v>300451</v>
      </c>
      <c r="O44" s="698">
        <v>335555</v>
      </c>
      <c r="P44" s="321">
        <v>104786.26490608012</v>
      </c>
      <c r="Q44" s="321">
        <v>105008.15474553921</v>
      </c>
    </row>
    <row r="45" spans="1:17" ht="15.95" customHeight="1">
      <c r="A45" s="1016" t="s">
        <v>939</v>
      </c>
      <c r="B45" s="1028"/>
      <c r="C45" s="1018"/>
      <c r="D45" s="1021">
        <v>126042</v>
      </c>
      <c r="E45" s="335">
        <v>133587</v>
      </c>
      <c r="F45" s="335">
        <v>131831</v>
      </c>
      <c r="G45" s="335">
        <v>126240</v>
      </c>
      <c r="H45" s="335">
        <v>118970</v>
      </c>
      <c r="I45" s="335">
        <v>116546</v>
      </c>
      <c r="J45" s="335">
        <v>121211</v>
      </c>
      <c r="K45" s="335">
        <v>123933</v>
      </c>
      <c r="L45" s="335">
        <v>169754</v>
      </c>
      <c r="M45" s="335">
        <v>197716</v>
      </c>
      <c r="N45" s="335">
        <v>225394</v>
      </c>
      <c r="O45" s="682">
        <v>230624</v>
      </c>
      <c r="Q45" s="321"/>
    </row>
    <row r="46" spans="1:17">
      <c r="A46" s="1035" t="s">
        <v>940</v>
      </c>
      <c r="B46" s="1041"/>
      <c r="C46" s="1037"/>
      <c r="D46" s="1038">
        <v>20685166</v>
      </c>
      <c r="E46" s="1039">
        <v>20627278</v>
      </c>
      <c r="F46" s="1039">
        <v>20205463</v>
      </c>
      <c r="G46" s="1039">
        <v>18779507</v>
      </c>
      <c r="H46" s="1039">
        <v>19644871</v>
      </c>
      <c r="I46" s="1039">
        <v>19410166</v>
      </c>
      <c r="J46" s="1039">
        <v>19529340</v>
      </c>
      <c r="K46" s="1039">
        <v>19804763</v>
      </c>
      <c r="L46" s="1039">
        <v>20303990</v>
      </c>
      <c r="M46" s="1039">
        <v>20829387</v>
      </c>
      <c r="N46" s="1039">
        <v>20937780</v>
      </c>
      <c r="O46" s="1996">
        <v>21328823</v>
      </c>
      <c r="P46" s="321">
        <v>21299403.389016543</v>
      </c>
      <c r="Q46" s="321">
        <v>21344505.876473259</v>
      </c>
    </row>
    <row r="47" spans="1:17">
      <c r="A47" s="1016" t="s">
        <v>941</v>
      </c>
      <c r="B47" s="1042"/>
      <c r="C47" s="1043"/>
      <c r="D47" s="1021">
        <v>18496286</v>
      </c>
      <c r="E47" s="335">
        <v>18456220</v>
      </c>
      <c r="F47" s="335">
        <v>18013396</v>
      </c>
      <c r="G47" s="335">
        <v>16783282</v>
      </c>
      <c r="H47" s="335">
        <v>17619544</v>
      </c>
      <c r="I47" s="335">
        <v>17317057</v>
      </c>
      <c r="J47" s="335">
        <v>17481043</v>
      </c>
      <c r="K47" s="335">
        <v>17772012</v>
      </c>
      <c r="L47" s="335">
        <v>18209369</v>
      </c>
      <c r="M47" s="335">
        <v>18700277</v>
      </c>
      <c r="N47" s="335">
        <v>18833705</v>
      </c>
      <c r="O47" s="698">
        <v>19147016</v>
      </c>
    </row>
    <row r="48" spans="1:17">
      <c r="A48" s="1016" t="s">
        <v>942</v>
      </c>
      <c r="B48" s="1042"/>
      <c r="C48" s="1043"/>
      <c r="D48" s="1021">
        <v>1637114</v>
      </c>
      <c r="E48" s="335">
        <v>1635727</v>
      </c>
      <c r="F48" s="335">
        <v>1664272</v>
      </c>
      <c r="G48" s="335">
        <v>1536824</v>
      </c>
      <c r="H48" s="335">
        <v>1516505</v>
      </c>
      <c r="I48" s="335">
        <v>1527825</v>
      </c>
      <c r="J48" s="335">
        <v>1487050</v>
      </c>
      <c r="K48" s="335">
        <v>1459358</v>
      </c>
      <c r="L48" s="335">
        <v>1476764</v>
      </c>
      <c r="M48" s="335">
        <v>1470557</v>
      </c>
      <c r="N48" s="335">
        <v>1482486</v>
      </c>
      <c r="O48" s="698">
        <v>1489340</v>
      </c>
    </row>
    <row r="49" spans="1:17">
      <c r="A49" s="1016" t="s">
        <v>943</v>
      </c>
      <c r="B49" s="1042"/>
      <c r="C49" s="1043"/>
      <c r="D49" s="1021">
        <v>466412</v>
      </c>
      <c r="E49" s="335">
        <v>448324</v>
      </c>
      <c r="F49" s="335">
        <v>429656</v>
      </c>
      <c r="G49" s="335">
        <v>418235</v>
      </c>
      <c r="H49" s="335">
        <v>437735</v>
      </c>
      <c r="I49" s="335">
        <v>462660</v>
      </c>
      <c r="J49" s="335">
        <v>457450</v>
      </c>
      <c r="K49" s="335">
        <v>446404</v>
      </c>
      <c r="L49" s="335">
        <v>444711</v>
      </c>
      <c r="M49" s="335">
        <v>513492</v>
      </c>
      <c r="N49" s="335">
        <v>546532</v>
      </c>
      <c r="O49" s="698">
        <v>587536</v>
      </c>
    </row>
    <row r="50" spans="1:17">
      <c r="A50" s="1035"/>
      <c r="B50" s="1041" t="s">
        <v>944</v>
      </c>
      <c r="C50" s="1037"/>
      <c r="D50" s="1038">
        <v>20599812</v>
      </c>
      <c r="E50" s="1039">
        <v>20540271</v>
      </c>
      <c r="F50" s="1039">
        <v>20107324</v>
      </c>
      <c r="G50" s="1039">
        <v>18738341</v>
      </c>
      <c r="H50" s="1039">
        <v>19573784</v>
      </c>
      <c r="I50" s="1039">
        <v>19307542</v>
      </c>
      <c r="J50" s="1039">
        <v>19425543</v>
      </c>
      <c r="K50" s="1039">
        <v>19677774</v>
      </c>
      <c r="L50" s="1039">
        <v>20130844</v>
      </c>
      <c r="M50" s="1039">
        <v>20684326</v>
      </c>
      <c r="N50" s="1039">
        <v>20862723</v>
      </c>
      <c r="O50" s="1996">
        <v>21223892</v>
      </c>
    </row>
    <row r="51" spans="1:17">
      <c r="A51" s="1156" t="s">
        <v>830</v>
      </c>
      <c r="B51" s="1044" t="s">
        <v>707</v>
      </c>
      <c r="C51" s="1045"/>
      <c r="D51" s="1046">
        <v>1949009</v>
      </c>
      <c r="E51" s="1047">
        <v>1759493</v>
      </c>
      <c r="F51" s="1047">
        <v>1720611</v>
      </c>
      <c r="G51" s="1047">
        <v>1831142</v>
      </c>
      <c r="H51" s="1047">
        <v>1449808</v>
      </c>
      <c r="I51" s="1047">
        <v>1466566</v>
      </c>
      <c r="J51" s="1047">
        <v>1503048</v>
      </c>
      <c r="K51" s="1047">
        <v>1624525</v>
      </c>
      <c r="L51" s="1047">
        <v>1622495</v>
      </c>
      <c r="M51" s="1047">
        <v>1583708</v>
      </c>
      <c r="N51" s="1047">
        <v>1539132</v>
      </c>
      <c r="O51" s="1997">
        <v>1701150</v>
      </c>
      <c r="P51" s="2001">
        <f>ROUND(O51*P46/O46,0)</f>
        <v>1698804</v>
      </c>
      <c r="Q51" s="2001">
        <f>ROUND(P51*Q46/P46,0)</f>
        <v>1702401</v>
      </c>
    </row>
    <row r="52" spans="1:17" ht="16.5" thickBot="1">
      <c r="A52" s="1157" t="s">
        <v>831</v>
      </c>
      <c r="B52" s="1048" t="s">
        <v>249</v>
      </c>
      <c r="C52" s="1049"/>
      <c r="D52" s="1050">
        <v>22634175</v>
      </c>
      <c r="E52" s="1051">
        <v>22386771</v>
      </c>
      <c r="F52" s="1051">
        <v>21926074</v>
      </c>
      <c r="G52" s="1051">
        <v>20610649</v>
      </c>
      <c r="H52" s="1051">
        <v>21094679</v>
      </c>
      <c r="I52" s="1051">
        <v>20876732</v>
      </c>
      <c r="J52" s="1051">
        <v>21032388</v>
      </c>
      <c r="K52" s="1051">
        <v>21429288</v>
      </c>
      <c r="L52" s="1051">
        <v>21926485</v>
      </c>
      <c r="M52" s="1051">
        <v>22413095</v>
      </c>
      <c r="N52" s="1051">
        <v>22476912</v>
      </c>
      <c r="O52" s="1998">
        <v>23029973</v>
      </c>
      <c r="P52" s="2001">
        <f>P46+P51</f>
        <v>22998207.389016543</v>
      </c>
      <c r="Q52" s="2001">
        <f>Q46+Q51</f>
        <v>23046906.876473259</v>
      </c>
    </row>
  </sheetData>
  <mergeCells count="1">
    <mergeCell ref="D3:M3"/>
  </mergeCells>
  <phoneticPr fontId="2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9" tint="0.39997558519241921"/>
  </sheetPr>
  <dimension ref="A1:Q47"/>
  <sheetViews>
    <sheetView topLeftCell="A22" workbookViewId="0">
      <selection activeCell="M21" sqref="A20:M21"/>
    </sheetView>
  </sheetViews>
  <sheetFormatPr defaultColWidth="10.625" defaultRowHeight="15.75"/>
  <cols>
    <col min="1" max="1" width="5.75" style="996" customWidth="1"/>
    <col min="2" max="2" width="3.75" style="996" customWidth="1"/>
    <col min="3" max="3" width="27" style="996" customWidth="1"/>
    <col min="4" max="14" width="13.125" style="996" customWidth="1"/>
    <col min="15" max="15" width="13.125" style="1040" customWidth="1"/>
    <col min="16" max="16384" width="10.625" style="996"/>
  </cols>
  <sheetData>
    <row r="1" spans="1:17" ht="15" customHeight="1">
      <c r="A1" s="997" t="s">
        <v>1864</v>
      </c>
      <c r="B1" s="997"/>
      <c r="C1" s="997"/>
      <c r="D1" s="994"/>
      <c r="E1" s="994"/>
      <c r="F1" s="995"/>
      <c r="G1" s="995"/>
      <c r="H1" s="995"/>
      <c r="I1" s="995"/>
      <c r="J1" s="995"/>
      <c r="K1" s="995"/>
      <c r="L1" s="995"/>
      <c r="M1" s="995"/>
      <c r="N1" s="995"/>
      <c r="O1" s="995"/>
    </row>
    <row r="2" spans="1:17" ht="15.95" customHeight="1" thickBot="1">
      <c r="A2" s="1000"/>
      <c r="B2" s="1000"/>
      <c r="C2" s="1000"/>
      <c r="D2" s="999"/>
      <c r="E2" s="999"/>
      <c r="I2" s="999"/>
      <c r="J2" s="999"/>
      <c r="K2" s="999"/>
      <c r="L2" s="999"/>
      <c r="M2" s="999"/>
      <c r="N2" s="999"/>
      <c r="O2" s="999"/>
    </row>
    <row r="3" spans="1:17" ht="15.95" customHeight="1">
      <c r="A3" s="3889" t="s">
        <v>186</v>
      </c>
      <c r="B3" s="3890"/>
      <c r="C3" s="3891"/>
      <c r="D3" s="3898"/>
      <c r="E3" s="3899"/>
      <c r="F3" s="3899"/>
      <c r="G3" s="3899"/>
      <c r="H3" s="3899"/>
      <c r="I3" s="3899"/>
      <c r="J3" s="3899"/>
      <c r="K3" s="3899"/>
      <c r="L3" s="3899"/>
      <c r="M3" s="3899"/>
      <c r="N3" s="3899"/>
      <c r="O3" s="1001"/>
    </row>
    <row r="4" spans="1:17" ht="15.95" customHeight="1">
      <c r="A4" s="3892"/>
      <c r="B4" s="3893"/>
      <c r="C4" s="3894"/>
      <c r="D4" s="1002" t="s">
        <v>819</v>
      </c>
      <c r="E4" s="1002"/>
      <c r="F4" s="1006"/>
      <c r="G4" s="1002"/>
      <c r="H4" s="1002"/>
      <c r="I4" s="1002"/>
      <c r="J4" s="1002"/>
      <c r="K4" s="1006"/>
      <c r="L4" s="1002"/>
      <c r="M4" s="1003"/>
      <c r="N4" s="1003"/>
      <c r="O4" s="1005"/>
      <c r="P4" s="3166" t="s">
        <v>909</v>
      </c>
      <c r="Q4" s="3167"/>
    </row>
    <row r="5" spans="1:17" ht="15.95" customHeight="1">
      <c r="A5" s="3895"/>
      <c r="B5" s="3896"/>
      <c r="C5" s="3897"/>
      <c r="D5" s="1013" t="s">
        <v>916</v>
      </c>
      <c r="E5" s="1012" t="s">
        <v>789</v>
      </c>
      <c r="F5" s="1010" t="s">
        <v>790</v>
      </c>
      <c r="G5" s="1012" t="s">
        <v>791</v>
      </c>
      <c r="H5" s="1012" t="s">
        <v>792</v>
      </c>
      <c r="I5" s="1012" t="s">
        <v>793</v>
      </c>
      <c r="J5" s="1012" t="s">
        <v>794</v>
      </c>
      <c r="K5" s="1013" t="s">
        <v>795</v>
      </c>
      <c r="L5" s="1012" t="s">
        <v>796</v>
      </c>
      <c r="M5" s="1012" t="s">
        <v>797</v>
      </c>
      <c r="N5" s="1012" t="s">
        <v>918</v>
      </c>
      <c r="O5" s="1014" t="s">
        <v>1862</v>
      </c>
      <c r="P5" s="3256" t="s">
        <v>1738</v>
      </c>
      <c r="Q5" s="3257" t="s">
        <v>2253</v>
      </c>
    </row>
    <row r="6" spans="1:17" ht="15.95" customHeight="1">
      <c r="A6" s="1016" t="s">
        <v>919</v>
      </c>
      <c r="B6" s="1017"/>
      <c r="C6" s="1028"/>
      <c r="D6" s="1052">
        <v>92240</v>
      </c>
      <c r="E6" s="1053">
        <v>98428</v>
      </c>
      <c r="F6" s="1053">
        <v>103580</v>
      </c>
      <c r="G6" s="1053">
        <v>96071</v>
      </c>
      <c r="H6" s="1053">
        <v>89829</v>
      </c>
      <c r="I6" s="1053">
        <v>89154</v>
      </c>
      <c r="J6" s="1053">
        <v>95230</v>
      </c>
      <c r="K6" s="1053">
        <v>88346</v>
      </c>
      <c r="L6" s="1053">
        <v>87414</v>
      </c>
      <c r="M6" s="1053">
        <v>85722</v>
      </c>
      <c r="N6" s="1053">
        <v>79078</v>
      </c>
      <c r="O6" s="681">
        <v>73754</v>
      </c>
      <c r="P6" s="3253">
        <v>72393</v>
      </c>
      <c r="Q6" s="1055">
        <v>70405</v>
      </c>
    </row>
    <row r="7" spans="1:17" ht="15.95" customHeight="1">
      <c r="A7" s="1016" t="s">
        <v>189</v>
      </c>
      <c r="B7" s="1020" t="s">
        <v>190</v>
      </c>
      <c r="C7" s="1028"/>
      <c r="D7" s="1054">
        <v>65375</v>
      </c>
      <c r="E7" s="1055">
        <v>68142</v>
      </c>
      <c r="F7" s="1055">
        <v>75323</v>
      </c>
      <c r="G7" s="1055">
        <v>69395</v>
      </c>
      <c r="H7" s="1055">
        <v>64193</v>
      </c>
      <c r="I7" s="1055">
        <v>67423</v>
      </c>
      <c r="J7" s="1055">
        <v>65290</v>
      </c>
      <c r="K7" s="1055">
        <v>64886</v>
      </c>
      <c r="L7" s="1055">
        <v>63983</v>
      </c>
      <c r="M7" s="1055">
        <v>61097</v>
      </c>
      <c r="N7" s="1055">
        <v>56064</v>
      </c>
      <c r="O7" s="682">
        <v>54485</v>
      </c>
      <c r="P7" s="3253">
        <v>51526</v>
      </c>
      <c r="Q7" s="1055">
        <v>51297</v>
      </c>
    </row>
    <row r="8" spans="1:17" ht="15.95" customHeight="1">
      <c r="A8" s="1016" t="s">
        <v>945</v>
      </c>
      <c r="B8" s="1020" t="s">
        <v>191</v>
      </c>
      <c r="C8" s="1028"/>
      <c r="D8" s="1054">
        <v>5819</v>
      </c>
      <c r="E8" s="1055">
        <v>5973</v>
      </c>
      <c r="F8" s="1055">
        <v>6084</v>
      </c>
      <c r="G8" s="1055">
        <v>5224</v>
      </c>
      <c r="H8" s="1055">
        <v>5383</v>
      </c>
      <c r="I8" s="1055">
        <v>5468</v>
      </c>
      <c r="J8" s="1055">
        <v>5302</v>
      </c>
      <c r="K8" s="1055">
        <v>4623</v>
      </c>
      <c r="L8" s="1055">
        <v>5261</v>
      </c>
      <c r="M8" s="1055">
        <v>5456</v>
      </c>
      <c r="N8" s="1055">
        <v>4860</v>
      </c>
      <c r="O8" s="682">
        <v>4674</v>
      </c>
      <c r="P8" s="3253">
        <v>4525</v>
      </c>
      <c r="Q8" s="1055">
        <v>4427</v>
      </c>
    </row>
    <row r="9" spans="1:17" ht="15.95" customHeight="1">
      <c r="A9" s="1016" t="s">
        <v>192</v>
      </c>
      <c r="B9" s="1020" t="s">
        <v>193</v>
      </c>
      <c r="C9" s="1028"/>
      <c r="D9" s="1054">
        <v>21383</v>
      </c>
      <c r="E9" s="1055">
        <v>24940</v>
      </c>
      <c r="F9" s="1055">
        <v>22572</v>
      </c>
      <c r="G9" s="1055">
        <v>21934</v>
      </c>
      <c r="H9" s="1055">
        <v>20650</v>
      </c>
      <c r="I9" s="1055">
        <v>16263</v>
      </c>
      <c r="J9" s="1055">
        <v>24185</v>
      </c>
      <c r="K9" s="1055">
        <v>17654</v>
      </c>
      <c r="L9" s="1055">
        <v>16903</v>
      </c>
      <c r="M9" s="1055">
        <v>17806</v>
      </c>
      <c r="N9" s="1055">
        <v>16853</v>
      </c>
      <c r="O9" s="682">
        <v>13515</v>
      </c>
      <c r="P9" s="3253">
        <v>16342</v>
      </c>
      <c r="Q9" s="1055">
        <v>14681</v>
      </c>
    </row>
    <row r="10" spans="1:17" ht="15.95" customHeight="1">
      <c r="A10" s="1022"/>
      <c r="B10" s="1023" t="s">
        <v>921</v>
      </c>
      <c r="C10" s="1056"/>
      <c r="D10" s="1057">
        <v>92240</v>
      </c>
      <c r="E10" s="1058">
        <v>98428</v>
      </c>
      <c r="F10" s="1058">
        <v>103580</v>
      </c>
      <c r="G10" s="1058">
        <v>96071</v>
      </c>
      <c r="H10" s="1058">
        <v>89829</v>
      </c>
      <c r="I10" s="1058">
        <v>89154</v>
      </c>
      <c r="J10" s="1058">
        <v>95230</v>
      </c>
      <c r="K10" s="1058">
        <v>88346</v>
      </c>
      <c r="L10" s="1058">
        <v>87414</v>
      </c>
      <c r="M10" s="1058">
        <v>85722</v>
      </c>
      <c r="N10" s="1058">
        <v>79078</v>
      </c>
      <c r="O10" s="681">
        <v>73754</v>
      </c>
      <c r="P10" s="3253">
        <v>72393</v>
      </c>
      <c r="Q10" s="1055">
        <v>70405</v>
      </c>
    </row>
    <row r="11" spans="1:17" ht="15.95" customHeight="1">
      <c r="A11" s="1016" t="s">
        <v>820</v>
      </c>
      <c r="B11" s="1020"/>
      <c r="C11" s="1028"/>
      <c r="D11" s="1059">
        <v>11684</v>
      </c>
      <c r="E11" s="1060">
        <v>10527</v>
      </c>
      <c r="F11" s="1060">
        <v>9024</v>
      </c>
      <c r="G11" s="1060">
        <v>5187</v>
      </c>
      <c r="H11" s="1060">
        <v>5528</v>
      </c>
      <c r="I11" s="1060">
        <v>5683</v>
      </c>
      <c r="J11" s="1060">
        <v>5081</v>
      </c>
      <c r="K11" s="1060">
        <v>5601</v>
      </c>
      <c r="L11" s="1060">
        <v>6391</v>
      </c>
      <c r="M11" s="1060">
        <v>4465</v>
      </c>
      <c r="N11" s="1060">
        <v>3553</v>
      </c>
      <c r="O11" s="3215">
        <v>3238</v>
      </c>
      <c r="P11" s="3253">
        <v>2868</v>
      </c>
      <c r="Q11" s="1055">
        <v>2504</v>
      </c>
    </row>
    <row r="12" spans="1:17" ht="15.95" customHeight="1">
      <c r="A12" s="1016" t="s">
        <v>821</v>
      </c>
      <c r="B12" s="1020"/>
      <c r="C12" s="1028"/>
      <c r="D12" s="1054">
        <v>4889716</v>
      </c>
      <c r="E12" s="1055">
        <v>4883916</v>
      </c>
      <c r="F12" s="1055">
        <v>5045691</v>
      </c>
      <c r="G12" s="1055">
        <v>3872338</v>
      </c>
      <c r="H12" s="1055">
        <v>4657201</v>
      </c>
      <c r="I12" s="1055">
        <v>4682034</v>
      </c>
      <c r="J12" s="1055">
        <v>4727071</v>
      </c>
      <c r="K12" s="1055">
        <v>4676398</v>
      </c>
      <c r="L12" s="1055">
        <v>4789214</v>
      </c>
      <c r="M12" s="1055">
        <v>4485465</v>
      </c>
      <c r="N12" s="1055">
        <v>4495259</v>
      </c>
      <c r="O12" s="681">
        <v>4789208</v>
      </c>
      <c r="P12" s="3253">
        <v>4731740</v>
      </c>
      <c r="Q12" s="1055">
        <v>4732011</v>
      </c>
    </row>
    <row r="13" spans="1:17" ht="15.95" customHeight="1">
      <c r="A13" s="1027" t="s">
        <v>198</v>
      </c>
      <c r="B13" s="1028"/>
      <c r="C13" s="1028"/>
      <c r="D13" s="1054">
        <v>858745</v>
      </c>
      <c r="E13" s="1055">
        <v>828035</v>
      </c>
      <c r="F13" s="1055">
        <v>784792</v>
      </c>
      <c r="G13" s="1055">
        <v>735096</v>
      </c>
      <c r="H13" s="1055">
        <v>751313</v>
      </c>
      <c r="I13" s="1055">
        <v>658599</v>
      </c>
      <c r="J13" s="1055">
        <v>755688</v>
      </c>
      <c r="K13" s="1055">
        <v>769815</v>
      </c>
      <c r="L13" s="1055">
        <v>773335</v>
      </c>
      <c r="M13" s="1055">
        <v>635190</v>
      </c>
      <c r="N13" s="1055">
        <v>747022</v>
      </c>
      <c r="O13" s="682">
        <v>762018</v>
      </c>
      <c r="P13" s="3253">
        <v>738708</v>
      </c>
      <c r="Q13" s="1055">
        <v>705549</v>
      </c>
    </row>
    <row r="14" spans="1:17" ht="15.95" customHeight="1">
      <c r="A14" s="1027" t="s">
        <v>822</v>
      </c>
      <c r="B14" s="1028"/>
      <c r="C14" s="1028"/>
      <c r="D14" s="1054">
        <v>57363</v>
      </c>
      <c r="E14" s="1055">
        <v>59176</v>
      </c>
      <c r="F14" s="1055">
        <v>56384</v>
      </c>
      <c r="G14" s="1055">
        <v>43535</v>
      </c>
      <c r="H14" s="1055">
        <v>37047</v>
      </c>
      <c r="I14" s="1055">
        <v>37292</v>
      </c>
      <c r="J14" s="1055">
        <v>36551</v>
      </c>
      <c r="K14" s="1055">
        <v>34499</v>
      </c>
      <c r="L14" s="1055">
        <v>31963</v>
      </c>
      <c r="M14" s="1055">
        <v>37751</v>
      </c>
      <c r="N14" s="1055">
        <v>32445</v>
      </c>
      <c r="O14" s="682">
        <v>34011</v>
      </c>
      <c r="P14" s="3253">
        <v>33898</v>
      </c>
      <c r="Q14" s="1055">
        <v>31697</v>
      </c>
    </row>
    <row r="15" spans="1:17" ht="15.95" customHeight="1">
      <c r="A15" s="1027" t="s">
        <v>823</v>
      </c>
      <c r="B15" s="1028"/>
      <c r="C15" s="1028"/>
      <c r="D15" s="1054">
        <v>107381</v>
      </c>
      <c r="E15" s="1055">
        <v>85795</v>
      </c>
      <c r="F15" s="1055">
        <v>77401</v>
      </c>
      <c r="G15" s="1055">
        <v>72155</v>
      </c>
      <c r="H15" s="1055">
        <v>82179</v>
      </c>
      <c r="I15" s="1055">
        <v>81898</v>
      </c>
      <c r="J15" s="1055">
        <v>64258</v>
      </c>
      <c r="K15" s="1055">
        <v>72336</v>
      </c>
      <c r="L15" s="1055">
        <v>70267</v>
      </c>
      <c r="M15" s="1055">
        <v>61338</v>
      </c>
      <c r="N15" s="1055">
        <v>73235</v>
      </c>
      <c r="O15" s="682">
        <v>75387</v>
      </c>
      <c r="P15" s="3253">
        <v>69562</v>
      </c>
      <c r="Q15" s="1055">
        <v>70702</v>
      </c>
    </row>
    <row r="16" spans="1:17" ht="15.95" customHeight="1">
      <c r="A16" s="1027" t="s">
        <v>201</v>
      </c>
      <c r="B16" s="1028"/>
      <c r="C16" s="1028"/>
      <c r="D16" s="1054">
        <v>464004</v>
      </c>
      <c r="E16" s="1055">
        <v>469686</v>
      </c>
      <c r="F16" s="1055">
        <v>433870</v>
      </c>
      <c r="G16" s="1055">
        <v>453058</v>
      </c>
      <c r="H16" s="1055">
        <v>595350</v>
      </c>
      <c r="I16" s="1055">
        <v>579625</v>
      </c>
      <c r="J16" s="1055">
        <v>615484</v>
      </c>
      <c r="K16" s="1055">
        <v>583582</v>
      </c>
      <c r="L16" s="1055">
        <v>622363</v>
      </c>
      <c r="M16" s="1055">
        <v>684076</v>
      </c>
      <c r="N16" s="1055">
        <v>683605</v>
      </c>
      <c r="O16" s="682">
        <v>707180</v>
      </c>
      <c r="P16" s="3253">
        <v>699778</v>
      </c>
      <c r="Q16" s="1055">
        <v>886608</v>
      </c>
    </row>
    <row r="17" spans="1:17" ht="15.95" customHeight="1">
      <c r="A17" s="1027" t="s">
        <v>202</v>
      </c>
      <c r="B17" s="1028"/>
      <c r="C17" s="1028"/>
      <c r="D17" s="1054">
        <v>18179</v>
      </c>
      <c r="E17" s="1055">
        <v>17636</v>
      </c>
      <c r="F17" s="1055">
        <v>25942</v>
      </c>
      <c r="G17" s="1055">
        <v>14179</v>
      </c>
      <c r="H17" s="1055">
        <v>24800</v>
      </c>
      <c r="I17" s="1055">
        <v>34413</v>
      </c>
      <c r="J17" s="1055">
        <v>36426</v>
      </c>
      <c r="K17" s="1055">
        <v>38711</v>
      </c>
      <c r="L17" s="1055">
        <v>37400</v>
      </c>
      <c r="M17" s="1055">
        <v>35151</v>
      </c>
      <c r="N17" s="1055">
        <v>46880</v>
      </c>
      <c r="O17" s="682">
        <v>37968</v>
      </c>
      <c r="P17" s="3253">
        <v>29054</v>
      </c>
      <c r="Q17" s="1055">
        <v>28596</v>
      </c>
    </row>
    <row r="18" spans="1:17" ht="15.95" customHeight="1">
      <c r="A18" s="1027" t="s">
        <v>203</v>
      </c>
      <c r="B18" s="1028"/>
      <c r="C18" s="1028"/>
      <c r="D18" s="1054">
        <v>143914</v>
      </c>
      <c r="E18" s="1055">
        <v>196554</v>
      </c>
      <c r="F18" s="1055">
        <v>170646</v>
      </c>
      <c r="G18" s="1055">
        <v>98756</v>
      </c>
      <c r="H18" s="1055">
        <v>190365</v>
      </c>
      <c r="I18" s="1055">
        <v>173368</v>
      </c>
      <c r="J18" s="1055">
        <v>131963</v>
      </c>
      <c r="K18" s="1055">
        <v>109341</v>
      </c>
      <c r="L18" s="1055">
        <v>127606</v>
      </c>
      <c r="M18" s="1055">
        <v>114875</v>
      </c>
      <c r="N18" s="1055">
        <v>102157</v>
      </c>
      <c r="O18" s="682">
        <v>113259</v>
      </c>
      <c r="P18" s="3253">
        <v>115863</v>
      </c>
      <c r="Q18" s="1055">
        <v>103952</v>
      </c>
    </row>
    <row r="19" spans="1:17" ht="15.95" customHeight="1">
      <c r="A19" s="1027" t="s">
        <v>824</v>
      </c>
      <c r="B19" s="1040"/>
      <c r="C19" s="1040"/>
      <c r="D19" s="1054">
        <v>782876</v>
      </c>
      <c r="E19" s="1055">
        <v>731462</v>
      </c>
      <c r="F19" s="1055">
        <v>719197</v>
      </c>
      <c r="G19" s="1055">
        <v>217316</v>
      </c>
      <c r="H19" s="1055">
        <v>366300</v>
      </c>
      <c r="I19" s="1055">
        <v>354706</v>
      </c>
      <c r="J19" s="1055">
        <v>273285</v>
      </c>
      <c r="K19" s="1055">
        <v>331998</v>
      </c>
      <c r="L19" s="1055">
        <v>340152</v>
      </c>
      <c r="M19" s="1055">
        <v>424456</v>
      </c>
      <c r="N19" s="1055">
        <v>316844</v>
      </c>
      <c r="O19" s="682">
        <v>375261</v>
      </c>
      <c r="P19" s="3253">
        <v>390546</v>
      </c>
      <c r="Q19" s="1055">
        <v>347379</v>
      </c>
    </row>
    <row r="20" spans="1:17" ht="15.95" customHeight="1">
      <c r="A20" s="1027" t="s">
        <v>946</v>
      </c>
      <c r="B20" s="1028"/>
      <c r="C20" s="1028"/>
      <c r="D20" s="1054">
        <v>307661</v>
      </c>
      <c r="E20" s="1055">
        <v>300554</v>
      </c>
      <c r="F20" s="1055">
        <v>310096</v>
      </c>
      <c r="G20" s="1055">
        <v>223108</v>
      </c>
      <c r="H20" s="1055">
        <v>249290</v>
      </c>
      <c r="I20" s="1055">
        <v>244176</v>
      </c>
      <c r="J20" s="1055">
        <v>243487</v>
      </c>
      <c r="K20" s="1055">
        <v>242181</v>
      </c>
      <c r="L20" s="1055">
        <v>234803</v>
      </c>
      <c r="M20" s="1055">
        <v>212803</v>
      </c>
      <c r="N20" s="1055">
        <v>201887</v>
      </c>
      <c r="O20" s="682">
        <v>218175</v>
      </c>
      <c r="P20" s="3253">
        <v>215947</v>
      </c>
      <c r="Q20" s="1055">
        <v>197512</v>
      </c>
    </row>
    <row r="21" spans="1:17" ht="15.95" customHeight="1">
      <c r="A21" s="1027" t="s">
        <v>922</v>
      </c>
      <c r="B21" s="1028"/>
      <c r="C21" s="1028"/>
      <c r="D21" s="1054">
        <v>905128</v>
      </c>
      <c r="E21" s="1055">
        <v>1009692</v>
      </c>
      <c r="F21" s="1055">
        <v>1084333</v>
      </c>
      <c r="G21" s="1055">
        <v>878163</v>
      </c>
      <c r="H21" s="1055">
        <v>1029334</v>
      </c>
      <c r="I21" s="1055">
        <v>1063902</v>
      </c>
      <c r="J21" s="1055">
        <v>951729</v>
      </c>
      <c r="K21" s="1055">
        <v>970158</v>
      </c>
      <c r="L21" s="1055">
        <v>888792</v>
      </c>
      <c r="M21" s="1055">
        <v>754322</v>
      </c>
      <c r="N21" s="1055">
        <v>818549</v>
      </c>
      <c r="O21" s="682">
        <v>867151</v>
      </c>
      <c r="P21" s="3253">
        <v>943195</v>
      </c>
      <c r="Q21" s="1055">
        <v>900819</v>
      </c>
    </row>
    <row r="22" spans="1:17" ht="15.95" customHeight="1">
      <c r="A22" s="1027" t="s">
        <v>826</v>
      </c>
      <c r="B22" s="1028"/>
      <c r="C22" s="1028"/>
      <c r="D22" s="1054">
        <v>55266</v>
      </c>
      <c r="E22" s="1055">
        <v>47378</v>
      </c>
      <c r="F22" s="1055">
        <v>61394</v>
      </c>
      <c r="G22" s="1055">
        <v>39581</v>
      </c>
      <c r="H22" s="1055">
        <v>73299</v>
      </c>
      <c r="I22" s="1055">
        <v>62705</v>
      </c>
      <c r="J22" s="1055">
        <v>45306</v>
      </c>
      <c r="K22" s="1055">
        <v>51971</v>
      </c>
      <c r="L22" s="1055">
        <v>59517</v>
      </c>
      <c r="M22" s="1055">
        <v>58876</v>
      </c>
      <c r="N22" s="1055">
        <v>44398</v>
      </c>
      <c r="O22" s="682">
        <v>61149</v>
      </c>
      <c r="P22" s="3253">
        <v>49613</v>
      </c>
      <c r="Q22" s="1055">
        <v>38815</v>
      </c>
    </row>
    <row r="23" spans="1:17" ht="15.95" customHeight="1">
      <c r="A23" s="1027" t="s">
        <v>245</v>
      </c>
      <c r="B23" s="1028"/>
      <c r="C23" s="1028"/>
      <c r="D23" s="1054">
        <v>328976</v>
      </c>
      <c r="E23" s="1055">
        <v>235506</v>
      </c>
      <c r="F23" s="1055">
        <v>334075</v>
      </c>
      <c r="G23" s="1055">
        <v>305239</v>
      </c>
      <c r="H23" s="1055">
        <v>382589</v>
      </c>
      <c r="I23" s="1055">
        <v>512115</v>
      </c>
      <c r="J23" s="1055">
        <v>475080</v>
      </c>
      <c r="K23" s="1055">
        <v>390132</v>
      </c>
      <c r="L23" s="1055">
        <v>490525</v>
      </c>
      <c r="M23" s="1055">
        <v>639724</v>
      </c>
      <c r="N23" s="1055">
        <v>488733</v>
      </c>
      <c r="O23" s="682">
        <v>548418</v>
      </c>
      <c r="P23" s="3253">
        <v>489024</v>
      </c>
      <c r="Q23" s="1055">
        <v>448814</v>
      </c>
    </row>
    <row r="24" spans="1:17" ht="15.95" customHeight="1">
      <c r="A24" s="1027" t="s">
        <v>827</v>
      </c>
      <c r="B24" s="1028"/>
      <c r="C24" s="1028"/>
      <c r="D24" s="1054">
        <v>102393</v>
      </c>
      <c r="E24" s="1055">
        <v>131833</v>
      </c>
      <c r="F24" s="1055">
        <v>119761</v>
      </c>
      <c r="G24" s="1055">
        <v>146805</v>
      </c>
      <c r="H24" s="1055">
        <v>173440</v>
      </c>
      <c r="I24" s="1055">
        <v>213311</v>
      </c>
      <c r="J24" s="1055">
        <v>336865</v>
      </c>
      <c r="K24" s="1055">
        <v>333943</v>
      </c>
      <c r="L24" s="1055">
        <v>350268</v>
      </c>
      <c r="M24" s="1055">
        <v>150986</v>
      </c>
      <c r="N24" s="1055">
        <v>167321</v>
      </c>
      <c r="O24" s="682">
        <v>176980</v>
      </c>
      <c r="P24" s="3253">
        <v>166077</v>
      </c>
      <c r="Q24" s="1055">
        <v>205530</v>
      </c>
    </row>
    <row r="25" spans="1:17" ht="15.95" customHeight="1">
      <c r="A25" s="1027" t="s">
        <v>924</v>
      </c>
      <c r="B25" s="1028"/>
      <c r="C25" s="1028"/>
      <c r="D25" s="1054">
        <v>459984</v>
      </c>
      <c r="E25" s="1055">
        <v>428093</v>
      </c>
      <c r="F25" s="1055">
        <v>516367</v>
      </c>
      <c r="G25" s="1055">
        <v>349810</v>
      </c>
      <c r="H25" s="1055">
        <v>363503</v>
      </c>
      <c r="I25" s="1055">
        <v>290304</v>
      </c>
      <c r="J25" s="1055">
        <v>414756</v>
      </c>
      <c r="K25" s="1055">
        <v>374990</v>
      </c>
      <c r="L25" s="1055">
        <v>419682</v>
      </c>
      <c r="M25" s="1055">
        <v>331407</v>
      </c>
      <c r="N25" s="1055">
        <v>387183</v>
      </c>
      <c r="O25" s="682">
        <v>440365</v>
      </c>
      <c r="P25" s="3253">
        <v>428850</v>
      </c>
      <c r="Q25" s="1055">
        <v>416563</v>
      </c>
    </row>
    <row r="26" spans="1:17" ht="15.95" customHeight="1">
      <c r="A26" s="1027" t="s">
        <v>925</v>
      </c>
      <c r="B26" s="1028"/>
      <c r="C26" s="1028"/>
      <c r="D26" s="1054">
        <v>81632</v>
      </c>
      <c r="E26" s="1055">
        <v>85855</v>
      </c>
      <c r="F26" s="1055">
        <v>90138</v>
      </c>
      <c r="G26" s="1055">
        <v>90618</v>
      </c>
      <c r="H26" s="1055">
        <v>80764</v>
      </c>
      <c r="I26" s="1055">
        <v>91420</v>
      </c>
      <c r="J26" s="1055">
        <v>53896</v>
      </c>
      <c r="K26" s="1055">
        <v>51048</v>
      </c>
      <c r="L26" s="1055">
        <v>48621</v>
      </c>
      <c r="M26" s="1055">
        <v>50002</v>
      </c>
      <c r="N26" s="1055">
        <v>51435</v>
      </c>
      <c r="O26" s="682">
        <v>43212</v>
      </c>
      <c r="P26" s="3253">
        <v>38906</v>
      </c>
      <c r="Q26" s="1055">
        <v>36828</v>
      </c>
    </row>
    <row r="27" spans="1:17" ht="15.95" customHeight="1">
      <c r="A27" s="1027" t="s">
        <v>947</v>
      </c>
      <c r="B27" s="1028"/>
      <c r="C27" s="1028"/>
      <c r="D27" s="1054">
        <v>331625</v>
      </c>
      <c r="E27" s="1055">
        <v>358260</v>
      </c>
      <c r="F27" s="1055">
        <v>323575</v>
      </c>
      <c r="G27" s="1055">
        <v>227711</v>
      </c>
      <c r="H27" s="1055">
        <v>264442</v>
      </c>
      <c r="I27" s="1055">
        <v>284201</v>
      </c>
      <c r="J27" s="1055">
        <v>305611</v>
      </c>
      <c r="K27" s="1055">
        <v>330544</v>
      </c>
      <c r="L27" s="1055">
        <v>315614</v>
      </c>
      <c r="M27" s="1055">
        <v>314350</v>
      </c>
      <c r="N27" s="1055">
        <v>334409</v>
      </c>
      <c r="O27" s="681">
        <v>329727</v>
      </c>
      <c r="P27" s="3253">
        <v>322719</v>
      </c>
      <c r="Q27" s="1055">
        <v>312647</v>
      </c>
    </row>
    <row r="28" spans="1:17" ht="15.95" customHeight="1">
      <c r="A28" s="1016" t="s">
        <v>926</v>
      </c>
      <c r="B28" s="1020"/>
      <c r="C28" s="1028"/>
      <c r="D28" s="1054">
        <v>1012371</v>
      </c>
      <c r="E28" s="1055">
        <v>902383</v>
      </c>
      <c r="F28" s="1055">
        <v>1017335</v>
      </c>
      <c r="G28" s="1055">
        <v>770214</v>
      </c>
      <c r="H28" s="1055">
        <v>767589</v>
      </c>
      <c r="I28" s="1055">
        <v>710669</v>
      </c>
      <c r="J28" s="1055">
        <v>774642</v>
      </c>
      <c r="K28" s="1055">
        <v>859063</v>
      </c>
      <c r="L28" s="1055">
        <v>862708</v>
      </c>
      <c r="M28" s="1055">
        <v>825306</v>
      </c>
      <c r="N28" s="1055">
        <v>926964</v>
      </c>
      <c r="O28" s="682">
        <v>862415</v>
      </c>
      <c r="P28" s="3253">
        <v>833378</v>
      </c>
      <c r="Q28" s="1055">
        <v>822369</v>
      </c>
    </row>
    <row r="29" spans="1:17" ht="15.95" customHeight="1">
      <c r="A29" s="1022"/>
      <c r="B29" s="1023" t="s">
        <v>948</v>
      </c>
      <c r="C29" s="1056"/>
      <c r="D29" s="1054">
        <v>5892267</v>
      </c>
      <c r="E29" s="1055">
        <v>5786675</v>
      </c>
      <c r="F29" s="1055">
        <v>6056807</v>
      </c>
      <c r="G29" s="1055">
        <v>4637037</v>
      </c>
      <c r="H29" s="1055">
        <v>5428814</v>
      </c>
      <c r="I29" s="1055">
        <v>5398386</v>
      </c>
      <c r="J29" s="1055">
        <v>5507080</v>
      </c>
      <c r="K29" s="1055">
        <v>5541518</v>
      </c>
      <c r="L29" s="1055">
        <v>5658653</v>
      </c>
      <c r="M29" s="1055">
        <v>5315566</v>
      </c>
      <c r="N29" s="1055">
        <v>5424570</v>
      </c>
      <c r="O29" s="3216">
        <v>5653465</v>
      </c>
      <c r="P29" s="3253">
        <v>5567986</v>
      </c>
      <c r="Q29" s="1055">
        <v>5556884</v>
      </c>
    </row>
    <row r="30" spans="1:17" ht="15.95" customHeight="1">
      <c r="A30" s="1016" t="s">
        <v>928</v>
      </c>
      <c r="B30" s="1020"/>
      <c r="C30" s="1028"/>
      <c r="D30" s="1059">
        <v>853264</v>
      </c>
      <c r="E30" s="1060">
        <v>834690</v>
      </c>
      <c r="F30" s="1060">
        <v>783878</v>
      </c>
      <c r="G30" s="1060">
        <v>804351</v>
      </c>
      <c r="H30" s="1060">
        <v>867861</v>
      </c>
      <c r="I30" s="1060">
        <v>691346</v>
      </c>
      <c r="J30" s="1060">
        <v>622136</v>
      </c>
      <c r="K30" s="1060">
        <v>678411</v>
      </c>
      <c r="L30" s="1060">
        <v>704460</v>
      </c>
      <c r="M30" s="1060">
        <v>795006</v>
      </c>
      <c r="N30" s="1060">
        <v>772780</v>
      </c>
      <c r="O30" s="682">
        <v>785276</v>
      </c>
      <c r="P30" s="3253">
        <v>617970</v>
      </c>
      <c r="Q30" s="1055">
        <v>615193</v>
      </c>
    </row>
    <row r="31" spans="1:17" ht="15.95" customHeight="1">
      <c r="A31" s="1016" t="s">
        <v>929</v>
      </c>
      <c r="B31" s="1020"/>
      <c r="C31" s="1028"/>
      <c r="D31" s="1054">
        <v>1943883</v>
      </c>
      <c r="E31" s="1055">
        <v>1982514</v>
      </c>
      <c r="F31" s="1055">
        <v>1760585</v>
      </c>
      <c r="G31" s="1055">
        <v>1988395</v>
      </c>
      <c r="H31" s="1055">
        <v>2057444</v>
      </c>
      <c r="I31" s="1055">
        <v>2175937</v>
      </c>
      <c r="J31" s="1055">
        <v>2320751</v>
      </c>
      <c r="K31" s="1055">
        <v>2259617</v>
      </c>
      <c r="L31" s="1055">
        <v>2070134</v>
      </c>
      <c r="M31" s="1055">
        <v>2318050</v>
      </c>
      <c r="N31" s="1055">
        <v>2354933</v>
      </c>
      <c r="O31" s="682">
        <v>2251494</v>
      </c>
      <c r="P31" s="3253">
        <v>2168488</v>
      </c>
      <c r="Q31" s="1055">
        <v>2121096</v>
      </c>
    </row>
    <row r="32" spans="1:17" ht="15.95" customHeight="1">
      <c r="A32" s="1016" t="s">
        <v>930</v>
      </c>
      <c r="B32" s="1020"/>
      <c r="C32" s="1028"/>
      <c r="D32" s="1054">
        <v>1185412</v>
      </c>
      <c r="E32" s="1055">
        <v>1264857</v>
      </c>
      <c r="F32" s="1055">
        <v>1246519</v>
      </c>
      <c r="G32" s="1055">
        <v>1058996</v>
      </c>
      <c r="H32" s="1055">
        <v>1143348</v>
      </c>
      <c r="I32" s="1055">
        <v>1083749</v>
      </c>
      <c r="J32" s="1055">
        <v>1142532</v>
      </c>
      <c r="K32" s="1055">
        <v>1062661</v>
      </c>
      <c r="L32" s="1055">
        <v>1182282</v>
      </c>
      <c r="M32" s="1055">
        <v>1148407</v>
      </c>
      <c r="N32" s="1055">
        <v>1064030</v>
      </c>
      <c r="O32" s="682">
        <v>1070168</v>
      </c>
      <c r="P32" s="3253">
        <v>1136073</v>
      </c>
      <c r="Q32" s="1055">
        <v>1202805</v>
      </c>
    </row>
    <row r="33" spans="1:17" ht="15.95" customHeight="1">
      <c r="A33" s="1016" t="s">
        <v>829</v>
      </c>
      <c r="B33" s="1020"/>
      <c r="C33" s="1028"/>
      <c r="D33" s="1054">
        <v>643734</v>
      </c>
      <c r="E33" s="1055">
        <v>648392</v>
      </c>
      <c r="F33" s="1055">
        <v>582323</v>
      </c>
      <c r="G33" s="1055">
        <v>558706</v>
      </c>
      <c r="H33" s="1055">
        <v>535408</v>
      </c>
      <c r="I33" s="1055">
        <v>561273</v>
      </c>
      <c r="J33" s="1055">
        <v>540170</v>
      </c>
      <c r="K33" s="1055">
        <v>558570</v>
      </c>
      <c r="L33" s="1055">
        <v>548102</v>
      </c>
      <c r="M33" s="1055">
        <v>494798</v>
      </c>
      <c r="N33" s="1055">
        <v>508888</v>
      </c>
      <c r="O33" s="682">
        <v>575375</v>
      </c>
      <c r="P33" s="3253">
        <v>570200</v>
      </c>
      <c r="Q33" s="1055">
        <v>552487</v>
      </c>
    </row>
    <row r="34" spans="1:17" ht="15.95" customHeight="1">
      <c r="A34" s="1016" t="s">
        <v>931</v>
      </c>
      <c r="B34" s="1032"/>
      <c r="C34" s="1040"/>
      <c r="D34" s="1054">
        <v>542920</v>
      </c>
      <c r="E34" s="1055">
        <v>557480</v>
      </c>
      <c r="F34" s="1055">
        <v>573085</v>
      </c>
      <c r="G34" s="1055">
        <v>585605</v>
      </c>
      <c r="H34" s="1055">
        <v>601617</v>
      </c>
      <c r="I34" s="1055">
        <v>619240</v>
      </c>
      <c r="J34" s="1055">
        <v>607643</v>
      </c>
      <c r="K34" s="1055">
        <v>622149</v>
      </c>
      <c r="L34" s="1055">
        <v>611290</v>
      </c>
      <c r="M34" s="1055">
        <v>621049</v>
      </c>
      <c r="N34" s="1055">
        <v>602347</v>
      </c>
      <c r="O34" s="682">
        <v>594027</v>
      </c>
      <c r="P34" s="3253">
        <v>638662</v>
      </c>
      <c r="Q34" s="1055">
        <v>650430</v>
      </c>
    </row>
    <row r="35" spans="1:17" ht="15.95" customHeight="1">
      <c r="A35" s="1016" t="s">
        <v>932</v>
      </c>
      <c r="B35" s="1032"/>
      <c r="C35" s="1028"/>
      <c r="D35" s="1054">
        <v>799970</v>
      </c>
      <c r="E35" s="1055">
        <v>826400</v>
      </c>
      <c r="F35" s="1055">
        <v>672892</v>
      </c>
      <c r="G35" s="1055">
        <v>702451</v>
      </c>
      <c r="H35" s="1055">
        <v>699411</v>
      </c>
      <c r="I35" s="1055">
        <v>695262</v>
      </c>
      <c r="J35" s="1055">
        <v>742941</v>
      </c>
      <c r="K35" s="1055">
        <v>807495</v>
      </c>
      <c r="L35" s="1055">
        <v>796566</v>
      </c>
      <c r="M35" s="1055">
        <v>824839</v>
      </c>
      <c r="N35" s="1055">
        <v>799180</v>
      </c>
      <c r="O35" s="682">
        <v>807193</v>
      </c>
      <c r="P35" s="3253">
        <v>826522</v>
      </c>
      <c r="Q35" s="1055">
        <v>820395</v>
      </c>
    </row>
    <row r="36" spans="1:17" ht="15.95" customHeight="1">
      <c r="A36" s="1016" t="s">
        <v>933</v>
      </c>
      <c r="B36" s="1020"/>
      <c r="C36" s="1028"/>
      <c r="D36" s="1054">
        <v>2673399</v>
      </c>
      <c r="E36" s="1055">
        <v>2652252</v>
      </c>
      <c r="F36" s="1055">
        <v>2538310</v>
      </c>
      <c r="G36" s="1055">
        <v>2589016</v>
      </c>
      <c r="H36" s="1055">
        <v>2635023</v>
      </c>
      <c r="I36" s="1055">
        <v>2679677</v>
      </c>
      <c r="J36" s="1055">
        <v>2697490</v>
      </c>
      <c r="K36" s="1055">
        <v>2910481</v>
      </c>
      <c r="L36" s="1055">
        <v>2974607</v>
      </c>
      <c r="M36" s="1055">
        <v>3033025</v>
      </c>
      <c r="N36" s="1055">
        <v>3080722</v>
      </c>
      <c r="O36" s="681">
        <v>3266176</v>
      </c>
      <c r="P36" s="3253">
        <v>3158275</v>
      </c>
      <c r="Q36" s="1055">
        <v>3092643</v>
      </c>
    </row>
    <row r="37" spans="1:17" ht="15.95" customHeight="1">
      <c r="A37" s="1027" t="s">
        <v>934</v>
      </c>
      <c r="B37" s="1020"/>
      <c r="C37" s="1028"/>
      <c r="D37" s="1054">
        <v>1003371</v>
      </c>
      <c r="E37" s="1055">
        <v>1083855</v>
      </c>
      <c r="F37" s="1055">
        <v>1120079</v>
      </c>
      <c r="G37" s="1055">
        <v>1085586</v>
      </c>
      <c r="H37" s="1055">
        <v>1101033</v>
      </c>
      <c r="I37" s="1055">
        <v>1145725</v>
      </c>
      <c r="J37" s="1055">
        <v>1101612</v>
      </c>
      <c r="K37" s="1055">
        <v>1145346</v>
      </c>
      <c r="L37" s="1055">
        <v>1131968</v>
      </c>
      <c r="M37" s="1055">
        <v>1214063</v>
      </c>
      <c r="N37" s="1055">
        <v>1294035</v>
      </c>
      <c r="O37" s="682">
        <v>1311930</v>
      </c>
      <c r="P37" s="3253">
        <v>1419926</v>
      </c>
      <c r="Q37" s="1055">
        <v>1470890</v>
      </c>
    </row>
    <row r="38" spans="1:17" ht="15.95" customHeight="1">
      <c r="A38" s="1027" t="s">
        <v>935</v>
      </c>
      <c r="B38" s="1020"/>
      <c r="C38" s="1028"/>
      <c r="D38" s="1054">
        <v>705676</v>
      </c>
      <c r="E38" s="1055">
        <v>703917</v>
      </c>
      <c r="F38" s="1055">
        <v>692711</v>
      </c>
      <c r="G38" s="1055">
        <v>688772</v>
      </c>
      <c r="H38" s="1055">
        <v>689662</v>
      </c>
      <c r="I38" s="1055">
        <v>692770</v>
      </c>
      <c r="J38" s="1055">
        <v>672006</v>
      </c>
      <c r="K38" s="1055">
        <v>646559</v>
      </c>
      <c r="L38" s="1055">
        <v>646080</v>
      </c>
      <c r="M38" s="1055">
        <v>650960</v>
      </c>
      <c r="N38" s="1055">
        <v>650040</v>
      </c>
      <c r="O38" s="682">
        <v>634763</v>
      </c>
      <c r="P38" s="3253">
        <v>651560</v>
      </c>
      <c r="Q38" s="1055">
        <v>659741</v>
      </c>
    </row>
    <row r="39" spans="1:17" ht="15.95" customHeight="1">
      <c r="A39" s="1027" t="s">
        <v>936</v>
      </c>
      <c r="B39" s="1020"/>
      <c r="C39" s="1028"/>
      <c r="D39" s="1054">
        <v>829814</v>
      </c>
      <c r="E39" s="1055">
        <v>835266</v>
      </c>
      <c r="F39" s="1055">
        <v>824227</v>
      </c>
      <c r="G39" s="1055">
        <v>833510</v>
      </c>
      <c r="H39" s="1055">
        <v>854473</v>
      </c>
      <c r="I39" s="1055">
        <v>869643</v>
      </c>
      <c r="J39" s="1055">
        <v>865120</v>
      </c>
      <c r="K39" s="1055">
        <v>867727</v>
      </c>
      <c r="L39" s="1055">
        <v>846724</v>
      </c>
      <c r="M39" s="1055">
        <v>881492</v>
      </c>
      <c r="N39" s="1055">
        <v>925388</v>
      </c>
      <c r="O39" s="682">
        <v>973273</v>
      </c>
      <c r="P39" s="3253">
        <v>850725</v>
      </c>
      <c r="Q39" s="1055">
        <v>869839</v>
      </c>
    </row>
    <row r="40" spans="1:17" ht="15.95" customHeight="1">
      <c r="A40" s="1016" t="s">
        <v>855</v>
      </c>
      <c r="B40" s="1028"/>
      <c r="C40" s="1028"/>
      <c r="D40" s="1054">
        <v>1386317</v>
      </c>
      <c r="E40" s="1055">
        <v>1409702</v>
      </c>
      <c r="F40" s="1055">
        <v>1430351</v>
      </c>
      <c r="G40" s="1055">
        <v>1501574</v>
      </c>
      <c r="H40" s="1055">
        <v>1557174</v>
      </c>
      <c r="I40" s="1055">
        <v>1580097</v>
      </c>
      <c r="J40" s="1055">
        <v>1548702</v>
      </c>
      <c r="K40" s="1055">
        <v>1591639</v>
      </c>
      <c r="L40" s="1055">
        <v>1575390</v>
      </c>
      <c r="M40" s="1055">
        <v>1634931</v>
      </c>
      <c r="N40" s="1055">
        <v>1655039</v>
      </c>
      <c r="O40" s="681">
        <v>1647554</v>
      </c>
      <c r="P40" s="3253">
        <v>1976034</v>
      </c>
      <c r="Q40" s="1055">
        <v>1999654</v>
      </c>
    </row>
    <row r="41" spans="1:17" ht="15.95" customHeight="1">
      <c r="A41" s="1016" t="s">
        <v>856</v>
      </c>
      <c r="B41" s="1020"/>
      <c r="C41" s="1028"/>
      <c r="D41" s="1054">
        <v>1123636</v>
      </c>
      <c r="E41" s="1055">
        <v>1094442</v>
      </c>
      <c r="F41" s="1055">
        <v>1048923</v>
      </c>
      <c r="G41" s="1055">
        <v>1020047</v>
      </c>
      <c r="H41" s="1055">
        <v>1008198</v>
      </c>
      <c r="I41" s="1055">
        <v>1015374</v>
      </c>
      <c r="J41" s="1055">
        <v>995796</v>
      </c>
      <c r="K41" s="1055">
        <v>991439</v>
      </c>
      <c r="L41" s="1055">
        <v>1005294</v>
      </c>
      <c r="M41" s="1055">
        <v>1016190</v>
      </c>
      <c r="N41" s="1055">
        <v>988748</v>
      </c>
      <c r="O41" s="682">
        <v>991663</v>
      </c>
      <c r="P41" s="3253">
        <v>994653</v>
      </c>
      <c r="Q41" s="1055">
        <v>960386</v>
      </c>
    </row>
    <row r="42" spans="1:17" ht="15.95" customHeight="1">
      <c r="A42" s="1033"/>
      <c r="B42" s="1034" t="s">
        <v>949</v>
      </c>
      <c r="C42" s="1028"/>
      <c r="D42" s="1061">
        <v>13696098</v>
      </c>
      <c r="E42" s="1062">
        <v>13902398</v>
      </c>
      <c r="F42" s="1062">
        <v>13270766</v>
      </c>
      <c r="G42" s="1062">
        <v>13424750</v>
      </c>
      <c r="H42" s="1062">
        <v>13758553</v>
      </c>
      <c r="I42" s="1062">
        <v>13810094</v>
      </c>
      <c r="J42" s="1062">
        <v>13853698</v>
      </c>
      <c r="K42" s="1062">
        <v>14140465</v>
      </c>
      <c r="L42" s="1062">
        <v>14098667</v>
      </c>
      <c r="M42" s="1062">
        <v>14656335</v>
      </c>
      <c r="N42" s="1062">
        <v>14711274</v>
      </c>
      <c r="O42" s="681">
        <v>14921659</v>
      </c>
      <c r="P42" s="3253">
        <v>15009088</v>
      </c>
      <c r="Q42" s="1055">
        <v>15015559</v>
      </c>
    </row>
    <row r="43" spans="1:17" ht="15.95" customHeight="1">
      <c r="A43" s="1035" t="s">
        <v>950</v>
      </c>
      <c r="B43" s="1036" t="s">
        <v>246</v>
      </c>
      <c r="C43" s="1041"/>
      <c r="D43" s="1054">
        <v>19689298</v>
      </c>
      <c r="E43" s="1055">
        <v>19786639</v>
      </c>
      <c r="F43" s="1055">
        <v>19449824</v>
      </c>
      <c r="G43" s="1055">
        <v>18127994</v>
      </c>
      <c r="H43" s="1055">
        <v>19277932</v>
      </c>
      <c r="I43" s="1055">
        <v>19297634</v>
      </c>
      <c r="J43" s="1055">
        <v>19455759</v>
      </c>
      <c r="K43" s="1055">
        <v>19769661</v>
      </c>
      <c r="L43" s="1055">
        <v>19844071</v>
      </c>
      <c r="M43" s="1055">
        <v>20059225</v>
      </c>
      <c r="N43" s="1055">
        <v>20217626</v>
      </c>
      <c r="O43" s="1930">
        <v>20651870</v>
      </c>
      <c r="P43" s="3253">
        <v>20649467</v>
      </c>
      <c r="Q43" s="1055">
        <v>20642848</v>
      </c>
    </row>
    <row r="44" spans="1:17" ht="15.95" customHeight="1">
      <c r="A44" s="1016" t="s">
        <v>857</v>
      </c>
      <c r="B44" s="1028"/>
      <c r="C44" s="1028"/>
      <c r="D44" s="1052">
        <v>217849</v>
      </c>
      <c r="E44" s="1053">
        <v>212136</v>
      </c>
      <c r="F44" s="1053">
        <v>218210</v>
      </c>
      <c r="G44" s="1053">
        <v>192662</v>
      </c>
      <c r="H44" s="1053">
        <v>215233</v>
      </c>
      <c r="I44" s="1053">
        <v>217863</v>
      </c>
      <c r="J44" s="1053">
        <v>218374</v>
      </c>
      <c r="K44" s="1053">
        <v>217781</v>
      </c>
      <c r="L44" s="1053">
        <v>225250</v>
      </c>
      <c r="M44" s="1053">
        <v>236932</v>
      </c>
      <c r="N44" s="1053">
        <v>230285</v>
      </c>
      <c r="O44" s="682">
        <v>235803</v>
      </c>
      <c r="P44" s="3253">
        <v>112411.9346676236</v>
      </c>
      <c r="Q44" s="1055">
        <v>113394.23409027793</v>
      </c>
    </row>
    <row r="45" spans="1:17" ht="15.95" customHeight="1">
      <c r="A45" s="1016" t="s">
        <v>939</v>
      </c>
      <c r="B45" s="1028"/>
      <c r="C45" s="1028"/>
      <c r="D45" s="1054">
        <v>126933</v>
      </c>
      <c r="E45" s="1055">
        <v>124973</v>
      </c>
      <c r="F45" s="1055">
        <v>124584</v>
      </c>
      <c r="G45" s="1055">
        <v>124529</v>
      </c>
      <c r="H45" s="1055">
        <v>119093</v>
      </c>
      <c r="I45" s="1055">
        <v>116819</v>
      </c>
      <c r="J45" s="1055">
        <v>124088</v>
      </c>
      <c r="K45" s="1055">
        <v>126728</v>
      </c>
      <c r="L45" s="1055">
        <v>116837</v>
      </c>
      <c r="M45" s="1055">
        <v>124870</v>
      </c>
      <c r="N45" s="1055">
        <v>139575</v>
      </c>
      <c r="O45" s="1926">
        <v>140795</v>
      </c>
      <c r="P45" s="3253"/>
      <c r="Q45" s="1055"/>
    </row>
    <row r="46" spans="1:17" ht="15.95" customHeight="1">
      <c r="A46" s="1035" t="s">
        <v>859</v>
      </c>
      <c r="B46" s="1041"/>
      <c r="C46" s="1041"/>
      <c r="D46" s="1063">
        <v>19782598</v>
      </c>
      <c r="E46" s="1064">
        <v>19876556</v>
      </c>
      <c r="F46" s="1064">
        <v>19546124</v>
      </c>
      <c r="G46" s="1064">
        <v>18198211</v>
      </c>
      <c r="H46" s="1064">
        <v>19374418</v>
      </c>
      <c r="I46" s="1064">
        <v>19398678</v>
      </c>
      <c r="J46" s="1064">
        <v>19550056</v>
      </c>
      <c r="K46" s="1064">
        <v>19860610</v>
      </c>
      <c r="L46" s="1064">
        <v>19953214</v>
      </c>
      <c r="M46" s="1064">
        <v>20173713</v>
      </c>
      <c r="N46" s="1064">
        <v>20300043</v>
      </c>
      <c r="O46" s="1930">
        <v>20739565</v>
      </c>
      <c r="P46" s="3253">
        <v>20761878.934667625</v>
      </c>
      <c r="Q46" s="1055">
        <v>20756242.234090276</v>
      </c>
    </row>
    <row r="47" spans="1:17" ht="16.5" thickBot="1">
      <c r="A47" s="1927" t="s">
        <v>951</v>
      </c>
      <c r="B47" s="399"/>
      <c r="C47" s="399"/>
      <c r="D47" s="1928">
        <v>-5725</v>
      </c>
      <c r="E47" s="1929">
        <v>372</v>
      </c>
      <c r="F47" s="1929">
        <v>2987</v>
      </c>
      <c r="G47" s="1929">
        <v>-30741</v>
      </c>
      <c r="H47" s="1929">
        <v>7479</v>
      </c>
      <c r="I47" s="1929">
        <v>0</v>
      </c>
      <c r="J47" s="1929">
        <v>-3151</v>
      </c>
      <c r="K47" s="1929">
        <v>-1944</v>
      </c>
      <c r="L47" s="1929">
        <v>6178</v>
      </c>
      <c r="M47" s="1929">
        <v>27884</v>
      </c>
      <c r="N47" s="1929">
        <v>8349</v>
      </c>
      <c r="O47" s="699">
        <v>7050</v>
      </c>
      <c r="P47" s="3254"/>
      <c r="Q47" s="3255"/>
    </row>
  </sheetData>
  <mergeCells count="2">
    <mergeCell ref="A3:C5"/>
    <mergeCell ref="D3:N3"/>
  </mergeCells>
  <phoneticPr fontId="2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9" tint="0.39997558519241921"/>
  </sheetPr>
  <dimension ref="B1:N55"/>
  <sheetViews>
    <sheetView topLeftCell="C1" workbookViewId="0">
      <selection activeCell="F25" sqref="F25"/>
    </sheetView>
  </sheetViews>
  <sheetFormatPr defaultRowHeight="13.5"/>
  <cols>
    <col min="1" max="1" width="3" style="741" customWidth="1"/>
    <col min="2" max="2" width="39.625" style="741" customWidth="1"/>
    <col min="3" max="12" width="12.5" style="741" customWidth="1"/>
    <col min="13" max="13" width="12.625" style="741" customWidth="1"/>
    <col min="14" max="14" width="12.5" style="741" customWidth="1"/>
    <col min="15" max="16384" width="9" style="741"/>
  </cols>
  <sheetData>
    <row r="1" spans="2:14" ht="14.25">
      <c r="B1" s="1065" t="s">
        <v>952</v>
      </c>
      <c r="C1" s="1066"/>
      <c r="D1" s="1066"/>
      <c r="E1" s="1066"/>
      <c r="F1" s="1066"/>
      <c r="G1" s="1066" t="s">
        <v>953</v>
      </c>
      <c r="H1" s="1066"/>
      <c r="I1" s="1066"/>
      <c r="J1" s="1066"/>
      <c r="K1" s="1066"/>
      <c r="L1" s="1066"/>
      <c r="M1" s="1066"/>
    </row>
    <row r="2" spans="2:14" ht="14.25" thickBot="1">
      <c r="B2" s="677"/>
      <c r="C2" s="1067"/>
      <c r="D2" s="1067"/>
      <c r="E2" s="1067"/>
      <c r="F2" s="1067"/>
      <c r="J2" s="1067"/>
      <c r="K2" s="1067"/>
      <c r="L2" s="1067"/>
      <c r="M2" s="1067" t="s">
        <v>36</v>
      </c>
    </row>
    <row r="3" spans="2:14">
      <c r="B3" s="1068"/>
      <c r="C3" s="3900" t="s">
        <v>954</v>
      </c>
      <c r="D3" s="3901"/>
      <c r="E3" s="3901"/>
      <c r="F3" s="3901"/>
      <c r="G3" s="3901"/>
      <c r="H3" s="3901"/>
      <c r="I3" s="3901"/>
      <c r="J3" s="3901"/>
      <c r="K3" s="3901"/>
      <c r="L3" s="3901"/>
      <c r="M3" s="1909"/>
      <c r="N3" s="1925"/>
    </row>
    <row r="4" spans="2:14">
      <c r="B4" s="1932" t="s">
        <v>955</v>
      </c>
      <c r="C4" s="1934" t="s">
        <v>760</v>
      </c>
      <c r="D4" s="1070"/>
      <c r="E4" s="1906"/>
      <c r="F4" s="1070"/>
      <c r="G4" s="1906"/>
      <c r="H4" s="1070"/>
      <c r="I4" s="1906"/>
      <c r="J4" s="1070"/>
      <c r="K4" s="1906"/>
      <c r="L4" s="1070"/>
      <c r="M4" s="1906"/>
      <c r="N4" s="1071"/>
    </row>
    <row r="5" spans="2:14">
      <c r="B5" s="1933"/>
      <c r="C5" s="1907" t="s">
        <v>166</v>
      </c>
      <c r="D5" s="1072" t="s">
        <v>167</v>
      </c>
      <c r="E5" s="1907" t="s">
        <v>956</v>
      </c>
      <c r="F5" s="1072" t="s">
        <v>957</v>
      </c>
      <c r="G5" s="1907" t="s">
        <v>958</v>
      </c>
      <c r="H5" s="1072" t="s">
        <v>959</v>
      </c>
      <c r="I5" s="1907" t="s">
        <v>960</v>
      </c>
      <c r="J5" s="1072" t="s">
        <v>961</v>
      </c>
      <c r="K5" s="1907" t="s">
        <v>962</v>
      </c>
      <c r="L5" s="1072" t="s">
        <v>963</v>
      </c>
      <c r="M5" s="1907" t="s">
        <v>964</v>
      </c>
      <c r="N5" s="1073" t="s">
        <v>1861</v>
      </c>
    </row>
    <row r="6" spans="2:14">
      <c r="B6" s="1146" t="s">
        <v>965</v>
      </c>
      <c r="C6" s="1980">
        <v>10894185</v>
      </c>
      <c r="D6" s="1980">
        <v>10904165</v>
      </c>
      <c r="E6" s="1980">
        <v>10888218</v>
      </c>
      <c r="F6" s="1980">
        <v>10814646</v>
      </c>
      <c r="G6" s="1980">
        <v>10192450</v>
      </c>
      <c r="H6" s="1980">
        <v>10306964</v>
      </c>
      <c r="I6" s="1980">
        <v>10444259</v>
      </c>
      <c r="J6" s="1980">
        <v>10583233</v>
      </c>
      <c r="K6" s="1980">
        <v>10617022</v>
      </c>
      <c r="L6" s="1980">
        <v>10434474</v>
      </c>
      <c r="M6" s="1980">
        <v>10562277</v>
      </c>
      <c r="N6" s="1981">
        <v>10847735</v>
      </c>
    </row>
    <row r="7" spans="2:14">
      <c r="B7" s="1147" t="s">
        <v>762</v>
      </c>
      <c r="C7" s="1980">
        <v>9579428</v>
      </c>
      <c r="D7" s="1980">
        <v>9584656</v>
      </c>
      <c r="E7" s="1980">
        <v>9561785</v>
      </c>
      <c r="F7" s="1980">
        <v>9524252</v>
      </c>
      <c r="G7" s="1980">
        <v>8880623</v>
      </c>
      <c r="H7" s="1980">
        <v>8964557</v>
      </c>
      <c r="I7" s="1980">
        <v>9074929</v>
      </c>
      <c r="J7" s="1980">
        <v>9196545</v>
      </c>
      <c r="K7" s="1980">
        <v>9185980</v>
      </c>
      <c r="L7" s="1980">
        <v>9001349</v>
      </c>
      <c r="M7" s="1980">
        <v>9041265</v>
      </c>
      <c r="N7" s="1982">
        <v>9274992</v>
      </c>
    </row>
    <row r="8" spans="2:14">
      <c r="B8" s="1147" t="s">
        <v>763</v>
      </c>
      <c r="C8" s="1980">
        <v>1314757</v>
      </c>
      <c r="D8" s="1980">
        <v>1319509</v>
      </c>
      <c r="E8" s="1980">
        <v>1326433</v>
      </c>
      <c r="F8" s="1980">
        <v>1290394</v>
      </c>
      <c r="G8" s="1980">
        <v>1311827</v>
      </c>
      <c r="H8" s="1980">
        <v>1342407</v>
      </c>
      <c r="I8" s="1980">
        <v>1369330</v>
      </c>
      <c r="J8" s="1980">
        <v>1386688</v>
      </c>
      <c r="K8" s="1980">
        <v>1431042</v>
      </c>
      <c r="L8" s="1980">
        <v>1433125</v>
      </c>
      <c r="M8" s="1980">
        <v>1521012</v>
      </c>
      <c r="N8" s="1982">
        <v>1572743</v>
      </c>
    </row>
    <row r="9" spans="2:14">
      <c r="B9" s="1147" t="s">
        <v>764</v>
      </c>
      <c r="C9" s="1980">
        <v>1298041</v>
      </c>
      <c r="D9" s="1980">
        <v>1290563</v>
      </c>
      <c r="E9" s="1980">
        <v>1270022</v>
      </c>
      <c r="F9" s="1980">
        <v>1270663</v>
      </c>
      <c r="G9" s="1980">
        <v>1295849</v>
      </c>
      <c r="H9" s="1980">
        <v>1340143</v>
      </c>
      <c r="I9" s="1980">
        <v>1368785</v>
      </c>
      <c r="J9" s="1980">
        <v>1365416</v>
      </c>
      <c r="K9" s="1980">
        <v>1407076</v>
      </c>
      <c r="L9" s="1980">
        <v>1394095</v>
      </c>
      <c r="M9" s="1980">
        <v>1478727</v>
      </c>
      <c r="N9" s="1982">
        <v>1521584</v>
      </c>
    </row>
    <row r="10" spans="2:14">
      <c r="B10" s="1147" t="s">
        <v>765</v>
      </c>
      <c r="C10" s="1980">
        <v>16716</v>
      </c>
      <c r="D10" s="1980">
        <v>28946</v>
      </c>
      <c r="E10" s="1980">
        <v>56411</v>
      </c>
      <c r="F10" s="1980">
        <v>19731</v>
      </c>
      <c r="G10" s="1980">
        <v>15978</v>
      </c>
      <c r="H10" s="1980">
        <v>2264</v>
      </c>
      <c r="I10" s="1980">
        <v>545</v>
      </c>
      <c r="J10" s="1980">
        <v>21272</v>
      </c>
      <c r="K10" s="1980">
        <v>23966</v>
      </c>
      <c r="L10" s="1980">
        <v>39030</v>
      </c>
      <c r="M10" s="1980">
        <v>42285</v>
      </c>
      <c r="N10" s="1982">
        <v>51159</v>
      </c>
    </row>
    <row r="11" spans="2:14">
      <c r="B11" s="1146" t="s">
        <v>766</v>
      </c>
      <c r="C11" s="1980">
        <v>1185395</v>
      </c>
      <c r="D11" s="1980">
        <v>1132455</v>
      </c>
      <c r="E11" s="1980">
        <v>977889</v>
      </c>
      <c r="F11" s="1980">
        <v>880917</v>
      </c>
      <c r="G11" s="1980">
        <v>796235</v>
      </c>
      <c r="H11" s="1980">
        <v>806679</v>
      </c>
      <c r="I11" s="1980">
        <v>884401</v>
      </c>
      <c r="J11" s="1980">
        <v>927726</v>
      </c>
      <c r="K11" s="1980">
        <v>1043453</v>
      </c>
      <c r="L11" s="1980">
        <v>1068783</v>
      </c>
      <c r="M11" s="1980">
        <v>1014722</v>
      </c>
      <c r="N11" s="1982">
        <v>1092807</v>
      </c>
    </row>
    <row r="12" spans="2:14">
      <c r="B12" s="1147" t="s">
        <v>767</v>
      </c>
      <c r="C12" s="1980">
        <v>1595329</v>
      </c>
      <c r="D12" s="1980">
        <v>1565659</v>
      </c>
      <c r="E12" s="1980">
        <v>1400368</v>
      </c>
      <c r="F12" s="1980">
        <v>1281162</v>
      </c>
      <c r="G12" s="1980">
        <v>1188604</v>
      </c>
      <c r="H12" s="1980">
        <v>1195479</v>
      </c>
      <c r="I12" s="1980">
        <v>1267486</v>
      </c>
      <c r="J12" s="1980">
        <v>1307783</v>
      </c>
      <c r="K12" s="1980">
        <v>1424254</v>
      </c>
      <c r="L12" s="1980">
        <v>1441964</v>
      </c>
      <c r="M12" s="1980">
        <v>1363544</v>
      </c>
      <c r="N12" s="1982">
        <v>1454941</v>
      </c>
    </row>
    <row r="13" spans="2:14">
      <c r="B13" s="1147" t="s">
        <v>768</v>
      </c>
      <c r="C13" s="1980">
        <v>409934</v>
      </c>
      <c r="D13" s="1980">
        <v>433204</v>
      </c>
      <c r="E13" s="1980">
        <v>422479</v>
      </c>
      <c r="F13" s="1980">
        <v>400245</v>
      </c>
      <c r="G13" s="1980">
        <v>392369</v>
      </c>
      <c r="H13" s="1980">
        <v>388800</v>
      </c>
      <c r="I13" s="1980">
        <v>383085</v>
      </c>
      <c r="J13" s="1980">
        <v>380057</v>
      </c>
      <c r="K13" s="1980">
        <v>380801</v>
      </c>
      <c r="L13" s="1980">
        <v>373181</v>
      </c>
      <c r="M13" s="1980">
        <v>348822</v>
      </c>
      <c r="N13" s="1982">
        <v>362134</v>
      </c>
    </row>
    <row r="14" spans="2:14">
      <c r="B14" s="1147" t="s">
        <v>769</v>
      </c>
      <c r="C14" s="1980">
        <v>-77182</v>
      </c>
      <c r="D14" s="1980">
        <v>-92069</v>
      </c>
      <c r="E14" s="1980">
        <v>-137874</v>
      </c>
      <c r="F14" s="1980">
        <v>-138573</v>
      </c>
      <c r="G14" s="1980">
        <v>-147497</v>
      </c>
      <c r="H14" s="1980">
        <v>-169955</v>
      </c>
      <c r="I14" s="1980">
        <v>-179804</v>
      </c>
      <c r="J14" s="1980">
        <v>-140614</v>
      </c>
      <c r="K14" s="1980">
        <v>-112801</v>
      </c>
      <c r="L14" s="1980">
        <v>-98893</v>
      </c>
      <c r="M14" s="1980">
        <v>-112501</v>
      </c>
      <c r="N14" s="1982">
        <v>-87051</v>
      </c>
    </row>
    <row r="15" spans="2:14">
      <c r="B15" s="1147" t="s">
        <v>767</v>
      </c>
      <c r="C15" s="1980">
        <v>305745</v>
      </c>
      <c r="D15" s="1980">
        <v>312371</v>
      </c>
      <c r="E15" s="1980">
        <v>260030</v>
      </c>
      <c r="F15" s="1980">
        <v>242078</v>
      </c>
      <c r="G15" s="1980">
        <v>228472</v>
      </c>
      <c r="H15" s="1980">
        <v>205909</v>
      </c>
      <c r="I15" s="1980">
        <v>190643</v>
      </c>
      <c r="J15" s="1980">
        <v>226344</v>
      </c>
      <c r="K15" s="1980">
        <v>252722</v>
      </c>
      <c r="L15" s="1980">
        <v>257187</v>
      </c>
      <c r="M15" s="1980">
        <v>220239</v>
      </c>
      <c r="N15" s="1982">
        <v>258650</v>
      </c>
    </row>
    <row r="16" spans="2:14">
      <c r="B16" s="1147" t="s">
        <v>768</v>
      </c>
      <c r="C16" s="1980">
        <v>382927</v>
      </c>
      <c r="D16" s="1980">
        <v>404440</v>
      </c>
      <c r="E16" s="1980">
        <v>397904</v>
      </c>
      <c r="F16" s="1980">
        <v>380651</v>
      </c>
      <c r="G16" s="1980">
        <v>375969</v>
      </c>
      <c r="H16" s="1980">
        <v>375864</v>
      </c>
      <c r="I16" s="1980">
        <v>370447</v>
      </c>
      <c r="J16" s="1980">
        <v>366958</v>
      </c>
      <c r="K16" s="1980">
        <v>365523</v>
      </c>
      <c r="L16" s="1980">
        <v>356080</v>
      </c>
      <c r="M16" s="1980">
        <v>332740</v>
      </c>
      <c r="N16" s="1982">
        <v>345701</v>
      </c>
    </row>
    <row r="17" spans="2:14">
      <c r="B17" s="1146" t="s">
        <v>770</v>
      </c>
      <c r="C17" s="1980">
        <v>1250641</v>
      </c>
      <c r="D17" s="1980">
        <v>1211148</v>
      </c>
      <c r="E17" s="1980">
        <v>1102578</v>
      </c>
      <c r="F17" s="1980">
        <v>1007378</v>
      </c>
      <c r="G17" s="1980">
        <v>930568</v>
      </c>
      <c r="H17" s="1980">
        <v>963046</v>
      </c>
      <c r="I17" s="1980">
        <v>1051969</v>
      </c>
      <c r="J17" s="1980">
        <v>1055739</v>
      </c>
      <c r="K17" s="1980">
        <v>1143286</v>
      </c>
      <c r="L17" s="1980">
        <v>1155410</v>
      </c>
      <c r="M17" s="1980">
        <v>1115870</v>
      </c>
      <c r="N17" s="1982">
        <v>1167191</v>
      </c>
    </row>
    <row r="18" spans="2:14">
      <c r="B18" s="1147" t="s">
        <v>282</v>
      </c>
      <c r="C18" s="1980">
        <v>423474</v>
      </c>
      <c r="D18" s="1980">
        <v>494461</v>
      </c>
      <c r="E18" s="1980">
        <v>465002</v>
      </c>
      <c r="F18" s="1980">
        <v>343859</v>
      </c>
      <c r="G18" s="1980">
        <v>308688</v>
      </c>
      <c r="H18" s="1980">
        <v>293966</v>
      </c>
      <c r="I18" s="1980">
        <v>231975</v>
      </c>
      <c r="J18" s="1980">
        <v>194620</v>
      </c>
      <c r="K18" s="1980">
        <v>205001</v>
      </c>
      <c r="L18" s="1980">
        <v>226701</v>
      </c>
      <c r="M18" s="1980">
        <v>237777</v>
      </c>
      <c r="N18" s="1982">
        <v>246714</v>
      </c>
    </row>
    <row r="19" spans="2:14">
      <c r="B19" s="1147" t="s">
        <v>767</v>
      </c>
      <c r="C19" s="1980">
        <v>447705</v>
      </c>
      <c r="D19" s="1980">
        <v>520597</v>
      </c>
      <c r="E19" s="1980">
        <v>487622</v>
      </c>
      <c r="F19" s="1980">
        <v>361912</v>
      </c>
      <c r="G19" s="1980">
        <v>323720</v>
      </c>
      <c r="H19" s="1980">
        <v>305373</v>
      </c>
      <c r="I19" s="1980">
        <v>242938</v>
      </c>
      <c r="J19" s="1980">
        <v>206038</v>
      </c>
      <c r="K19" s="1980">
        <v>217949</v>
      </c>
      <c r="L19" s="1980">
        <v>241687</v>
      </c>
      <c r="M19" s="1980">
        <v>251649</v>
      </c>
      <c r="N19" s="1982">
        <v>261003</v>
      </c>
    </row>
    <row r="20" spans="2:14">
      <c r="B20" s="1147" t="s">
        <v>966</v>
      </c>
      <c r="C20" s="1980">
        <v>24231</v>
      </c>
      <c r="D20" s="1980">
        <v>26136</v>
      </c>
      <c r="E20" s="1980">
        <v>22620</v>
      </c>
      <c r="F20" s="1980">
        <v>18053</v>
      </c>
      <c r="G20" s="1980">
        <v>15032</v>
      </c>
      <c r="H20" s="1980">
        <v>11407</v>
      </c>
      <c r="I20" s="1980">
        <v>10963</v>
      </c>
      <c r="J20" s="1980">
        <v>11418</v>
      </c>
      <c r="K20" s="1980">
        <v>12948</v>
      </c>
      <c r="L20" s="1980">
        <v>14986</v>
      </c>
      <c r="M20" s="1980">
        <v>13872</v>
      </c>
      <c r="N20" s="1982">
        <v>14289</v>
      </c>
    </row>
    <row r="21" spans="2:14">
      <c r="B21" s="1147" t="s">
        <v>283</v>
      </c>
      <c r="C21" s="1980">
        <v>289682</v>
      </c>
      <c r="D21" s="1980">
        <v>233562</v>
      </c>
      <c r="E21" s="1980">
        <v>196133</v>
      </c>
      <c r="F21" s="1980">
        <v>218914</v>
      </c>
      <c r="G21" s="1980">
        <v>194417</v>
      </c>
      <c r="H21" s="1980">
        <v>231745</v>
      </c>
      <c r="I21" s="1980">
        <v>376541</v>
      </c>
      <c r="J21" s="1980">
        <v>385140</v>
      </c>
      <c r="K21" s="1980">
        <v>443790</v>
      </c>
      <c r="L21" s="1980">
        <v>461212</v>
      </c>
      <c r="M21" s="1980">
        <v>407636</v>
      </c>
      <c r="N21" s="1982">
        <v>465749</v>
      </c>
    </row>
    <row r="22" spans="2:14">
      <c r="B22" s="1147" t="s">
        <v>967</v>
      </c>
      <c r="C22" s="1980">
        <v>412053</v>
      </c>
      <c r="D22" s="1980">
        <v>388980</v>
      </c>
      <c r="E22" s="1980">
        <v>349677</v>
      </c>
      <c r="F22" s="1980">
        <v>357061</v>
      </c>
      <c r="G22" s="1980">
        <v>348328</v>
      </c>
      <c r="H22" s="1980">
        <v>347979</v>
      </c>
      <c r="I22" s="1980">
        <v>375933</v>
      </c>
      <c r="J22" s="1980">
        <v>397234</v>
      </c>
      <c r="K22" s="1980">
        <v>381479</v>
      </c>
      <c r="L22" s="1980">
        <v>358707</v>
      </c>
      <c r="M22" s="1980">
        <v>334185</v>
      </c>
      <c r="N22" s="1982">
        <v>329710</v>
      </c>
    </row>
    <row r="23" spans="2:14">
      <c r="B23" s="1147" t="s">
        <v>285</v>
      </c>
      <c r="C23" s="1980">
        <v>125432</v>
      </c>
      <c r="D23" s="1980">
        <v>94145</v>
      </c>
      <c r="E23" s="1980">
        <v>91766</v>
      </c>
      <c r="F23" s="1980">
        <v>87544</v>
      </c>
      <c r="G23" s="1980">
        <v>79135</v>
      </c>
      <c r="H23" s="1980">
        <v>89356</v>
      </c>
      <c r="I23" s="1980">
        <v>67520</v>
      </c>
      <c r="J23" s="1980">
        <v>78745</v>
      </c>
      <c r="K23" s="1980">
        <v>113016</v>
      </c>
      <c r="L23" s="1980">
        <v>108790</v>
      </c>
      <c r="M23" s="1980">
        <v>136272</v>
      </c>
      <c r="N23" s="1982">
        <v>125018</v>
      </c>
    </row>
    <row r="24" spans="2:14">
      <c r="B24" s="1147" t="s">
        <v>771</v>
      </c>
      <c r="C24" s="1980">
        <v>11936</v>
      </c>
      <c r="D24" s="1980">
        <v>13376</v>
      </c>
      <c r="E24" s="1980">
        <v>13185</v>
      </c>
      <c r="F24" s="1980">
        <v>12112</v>
      </c>
      <c r="G24" s="1980">
        <v>13164</v>
      </c>
      <c r="H24" s="1980">
        <v>13588</v>
      </c>
      <c r="I24" s="1980">
        <v>12236</v>
      </c>
      <c r="J24" s="1980">
        <v>12601</v>
      </c>
      <c r="K24" s="1980">
        <v>12968</v>
      </c>
      <c r="L24" s="1980">
        <v>12266</v>
      </c>
      <c r="M24" s="1980">
        <v>11353</v>
      </c>
      <c r="N24" s="1982">
        <v>12667</v>
      </c>
    </row>
    <row r="25" spans="2:14">
      <c r="B25" s="1147" t="s">
        <v>767</v>
      </c>
      <c r="C25" s="1980">
        <v>14712</v>
      </c>
      <c r="D25" s="1980">
        <v>16004</v>
      </c>
      <c r="E25" s="1980">
        <v>15140</v>
      </c>
      <c r="F25" s="1980">
        <v>13653</v>
      </c>
      <c r="G25" s="1980">
        <v>14532</v>
      </c>
      <c r="H25" s="1980">
        <v>15117</v>
      </c>
      <c r="I25" s="1980">
        <v>13911</v>
      </c>
      <c r="J25" s="1980">
        <v>14282</v>
      </c>
      <c r="K25" s="1980">
        <v>15298</v>
      </c>
      <c r="L25" s="1980">
        <v>14381</v>
      </c>
      <c r="M25" s="1980">
        <v>13563</v>
      </c>
      <c r="N25" s="1982">
        <v>14811</v>
      </c>
    </row>
    <row r="26" spans="2:14">
      <c r="B26" s="1147" t="s">
        <v>768</v>
      </c>
      <c r="C26" s="1980">
        <v>2776</v>
      </c>
      <c r="D26" s="1980">
        <v>2628</v>
      </c>
      <c r="E26" s="1980">
        <v>1955</v>
      </c>
      <c r="F26" s="1980">
        <v>1541</v>
      </c>
      <c r="G26" s="1980">
        <v>1368</v>
      </c>
      <c r="H26" s="1980">
        <v>1529</v>
      </c>
      <c r="I26" s="1980">
        <v>1675</v>
      </c>
      <c r="J26" s="1980">
        <v>1681</v>
      </c>
      <c r="K26" s="1980">
        <v>2330</v>
      </c>
      <c r="L26" s="1980">
        <v>2115</v>
      </c>
      <c r="M26" s="1980">
        <v>2210</v>
      </c>
      <c r="N26" s="1982">
        <v>2144</v>
      </c>
    </row>
    <row r="27" spans="2:14">
      <c r="B27" s="1146" t="s">
        <v>968</v>
      </c>
      <c r="C27" s="1980">
        <v>4295446</v>
      </c>
      <c r="D27" s="1980">
        <v>4036819</v>
      </c>
      <c r="E27" s="1980">
        <v>3691340</v>
      </c>
      <c r="F27" s="1980">
        <v>2715683</v>
      </c>
      <c r="G27" s="1980">
        <v>3986477</v>
      </c>
      <c r="H27" s="1980">
        <v>3486065</v>
      </c>
      <c r="I27" s="1980">
        <v>3597526</v>
      </c>
      <c r="J27" s="1980">
        <v>3735224</v>
      </c>
      <c r="K27" s="1980">
        <v>3716452</v>
      </c>
      <c r="L27" s="1980">
        <v>4236717</v>
      </c>
      <c r="M27" s="1980">
        <v>4406415</v>
      </c>
      <c r="N27" s="1982">
        <v>4381473</v>
      </c>
    </row>
    <row r="28" spans="2:14">
      <c r="B28" s="1146" t="s">
        <v>772</v>
      </c>
      <c r="C28" s="1980">
        <v>2303643</v>
      </c>
      <c r="D28" s="1980">
        <v>2081885</v>
      </c>
      <c r="E28" s="1980">
        <v>1923465</v>
      </c>
      <c r="F28" s="1980">
        <v>950151</v>
      </c>
      <c r="G28" s="1980">
        <v>2195650</v>
      </c>
      <c r="H28" s="1980">
        <v>1694912</v>
      </c>
      <c r="I28" s="1980">
        <v>1812782</v>
      </c>
      <c r="J28" s="1980">
        <v>1858948</v>
      </c>
      <c r="K28" s="1980">
        <v>1912967</v>
      </c>
      <c r="L28" s="1980">
        <v>2411217</v>
      </c>
      <c r="M28" s="1980">
        <v>2602388</v>
      </c>
      <c r="N28" s="1982">
        <v>2527921</v>
      </c>
    </row>
    <row r="29" spans="2:14">
      <c r="B29" s="1147" t="s">
        <v>773</v>
      </c>
      <c r="C29" s="1983">
        <v>1598918</v>
      </c>
      <c r="D29" s="1983">
        <v>1465618</v>
      </c>
      <c r="E29" s="1983">
        <v>1339828</v>
      </c>
      <c r="F29" s="1983">
        <v>309501</v>
      </c>
      <c r="G29" s="1983">
        <v>1724135</v>
      </c>
      <c r="H29" s="1983">
        <v>1314382</v>
      </c>
      <c r="I29" s="1983">
        <v>1486714</v>
      </c>
      <c r="J29" s="1983">
        <v>1498920</v>
      </c>
      <c r="K29" s="1983">
        <v>1599805</v>
      </c>
      <c r="L29" s="1983">
        <v>2034812</v>
      </c>
      <c r="M29" s="1983">
        <v>2251560</v>
      </c>
      <c r="N29" s="1982">
        <v>2171191</v>
      </c>
    </row>
    <row r="30" spans="2:14">
      <c r="B30" s="1147" t="s">
        <v>774</v>
      </c>
      <c r="C30" s="1983">
        <v>704725</v>
      </c>
      <c r="D30" s="1983">
        <v>616267</v>
      </c>
      <c r="E30" s="1983">
        <v>583637</v>
      </c>
      <c r="F30" s="1983">
        <v>640650</v>
      </c>
      <c r="G30" s="1983">
        <v>471515</v>
      </c>
      <c r="H30" s="1983">
        <v>380530</v>
      </c>
      <c r="I30" s="1983">
        <v>326068</v>
      </c>
      <c r="J30" s="1983">
        <v>360028</v>
      </c>
      <c r="K30" s="1983">
        <v>313162</v>
      </c>
      <c r="L30" s="1983">
        <v>376405</v>
      </c>
      <c r="M30" s="1983">
        <v>350828</v>
      </c>
      <c r="N30" s="1982">
        <v>356730</v>
      </c>
    </row>
    <row r="31" spans="2:14">
      <c r="B31" s="1147" t="s">
        <v>775</v>
      </c>
      <c r="C31" s="1980">
        <v>122451</v>
      </c>
      <c r="D31" s="1980">
        <v>103672</v>
      </c>
      <c r="E31" s="1980">
        <v>44317</v>
      </c>
      <c r="F31" s="1980">
        <v>3516</v>
      </c>
      <c r="G31" s="1980">
        <v>7527</v>
      </c>
      <c r="H31" s="1980">
        <v>44362</v>
      </c>
      <c r="I31" s="1980">
        <v>23015</v>
      </c>
      <c r="J31" s="1980">
        <v>40467</v>
      </c>
      <c r="K31" s="1980">
        <v>3592</v>
      </c>
      <c r="L31" s="1980">
        <v>-4478</v>
      </c>
      <c r="M31" s="1980">
        <v>10236</v>
      </c>
      <c r="N31" s="1982">
        <v>18317</v>
      </c>
    </row>
    <row r="32" spans="2:14">
      <c r="B32" s="1147" t="s">
        <v>773</v>
      </c>
      <c r="C32" s="1980">
        <v>-44337</v>
      </c>
      <c r="D32" s="1980">
        <v>-29590</v>
      </c>
      <c r="E32" s="1980">
        <v>-60446</v>
      </c>
      <c r="F32" s="1980">
        <v>-50721</v>
      </c>
      <c r="G32" s="1980">
        <v>-47010</v>
      </c>
      <c r="H32" s="1980">
        <v>-31362</v>
      </c>
      <c r="I32" s="1980">
        <v>-49719</v>
      </c>
      <c r="J32" s="1980">
        <v>-30118</v>
      </c>
      <c r="K32" s="1980">
        <v>-79385</v>
      </c>
      <c r="L32" s="1980">
        <v>-70470</v>
      </c>
      <c r="M32" s="1980">
        <v>-36479</v>
      </c>
      <c r="N32" s="1982">
        <v>-30264</v>
      </c>
    </row>
    <row r="33" spans="2:14">
      <c r="B33" s="1147" t="s">
        <v>774</v>
      </c>
      <c r="C33" s="1980">
        <v>166788</v>
      </c>
      <c r="D33" s="1980">
        <v>133262</v>
      </c>
      <c r="E33" s="1980">
        <v>104763</v>
      </c>
      <c r="F33" s="1980">
        <v>54237</v>
      </c>
      <c r="G33" s="1980">
        <v>54537</v>
      </c>
      <c r="H33" s="1980">
        <v>75724</v>
      </c>
      <c r="I33" s="1980">
        <v>72734</v>
      </c>
      <c r="J33" s="1980">
        <v>70585</v>
      </c>
      <c r="K33" s="1980">
        <v>82977</v>
      </c>
      <c r="L33" s="1980">
        <v>65992</v>
      </c>
      <c r="M33" s="1980">
        <v>46715</v>
      </c>
      <c r="N33" s="1982">
        <v>48581</v>
      </c>
    </row>
    <row r="34" spans="2:14">
      <c r="B34" s="1147" t="s">
        <v>776</v>
      </c>
      <c r="C34" s="1980">
        <v>1869352</v>
      </c>
      <c r="D34" s="1980">
        <v>1851262</v>
      </c>
      <c r="E34" s="1980">
        <v>1723558</v>
      </c>
      <c r="F34" s="1980">
        <v>1762016</v>
      </c>
      <c r="G34" s="1980">
        <v>1783300</v>
      </c>
      <c r="H34" s="1980">
        <v>1746791</v>
      </c>
      <c r="I34" s="1980">
        <v>1761729</v>
      </c>
      <c r="J34" s="1980">
        <v>1835809</v>
      </c>
      <c r="K34" s="1980">
        <v>1799893</v>
      </c>
      <c r="L34" s="1980">
        <v>1829978</v>
      </c>
      <c r="M34" s="1980">
        <v>1793791</v>
      </c>
      <c r="N34" s="1982">
        <v>1835235</v>
      </c>
    </row>
    <row r="35" spans="2:14">
      <c r="B35" s="1147" t="s">
        <v>777</v>
      </c>
      <c r="C35" s="1980">
        <v>11314</v>
      </c>
      <c r="D35" s="1980">
        <v>2827</v>
      </c>
      <c r="E35" s="1980">
        <v>2186</v>
      </c>
      <c r="F35" s="1980">
        <v>7851</v>
      </c>
      <c r="G35" s="1980">
        <v>2110</v>
      </c>
      <c r="H35" s="1980">
        <v>-4161</v>
      </c>
      <c r="I35" s="1980">
        <v>11018</v>
      </c>
      <c r="J35" s="1980">
        <v>19535</v>
      </c>
      <c r="K35" s="1980">
        <v>21502</v>
      </c>
      <c r="L35" s="1980">
        <v>28730</v>
      </c>
      <c r="M35" s="1980">
        <v>23948</v>
      </c>
      <c r="N35" s="1982">
        <v>23731</v>
      </c>
    </row>
    <row r="36" spans="2:14">
      <c r="B36" s="1147" t="s">
        <v>778</v>
      </c>
      <c r="C36" s="1980">
        <v>790868</v>
      </c>
      <c r="D36" s="1980">
        <v>765545</v>
      </c>
      <c r="E36" s="1980">
        <v>649812</v>
      </c>
      <c r="F36" s="1980">
        <v>623012</v>
      </c>
      <c r="G36" s="1980">
        <v>621357</v>
      </c>
      <c r="H36" s="1980">
        <v>587341</v>
      </c>
      <c r="I36" s="1980">
        <v>562567</v>
      </c>
      <c r="J36" s="1980">
        <v>609807</v>
      </c>
      <c r="K36" s="1980">
        <v>584782</v>
      </c>
      <c r="L36" s="1980">
        <v>591294</v>
      </c>
      <c r="M36" s="1980">
        <v>544628</v>
      </c>
      <c r="N36" s="1982">
        <v>586825</v>
      </c>
    </row>
    <row r="37" spans="2:14">
      <c r="B37" s="1148" t="s">
        <v>779</v>
      </c>
      <c r="C37" s="1984">
        <v>1067170</v>
      </c>
      <c r="D37" s="1984">
        <v>1082890</v>
      </c>
      <c r="E37" s="1984">
        <v>1071560</v>
      </c>
      <c r="F37" s="1984">
        <v>1131153</v>
      </c>
      <c r="G37" s="1984">
        <v>1159833</v>
      </c>
      <c r="H37" s="1984">
        <v>1163611</v>
      </c>
      <c r="I37" s="1984">
        <v>1188144</v>
      </c>
      <c r="J37" s="1984">
        <v>1206467</v>
      </c>
      <c r="K37" s="1984">
        <v>1193609</v>
      </c>
      <c r="L37" s="1984">
        <v>1209954</v>
      </c>
      <c r="M37" s="1984">
        <v>1225215</v>
      </c>
      <c r="N37" s="1985">
        <v>1224679</v>
      </c>
    </row>
    <row r="38" spans="2:14">
      <c r="B38" s="1149" t="s">
        <v>780</v>
      </c>
      <c r="C38" s="1986">
        <v>16375026</v>
      </c>
      <c r="D38" s="1986">
        <v>16073439</v>
      </c>
      <c r="E38" s="1986">
        <v>15557447</v>
      </c>
      <c r="F38" s="1986">
        <v>14411246</v>
      </c>
      <c r="G38" s="1986">
        <v>14975162</v>
      </c>
      <c r="H38" s="1986">
        <v>14599708</v>
      </c>
      <c r="I38" s="1986">
        <v>14926186</v>
      </c>
      <c r="J38" s="1986">
        <v>15246183</v>
      </c>
      <c r="K38" s="1986">
        <v>15376927</v>
      </c>
      <c r="L38" s="1986">
        <v>15739974</v>
      </c>
      <c r="M38" s="1986">
        <v>15983414</v>
      </c>
      <c r="N38" s="1982">
        <v>16322015</v>
      </c>
    </row>
    <row r="39" spans="2:14">
      <c r="B39" s="1147" t="s">
        <v>781</v>
      </c>
      <c r="C39" s="1980">
        <v>1547360</v>
      </c>
      <c r="D39" s="1980">
        <v>1559613</v>
      </c>
      <c r="E39" s="1980">
        <v>1536534</v>
      </c>
      <c r="F39" s="1980">
        <v>1354834</v>
      </c>
      <c r="G39" s="1980">
        <v>1382413</v>
      </c>
      <c r="H39" s="1980">
        <v>1523849</v>
      </c>
      <c r="I39" s="1980">
        <v>1495395</v>
      </c>
      <c r="J39" s="1980">
        <v>1502574</v>
      </c>
      <c r="K39" s="1980">
        <v>1772875</v>
      </c>
      <c r="L39" s="1980">
        <v>1848345</v>
      </c>
      <c r="M39" s="1980">
        <v>1740232</v>
      </c>
      <c r="N39" s="1981">
        <v>1841955</v>
      </c>
    </row>
    <row r="40" spans="2:14">
      <c r="B40" s="1148" t="s">
        <v>782</v>
      </c>
      <c r="C40" s="1980">
        <v>17922386</v>
      </c>
      <c r="D40" s="1980">
        <v>17633052</v>
      </c>
      <c r="E40" s="1980">
        <v>17093981</v>
      </c>
      <c r="F40" s="1980">
        <v>15766080</v>
      </c>
      <c r="G40" s="1980">
        <v>16357575</v>
      </c>
      <c r="H40" s="1980">
        <v>16123557</v>
      </c>
      <c r="I40" s="1980">
        <v>16421581</v>
      </c>
      <c r="J40" s="1980">
        <v>16748757</v>
      </c>
      <c r="K40" s="1980">
        <v>17149802</v>
      </c>
      <c r="L40" s="1980">
        <v>17588319</v>
      </c>
      <c r="M40" s="1980">
        <v>17723646</v>
      </c>
      <c r="N40" s="1985">
        <v>18163970</v>
      </c>
    </row>
    <row r="41" spans="2:14" s="1151" customFormat="1">
      <c r="B41" s="1150" t="s">
        <v>783</v>
      </c>
      <c r="C41" s="1987">
        <v>1639581</v>
      </c>
      <c r="D41" s="1987">
        <v>1578375</v>
      </c>
      <c r="E41" s="1987">
        <v>1526747</v>
      </c>
      <c r="F41" s="1987">
        <v>2113343</v>
      </c>
      <c r="G41" s="1987">
        <v>2200172</v>
      </c>
      <c r="H41" s="1987">
        <v>2175993</v>
      </c>
      <c r="I41" s="1987">
        <v>1954665</v>
      </c>
      <c r="J41" s="1987">
        <v>1851555</v>
      </c>
      <c r="K41" s="1987">
        <v>1842208</v>
      </c>
      <c r="L41" s="1987">
        <v>1894826</v>
      </c>
      <c r="M41" s="1987">
        <v>2029701</v>
      </c>
      <c r="N41" s="1988">
        <v>1812082</v>
      </c>
    </row>
    <row r="42" spans="2:14" s="1151" customFormat="1">
      <c r="B42" s="1147" t="s">
        <v>969</v>
      </c>
      <c r="C42" s="1980">
        <v>-600202</v>
      </c>
      <c r="D42" s="1980">
        <v>-584357</v>
      </c>
      <c r="E42" s="1980">
        <v>-446071</v>
      </c>
      <c r="F42" s="1980">
        <v>-310725</v>
      </c>
      <c r="G42" s="1980">
        <v>-408141</v>
      </c>
      <c r="H42" s="1980">
        <v>-426323</v>
      </c>
      <c r="I42" s="1980">
        <v>-480551</v>
      </c>
      <c r="J42" s="1980">
        <v>-536504</v>
      </c>
      <c r="K42" s="1980">
        <v>-568041</v>
      </c>
      <c r="L42" s="1980">
        <v>-575919</v>
      </c>
      <c r="M42" s="1980">
        <v>-525671</v>
      </c>
      <c r="N42" s="1988">
        <v>-612143</v>
      </c>
    </row>
    <row r="43" spans="2:14" s="1151" customFormat="1">
      <c r="B43" s="1147" t="s">
        <v>784</v>
      </c>
      <c r="C43" s="1980">
        <v>2479328</v>
      </c>
      <c r="D43" s="1980">
        <v>2456967</v>
      </c>
      <c r="E43" s="1980">
        <v>2362075</v>
      </c>
      <c r="F43" s="1980">
        <v>2554464</v>
      </c>
      <c r="G43" s="1980">
        <v>2527319</v>
      </c>
      <c r="H43" s="1980">
        <v>2525318</v>
      </c>
      <c r="I43" s="1980">
        <v>2382696</v>
      </c>
      <c r="J43" s="1980">
        <v>2440720</v>
      </c>
      <c r="K43" s="1980">
        <v>2434988</v>
      </c>
      <c r="L43" s="1980">
        <v>2472766</v>
      </c>
      <c r="M43" s="1980">
        <v>2592972</v>
      </c>
      <c r="N43" s="1988">
        <v>2524102</v>
      </c>
    </row>
    <row r="44" spans="2:14" s="1151" customFormat="1">
      <c r="B44" s="1147" t="s">
        <v>785</v>
      </c>
      <c r="C44" s="1980">
        <v>-513266</v>
      </c>
      <c r="D44" s="1980">
        <v>-548003</v>
      </c>
      <c r="E44" s="1980">
        <v>-623431</v>
      </c>
      <c r="F44" s="1980">
        <v>-348024</v>
      </c>
      <c r="G44" s="1980">
        <v>-184292</v>
      </c>
      <c r="H44" s="1980">
        <v>-191390</v>
      </c>
      <c r="I44" s="1980">
        <v>-262073</v>
      </c>
      <c r="J44" s="1980">
        <v>-356185</v>
      </c>
      <c r="K44" s="1980">
        <v>-352112</v>
      </c>
      <c r="L44" s="1980">
        <v>-361553</v>
      </c>
      <c r="M44" s="1980">
        <v>-427265</v>
      </c>
      <c r="N44" s="1988">
        <v>-487418</v>
      </c>
    </row>
    <row r="45" spans="2:14" s="1151" customFormat="1">
      <c r="B45" s="1147" t="s">
        <v>786</v>
      </c>
      <c r="C45" s="1980">
        <v>273721</v>
      </c>
      <c r="D45" s="1980">
        <v>253768</v>
      </c>
      <c r="E45" s="1980">
        <v>234174</v>
      </c>
      <c r="F45" s="1980">
        <v>217628</v>
      </c>
      <c r="G45" s="1980">
        <v>265286</v>
      </c>
      <c r="H45" s="1980">
        <v>268388</v>
      </c>
      <c r="I45" s="1980">
        <v>314593</v>
      </c>
      <c r="J45" s="1980">
        <v>303524</v>
      </c>
      <c r="K45" s="1980">
        <v>327373</v>
      </c>
      <c r="L45" s="1980">
        <v>359532</v>
      </c>
      <c r="M45" s="1980">
        <v>389665</v>
      </c>
      <c r="N45" s="1988">
        <v>387541</v>
      </c>
    </row>
    <row r="46" spans="2:14" s="1151" customFormat="1">
      <c r="B46" s="1147" t="s">
        <v>787</v>
      </c>
      <c r="C46" s="1980">
        <v>19561967</v>
      </c>
      <c r="D46" s="1980">
        <v>19211427</v>
      </c>
      <c r="E46" s="1980">
        <v>18620728</v>
      </c>
      <c r="F46" s="1980">
        <v>17879423</v>
      </c>
      <c r="G46" s="1980">
        <v>18557747</v>
      </c>
      <c r="H46" s="1980">
        <v>18299551</v>
      </c>
      <c r="I46" s="1980">
        <v>18376246</v>
      </c>
      <c r="J46" s="1980">
        <v>18600312</v>
      </c>
      <c r="K46" s="1980">
        <v>18992010</v>
      </c>
      <c r="L46" s="1980">
        <v>19483145</v>
      </c>
      <c r="M46" s="1980">
        <v>19753347</v>
      </c>
      <c r="N46" s="1988">
        <v>19976052</v>
      </c>
    </row>
    <row r="47" spans="2:14" s="1151" customFormat="1">
      <c r="B47" s="1147" t="s">
        <v>969</v>
      </c>
      <c r="C47" s="1980">
        <v>1825892</v>
      </c>
      <c r="D47" s="1980">
        <v>1601200</v>
      </c>
      <c r="E47" s="1980">
        <v>1521711</v>
      </c>
      <c r="F47" s="1980">
        <v>642942</v>
      </c>
      <c r="G47" s="1980">
        <v>1795036</v>
      </c>
      <c r="H47" s="1980">
        <v>1312951</v>
      </c>
      <c r="I47" s="1980">
        <v>1355246</v>
      </c>
      <c r="J47" s="1980">
        <v>1362911</v>
      </c>
      <c r="K47" s="1980">
        <v>1348518</v>
      </c>
      <c r="L47" s="1980">
        <v>1830820</v>
      </c>
      <c r="M47" s="1980">
        <v>2086953</v>
      </c>
      <c r="N47" s="1988">
        <v>1934095</v>
      </c>
    </row>
    <row r="48" spans="2:14" s="1151" customFormat="1">
      <c r="B48" s="1147" t="s">
        <v>784</v>
      </c>
      <c r="C48" s="1980">
        <v>3949506</v>
      </c>
      <c r="D48" s="1980">
        <v>3924511</v>
      </c>
      <c r="E48" s="1980">
        <v>3760735</v>
      </c>
      <c r="F48" s="1980">
        <v>3770725</v>
      </c>
      <c r="G48" s="1980">
        <v>3762235</v>
      </c>
      <c r="H48" s="1980">
        <v>3879212</v>
      </c>
      <c r="I48" s="1980">
        <v>3698287</v>
      </c>
      <c r="J48" s="1980">
        <v>3802680</v>
      </c>
      <c r="K48" s="1980">
        <v>4095062</v>
      </c>
      <c r="L48" s="1980">
        <v>4222218</v>
      </c>
      <c r="M48" s="1980">
        <v>4220703</v>
      </c>
      <c r="N48" s="1988">
        <v>4279006</v>
      </c>
    </row>
    <row r="49" spans="2:14" s="1151" customFormat="1">
      <c r="B49" s="1150" t="s">
        <v>785</v>
      </c>
      <c r="C49" s="1980">
        <v>13500912</v>
      </c>
      <c r="D49" s="1980">
        <v>13418572</v>
      </c>
      <c r="E49" s="1980">
        <v>13090923</v>
      </c>
      <c r="F49" s="1980">
        <v>13236016</v>
      </c>
      <c r="G49" s="1980">
        <v>12722026</v>
      </c>
      <c r="H49" s="1980">
        <v>12825412</v>
      </c>
      <c r="I49" s="1980">
        <v>12995884</v>
      </c>
      <c r="J49" s="1980">
        <v>13118596</v>
      </c>
      <c r="K49" s="1980">
        <v>13208089</v>
      </c>
      <c r="L49" s="1980">
        <v>13058309</v>
      </c>
      <c r="M49" s="1980">
        <v>13044673</v>
      </c>
      <c r="N49" s="1988">
        <v>13362743</v>
      </c>
    </row>
    <row r="50" spans="2:14" s="1151" customFormat="1">
      <c r="B50" s="1152" t="s">
        <v>786</v>
      </c>
      <c r="C50" s="1984">
        <v>285657</v>
      </c>
      <c r="D50" s="1984">
        <v>267144</v>
      </c>
      <c r="E50" s="1984">
        <v>247359</v>
      </c>
      <c r="F50" s="1984">
        <v>229740</v>
      </c>
      <c r="G50" s="1984">
        <v>278450</v>
      </c>
      <c r="H50" s="1984">
        <v>281976</v>
      </c>
      <c r="I50" s="1984">
        <v>326829</v>
      </c>
      <c r="J50" s="1984">
        <v>316125</v>
      </c>
      <c r="K50" s="1984">
        <v>340341</v>
      </c>
      <c r="L50" s="1984">
        <v>371798</v>
      </c>
      <c r="M50" s="1984">
        <v>401018</v>
      </c>
      <c r="N50" s="1988">
        <v>400208</v>
      </c>
    </row>
    <row r="51" spans="2:14" s="1151" customFormat="1">
      <c r="B51" s="1153" t="s">
        <v>304</v>
      </c>
      <c r="C51" s="1987">
        <v>1514332</v>
      </c>
      <c r="D51" s="1987">
        <v>1673153</v>
      </c>
      <c r="E51" s="1987">
        <v>554125</v>
      </c>
      <c r="F51" s="1987">
        <v>686752</v>
      </c>
      <c r="G51" s="1987">
        <v>1013317</v>
      </c>
      <c r="H51" s="1987">
        <v>1037851</v>
      </c>
      <c r="I51" s="1987">
        <v>1170454</v>
      </c>
      <c r="J51" s="1987">
        <v>1559979</v>
      </c>
      <c r="K51" s="1987">
        <v>1621503</v>
      </c>
      <c r="L51" s="1987">
        <v>1677566</v>
      </c>
      <c r="M51" s="1987">
        <v>1825939</v>
      </c>
      <c r="N51" s="1989">
        <v>1888572</v>
      </c>
    </row>
    <row r="52" spans="2:14" s="1151" customFormat="1">
      <c r="B52" s="1074" t="s">
        <v>970</v>
      </c>
      <c r="C52" s="1987">
        <v>22634175</v>
      </c>
      <c r="D52" s="1987">
        <v>22386771</v>
      </c>
      <c r="E52" s="1987">
        <v>21926074</v>
      </c>
      <c r="F52" s="1987">
        <v>20610649</v>
      </c>
      <c r="G52" s="1987">
        <v>21094679</v>
      </c>
      <c r="H52" s="1987">
        <v>20876732</v>
      </c>
      <c r="I52" s="1987">
        <v>21032388</v>
      </c>
      <c r="J52" s="1987">
        <v>21429288</v>
      </c>
      <c r="K52" s="1987">
        <v>21926485</v>
      </c>
      <c r="L52" s="1987">
        <v>22413095</v>
      </c>
      <c r="M52" s="1987">
        <v>22476912</v>
      </c>
      <c r="N52" s="1988">
        <v>23029973</v>
      </c>
    </row>
    <row r="53" spans="2:14">
      <c r="B53" s="1075" t="s">
        <v>971</v>
      </c>
      <c r="C53" s="1990">
        <v>2928</v>
      </c>
      <c r="D53" s="1990">
        <v>2874</v>
      </c>
      <c r="E53" s="1990">
        <v>2782</v>
      </c>
      <c r="F53" s="1990">
        <v>2578</v>
      </c>
      <c r="G53" s="1990">
        <v>2680</v>
      </c>
      <c r="H53" s="1990">
        <v>2616</v>
      </c>
      <c r="I53" s="1990">
        <v>2679</v>
      </c>
      <c r="J53" s="1990">
        <v>2743</v>
      </c>
      <c r="K53" s="1990">
        <v>2775</v>
      </c>
      <c r="L53" s="1990">
        <v>2844</v>
      </c>
      <c r="M53" s="1990">
        <v>2896</v>
      </c>
      <c r="N53" s="1991">
        <v>2966</v>
      </c>
    </row>
    <row r="54" spans="2:14" ht="14.25" thickBot="1">
      <c r="B54" s="1076" t="s">
        <v>972</v>
      </c>
      <c r="C54" s="1992">
        <v>5592495</v>
      </c>
      <c r="D54" s="1992">
        <v>5592816</v>
      </c>
      <c r="E54" s="1992">
        <v>5592019</v>
      </c>
      <c r="F54" s="1992">
        <v>5590569</v>
      </c>
      <c r="G54" s="1992">
        <v>5588133</v>
      </c>
      <c r="H54" s="1992">
        <v>5581968</v>
      </c>
      <c r="I54" s="1992">
        <v>5570763</v>
      </c>
      <c r="J54" s="1992">
        <v>5557534</v>
      </c>
      <c r="K54" s="1992">
        <v>5541074</v>
      </c>
      <c r="L54" s="1992">
        <v>5534800</v>
      </c>
      <c r="M54" s="1992">
        <v>5519963</v>
      </c>
      <c r="N54" s="1993">
        <v>5503111</v>
      </c>
    </row>
    <row r="55" spans="2:14">
      <c r="B55" s="742" t="s">
        <v>973</v>
      </c>
      <c r="C55" s="1994"/>
      <c r="D55" s="1994">
        <v>-1.8</v>
      </c>
      <c r="E55" s="1994">
        <v>-3.2</v>
      </c>
      <c r="F55" s="1994">
        <v>-7.3</v>
      </c>
      <c r="G55" s="1994">
        <v>4</v>
      </c>
      <c r="H55" s="1994">
        <v>-2.4</v>
      </c>
      <c r="I55" s="1994">
        <v>2.4</v>
      </c>
      <c r="J55" s="1994">
        <v>2.4</v>
      </c>
      <c r="K55" s="1994">
        <v>1.2</v>
      </c>
      <c r="L55" s="1994">
        <v>2.5</v>
      </c>
      <c r="M55" s="1994">
        <v>1.8</v>
      </c>
      <c r="N55" s="1995">
        <v>2.4</v>
      </c>
    </row>
  </sheetData>
  <mergeCells count="1">
    <mergeCell ref="C3:L3"/>
  </mergeCells>
  <phoneticPr fontId="2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9" tint="0.39997558519241921"/>
  </sheetPr>
  <dimension ref="A1:N50"/>
  <sheetViews>
    <sheetView workbookViewId="0">
      <selection activeCell="H21" sqref="A21:H22"/>
    </sheetView>
  </sheetViews>
  <sheetFormatPr defaultRowHeight="13.5"/>
  <cols>
    <col min="1" max="1" width="2.625" style="138" customWidth="1"/>
    <col min="2" max="2" width="36.5" style="138" customWidth="1"/>
    <col min="3" max="14" width="11.625" style="138" customWidth="1"/>
    <col min="15" max="16384" width="9" style="138"/>
  </cols>
  <sheetData>
    <row r="1" spans="1:14" ht="14.25">
      <c r="A1" s="676"/>
      <c r="B1" s="1078" t="s">
        <v>974</v>
      </c>
      <c r="D1" s="1079"/>
    </row>
    <row r="2" spans="1:14" ht="14.25" thickBot="1">
      <c r="A2" s="676"/>
      <c r="B2" s="1080"/>
      <c r="J2" s="804"/>
      <c r="K2" s="804"/>
      <c r="L2" s="804"/>
      <c r="M2" s="804" t="s">
        <v>36</v>
      </c>
    </row>
    <row r="3" spans="1:14">
      <c r="A3" s="1081"/>
      <c r="B3" s="1082"/>
      <c r="C3" s="1077"/>
      <c r="D3" s="1077"/>
      <c r="E3" s="1077"/>
      <c r="F3" s="1083"/>
      <c r="G3" s="1077"/>
      <c r="H3" s="1077"/>
      <c r="I3" s="1077"/>
      <c r="J3" s="1083"/>
      <c r="K3" s="1083"/>
      <c r="L3" s="1077"/>
      <c r="M3" s="1083"/>
      <c r="N3" s="1924"/>
    </row>
    <row r="4" spans="1:14">
      <c r="A4" s="1084"/>
      <c r="B4" s="1085" t="s">
        <v>37</v>
      </c>
      <c r="C4" s="296"/>
      <c r="D4" s="805"/>
      <c r="E4" s="805"/>
      <c r="F4" s="806"/>
      <c r="G4" s="806"/>
      <c r="H4" s="806"/>
      <c r="I4" s="806"/>
      <c r="J4" s="806"/>
      <c r="K4" s="806"/>
      <c r="L4" s="805"/>
      <c r="M4" s="805"/>
      <c r="N4" s="1086"/>
    </row>
    <row r="5" spans="1:14">
      <c r="A5" s="1087"/>
      <c r="B5" s="1088"/>
      <c r="C5" s="1072" t="s">
        <v>166</v>
      </c>
      <c r="D5" s="1089" t="s">
        <v>167</v>
      </c>
      <c r="E5" s="1089" t="s">
        <v>956</v>
      </c>
      <c r="F5" s="1090" t="s">
        <v>957</v>
      </c>
      <c r="G5" s="1090" t="s">
        <v>958</v>
      </c>
      <c r="H5" s="1090" t="s">
        <v>959</v>
      </c>
      <c r="I5" s="1090" t="s">
        <v>960</v>
      </c>
      <c r="J5" s="1090" t="s">
        <v>961</v>
      </c>
      <c r="K5" s="1090" t="s">
        <v>962</v>
      </c>
      <c r="L5" s="1089" t="s">
        <v>963</v>
      </c>
      <c r="M5" s="1089" t="s">
        <v>964</v>
      </c>
      <c r="N5" s="1091" t="s">
        <v>1861</v>
      </c>
    </row>
    <row r="6" spans="1:14">
      <c r="A6" s="1092"/>
      <c r="B6" s="1093" t="s">
        <v>48</v>
      </c>
      <c r="C6" s="807">
        <v>13108741</v>
      </c>
      <c r="D6" s="1094">
        <v>13289152</v>
      </c>
      <c r="E6" s="1094">
        <v>12933431</v>
      </c>
      <c r="F6" s="1094">
        <v>12738640</v>
      </c>
      <c r="G6" s="1094">
        <v>12708200</v>
      </c>
      <c r="H6" s="1094">
        <v>12708388</v>
      </c>
      <c r="I6" s="1094">
        <v>12657640</v>
      </c>
      <c r="J6" s="1094">
        <v>13189273</v>
      </c>
      <c r="K6" s="1094">
        <v>13046236</v>
      </c>
      <c r="L6" s="1094">
        <v>13109607</v>
      </c>
      <c r="M6" s="1094">
        <v>13050034</v>
      </c>
      <c r="N6" s="1935">
        <v>13116928</v>
      </c>
    </row>
    <row r="7" spans="1:14">
      <c r="A7" s="1092"/>
      <c r="B7" s="797" t="s">
        <v>49</v>
      </c>
      <c r="C7" s="807">
        <v>12856074</v>
      </c>
      <c r="D7" s="807">
        <v>13045049</v>
      </c>
      <c r="E7" s="807">
        <v>12694146</v>
      </c>
      <c r="F7" s="807">
        <v>12497566</v>
      </c>
      <c r="G7" s="807">
        <v>12454155</v>
      </c>
      <c r="H7" s="807">
        <v>12432471</v>
      </c>
      <c r="I7" s="807">
        <v>12369484</v>
      </c>
      <c r="J7" s="807">
        <v>12900172</v>
      </c>
      <c r="K7" s="807">
        <v>12765427</v>
      </c>
      <c r="L7" s="807">
        <v>12782716</v>
      </c>
      <c r="M7" s="807">
        <v>12694965</v>
      </c>
      <c r="N7" s="1936">
        <v>12755795</v>
      </c>
    </row>
    <row r="8" spans="1:14">
      <c r="A8" s="1092"/>
      <c r="B8" s="797" t="s">
        <v>139</v>
      </c>
      <c r="C8" s="807">
        <v>1668423</v>
      </c>
      <c r="D8" s="807">
        <v>1709170</v>
      </c>
      <c r="E8" s="807">
        <v>1759659</v>
      </c>
      <c r="F8" s="807">
        <v>1784659</v>
      </c>
      <c r="G8" s="807">
        <v>1822672</v>
      </c>
      <c r="H8" s="807">
        <v>1829377</v>
      </c>
      <c r="I8" s="807">
        <v>1866005</v>
      </c>
      <c r="J8" s="807">
        <v>1908419</v>
      </c>
      <c r="K8" s="807">
        <v>1943830</v>
      </c>
      <c r="L8" s="807">
        <v>2044477</v>
      </c>
      <c r="M8" s="807">
        <v>2049773</v>
      </c>
      <c r="N8" s="1936">
        <v>2056243</v>
      </c>
    </row>
    <row r="9" spans="1:14">
      <c r="A9" s="1092"/>
      <c r="B9" s="797" t="s">
        <v>140</v>
      </c>
      <c r="C9" s="807">
        <v>331803</v>
      </c>
      <c r="D9" s="807">
        <v>317430</v>
      </c>
      <c r="E9" s="807">
        <v>301823</v>
      </c>
      <c r="F9" s="807">
        <v>291343</v>
      </c>
      <c r="G9" s="807">
        <v>287778</v>
      </c>
      <c r="H9" s="807">
        <v>291931</v>
      </c>
      <c r="I9" s="807">
        <v>286028</v>
      </c>
      <c r="J9" s="807">
        <v>285666</v>
      </c>
      <c r="K9" s="807">
        <v>266897</v>
      </c>
      <c r="L9" s="807">
        <v>271835</v>
      </c>
      <c r="M9" s="807">
        <v>262033</v>
      </c>
      <c r="N9" s="1936">
        <v>251760</v>
      </c>
    </row>
    <row r="10" spans="1:14">
      <c r="A10" s="1092"/>
      <c r="B10" s="797" t="s">
        <v>141</v>
      </c>
      <c r="C10" s="807">
        <v>443881</v>
      </c>
      <c r="D10" s="807">
        <v>435469</v>
      </c>
      <c r="E10" s="807">
        <v>434873</v>
      </c>
      <c r="F10" s="807">
        <v>430273</v>
      </c>
      <c r="G10" s="807">
        <v>423199</v>
      </c>
      <c r="H10" s="807">
        <v>434381</v>
      </c>
      <c r="I10" s="807">
        <v>439662</v>
      </c>
      <c r="J10" s="807">
        <v>491730</v>
      </c>
      <c r="K10" s="807">
        <v>494424</v>
      </c>
      <c r="L10" s="807">
        <v>486419</v>
      </c>
      <c r="M10" s="807">
        <v>449948</v>
      </c>
      <c r="N10" s="1936">
        <v>415166</v>
      </c>
    </row>
    <row r="11" spans="1:14">
      <c r="A11" s="1092"/>
      <c r="B11" s="797" t="s">
        <v>142</v>
      </c>
      <c r="C11" s="807">
        <v>3338352</v>
      </c>
      <c r="D11" s="807">
        <v>3409464</v>
      </c>
      <c r="E11" s="807">
        <v>3278692</v>
      </c>
      <c r="F11" s="807">
        <v>3278847</v>
      </c>
      <c r="G11" s="807">
        <v>3330310</v>
      </c>
      <c r="H11" s="807">
        <v>3365366</v>
      </c>
      <c r="I11" s="807">
        <v>3415612</v>
      </c>
      <c r="J11" s="807">
        <v>3657449</v>
      </c>
      <c r="K11" s="807">
        <v>3667938</v>
      </c>
      <c r="L11" s="807">
        <v>3633239</v>
      </c>
      <c r="M11" s="807">
        <v>3622163</v>
      </c>
      <c r="N11" s="1936">
        <v>3763541</v>
      </c>
    </row>
    <row r="12" spans="1:14">
      <c r="A12" s="1092"/>
      <c r="B12" s="797" t="s">
        <v>143</v>
      </c>
      <c r="C12" s="807">
        <v>521122</v>
      </c>
      <c r="D12" s="807">
        <v>506567</v>
      </c>
      <c r="E12" s="807">
        <v>501001</v>
      </c>
      <c r="F12" s="807">
        <v>474442</v>
      </c>
      <c r="G12" s="807">
        <v>478465</v>
      </c>
      <c r="H12" s="807">
        <v>444027</v>
      </c>
      <c r="I12" s="807">
        <v>456932</v>
      </c>
      <c r="J12" s="807">
        <v>534288</v>
      </c>
      <c r="K12" s="807">
        <v>514526</v>
      </c>
      <c r="L12" s="807">
        <v>514148</v>
      </c>
      <c r="M12" s="807">
        <v>517881</v>
      </c>
      <c r="N12" s="1936">
        <v>521751</v>
      </c>
    </row>
    <row r="13" spans="1:14">
      <c r="A13" s="1092"/>
      <c r="B13" s="797" t="s">
        <v>144</v>
      </c>
      <c r="C13" s="807">
        <v>270488</v>
      </c>
      <c r="D13" s="807">
        <v>300973</v>
      </c>
      <c r="E13" s="807">
        <v>307870</v>
      </c>
      <c r="F13" s="807">
        <v>318201</v>
      </c>
      <c r="G13" s="807">
        <v>317717</v>
      </c>
      <c r="H13" s="807">
        <v>324641</v>
      </c>
      <c r="I13" s="807">
        <v>318505</v>
      </c>
      <c r="J13" s="807">
        <v>324633</v>
      </c>
      <c r="K13" s="807">
        <v>326820</v>
      </c>
      <c r="L13" s="807">
        <v>338922</v>
      </c>
      <c r="M13" s="807">
        <v>335333</v>
      </c>
      <c r="N13" s="1936">
        <v>326735</v>
      </c>
    </row>
    <row r="14" spans="1:14">
      <c r="A14" s="1092"/>
      <c r="B14" s="797" t="s">
        <v>145</v>
      </c>
      <c r="C14" s="807">
        <v>1354773</v>
      </c>
      <c r="D14" s="807">
        <v>1349787</v>
      </c>
      <c r="E14" s="807">
        <v>1307250</v>
      </c>
      <c r="F14" s="807">
        <v>1295031</v>
      </c>
      <c r="G14" s="807">
        <v>1248794</v>
      </c>
      <c r="H14" s="807">
        <v>1284812</v>
      </c>
      <c r="I14" s="807">
        <v>1295121</v>
      </c>
      <c r="J14" s="807">
        <v>1291308</v>
      </c>
      <c r="K14" s="807">
        <v>1250264</v>
      </c>
      <c r="L14" s="807">
        <v>1164412</v>
      </c>
      <c r="M14" s="807">
        <v>1178790</v>
      </c>
      <c r="N14" s="1936">
        <v>1170682</v>
      </c>
    </row>
    <row r="15" spans="1:14">
      <c r="A15" s="1092"/>
      <c r="B15" s="797" t="s">
        <v>146</v>
      </c>
      <c r="C15" s="807">
        <v>332159</v>
      </c>
      <c r="D15" s="807">
        <v>351587</v>
      </c>
      <c r="E15" s="807">
        <v>368388</v>
      </c>
      <c r="F15" s="807">
        <v>394094</v>
      </c>
      <c r="G15" s="807">
        <v>412719</v>
      </c>
      <c r="H15" s="807">
        <v>422222</v>
      </c>
      <c r="I15" s="807">
        <v>422075</v>
      </c>
      <c r="J15" s="807">
        <v>438434</v>
      </c>
      <c r="K15" s="807">
        <v>451726</v>
      </c>
      <c r="L15" s="807">
        <v>438414</v>
      </c>
      <c r="M15" s="807">
        <v>447374</v>
      </c>
      <c r="N15" s="1936">
        <v>456548</v>
      </c>
    </row>
    <row r="16" spans="1:14">
      <c r="A16" s="1092"/>
      <c r="B16" s="797" t="s">
        <v>147</v>
      </c>
      <c r="C16" s="807">
        <v>1333652</v>
      </c>
      <c r="D16" s="807">
        <v>1326710</v>
      </c>
      <c r="E16" s="807">
        <v>1265167</v>
      </c>
      <c r="F16" s="807">
        <v>1204580</v>
      </c>
      <c r="G16" s="807">
        <v>1173889</v>
      </c>
      <c r="H16" s="807">
        <v>1086156</v>
      </c>
      <c r="I16" s="807">
        <v>1039024</v>
      </c>
      <c r="J16" s="807">
        <v>1075810</v>
      </c>
      <c r="K16" s="807">
        <v>1048152</v>
      </c>
      <c r="L16" s="807">
        <v>1029941</v>
      </c>
      <c r="M16" s="807">
        <v>1005580</v>
      </c>
      <c r="N16" s="1936">
        <v>980899</v>
      </c>
    </row>
    <row r="17" spans="1:14">
      <c r="A17" s="1092"/>
      <c r="B17" s="797" t="s">
        <v>148</v>
      </c>
      <c r="C17" s="807">
        <v>291578</v>
      </c>
      <c r="D17" s="807">
        <v>298060</v>
      </c>
      <c r="E17" s="807">
        <v>303998</v>
      </c>
      <c r="F17" s="807">
        <v>311850</v>
      </c>
      <c r="G17" s="807">
        <v>280662</v>
      </c>
      <c r="H17" s="807">
        <v>275892</v>
      </c>
      <c r="I17" s="807">
        <v>265918</v>
      </c>
      <c r="J17" s="807">
        <v>254707</v>
      </c>
      <c r="K17" s="807">
        <v>252985</v>
      </c>
      <c r="L17" s="807">
        <v>249437</v>
      </c>
      <c r="M17" s="807">
        <v>241933</v>
      </c>
      <c r="N17" s="1936">
        <v>233102</v>
      </c>
    </row>
    <row r="18" spans="1:14">
      <c r="A18" s="1092"/>
      <c r="B18" s="797" t="s">
        <v>149</v>
      </c>
      <c r="C18" s="807">
        <v>968380</v>
      </c>
      <c r="D18" s="807">
        <v>998874</v>
      </c>
      <c r="E18" s="807">
        <v>1002018</v>
      </c>
      <c r="F18" s="807">
        <v>985233</v>
      </c>
      <c r="G18" s="807">
        <v>964006</v>
      </c>
      <c r="H18" s="807">
        <v>953762</v>
      </c>
      <c r="I18" s="807">
        <v>938030</v>
      </c>
      <c r="J18" s="807">
        <v>932214</v>
      </c>
      <c r="K18" s="807">
        <v>928629</v>
      </c>
      <c r="L18" s="807">
        <v>933115</v>
      </c>
      <c r="M18" s="807">
        <v>930331</v>
      </c>
      <c r="N18" s="1936">
        <v>917071</v>
      </c>
    </row>
    <row r="19" spans="1:14">
      <c r="A19" s="1092"/>
      <c r="B19" s="797" t="s">
        <v>150</v>
      </c>
      <c r="C19" s="807">
        <v>2001465</v>
      </c>
      <c r="D19" s="807">
        <v>2040958</v>
      </c>
      <c r="E19" s="807">
        <v>1863406</v>
      </c>
      <c r="F19" s="807">
        <v>1729014</v>
      </c>
      <c r="G19" s="807">
        <v>1713943</v>
      </c>
      <c r="H19" s="807">
        <v>1719904</v>
      </c>
      <c r="I19" s="807">
        <v>1626572</v>
      </c>
      <c r="J19" s="807">
        <v>1705515</v>
      </c>
      <c r="K19" s="807">
        <v>1619237</v>
      </c>
      <c r="L19" s="807">
        <v>1678357</v>
      </c>
      <c r="M19" s="807">
        <v>1653826</v>
      </c>
      <c r="N19" s="1936">
        <v>1662297</v>
      </c>
    </row>
    <row r="20" spans="1:14">
      <c r="A20" s="1092"/>
      <c r="B20" s="797" t="s">
        <v>1868</v>
      </c>
      <c r="C20" s="807">
        <v>10601060</v>
      </c>
      <c r="D20" s="807">
        <v>10763155</v>
      </c>
      <c r="E20" s="807">
        <v>10452452</v>
      </c>
      <c r="F20" s="807">
        <v>10239103</v>
      </c>
      <c r="G20" s="807">
        <v>10179134</v>
      </c>
      <c r="H20" s="807">
        <v>10139670</v>
      </c>
      <c r="I20" s="807">
        <v>10062175</v>
      </c>
      <c r="J20" s="807">
        <v>10550374</v>
      </c>
      <c r="K20" s="807">
        <v>10400954</v>
      </c>
      <c r="L20" s="807">
        <v>10402002</v>
      </c>
      <c r="M20" s="807">
        <v>10302677</v>
      </c>
      <c r="N20" s="1936">
        <v>10347487</v>
      </c>
    </row>
    <row r="21" spans="1:14">
      <c r="A21" s="1092"/>
      <c r="B21" s="797" t="s">
        <v>1869</v>
      </c>
      <c r="C21" s="807">
        <v>2255014</v>
      </c>
      <c r="D21" s="807">
        <v>2281894</v>
      </c>
      <c r="E21" s="807">
        <v>2241694</v>
      </c>
      <c r="F21" s="807">
        <v>2258463</v>
      </c>
      <c r="G21" s="807">
        <v>2275021</v>
      </c>
      <c r="H21" s="807">
        <v>2292801</v>
      </c>
      <c r="I21" s="807">
        <v>2307309</v>
      </c>
      <c r="J21" s="807">
        <v>2349798</v>
      </c>
      <c r="K21" s="807">
        <v>2364473</v>
      </c>
      <c r="L21" s="807">
        <v>2380714</v>
      </c>
      <c r="M21" s="807">
        <v>2392288</v>
      </c>
      <c r="N21" s="1936">
        <v>2408308</v>
      </c>
    </row>
    <row r="22" spans="1:14">
      <c r="A22" s="1095"/>
      <c r="B22" s="1096" t="s">
        <v>60</v>
      </c>
      <c r="C22" s="1097">
        <v>252667.11214400001</v>
      </c>
      <c r="D22" s="1097">
        <v>244103.3308</v>
      </c>
      <c r="E22" s="1097">
        <v>239284.38707300002</v>
      </c>
      <c r="F22" s="1097">
        <v>241073.79596800005</v>
      </c>
      <c r="G22" s="1097">
        <v>254045.10824500004</v>
      </c>
      <c r="H22" s="1097">
        <v>275916.65810400003</v>
      </c>
      <c r="I22" s="1097">
        <v>288155.39194799995</v>
      </c>
      <c r="J22" s="1097">
        <v>289101.6556</v>
      </c>
      <c r="K22" s="1097">
        <v>280808.60514699999</v>
      </c>
      <c r="L22" s="1097">
        <v>326890.69878400001</v>
      </c>
      <c r="M22" s="1097">
        <v>355068.51208399999</v>
      </c>
      <c r="N22" s="1936">
        <v>361132.48955499998</v>
      </c>
    </row>
    <row r="23" spans="1:14">
      <c r="A23" s="1098"/>
      <c r="B23" s="1099" t="s">
        <v>61</v>
      </c>
      <c r="C23" s="1100">
        <v>3309030</v>
      </c>
      <c r="D23" s="1100">
        <v>3329392</v>
      </c>
      <c r="E23" s="1100">
        <v>3403937</v>
      </c>
      <c r="F23" s="1100">
        <v>3450014</v>
      </c>
      <c r="G23" s="1100">
        <v>3486683</v>
      </c>
      <c r="H23" s="1100">
        <v>3563497</v>
      </c>
      <c r="I23" s="1100">
        <v>3552467</v>
      </c>
      <c r="J23" s="1100">
        <v>3605361</v>
      </c>
      <c r="K23" s="1100">
        <v>3677183</v>
      </c>
      <c r="L23" s="1100">
        <v>3749295</v>
      </c>
      <c r="M23" s="1100">
        <v>3795820</v>
      </c>
      <c r="N23" s="3260">
        <v>3853824</v>
      </c>
    </row>
    <row r="24" spans="1:14">
      <c r="A24" s="1092"/>
      <c r="B24" s="797" t="s">
        <v>62</v>
      </c>
      <c r="C24" s="807">
        <v>203063</v>
      </c>
      <c r="D24" s="807">
        <v>190086</v>
      </c>
      <c r="E24" s="807">
        <v>177348</v>
      </c>
      <c r="F24" s="807">
        <v>160389</v>
      </c>
      <c r="G24" s="807">
        <v>176337</v>
      </c>
      <c r="H24" s="807">
        <v>197894</v>
      </c>
      <c r="I24" s="807">
        <v>184013</v>
      </c>
      <c r="J24" s="807">
        <v>187754</v>
      </c>
      <c r="K24" s="807">
        <v>195184</v>
      </c>
      <c r="L24" s="807">
        <v>187674</v>
      </c>
      <c r="M24" s="807">
        <v>200208</v>
      </c>
      <c r="N24" s="1936">
        <v>191479</v>
      </c>
    </row>
    <row r="25" spans="1:14">
      <c r="A25" s="1092"/>
      <c r="B25" s="797" t="s">
        <v>63</v>
      </c>
      <c r="C25" s="807">
        <v>737908</v>
      </c>
      <c r="D25" s="807">
        <v>782029</v>
      </c>
      <c r="E25" s="807">
        <v>753117</v>
      </c>
      <c r="F25" s="807">
        <v>716290</v>
      </c>
      <c r="G25" s="807">
        <v>729409</v>
      </c>
      <c r="H25" s="807">
        <v>720335</v>
      </c>
      <c r="I25" s="807">
        <v>693189</v>
      </c>
      <c r="J25" s="807">
        <v>667421</v>
      </c>
      <c r="K25" s="807">
        <v>679109</v>
      </c>
      <c r="L25" s="807">
        <v>665917</v>
      </c>
      <c r="M25" s="807">
        <v>669419</v>
      </c>
      <c r="N25" s="1936">
        <v>585427</v>
      </c>
    </row>
    <row r="26" spans="1:14">
      <c r="A26" s="1092"/>
      <c r="B26" s="797" t="s">
        <v>64</v>
      </c>
      <c r="C26" s="807">
        <v>950075</v>
      </c>
      <c r="D26" s="807">
        <v>962728</v>
      </c>
      <c r="E26" s="807">
        <v>940400</v>
      </c>
      <c r="F26" s="807">
        <v>972747</v>
      </c>
      <c r="G26" s="807">
        <v>899829</v>
      </c>
      <c r="H26" s="807">
        <v>900938</v>
      </c>
      <c r="I26" s="807">
        <v>880430</v>
      </c>
      <c r="J26" s="807">
        <v>902385</v>
      </c>
      <c r="K26" s="807">
        <v>901398</v>
      </c>
      <c r="L26" s="807">
        <v>917563</v>
      </c>
      <c r="M26" s="807">
        <v>908190</v>
      </c>
      <c r="N26" s="1936">
        <v>993419</v>
      </c>
    </row>
    <row r="27" spans="1:14">
      <c r="A27" s="1092"/>
      <c r="B27" s="797" t="s">
        <v>65</v>
      </c>
      <c r="C27" s="807">
        <v>1417984</v>
      </c>
      <c r="D27" s="807">
        <v>1394549</v>
      </c>
      <c r="E27" s="807">
        <v>1533072</v>
      </c>
      <c r="F27" s="807">
        <v>1600588</v>
      </c>
      <c r="G27" s="807">
        <v>1681109</v>
      </c>
      <c r="H27" s="807">
        <v>1744330</v>
      </c>
      <c r="I27" s="807">
        <v>1794834</v>
      </c>
      <c r="J27" s="807">
        <v>1847800</v>
      </c>
      <c r="K27" s="807">
        <v>1901492</v>
      </c>
      <c r="L27" s="807">
        <v>1978141</v>
      </c>
      <c r="M27" s="807">
        <v>2018004</v>
      </c>
      <c r="N27" s="1936">
        <v>2083499</v>
      </c>
    </row>
    <row r="28" spans="1:14">
      <c r="A28" s="1092"/>
      <c r="B28" s="1158" t="s">
        <v>1049</v>
      </c>
      <c r="C28" s="807">
        <v>15950495</v>
      </c>
      <c r="D28" s="807">
        <v>16133820</v>
      </c>
      <c r="E28" s="807">
        <v>15804733</v>
      </c>
      <c r="F28" s="807">
        <v>15646418</v>
      </c>
      <c r="G28" s="807">
        <v>15667991</v>
      </c>
      <c r="H28" s="807">
        <v>15729662</v>
      </c>
      <c r="I28" s="807">
        <v>15678958</v>
      </c>
      <c r="J28" s="807">
        <v>16279753</v>
      </c>
      <c r="K28" s="807">
        <v>16189742</v>
      </c>
      <c r="L28" s="807">
        <v>16323930</v>
      </c>
      <c r="M28" s="807">
        <v>16321047</v>
      </c>
      <c r="N28" s="1936">
        <v>16457440</v>
      </c>
    </row>
    <row r="29" spans="1:14">
      <c r="A29" s="1095"/>
      <c r="B29" s="798" t="s">
        <v>1050</v>
      </c>
      <c r="C29" s="1097">
        <v>467276</v>
      </c>
      <c r="D29" s="1097">
        <v>484724</v>
      </c>
      <c r="E29" s="1097">
        <v>532635</v>
      </c>
      <c r="F29" s="1097">
        <v>542236</v>
      </c>
      <c r="G29" s="1097">
        <v>526893</v>
      </c>
      <c r="H29" s="1097">
        <v>542222</v>
      </c>
      <c r="I29" s="1097">
        <v>531149</v>
      </c>
      <c r="J29" s="1097">
        <v>514882</v>
      </c>
      <c r="K29" s="1097">
        <v>533676</v>
      </c>
      <c r="L29" s="1097">
        <v>534972</v>
      </c>
      <c r="M29" s="1097">
        <v>524806</v>
      </c>
      <c r="N29" s="3261">
        <v>513312</v>
      </c>
    </row>
    <row r="30" spans="1:14">
      <c r="A30" s="1098"/>
      <c r="B30" s="1101" t="s">
        <v>1051</v>
      </c>
      <c r="C30" s="1100">
        <v>4703772</v>
      </c>
      <c r="D30" s="1100">
        <v>4405389</v>
      </c>
      <c r="E30" s="1100">
        <v>4393046</v>
      </c>
      <c r="F30" s="1100">
        <v>4213190</v>
      </c>
      <c r="G30" s="1100">
        <v>4121554</v>
      </c>
      <c r="H30" s="1100">
        <v>3909853</v>
      </c>
      <c r="I30" s="1100">
        <v>4065555</v>
      </c>
      <c r="J30" s="1100">
        <v>4307822</v>
      </c>
      <c r="K30" s="1100">
        <v>4058583</v>
      </c>
      <c r="L30" s="1100">
        <v>4208292</v>
      </c>
      <c r="M30" s="1100">
        <v>4592961</v>
      </c>
      <c r="N30" s="1936">
        <v>4598746</v>
      </c>
    </row>
    <row r="31" spans="1:14">
      <c r="A31" s="1092"/>
      <c r="B31" s="797" t="s">
        <v>70</v>
      </c>
      <c r="C31" s="807">
        <v>4640124</v>
      </c>
      <c r="D31" s="807">
        <v>4340004</v>
      </c>
      <c r="E31" s="807">
        <v>4494782</v>
      </c>
      <c r="F31" s="807">
        <v>4159123</v>
      </c>
      <c r="G31" s="807">
        <v>4138898</v>
      </c>
      <c r="H31" s="807">
        <v>3864837</v>
      </c>
      <c r="I31" s="807">
        <v>4004584</v>
      </c>
      <c r="J31" s="807">
        <v>4301226</v>
      </c>
      <c r="K31" s="807">
        <v>4195923</v>
      </c>
      <c r="L31" s="807">
        <v>4208730</v>
      </c>
      <c r="M31" s="807">
        <v>4531678</v>
      </c>
      <c r="N31" s="1936">
        <v>4563199</v>
      </c>
    </row>
    <row r="32" spans="1:14">
      <c r="A32" s="1092"/>
      <c r="B32" s="797" t="s">
        <v>71</v>
      </c>
      <c r="C32" s="807">
        <v>3861481</v>
      </c>
      <c r="D32" s="807">
        <v>3663081</v>
      </c>
      <c r="E32" s="807">
        <v>3821443</v>
      </c>
      <c r="F32" s="807">
        <v>3422401</v>
      </c>
      <c r="G32" s="807">
        <v>3355465</v>
      </c>
      <c r="H32" s="807">
        <v>3243169</v>
      </c>
      <c r="I32" s="807">
        <v>3350371</v>
      </c>
      <c r="J32" s="807">
        <v>3542200</v>
      </c>
      <c r="K32" s="807">
        <v>3483309</v>
      </c>
      <c r="L32" s="807">
        <v>3467541</v>
      </c>
      <c r="M32" s="807">
        <v>3772156</v>
      </c>
      <c r="N32" s="1936">
        <v>3837707</v>
      </c>
    </row>
    <row r="33" spans="1:14">
      <c r="A33" s="1092"/>
      <c r="B33" s="797" t="s">
        <v>72</v>
      </c>
      <c r="C33" s="807">
        <v>807871</v>
      </c>
      <c r="D33" s="807">
        <v>706326</v>
      </c>
      <c r="E33" s="807">
        <v>679779</v>
      </c>
      <c r="F33" s="807">
        <v>521236</v>
      </c>
      <c r="G33" s="807">
        <v>543982</v>
      </c>
      <c r="H33" s="807">
        <v>549580</v>
      </c>
      <c r="I33" s="807">
        <v>557089</v>
      </c>
      <c r="J33" s="807">
        <v>600219</v>
      </c>
      <c r="K33" s="807">
        <v>583235</v>
      </c>
      <c r="L33" s="807">
        <v>605463</v>
      </c>
      <c r="M33" s="807">
        <v>614916</v>
      </c>
      <c r="N33" s="1936">
        <v>582045</v>
      </c>
    </row>
    <row r="34" spans="1:14">
      <c r="A34" s="1092"/>
      <c r="B34" s="797" t="s">
        <v>73</v>
      </c>
      <c r="C34" s="807">
        <v>3053609</v>
      </c>
      <c r="D34" s="807">
        <v>2956756</v>
      </c>
      <c r="E34" s="807">
        <v>3141664</v>
      </c>
      <c r="F34" s="807">
        <v>2901165</v>
      </c>
      <c r="G34" s="807">
        <v>2811483</v>
      </c>
      <c r="H34" s="807">
        <v>2693588</v>
      </c>
      <c r="I34" s="807">
        <v>2793281</v>
      </c>
      <c r="J34" s="807">
        <v>2941981</v>
      </c>
      <c r="K34" s="807">
        <v>2900074</v>
      </c>
      <c r="L34" s="807">
        <v>2862078</v>
      </c>
      <c r="M34" s="807">
        <v>3157240</v>
      </c>
      <c r="N34" s="1936">
        <v>3255662</v>
      </c>
    </row>
    <row r="35" spans="1:14">
      <c r="A35" s="1092"/>
      <c r="B35" s="797" t="s">
        <v>74</v>
      </c>
      <c r="C35" s="807">
        <v>778644</v>
      </c>
      <c r="D35" s="807">
        <v>676922</v>
      </c>
      <c r="E35" s="807">
        <v>673339</v>
      </c>
      <c r="F35" s="807">
        <v>736722</v>
      </c>
      <c r="G35" s="807">
        <v>783433</v>
      </c>
      <c r="H35" s="807">
        <v>621669</v>
      </c>
      <c r="I35" s="807">
        <v>654213</v>
      </c>
      <c r="J35" s="807">
        <v>759026</v>
      </c>
      <c r="K35" s="807">
        <v>712614</v>
      </c>
      <c r="L35" s="807">
        <v>741189</v>
      </c>
      <c r="M35" s="807">
        <v>759522</v>
      </c>
      <c r="N35" s="1936">
        <v>725493</v>
      </c>
    </row>
    <row r="36" spans="1:14">
      <c r="A36" s="1092"/>
      <c r="B36" s="797" t="s">
        <v>72</v>
      </c>
      <c r="C36" s="807">
        <v>33871</v>
      </c>
      <c r="D36" s="807">
        <v>25863</v>
      </c>
      <c r="E36" s="807">
        <v>30438</v>
      </c>
      <c r="F36" s="807">
        <v>22789</v>
      </c>
      <c r="G36" s="807">
        <v>22738</v>
      </c>
      <c r="H36" s="807">
        <v>26757</v>
      </c>
      <c r="I36" s="807">
        <v>21489</v>
      </c>
      <c r="J36" s="807">
        <v>26150</v>
      </c>
      <c r="K36" s="807">
        <v>24142</v>
      </c>
      <c r="L36" s="807">
        <v>23945</v>
      </c>
      <c r="M36" s="807">
        <v>32325</v>
      </c>
      <c r="N36" s="1936">
        <v>39091</v>
      </c>
    </row>
    <row r="37" spans="1:14">
      <c r="A37" s="1092"/>
      <c r="B37" s="797" t="s">
        <v>73</v>
      </c>
      <c r="C37" s="807">
        <v>144309</v>
      </c>
      <c r="D37" s="807">
        <v>130476</v>
      </c>
      <c r="E37" s="807">
        <v>138008</v>
      </c>
      <c r="F37" s="807">
        <v>143065</v>
      </c>
      <c r="G37" s="807">
        <v>149665</v>
      </c>
      <c r="H37" s="807">
        <v>82673</v>
      </c>
      <c r="I37" s="807">
        <v>139063</v>
      </c>
      <c r="J37" s="807">
        <v>150071</v>
      </c>
      <c r="K37" s="807">
        <v>141927</v>
      </c>
      <c r="L37" s="807">
        <v>134199</v>
      </c>
      <c r="M37" s="807">
        <v>131380</v>
      </c>
      <c r="N37" s="1936">
        <v>130539</v>
      </c>
    </row>
    <row r="38" spans="1:14">
      <c r="A38" s="1092"/>
      <c r="B38" s="797" t="s">
        <v>75</v>
      </c>
      <c r="C38" s="807">
        <v>600464</v>
      </c>
      <c r="D38" s="807">
        <v>520583</v>
      </c>
      <c r="E38" s="807">
        <v>504893</v>
      </c>
      <c r="F38" s="807">
        <v>570868</v>
      </c>
      <c r="G38" s="807">
        <v>611031</v>
      </c>
      <c r="H38" s="807">
        <v>512238</v>
      </c>
      <c r="I38" s="807">
        <v>493661</v>
      </c>
      <c r="J38" s="807">
        <v>582805</v>
      </c>
      <c r="K38" s="807">
        <v>546545</v>
      </c>
      <c r="L38" s="807">
        <v>583045</v>
      </c>
      <c r="M38" s="807">
        <v>595817</v>
      </c>
      <c r="N38" s="1936">
        <v>555862</v>
      </c>
    </row>
    <row r="39" spans="1:14">
      <c r="A39" s="1092"/>
      <c r="B39" s="797" t="s">
        <v>1052</v>
      </c>
      <c r="C39" s="807">
        <v>63648</v>
      </c>
      <c r="D39" s="807">
        <v>65385</v>
      </c>
      <c r="E39" s="807">
        <v>-101736</v>
      </c>
      <c r="F39" s="807">
        <v>54067</v>
      </c>
      <c r="G39" s="807">
        <v>-17345</v>
      </c>
      <c r="H39" s="807">
        <v>45016</v>
      </c>
      <c r="I39" s="807">
        <v>60972</v>
      </c>
      <c r="J39" s="807">
        <v>6596</v>
      </c>
      <c r="K39" s="807">
        <v>-137340</v>
      </c>
      <c r="L39" s="807">
        <v>-438</v>
      </c>
      <c r="M39" s="807">
        <v>61283</v>
      </c>
      <c r="N39" s="1936">
        <v>35547</v>
      </c>
    </row>
    <row r="40" spans="1:14">
      <c r="A40" s="1092"/>
      <c r="B40" s="797" t="s">
        <v>77</v>
      </c>
      <c r="C40" s="807">
        <v>63815</v>
      </c>
      <c r="D40" s="807">
        <v>65668</v>
      </c>
      <c r="E40" s="807">
        <v>-102227</v>
      </c>
      <c r="F40" s="807">
        <v>53953</v>
      </c>
      <c r="G40" s="807">
        <v>-16887</v>
      </c>
      <c r="H40" s="807">
        <v>45003</v>
      </c>
      <c r="I40" s="807">
        <v>61233</v>
      </c>
      <c r="J40" s="807">
        <v>7049</v>
      </c>
      <c r="K40" s="807">
        <v>-137490</v>
      </c>
      <c r="L40" s="807">
        <v>-525</v>
      </c>
      <c r="M40" s="807">
        <v>61220</v>
      </c>
      <c r="N40" s="1936">
        <v>35656</v>
      </c>
    </row>
    <row r="41" spans="1:14">
      <c r="A41" s="1095"/>
      <c r="B41" s="1096" t="s">
        <v>78</v>
      </c>
      <c r="C41" s="807">
        <v>-167</v>
      </c>
      <c r="D41" s="1097">
        <v>-283</v>
      </c>
      <c r="E41" s="1097">
        <v>491</v>
      </c>
      <c r="F41" s="1097">
        <v>113</v>
      </c>
      <c r="G41" s="1097">
        <v>-457</v>
      </c>
      <c r="H41" s="1097">
        <v>14</v>
      </c>
      <c r="I41" s="1097">
        <v>-261</v>
      </c>
      <c r="J41" s="1097">
        <v>-453</v>
      </c>
      <c r="K41" s="1097">
        <v>151</v>
      </c>
      <c r="L41" s="1097">
        <v>87</v>
      </c>
      <c r="M41" s="1097">
        <v>63</v>
      </c>
      <c r="N41" s="1936">
        <v>-109</v>
      </c>
    </row>
    <row r="42" spans="1:14">
      <c r="A42" s="1098"/>
      <c r="B42" s="1099" t="s">
        <v>1053</v>
      </c>
      <c r="C42" s="1100">
        <v>-436376</v>
      </c>
      <c r="D42" s="1100">
        <v>-396655</v>
      </c>
      <c r="E42" s="1100">
        <v>-524951</v>
      </c>
      <c r="F42" s="1100">
        <v>-1622336</v>
      </c>
      <c r="G42" s="1100">
        <v>-671566</v>
      </c>
      <c r="H42" s="1100">
        <v>-771572</v>
      </c>
      <c r="I42" s="1100">
        <v>-746322</v>
      </c>
      <c r="J42" s="1100">
        <v>-1297694</v>
      </c>
      <c r="K42" s="1100">
        <v>-478011</v>
      </c>
      <c r="L42" s="1100">
        <v>-237807</v>
      </c>
      <c r="M42" s="1100">
        <v>-501034</v>
      </c>
      <c r="N42" s="3260">
        <v>-240675</v>
      </c>
    </row>
    <row r="43" spans="1:14">
      <c r="A43" s="1092"/>
      <c r="B43" s="797" t="s">
        <v>1054</v>
      </c>
      <c r="C43" s="807">
        <v>16997274</v>
      </c>
      <c r="D43" s="807">
        <v>17744844</v>
      </c>
      <c r="E43" s="807">
        <v>17419975</v>
      </c>
      <c r="F43" s="807">
        <v>14486215</v>
      </c>
      <c r="G43" s="807">
        <v>15670480</v>
      </c>
      <c r="H43" s="807">
        <v>15644311</v>
      </c>
      <c r="I43" s="807">
        <v>15261484</v>
      </c>
      <c r="J43" s="807">
        <v>15464997</v>
      </c>
      <c r="K43" s="807">
        <v>16184389</v>
      </c>
      <c r="L43" s="807">
        <v>16222252</v>
      </c>
      <c r="M43" s="807">
        <v>16117684</v>
      </c>
      <c r="N43" s="1936">
        <v>16968943</v>
      </c>
    </row>
    <row r="44" spans="1:14">
      <c r="A44" s="1092"/>
      <c r="B44" s="797" t="s">
        <v>1055</v>
      </c>
      <c r="C44" s="807">
        <v>17065928</v>
      </c>
      <c r="D44" s="807">
        <v>17207191</v>
      </c>
      <c r="E44" s="807">
        <v>17331019</v>
      </c>
      <c r="F44" s="807">
        <v>15529812</v>
      </c>
      <c r="G44" s="807">
        <v>15917841</v>
      </c>
      <c r="H44" s="807">
        <v>16057211</v>
      </c>
      <c r="I44" s="807">
        <v>15928277</v>
      </c>
      <c r="J44" s="807">
        <v>16567822</v>
      </c>
      <c r="K44" s="807">
        <v>16700938</v>
      </c>
      <c r="L44" s="807">
        <v>16743500</v>
      </c>
      <c r="M44" s="807">
        <v>16806734</v>
      </c>
      <c r="N44" s="1936">
        <v>17630393</v>
      </c>
    </row>
    <row r="45" spans="1:14" ht="13.5" customHeight="1">
      <c r="A45" s="1102"/>
      <c r="B45" s="797" t="s">
        <v>1056</v>
      </c>
      <c r="C45" s="807">
        <v>-31663</v>
      </c>
      <c r="D45" s="807">
        <v>-8358</v>
      </c>
      <c r="E45" s="807">
        <v>-54427</v>
      </c>
      <c r="F45" s="807">
        <v>66568</v>
      </c>
      <c r="G45" s="807">
        <v>-66766</v>
      </c>
      <c r="H45" s="807">
        <v>-31005</v>
      </c>
      <c r="I45" s="807">
        <v>-34583</v>
      </c>
      <c r="J45" s="807">
        <v>-17553</v>
      </c>
      <c r="K45" s="807">
        <v>-26588</v>
      </c>
      <c r="L45" s="807">
        <v>-46635</v>
      </c>
      <c r="M45" s="807">
        <v>-51955</v>
      </c>
      <c r="N45" s="1936">
        <v>-23519</v>
      </c>
    </row>
    <row r="46" spans="1:14" ht="13.5" customHeight="1">
      <c r="A46" s="1102"/>
      <c r="B46" s="1137" t="s">
        <v>1057</v>
      </c>
      <c r="C46" s="1103">
        <v>-100317</v>
      </c>
      <c r="D46" s="1103">
        <v>529295</v>
      </c>
      <c r="E46" s="1103">
        <v>34529</v>
      </c>
      <c r="F46" s="1103">
        <v>-977029</v>
      </c>
      <c r="G46" s="1103">
        <v>-314127</v>
      </c>
      <c r="H46" s="1103">
        <v>-443905</v>
      </c>
      <c r="I46" s="1103">
        <v>-701376</v>
      </c>
      <c r="J46" s="1104">
        <v>-1120378</v>
      </c>
      <c r="K46" s="1103">
        <v>-543137</v>
      </c>
      <c r="L46" s="1103">
        <v>-567883</v>
      </c>
      <c r="M46" s="1103">
        <v>-741005</v>
      </c>
      <c r="N46" s="1936">
        <v>-684969</v>
      </c>
    </row>
    <row r="47" spans="1:14">
      <c r="A47" s="1095"/>
      <c r="B47" s="1096" t="s">
        <v>1058</v>
      </c>
      <c r="C47" s="1097">
        <v>-336059</v>
      </c>
      <c r="D47" s="1097">
        <v>-925949</v>
      </c>
      <c r="E47" s="1097">
        <v>-559479</v>
      </c>
      <c r="F47" s="1097">
        <v>-645307</v>
      </c>
      <c r="G47" s="1097">
        <v>-357439</v>
      </c>
      <c r="H47" s="1097">
        <v>-327666</v>
      </c>
      <c r="I47" s="1097">
        <v>-44946</v>
      </c>
      <c r="J47" s="1097">
        <v>-177316</v>
      </c>
      <c r="K47" s="1097">
        <v>65126</v>
      </c>
      <c r="L47" s="1097">
        <v>330077</v>
      </c>
      <c r="M47" s="1097">
        <v>239971</v>
      </c>
      <c r="N47" s="3261">
        <v>444293</v>
      </c>
    </row>
    <row r="48" spans="1:14">
      <c r="A48" s="1105"/>
      <c r="B48" s="1106" t="s">
        <v>83</v>
      </c>
      <c r="C48" s="1107">
        <v>20685166</v>
      </c>
      <c r="D48" s="1107">
        <v>20627278</v>
      </c>
      <c r="E48" s="1107">
        <v>20205463</v>
      </c>
      <c r="F48" s="1107">
        <v>18779507</v>
      </c>
      <c r="G48" s="1107">
        <v>19644871</v>
      </c>
      <c r="H48" s="1107">
        <v>19410166</v>
      </c>
      <c r="I48" s="1107">
        <v>19529340</v>
      </c>
      <c r="J48" s="1107">
        <v>19804763</v>
      </c>
      <c r="K48" s="1107">
        <v>20303990</v>
      </c>
      <c r="L48" s="1107">
        <v>20829387</v>
      </c>
      <c r="M48" s="1107">
        <v>20937780</v>
      </c>
      <c r="N48" s="1937">
        <v>21328823</v>
      </c>
    </row>
    <row r="49" spans="1:14">
      <c r="A49" s="1092" t="s">
        <v>84</v>
      </c>
      <c r="B49" s="1108" t="s">
        <v>85</v>
      </c>
      <c r="C49" s="807">
        <v>1949009</v>
      </c>
      <c r="D49" s="807">
        <v>1759493</v>
      </c>
      <c r="E49" s="807">
        <v>1720611</v>
      </c>
      <c r="F49" s="807">
        <v>1831142</v>
      </c>
      <c r="G49" s="807">
        <v>1449808</v>
      </c>
      <c r="H49" s="807">
        <v>1466567</v>
      </c>
      <c r="I49" s="807">
        <v>1503048</v>
      </c>
      <c r="J49" s="807">
        <v>1624525</v>
      </c>
      <c r="K49" s="807">
        <v>1622496</v>
      </c>
      <c r="L49" s="807">
        <v>1583709</v>
      </c>
      <c r="M49" s="807">
        <v>1539132</v>
      </c>
      <c r="N49" s="1936">
        <v>1701150</v>
      </c>
    </row>
    <row r="50" spans="1:14" ht="14.25" thickBot="1">
      <c r="A50" s="1109" t="s">
        <v>86</v>
      </c>
      <c r="B50" s="1110" t="s">
        <v>364</v>
      </c>
      <c r="C50" s="1111">
        <v>22634175</v>
      </c>
      <c r="D50" s="1111">
        <v>22386771</v>
      </c>
      <c r="E50" s="1111">
        <v>21926074</v>
      </c>
      <c r="F50" s="1111">
        <v>20610649</v>
      </c>
      <c r="G50" s="1111">
        <v>21094679</v>
      </c>
      <c r="H50" s="1111">
        <v>20876733</v>
      </c>
      <c r="I50" s="1111">
        <v>21032388</v>
      </c>
      <c r="J50" s="1111">
        <v>21429288</v>
      </c>
      <c r="K50" s="1111">
        <v>21926486</v>
      </c>
      <c r="L50" s="1111">
        <v>22413096</v>
      </c>
      <c r="M50" s="1111">
        <v>22476912</v>
      </c>
      <c r="N50" s="1938">
        <v>23029973</v>
      </c>
    </row>
  </sheetData>
  <phoneticPr fontId="2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9" tint="0.39997558519241921"/>
  </sheetPr>
  <dimension ref="A1:O45"/>
  <sheetViews>
    <sheetView workbookViewId="0">
      <selection activeCell="J48" sqref="A48:J53"/>
    </sheetView>
  </sheetViews>
  <sheetFormatPr defaultRowHeight="13.5"/>
  <cols>
    <col min="1" max="1" width="2.625" style="138" customWidth="1"/>
    <col min="2" max="2" width="36.25" style="138" customWidth="1"/>
    <col min="3" max="14" width="11.75" style="138" customWidth="1"/>
    <col min="15" max="15" width="10.25" style="138" bestFit="1" customWidth="1"/>
    <col min="16" max="16384" width="9" style="138"/>
  </cols>
  <sheetData>
    <row r="1" spans="1:14" ht="14.25">
      <c r="A1" s="676"/>
      <c r="B1" s="1112" t="s">
        <v>975</v>
      </c>
      <c r="D1" s="1079"/>
    </row>
    <row r="2" spans="1:14" ht="14.25" thickBot="1">
      <c r="A2" s="676"/>
      <c r="B2" s="1080"/>
      <c r="J2" s="804"/>
      <c r="K2" s="804"/>
      <c r="L2" s="804"/>
      <c r="M2" s="804" t="s">
        <v>976</v>
      </c>
    </row>
    <row r="3" spans="1:14">
      <c r="A3" s="1081"/>
      <c r="B3" s="1082"/>
      <c r="C3" s="1113"/>
      <c r="D3" s="1114"/>
      <c r="E3" s="1114"/>
      <c r="F3" s="1114"/>
      <c r="G3" s="1114"/>
      <c r="H3" s="1114"/>
      <c r="I3" s="1114"/>
      <c r="J3" s="1114"/>
      <c r="K3" s="1114"/>
      <c r="L3" s="1114"/>
      <c r="M3" s="1114"/>
      <c r="N3" s="1924"/>
    </row>
    <row r="4" spans="1:14">
      <c r="A4" s="1084"/>
      <c r="B4" s="1115" t="s">
        <v>37</v>
      </c>
      <c r="C4" s="1069"/>
      <c r="D4" s="1069"/>
      <c r="E4" s="805"/>
      <c r="F4" s="806"/>
      <c r="G4" s="806"/>
      <c r="H4" s="806"/>
      <c r="I4" s="806"/>
      <c r="J4" s="806"/>
      <c r="K4" s="806"/>
      <c r="L4" s="806"/>
      <c r="M4" s="805"/>
      <c r="N4" s="1086"/>
    </row>
    <row r="5" spans="1:14">
      <c r="A5" s="1087"/>
      <c r="B5" s="1116"/>
      <c r="C5" s="1089" t="s">
        <v>166</v>
      </c>
      <c r="D5" s="1089" t="s">
        <v>167</v>
      </c>
      <c r="E5" s="1117" t="s">
        <v>956</v>
      </c>
      <c r="F5" s="1118" t="s">
        <v>957</v>
      </c>
      <c r="G5" s="1118" t="s">
        <v>958</v>
      </c>
      <c r="H5" s="1118" t="s">
        <v>959</v>
      </c>
      <c r="I5" s="1118" t="s">
        <v>960</v>
      </c>
      <c r="J5" s="1118" t="s">
        <v>961</v>
      </c>
      <c r="K5" s="1118" t="s">
        <v>962</v>
      </c>
      <c r="L5" s="1118" t="s">
        <v>963</v>
      </c>
      <c r="M5" s="1117" t="s">
        <v>964</v>
      </c>
      <c r="N5" s="1119" t="s">
        <v>1861</v>
      </c>
    </row>
    <row r="6" spans="1:14">
      <c r="A6" s="1092"/>
      <c r="B6" s="1093" t="s">
        <v>48</v>
      </c>
      <c r="C6" s="1120">
        <v>12616897</v>
      </c>
      <c r="D6" s="1120">
        <v>12805369</v>
      </c>
      <c r="E6" s="1120">
        <v>12425339</v>
      </c>
      <c r="F6" s="1120">
        <v>12541215</v>
      </c>
      <c r="G6" s="1120">
        <v>12659555</v>
      </c>
      <c r="H6" s="1120">
        <v>12720479</v>
      </c>
      <c r="I6" s="1120">
        <v>12772435</v>
      </c>
      <c r="J6" s="1120">
        <v>13284370</v>
      </c>
      <c r="K6" s="1120">
        <v>12873325</v>
      </c>
      <c r="L6" s="1120">
        <v>12946514</v>
      </c>
      <c r="M6" s="1120">
        <v>12940444</v>
      </c>
      <c r="N6" s="1936">
        <v>12970231</v>
      </c>
    </row>
    <row r="7" spans="1:14">
      <c r="A7" s="1092"/>
      <c r="B7" s="797" t="s">
        <v>49</v>
      </c>
      <c r="C7" s="1103">
        <v>12379973</v>
      </c>
      <c r="D7" s="1103">
        <v>12576787</v>
      </c>
      <c r="E7" s="1103">
        <v>12199896</v>
      </c>
      <c r="F7" s="1103">
        <v>12304773</v>
      </c>
      <c r="G7" s="1103">
        <v>12407620</v>
      </c>
      <c r="H7" s="1103">
        <v>12444838</v>
      </c>
      <c r="I7" s="1103">
        <v>12480454</v>
      </c>
      <c r="J7" s="1103">
        <v>12991088</v>
      </c>
      <c r="K7" s="1103">
        <v>12592421</v>
      </c>
      <c r="L7" s="1103">
        <v>12620452</v>
      </c>
      <c r="M7" s="1103">
        <v>12585157</v>
      </c>
      <c r="N7" s="1936">
        <v>12611066</v>
      </c>
    </row>
    <row r="8" spans="1:14">
      <c r="A8" s="1092"/>
      <c r="B8" s="797" t="s">
        <v>139</v>
      </c>
      <c r="C8" s="1103">
        <v>1693830</v>
      </c>
      <c r="D8" s="1103">
        <v>1728180</v>
      </c>
      <c r="E8" s="1103">
        <v>1721780</v>
      </c>
      <c r="F8" s="1103">
        <v>1765241</v>
      </c>
      <c r="G8" s="1103">
        <v>1815410</v>
      </c>
      <c r="H8" s="1103">
        <v>1823905</v>
      </c>
      <c r="I8" s="1103">
        <v>1871619</v>
      </c>
      <c r="J8" s="1103">
        <v>1900816</v>
      </c>
      <c r="K8" s="1103">
        <v>1856571</v>
      </c>
      <c r="L8" s="1103">
        <v>1901839</v>
      </c>
      <c r="M8" s="1103">
        <v>1878802</v>
      </c>
      <c r="N8" s="1936">
        <v>1862539</v>
      </c>
    </row>
    <row r="9" spans="1:14">
      <c r="A9" s="1092"/>
      <c r="B9" s="797" t="s">
        <v>140</v>
      </c>
      <c r="C9" s="1103">
        <v>402673</v>
      </c>
      <c r="D9" s="1103">
        <v>379701</v>
      </c>
      <c r="E9" s="1103">
        <v>357187</v>
      </c>
      <c r="F9" s="1103">
        <v>346837</v>
      </c>
      <c r="G9" s="1103">
        <v>321540</v>
      </c>
      <c r="H9" s="1103">
        <v>292516</v>
      </c>
      <c r="I9" s="1103">
        <v>288044</v>
      </c>
      <c r="J9" s="1103">
        <v>288551</v>
      </c>
      <c r="K9" s="1103">
        <v>260133</v>
      </c>
      <c r="L9" s="1103">
        <v>265723</v>
      </c>
      <c r="M9" s="1103">
        <v>253417</v>
      </c>
      <c r="N9" s="1936">
        <v>238861</v>
      </c>
    </row>
    <row r="10" spans="1:14">
      <c r="A10" s="1092"/>
      <c r="B10" s="797" t="s">
        <v>141</v>
      </c>
      <c r="C10" s="1103">
        <v>440358</v>
      </c>
      <c r="D10" s="1103">
        <v>430305</v>
      </c>
      <c r="E10" s="1103">
        <v>427604</v>
      </c>
      <c r="F10" s="1103">
        <v>423915</v>
      </c>
      <c r="G10" s="1103">
        <v>422355</v>
      </c>
      <c r="H10" s="1103">
        <v>433947</v>
      </c>
      <c r="I10" s="1103">
        <v>438784</v>
      </c>
      <c r="J10" s="1103">
        <v>487343</v>
      </c>
      <c r="K10" s="1103">
        <v>475407</v>
      </c>
      <c r="L10" s="1103">
        <v>460624</v>
      </c>
      <c r="M10" s="1103">
        <v>420120</v>
      </c>
      <c r="N10" s="1936">
        <v>385842</v>
      </c>
    </row>
    <row r="11" spans="1:14">
      <c r="A11" s="1092"/>
      <c r="B11" s="797" t="s">
        <v>142</v>
      </c>
      <c r="C11" s="1103">
        <v>3318441</v>
      </c>
      <c r="D11" s="1103">
        <v>3359078</v>
      </c>
      <c r="E11" s="1103">
        <v>3208114</v>
      </c>
      <c r="F11" s="1103">
        <v>3256054</v>
      </c>
      <c r="G11" s="1103">
        <v>3323663</v>
      </c>
      <c r="H11" s="1103">
        <v>3368735</v>
      </c>
      <c r="I11" s="1103">
        <v>3425890</v>
      </c>
      <c r="J11" s="1103">
        <v>3672137</v>
      </c>
      <c r="K11" s="1103">
        <v>3690079</v>
      </c>
      <c r="L11" s="1103">
        <v>3714968</v>
      </c>
      <c r="M11" s="1103">
        <v>3769160</v>
      </c>
      <c r="N11" s="1936">
        <v>3928540</v>
      </c>
    </row>
    <row r="12" spans="1:14">
      <c r="A12" s="1092"/>
      <c r="B12" s="797" t="s">
        <v>143</v>
      </c>
      <c r="C12" s="1103">
        <v>408723</v>
      </c>
      <c r="D12" s="1103">
        <v>409844</v>
      </c>
      <c r="E12" s="1103">
        <v>410321</v>
      </c>
      <c r="F12" s="1103">
        <v>411128</v>
      </c>
      <c r="G12" s="1103">
        <v>450108</v>
      </c>
      <c r="H12" s="1103">
        <v>449876</v>
      </c>
      <c r="I12" s="1103">
        <v>491854</v>
      </c>
      <c r="J12" s="1103">
        <v>587775</v>
      </c>
      <c r="K12" s="1103">
        <v>551475</v>
      </c>
      <c r="L12" s="1103">
        <v>553443</v>
      </c>
      <c r="M12" s="1103">
        <v>564141</v>
      </c>
      <c r="N12" s="1936">
        <v>573983</v>
      </c>
    </row>
    <row r="13" spans="1:14">
      <c r="A13" s="1092"/>
      <c r="B13" s="797" t="s">
        <v>144</v>
      </c>
      <c r="C13" s="1103">
        <v>265705</v>
      </c>
      <c r="D13" s="1103">
        <v>296525</v>
      </c>
      <c r="E13" s="1103">
        <v>305124</v>
      </c>
      <c r="F13" s="1103">
        <v>316303</v>
      </c>
      <c r="G13" s="1103">
        <v>316767</v>
      </c>
      <c r="H13" s="1103">
        <v>324966</v>
      </c>
      <c r="I13" s="1103">
        <v>319784</v>
      </c>
      <c r="J13" s="1103">
        <v>326592</v>
      </c>
      <c r="K13" s="1103">
        <v>324871</v>
      </c>
      <c r="L13" s="1103">
        <v>337236</v>
      </c>
      <c r="M13" s="1103">
        <v>336342</v>
      </c>
      <c r="N13" s="1936">
        <v>328048</v>
      </c>
    </row>
    <row r="14" spans="1:14">
      <c r="A14" s="1092"/>
      <c r="B14" s="797" t="s">
        <v>145</v>
      </c>
      <c r="C14" s="1103">
        <v>1389511</v>
      </c>
      <c r="D14" s="1103">
        <v>1355207</v>
      </c>
      <c r="E14" s="1103">
        <v>1296875</v>
      </c>
      <c r="F14" s="1103">
        <v>1346186</v>
      </c>
      <c r="G14" s="1103">
        <v>1274279</v>
      </c>
      <c r="H14" s="1103">
        <v>1280969</v>
      </c>
      <c r="I14" s="1103">
        <v>1288678</v>
      </c>
      <c r="J14" s="1103">
        <v>1269723</v>
      </c>
      <c r="K14" s="1103">
        <v>1187335</v>
      </c>
      <c r="L14" s="1103">
        <v>1149469</v>
      </c>
      <c r="M14" s="1103">
        <v>1172925</v>
      </c>
      <c r="N14" s="1936">
        <v>1142129</v>
      </c>
    </row>
    <row r="15" spans="1:14">
      <c r="A15" s="1092"/>
      <c r="B15" s="797" t="s">
        <v>146</v>
      </c>
      <c r="C15" s="1103">
        <v>322798</v>
      </c>
      <c r="D15" s="1103">
        <v>349143</v>
      </c>
      <c r="E15" s="1103">
        <v>364379</v>
      </c>
      <c r="F15" s="1103">
        <v>392524</v>
      </c>
      <c r="G15" s="1103">
        <v>412719</v>
      </c>
      <c r="H15" s="1103">
        <v>422222</v>
      </c>
      <c r="I15" s="1103">
        <v>422498</v>
      </c>
      <c r="J15" s="1103">
        <v>439753</v>
      </c>
      <c r="K15" s="1103">
        <v>448141</v>
      </c>
      <c r="L15" s="1103">
        <v>435799</v>
      </c>
      <c r="M15" s="1103">
        <v>450981</v>
      </c>
      <c r="N15" s="1936">
        <v>473107</v>
      </c>
    </row>
    <row r="16" spans="1:14">
      <c r="A16" s="1092"/>
      <c r="B16" s="797" t="s">
        <v>147</v>
      </c>
      <c r="C16" s="1103">
        <v>1001993</v>
      </c>
      <c r="D16" s="1103">
        <v>1036492</v>
      </c>
      <c r="E16" s="1103">
        <v>1034478</v>
      </c>
      <c r="F16" s="1103">
        <v>1062239</v>
      </c>
      <c r="G16" s="1103">
        <v>1127655</v>
      </c>
      <c r="H16" s="1103">
        <v>1094915</v>
      </c>
      <c r="I16" s="1103">
        <v>1076709</v>
      </c>
      <c r="J16" s="1103">
        <v>1109083</v>
      </c>
      <c r="K16" s="1103">
        <v>1053420</v>
      </c>
      <c r="L16" s="1103">
        <v>1019743</v>
      </c>
      <c r="M16" s="1103">
        <v>1004576</v>
      </c>
      <c r="N16" s="1936">
        <v>980899</v>
      </c>
    </row>
    <row r="17" spans="1:14">
      <c r="A17" s="1092"/>
      <c r="B17" s="797" t="s">
        <v>148</v>
      </c>
      <c r="C17" s="1103">
        <v>275073</v>
      </c>
      <c r="D17" s="1103">
        <v>280395</v>
      </c>
      <c r="E17" s="1103">
        <v>287605</v>
      </c>
      <c r="F17" s="1103">
        <v>304541</v>
      </c>
      <c r="G17" s="1103">
        <v>278989</v>
      </c>
      <c r="H17" s="1103">
        <v>276445</v>
      </c>
      <c r="I17" s="1103">
        <v>269967</v>
      </c>
      <c r="J17" s="1103">
        <v>259112</v>
      </c>
      <c r="K17" s="1103">
        <v>254001</v>
      </c>
      <c r="L17" s="1103">
        <v>250188</v>
      </c>
      <c r="M17" s="1103">
        <v>243149</v>
      </c>
      <c r="N17" s="1936">
        <v>233102</v>
      </c>
    </row>
    <row r="18" spans="1:14">
      <c r="A18" s="1092"/>
      <c r="B18" s="797" t="s">
        <v>149</v>
      </c>
      <c r="C18" s="1103">
        <v>988143</v>
      </c>
      <c r="D18" s="1103">
        <v>1012030</v>
      </c>
      <c r="E18" s="1103">
        <v>997033</v>
      </c>
      <c r="F18" s="1103">
        <v>981308</v>
      </c>
      <c r="G18" s="1103">
        <v>962082</v>
      </c>
      <c r="H18" s="1103">
        <v>954717</v>
      </c>
      <c r="I18" s="1103">
        <v>937093</v>
      </c>
      <c r="J18" s="1103">
        <v>927576</v>
      </c>
      <c r="K18" s="1103">
        <v>887791</v>
      </c>
      <c r="L18" s="1103">
        <v>878639</v>
      </c>
      <c r="M18" s="1103">
        <v>867846</v>
      </c>
      <c r="N18" s="1936">
        <v>851505</v>
      </c>
    </row>
    <row r="19" spans="1:14">
      <c r="A19" s="1092"/>
      <c r="B19" s="797" t="s">
        <v>150</v>
      </c>
      <c r="C19" s="1103">
        <v>1922636</v>
      </c>
      <c r="D19" s="1103">
        <v>1977672</v>
      </c>
      <c r="E19" s="1103">
        <v>1816186</v>
      </c>
      <c r="F19" s="1103">
        <v>1720411</v>
      </c>
      <c r="G19" s="1103">
        <v>1703721</v>
      </c>
      <c r="H19" s="1103">
        <v>1721625</v>
      </c>
      <c r="I19" s="1103">
        <v>1649668</v>
      </c>
      <c r="J19" s="1103">
        <v>1727978</v>
      </c>
      <c r="K19" s="1103">
        <v>1606385</v>
      </c>
      <c r="L19" s="1103">
        <v>1656819</v>
      </c>
      <c r="M19" s="1103">
        <v>1634216</v>
      </c>
      <c r="N19" s="1936">
        <v>1636119</v>
      </c>
    </row>
    <row r="20" spans="1:14">
      <c r="A20" s="1092"/>
      <c r="B20" s="797" t="s">
        <v>1868</v>
      </c>
      <c r="C20" s="1103">
        <v>10138408</v>
      </c>
      <c r="D20" s="1103">
        <v>10328615</v>
      </c>
      <c r="E20" s="1103">
        <v>10006458</v>
      </c>
      <c r="F20" s="1103">
        <v>10062009</v>
      </c>
      <c r="G20" s="1103">
        <v>10137140</v>
      </c>
      <c r="H20" s="1103">
        <v>10149742</v>
      </c>
      <c r="I20" s="1103">
        <v>10166202</v>
      </c>
      <c r="J20" s="1103">
        <v>10631853</v>
      </c>
      <c r="K20" s="1103">
        <v>10213676</v>
      </c>
      <c r="L20" s="1103">
        <v>10186184</v>
      </c>
      <c r="M20" s="1103">
        <v>10095784</v>
      </c>
      <c r="N20" s="1936">
        <v>10097174</v>
      </c>
    </row>
    <row r="21" spans="1:14">
      <c r="A21" s="1092"/>
      <c r="B21" s="797" t="s">
        <v>1869</v>
      </c>
      <c r="C21" s="1103">
        <v>2241565</v>
      </c>
      <c r="D21" s="1103">
        <v>2248172</v>
      </c>
      <c r="E21" s="1103">
        <v>2193438</v>
      </c>
      <c r="F21" s="1103">
        <v>2242764</v>
      </c>
      <c r="G21" s="1103">
        <v>2270480</v>
      </c>
      <c r="H21" s="1103">
        <v>2295096</v>
      </c>
      <c r="I21" s="1103">
        <v>2314252</v>
      </c>
      <c r="J21" s="1103">
        <v>2359235</v>
      </c>
      <c r="K21" s="1103">
        <v>2378745</v>
      </c>
      <c r="L21" s="1103">
        <v>2434268</v>
      </c>
      <c r="M21" s="1103">
        <v>2489373</v>
      </c>
      <c r="N21" s="1936">
        <v>2513892</v>
      </c>
    </row>
    <row r="22" spans="1:14">
      <c r="A22" s="1095"/>
      <c r="B22" s="1096" t="s">
        <v>60</v>
      </c>
      <c r="C22" s="1121">
        <v>237024</v>
      </c>
      <c r="D22" s="1121">
        <v>228990</v>
      </c>
      <c r="E22" s="1121">
        <v>225740</v>
      </c>
      <c r="F22" s="1121">
        <v>236579</v>
      </c>
      <c r="G22" s="1121">
        <v>252029</v>
      </c>
      <c r="H22" s="1121">
        <v>275641</v>
      </c>
      <c r="I22" s="1121">
        <v>291951</v>
      </c>
      <c r="J22" s="1121">
        <v>293207</v>
      </c>
      <c r="K22" s="1121">
        <v>280809</v>
      </c>
      <c r="L22" s="1121">
        <v>326564</v>
      </c>
      <c r="M22" s="1121">
        <v>356137</v>
      </c>
      <c r="N22" s="1936">
        <v>360052</v>
      </c>
    </row>
    <row r="23" spans="1:14">
      <c r="A23" s="1098"/>
      <c r="B23" s="1099" t="s">
        <v>61</v>
      </c>
      <c r="C23" s="1122">
        <v>3247330</v>
      </c>
      <c r="D23" s="1122">
        <v>3260913</v>
      </c>
      <c r="E23" s="1122">
        <v>3333925</v>
      </c>
      <c r="F23" s="1122">
        <v>3429437</v>
      </c>
      <c r="G23" s="1122">
        <v>3483200</v>
      </c>
      <c r="H23" s="1122">
        <v>3563497</v>
      </c>
      <c r="I23" s="1122">
        <v>3577509</v>
      </c>
      <c r="J23" s="1122">
        <v>3641779</v>
      </c>
      <c r="K23" s="1122">
        <v>3640775</v>
      </c>
      <c r="L23" s="1122">
        <v>3723232</v>
      </c>
      <c r="M23" s="1122">
        <v>3780697</v>
      </c>
      <c r="N23" s="3260">
        <v>3811893</v>
      </c>
    </row>
    <row r="24" spans="1:14">
      <c r="A24" s="1092"/>
      <c r="B24" s="797" t="s">
        <v>62</v>
      </c>
      <c r="C24" s="1103">
        <v>199277</v>
      </c>
      <c r="D24" s="1103">
        <v>186176</v>
      </c>
      <c r="E24" s="1103">
        <v>173700</v>
      </c>
      <c r="F24" s="1103">
        <v>159432</v>
      </c>
      <c r="G24" s="1103">
        <v>176161</v>
      </c>
      <c r="H24" s="1103">
        <v>197894</v>
      </c>
      <c r="I24" s="1103">
        <v>185311</v>
      </c>
      <c r="J24" s="1103">
        <v>189651</v>
      </c>
      <c r="K24" s="1103">
        <v>193251</v>
      </c>
      <c r="L24" s="1103">
        <v>186369</v>
      </c>
      <c r="M24" s="1103">
        <v>199410</v>
      </c>
      <c r="N24" s="1936">
        <v>189396</v>
      </c>
    </row>
    <row r="25" spans="1:14">
      <c r="A25" s="1092"/>
      <c r="B25" s="797" t="s">
        <v>63</v>
      </c>
      <c r="C25" s="1103">
        <v>724149</v>
      </c>
      <c r="D25" s="1103">
        <v>765944</v>
      </c>
      <c r="E25" s="1103">
        <v>737627</v>
      </c>
      <c r="F25" s="1103">
        <v>712018</v>
      </c>
      <c r="G25" s="1103">
        <v>728680</v>
      </c>
      <c r="H25" s="1103">
        <v>720335</v>
      </c>
      <c r="I25" s="1103">
        <v>698076</v>
      </c>
      <c r="J25" s="1103">
        <v>674163</v>
      </c>
      <c r="K25" s="1103">
        <v>672385</v>
      </c>
      <c r="L25" s="1103">
        <v>661288</v>
      </c>
      <c r="M25" s="1103">
        <v>666752</v>
      </c>
      <c r="N25" s="1936">
        <v>579057</v>
      </c>
    </row>
    <row r="26" spans="1:14">
      <c r="A26" s="1092"/>
      <c r="B26" s="797" t="s">
        <v>64</v>
      </c>
      <c r="C26" s="1103">
        <v>932360</v>
      </c>
      <c r="D26" s="1103">
        <v>942927</v>
      </c>
      <c r="E26" s="1103">
        <v>921058</v>
      </c>
      <c r="F26" s="1103">
        <v>966945</v>
      </c>
      <c r="G26" s="1103">
        <v>898930</v>
      </c>
      <c r="H26" s="1103">
        <v>900938</v>
      </c>
      <c r="I26" s="1103">
        <v>886637</v>
      </c>
      <c r="J26" s="1103">
        <v>911500</v>
      </c>
      <c r="K26" s="1103">
        <v>892473</v>
      </c>
      <c r="L26" s="1103">
        <v>911185</v>
      </c>
      <c r="M26" s="1103">
        <v>904572</v>
      </c>
      <c r="N26" s="1936">
        <v>982610</v>
      </c>
    </row>
    <row r="27" spans="1:14">
      <c r="A27" s="1092"/>
      <c r="B27" s="797" t="s">
        <v>65</v>
      </c>
      <c r="C27" s="1103">
        <v>1391545</v>
      </c>
      <c r="D27" s="1103">
        <v>1365866</v>
      </c>
      <c r="E27" s="1103">
        <v>1501539</v>
      </c>
      <c r="F27" s="1103">
        <v>1591042</v>
      </c>
      <c r="G27" s="1103">
        <v>1679430</v>
      </c>
      <c r="H27" s="1103">
        <v>1744330</v>
      </c>
      <c r="I27" s="1103">
        <v>1807487</v>
      </c>
      <c r="J27" s="1103">
        <v>1866465</v>
      </c>
      <c r="K27" s="1103">
        <v>1882665</v>
      </c>
      <c r="L27" s="1103">
        <v>1964390</v>
      </c>
      <c r="M27" s="1103">
        <v>2009964</v>
      </c>
      <c r="N27" s="1936">
        <v>2060830</v>
      </c>
    </row>
    <row r="28" spans="1:14">
      <c r="A28" s="1092"/>
      <c r="B28" s="797" t="s">
        <v>1049</v>
      </c>
      <c r="C28" s="1103">
        <v>15411001</v>
      </c>
      <c r="D28" s="1103">
        <v>15597949</v>
      </c>
      <c r="E28" s="1103">
        <v>15247606</v>
      </c>
      <c r="F28" s="1103">
        <v>15434317</v>
      </c>
      <c r="G28" s="1103">
        <v>15616914</v>
      </c>
      <c r="H28" s="1103">
        <v>15741211</v>
      </c>
      <c r="I28" s="1103">
        <v>15811800</v>
      </c>
      <c r="J28" s="1103">
        <v>16402895</v>
      </c>
      <c r="K28" s="1103">
        <v>15984660</v>
      </c>
      <c r="L28" s="1103">
        <v>16137966</v>
      </c>
      <c r="M28" s="1103">
        <v>16198425</v>
      </c>
      <c r="N28" s="1936">
        <v>16275900</v>
      </c>
    </row>
    <row r="29" spans="1:14">
      <c r="A29" s="1095"/>
      <c r="B29" s="1096" t="s">
        <v>1050</v>
      </c>
      <c r="C29" s="1121">
        <v>453226</v>
      </c>
      <c r="D29" s="1121">
        <v>468333</v>
      </c>
      <c r="E29" s="1121">
        <v>511657</v>
      </c>
      <c r="F29" s="1121">
        <v>536336</v>
      </c>
      <c r="G29" s="1121">
        <v>525841</v>
      </c>
      <c r="H29" s="1121">
        <v>542765</v>
      </c>
      <c r="I29" s="1121">
        <v>538145</v>
      </c>
      <c r="J29" s="1121">
        <v>523254</v>
      </c>
      <c r="K29" s="1121">
        <v>529440</v>
      </c>
      <c r="L29" s="1121">
        <v>531781</v>
      </c>
      <c r="M29" s="1121">
        <v>522716</v>
      </c>
      <c r="N29" s="3261">
        <v>506224</v>
      </c>
    </row>
    <row r="30" spans="1:14">
      <c r="A30" s="1098"/>
      <c r="B30" s="1101" t="s">
        <v>1051</v>
      </c>
      <c r="C30" s="1122">
        <v>4552252</v>
      </c>
      <c r="D30" s="1122">
        <v>4240254</v>
      </c>
      <c r="E30" s="1122">
        <v>4204959</v>
      </c>
      <c r="F30" s="1122">
        <v>4160274</v>
      </c>
      <c r="G30" s="1122">
        <v>4101311</v>
      </c>
      <c r="H30" s="1122">
        <v>3913318</v>
      </c>
      <c r="I30" s="1122">
        <v>4084698</v>
      </c>
      <c r="J30" s="1122">
        <v>4279081</v>
      </c>
      <c r="K30" s="1122">
        <v>3954505</v>
      </c>
      <c r="L30" s="1122">
        <v>4086477</v>
      </c>
      <c r="M30" s="1122">
        <v>4488300</v>
      </c>
      <c r="N30" s="1936">
        <v>4445400</v>
      </c>
    </row>
    <row r="31" spans="1:14">
      <c r="A31" s="1092"/>
      <c r="B31" s="797" t="s">
        <v>70</v>
      </c>
      <c r="C31" s="1103">
        <v>4491145</v>
      </c>
      <c r="D31" s="1103">
        <v>4178698</v>
      </c>
      <c r="E31" s="1103">
        <v>4303470</v>
      </c>
      <c r="F31" s="1103">
        <v>4106619</v>
      </c>
      <c r="G31" s="1103">
        <v>4117987</v>
      </c>
      <c r="H31" s="1103">
        <v>3868166</v>
      </c>
      <c r="I31" s="1103">
        <v>4022727</v>
      </c>
      <c r="J31" s="1103">
        <v>4271842</v>
      </c>
      <c r="K31" s="1103">
        <v>4089313</v>
      </c>
      <c r="L31" s="1103">
        <v>4087883</v>
      </c>
      <c r="M31" s="1103">
        <v>4428719</v>
      </c>
      <c r="N31" s="1936">
        <v>4412003</v>
      </c>
    </row>
    <row r="32" spans="1:14">
      <c r="A32" s="1092"/>
      <c r="B32" s="797" t="s">
        <v>71</v>
      </c>
      <c r="C32" s="1103">
        <v>3712698</v>
      </c>
      <c r="D32" s="1103">
        <v>3509829</v>
      </c>
      <c r="E32" s="1103">
        <v>3650533</v>
      </c>
      <c r="F32" s="1103">
        <v>3369599</v>
      </c>
      <c r="G32" s="1103">
        <v>3334440</v>
      </c>
      <c r="H32" s="1103">
        <v>3246415</v>
      </c>
      <c r="I32" s="1103">
        <v>3366081</v>
      </c>
      <c r="J32" s="1103">
        <v>3521053</v>
      </c>
      <c r="K32" s="1103">
        <v>3405353</v>
      </c>
      <c r="L32" s="1103">
        <v>3379525</v>
      </c>
      <c r="M32" s="1103">
        <v>3702439</v>
      </c>
      <c r="N32" s="1936">
        <v>3731600</v>
      </c>
    </row>
    <row r="33" spans="1:15">
      <c r="A33" s="1092"/>
      <c r="B33" s="797" t="s">
        <v>72</v>
      </c>
      <c r="C33" s="1103">
        <v>815208</v>
      </c>
      <c r="D33" s="1103">
        <v>700026</v>
      </c>
      <c r="E33" s="1103">
        <v>659340</v>
      </c>
      <c r="F33" s="1103">
        <v>521757</v>
      </c>
      <c r="G33" s="1103">
        <v>545073</v>
      </c>
      <c r="H33" s="1103">
        <v>550130</v>
      </c>
      <c r="I33" s="1103">
        <v>561582</v>
      </c>
      <c r="J33" s="1103">
        <v>587874</v>
      </c>
      <c r="K33" s="1103">
        <v>551261</v>
      </c>
      <c r="L33" s="1103">
        <v>572812</v>
      </c>
      <c r="M33" s="1103">
        <v>583412</v>
      </c>
      <c r="N33" s="1936">
        <v>542447</v>
      </c>
    </row>
    <row r="34" spans="1:15">
      <c r="A34" s="1092"/>
      <c r="B34" s="797" t="s">
        <v>73</v>
      </c>
      <c r="C34" s="1103">
        <v>2905432</v>
      </c>
      <c r="D34" s="1103">
        <v>2813278</v>
      </c>
      <c r="E34" s="1103">
        <v>2992060</v>
      </c>
      <c r="F34" s="1103">
        <v>2847071</v>
      </c>
      <c r="G34" s="1103">
        <v>2789169</v>
      </c>
      <c r="H34" s="1103">
        <v>2696285</v>
      </c>
      <c r="I34" s="1103">
        <v>2804499</v>
      </c>
      <c r="J34" s="1103">
        <v>2933181</v>
      </c>
      <c r="K34" s="1103">
        <v>2854404</v>
      </c>
      <c r="L34" s="1103">
        <v>2805959</v>
      </c>
      <c r="M34" s="1103">
        <v>3119802</v>
      </c>
      <c r="N34" s="1936">
        <v>3191825</v>
      </c>
    </row>
    <row r="35" spans="1:15">
      <c r="A35" s="1092"/>
      <c r="B35" s="797" t="s">
        <v>74</v>
      </c>
      <c r="C35" s="1103">
        <v>780759</v>
      </c>
      <c r="D35" s="1103">
        <v>668643</v>
      </c>
      <c r="E35" s="1103">
        <v>651595</v>
      </c>
      <c r="F35" s="1103">
        <v>737222</v>
      </c>
      <c r="G35" s="1103">
        <v>784477</v>
      </c>
      <c r="H35" s="1103">
        <v>621751</v>
      </c>
      <c r="I35" s="1103">
        <v>656637</v>
      </c>
      <c r="J35" s="1103">
        <v>750727</v>
      </c>
      <c r="K35" s="1103">
        <v>684075</v>
      </c>
      <c r="L35" s="1103">
        <v>708027</v>
      </c>
      <c r="M35" s="1103">
        <v>726738</v>
      </c>
      <c r="N35" s="1936">
        <v>681945</v>
      </c>
    </row>
    <row r="36" spans="1:15">
      <c r="A36" s="1092"/>
      <c r="B36" s="797" t="s">
        <v>72</v>
      </c>
      <c r="C36" s="1103">
        <v>34457</v>
      </c>
      <c r="D36" s="1103">
        <v>25863</v>
      </c>
      <c r="E36" s="1103">
        <v>29609</v>
      </c>
      <c r="F36" s="1103">
        <v>22973</v>
      </c>
      <c r="G36" s="1103">
        <v>22852</v>
      </c>
      <c r="H36" s="1103">
        <v>26757</v>
      </c>
      <c r="I36" s="1103">
        <v>21640</v>
      </c>
      <c r="J36" s="1103">
        <v>25688</v>
      </c>
      <c r="K36" s="1103">
        <v>22971</v>
      </c>
      <c r="L36" s="1103">
        <v>22718</v>
      </c>
      <c r="M36" s="1103">
        <v>30756</v>
      </c>
      <c r="N36" s="1936">
        <v>36465</v>
      </c>
    </row>
    <row r="37" spans="1:15">
      <c r="A37" s="1092"/>
      <c r="B37" s="797" t="s">
        <v>73</v>
      </c>
      <c r="C37" s="1103">
        <v>141064</v>
      </c>
      <c r="D37" s="1103">
        <v>126186</v>
      </c>
      <c r="E37" s="1103">
        <v>131939</v>
      </c>
      <c r="F37" s="1103">
        <v>141369</v>
      </c>
      <c r="G37" s="1103">
        <v>149068</v>
      </c>
      <c r="H37" s="1103">
        <v>82756</v>
      </c>
      <c r="I37" s="1103">
        <v>139902</v>
      </c>
      <c r="J37" s="1103">
        <v>149176</v>
      </c>
      <c r="K37" s="1103">
        <v>139144</v>
      </c>
      <c r="L37" s="1103">
        <v>130798</v>
      </c>
      <c r="M37" s="1103">
        <v>129184</v>
      </c>
      <c r="N37" s="1936">
        <v>126737</v>
      </c>
    </row>
    <row r="38" spans="1:15">
      <c r="A38" s="1092"/>
      <c r="B38" s="797" t="s">
        <v>75</v>
      </c>
      <c r="C38" s="1103">
        <v>605306</v>
      </c>
      <c r="D38" s="1103">
        <v>516452</v>
      </c>
      <c r="E38" s="1103">
        <v>489712</v>
      </c>
      <c r="F38" s="1103">
        <v>572586</v>
      </c>
      <c r="G38" s="1103">
        <v>612255</v>
      </c>
      <c r="H38" s="1103">
        <v>512238</v>
      </c>
      <c r="I38" s="1103">
        <v>495146</v>
      </c>
      <c r="J38" s="1103">
        <v>575894</v>
      </c>
      <c r="K38" s="1103">
        <v>522011</v>
      </c>
      <c r="L38" s="1103">
        <v>554226</v>
      </c>
      <c r="M38" s="1103">
        <v>566366</v>
      </c>
      <c r="N38" s="1936">
        <v>518528</v>
      </c>
    </row>
    <row r="39" spans="1:15">
      <c r="A39" s="1092"/>
      <c r="B39" s="797" t="s">
        <v>755</v>
      </c>
      <c r="C39" s="1103">
        <v>63061</v>
      </c>
      <c r="D39" s="1103">
        <v>63487</v>
      </c>
      <c r="E39" s="1103">
        <v>-97946</v>
      </c>
      <c r="F39" s="1103">
        <v>55052</v>
      </c>
      <c r="G39" s="1103">
        <v>-17472</v>
      </c>
      <c r="H39" s="1103">
        <v>45151</v>
      </c>
      <c r="I39" s="1103">
        <v>62003</v>
      </c>
      <c r="J39" s="1103">
        <v>6562</v>
      </c>
      <c r="K39" s="1103">
        <v>-135678</v>
      </c>
      <c r="L39" s="1103">
        <v>-421</v>
      </c>
      <c r="M39" s="1103">
        <v>60068</v>
      </c>
      <c r="N39" s="1936">
        <v>33802</v>
      </c>
    </row>
    <row r="40" spans="1:15">
      <c r="A40" s="1092"/>
      <c r="B40" s="797" t="s">
        <v>77</v>
      </c>
      <c r="C40" s="1103">
        <v>63183</v>
      </c>
      <c r="D40" s="1103">
        <v>63694</v>
      </c>
      <c r="E40" s="1103">
        <v>-98343</v>
      </c>
      <c r="F40" s="1103">
        <v>54886</v>
      </c>
      <c r="G40" s="1103">
        <v>-17011</v>
      </c>
      <c r="H40" s="1103">
        <v>45138</v>
      </c>
      <c r="I40" s="1103">
        <v>62261</v>
      </c>
      <c r="J40" s="1103">
        <v>6981</v>
      </c>
      <c r="K40" s="1103">
        <v>-135225</v>
      </c>
      <c r="L40" s="1103">
        <v>-531</v>
      </c>
      <c r="M40" s="1103">
        <v>63113</v>
      </c>
      <c r="N40" s="1936">
        <v>35656</v>
      </c>
    </row>
    <row r="41" spans="1:15">
      <c r="A41" s="1095"/>
      <c r="B41" s="1096" t="s">
        <v>78</v>
      </c>
      <c r="C41" s="1121">
        <v>-179</v>
      </c>
      <c r="D41" s="1121">
        <v>-272</v>
      </c>
      <c r="E41" s="1121">
        <v>496</v>
      </c>
      <c r="F41" s="1121">
        <v>129</v>
      </c>
      <c r="G41" s="1121">
        <v>-499</v>
      </c>
      <c r="H41" s="1121">
        <v>13</v>
      </c>
      <c r="I41" s="1121">
        <v>-251</v>
      </c>
      <c r="J41" s="1121">
        <v>-396</v>
      </c>
      <c r="K41" s="1121">
        <v>145</v>
      </c>
      <c r="L41" s="1121">
        <v>110</v>
      </c>
      <c r="M41" s="1121">
        <v>81</v>
      </c>
      <c r="N41" s="1936">
        <v>-128</v>
      </c>
    </row>
    <row r="42" spans="1:15" ht="23.25" customHeight="1">
      <c r="A42" s="1098"/>
      <c r="B42" s="1123" t="s">
        <v>1059</v>
      </c>
      <c r="C42" s="1122">
        <v>-633881</v>
      </c>
      <c r="D42" s="1122">
        <v>-429980</v>
      </c>
      <c r="E42" s="1122">
        <v>-418098</v>
      </c>
      <c r="F42" s="1122">
        <v>-1932716</v>
      </c>
      <c r="G42" s="1122">
        <v>-869649</v>
      </c>
      <c r="H42" s="1122">
        <v>-798615</v>
      </c>
      <c r="I42" s="1122">
        <v>-884586</v>
      </c>
      <c r="J42" s="1122">
        <v>-1344620</v>
      </c>
      <c r="K42" s="1122">
        <v>-515390</v>
      </c>
      <c r="L42" s="1122">
        <v>-582511</v>
      </c>
      <c r="M42" s="1122">
        <v>-909398</v>
      </c>
      <c r="N42" s="3262">
        <v>-487959</v>
      </c>
    </row>
    <row r="43" spans="1:15">
      <c r="A43" s="1105"/>
      <c r="B43" s="1106" t="s">
        <v>83</v>
      </c>
      <c r="C43" s="1107">
        <v>19782598</v>
      </c>
      <c r="D43" s="1107">
        <v>19876556</v>
      </c>
      <c r="E43" s="1107">
        <v>19546124</v>
      </c>
      <c r="F43" s="1107">
        <v>18198211</v>
      </c>
      <c r="G43" s="1107">
        <v>19374418</v>
      </c>
      <c r="H43" s="1107">
        <v>19398678</v>
      </c>
      <c r="I43" s="1107">
        <v>19550056</v>
      </c>
      <c r="J43" s="1107">
        <v>19860610</v>
      </c>
      <c r="K43" s="1107">
        <v>19953214</v>
      </c>
      <c r="L43" s="1107">
        <v>20173713</v>
      </c>
      <c r="M43" s="1107">
        <v>20300043</v>
      </c>
      <c r="N43" s="1937">
        <v>20739565</v>
      </c>
      <c r="O43" s="2001">
        <f>'1GDP長期時系列'!L35</f>
        <v>20761879</v>
      </c>
    </row>
    <row r="44" spans="1:15">
      <c r="A44" s="1092" t="s">
        <v>84</v>
      </c>
      <c r="B44" s="1108" t="s">
        <v>85</v>
      </c>
      <c r="C44" s="807">
        <v>1863297</v>
      </c>
      <c r="D44" s="807">
        <v>1695080</v>
      </c>
      <c r="E44" s="807">
        <v>1664034</v>
      </c>
      <c r="F44" s="807">
        <v>1774362</v>
      </c>
      <c r="G44" s="807">
        <v>1429791</v>
      </c>
      <c r="H44" s="807">
        <v>1465102</v>
      </c>
      <c r="I44" s="807">
        <v>1504553</v>
      </c>
      <c r="J44" s="807">
        <v>1629413</v>
      </c>
      <c r="K44" s="807">
        <v>1593807</v>
      </c>
      <c r="L44" s="807">
        <v>1533116</v>
      </c>
      <c r="M44" s="807">
        <v>1492854</v>
      </c>
      <c r="N44" s="1936">
        <v>1654815</v>
      </c>
      <c r="O44" s="2001">
        <f>ROUND(N44*O43/N43,0)</f>
        <v>1656595</v>
      </c>
    </row>
    <row r="45" spans="1:15" ht="14.25" thickBot="1">
      <c r="A45" s="1109" t="s">
        <v>86</v>
      </c>
      <c r="B45" s="1110" t="s">
        <v>364</v>
      </c>
      <c r="C45" s="1111">
        <v>21645895</v>
      </c>
      <c r="D45" s="1111">
        <v>21571636</v>
      </c>
      <c r="E45" s="1111">
        <v>21210158</v>
      </c>
      <c r="F45" s="1111">
        <v>19972573</v>
      </c>
      <c r="G45" s="1111">
        <v>20804209</v>
      </c>
      <c r="H45" s="1111">
        <v>20863780</v>
      </c>
      <c r="I45" s="1111">
        <v>21054609</v>
      </c>
      <c r="J45" s="1111">
        <v>21490023</v>
      </c>
      <c r="K45" s="1111">
        <v>21547021</v>
      </c>
      <c r="L45" s="1111">
        <v>21706829</v>
      </c>
      <c r="M45" s="1111">
        <v>21792897</v>
      </c>
      <c r="N45" s="1938">
        <v>22394380</v>
      </c>
      <c r="O45" s="2001">
        <f>O43+O44</f>
        <v>22418474</v>
      </c>
    </row>
  </sheetData>
  <phoneticPr fontId="2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9" tint="0.59999389629810485"/>
  </sheetPr>
  <dimension ref="A1:O54"/>
  <sheetViews>
    <sheetView workbookViewId="0">
      <selection activeCell="P21" sqref="A19:P21"/>
    </sheetView>
  </sheetViews>
  <sheetFormatPr defaultColWidth="13.25" defaultRowHeight="13.5"/>
  <cols>
    <col min="1" max="1" width="8" style="1217" customWidth="1"/>
    <col min="2" max="2" width="3.25" style="1217" customWidth="1"/>
    <col min="3" max="3" width="32.375" style="1217" customWidth="1"/>
    <col min="4" max="15" width="9.625" style="1217" customWidth="1"/>
    <col min="16" max="16384" width="13.25" style="1217"/>
  </cols>
  <sheetData>
    <row r="1" spans="1:15" ht="23.25" customHeight="1">
      <c r="A1" s="140" t="s">
        <v>998</v>
      </c>
      <c r="B1" s="1215"/>
      <c r="C1" s="1216"/>
      <c r="D1" s="1216"/>
    </row>
    <row r="2" spans="1:15" ht="17.25" customHeight="1" thickBot="1">
      <c r="A2" s="1218"/>
      <c r="B2" s="1215"/>
      <c r="C2" s="1215"/>
      <c r="D2" s="1215"/>
      <c r="E2" s="1219"/>
      <c r="F2" s="1219"/>
      <c r="G2" s="1219"/>
      <c r="H2" s="1219"/>
      <c r="I2" s="1219"/>
      <c r="J2" s="1219"/>
      <c r="L2" s="749"/>
      <c r="M2" s="1220"/>
      <c r="N2" s="1220" t="s">
        <v>670</v>
      </c>
    </row>
    <row r="3" spans="1:15" ht="15.75" customHeight="1">
      <c r="A3" s="1221"/>
      <c r="B3" s="1222"/>
      <c r="C3" s="1223"/>
      <c r="D3" s="3906" t="s">
        <v>860</v>
      </c>
      <c r="E3" s="3906"/>
      <c r="F3" s="3906"/>
      <c r="G3" s="3906"/>
      <c r="H3" s="3906"/>
      <c r="I3" s="3906"/>
      <c r="J3" s="3906"/>
      <c r="K3" s="3906"/>
      <c r="L3" s="3906"/>
      <c r="M3" s="3906"/>
      <c r="N3" s="3906"/>
      <c r="O3" s="3907"/>
    </row>
    <row r="4" spans="1:15" ht="15.75" customHeight="1">
      <c r="A4" s="3902" t="s">
        <v>186</v>
      </c>
      <c r="B4" s="3903"/>
      <c r="C4" s="3904"/>
      <c r="D4" s="1958" t="s">
        <v>187</v>
      </c>
      <c r="E4" s="1941" t="s">
        <v>1866</v>
      </c>
      <c r="F4" s="1942"/>
      <c r="G4" s="1942"/>
      <c r="H4" s="1942"/>
      <c r="I4" s="1942"/>
      <c r="J4" s="1942"/>
      <c r="K4" s="1943"/>
      <c r="L4" s="1942"/>
      <c r="M4" s="1943"/>
      <c r="N4" s="1943"/>
      <c r="O4" s="1923"/>
    </row>
    <row r="5" spans="1:15" ht="15.75" customHeight="1">
      <c r="A5" s="1224"/>
      <c r="B5" s="1225"/>
      <c r="C5" s="1226"/>
      <c r="D5" s="1959" t="s">
        <v>1867</v>
      </c>
      <c r="E5" s="1227" t="s">
        <v>233</v>
      </c>
      <c r="F5" s="1227" t="s">
        <v>234</v>
      </c>
      <c r="G5" s="1227" t="s">
        <v>235</v>
      </c>
      <c r="H5" s="1227" t="s">
        <v>236</v>
      </c>
      <c r="I5" s="1227" t="s">
        <v>237</v>
      </c>
      <c r="J5" s="1227" t="s">
        <v>238</v>
      </c>
      <c r="K5" s="1228" t="s">
        <v>402</v>
      </c>
      <c r="L5" s="1227" t="s">
        <v>502</v>
      </c>
      <c r="M5" s="1229" t="s">
        <v>833</v>
      </c>
      <c r="N5" s="1229" t="s">
        <v>999</v>
      </c>
      <c r="O5" s="1923" t="s">
        <v>1860</v>
      </c>
    </row>
    <row r="6" spans="1:15" ht="15.75" customHeight="1">
      <c r="A6" s="1230" t="s">
        <v>834</v>
      </c>
      <c r="B6" s="1231"/>
      <c r="C6" s="1961"/>
      <c r="D6" s="1949">
        <v>108.2</v>
      </c>
      <c r="E6" s="1950">
        <v>100.1</v>
      </c>
      <c r="F6" s="1950">
        <v>90.6</v>
      </c>
      <c r="G6" s="1950">
        <v>97.1</v>
      </c>
      <c r="H6" s="1950">
        <v>104.4</v>
      </c>
      <c r="I6" s="1950">
        <v>101.9</v>
      </c>
      <c r="J6" s="1950">
        <v>106.7</v>
      </c>
      <c r="K6" s="1950">
        <v>102.8</v>
      </c>
      <c r="L6" s="1950">
        <v>103.5</v>
      </c>
      <c r="M6" s="1950">
        <v>121</v>
      </c>
      <c r="N6" s="1950">
        <v>145.30000000000001</v>
      </c>
      <c r="O6" s="1946">
        <v>150.19999999999999</v>
      </c>
    </row>
    <row r="7" spans="1:15" ht="15.75" customHeight="1">
      <c r="A7" s="1230" t="s">
        <v>189</v>
      </c>
      <c r="B7" s="1233" t="s">
        <v>190</v>
      </c>
      <c r="C7" s="1961"/>
      <c r="D7" s="1949">
        <v>111.4</v>
      </c>
      <c r="E7" s="1951">
        <v>101.1</v>
      </c>
      <c r="F7" s="1951">
        <v>90.8</v>
      </c>
      <c r="G7" s="1951">
        <v>96.1</v>
      </c>
      <c r="H7" s="1951">
        <v>106.3</v>
      </c>
      <c r="I7" s="1951">
        <v>101</v>
      </c>
      <c r="J7" s="1951">
        <v>112.4</v>
      </c>
      <c r="K7" s="1951">
        <v>105.3</v>
      </c>
      <c r="L7" s="1951">
        <v>103</v>
      </c>
      <c r="M7" s="1951">
        <v>123.4</v>
      </c>
      <c r="N7" s="1951">
        <v>148.4</v>
      </c>
      <c r="O7" s="1944">
        <v>146.1</v>
      </c>
    </row>
    <row r="8" spans="1:15" ht="15.75" customHeight="1">
      <c r="A8" s="1230" t="s">
        <v>1000</v>
      </c>
      <c r="B8" s="1233" t="s">
        <v>191</v>
      </c>
      <c r="C8" s="1961"/>
      <c r="D8" s="1949">
        <v>107.4</v>
      </c>
      <c r="E8" s="1951">
        <v>104.2</v>
      </c>
      <c r="F8" s="1951">
        <v>101.5</v>
      </c>
      <c r="G8" s="1951">
        <v>106.5</v>
      </c>
      <c r="H8" s="1951">
        <v>105.3</v>
      </c>
      <c r="I8" s="1951">
        <v>97.3</v>
      </c>
      <c r="J8" s="1951">
        <v>95.8</v>
      </c>
      <c r="K8" s="1951">
        <v>113.8</v>
      </c>
      <c r="L8" s="1951">
        <v>103.6</v>
      </c>
      <c r="M8" s="1951">
        <v>102.7</v>
      </c>
      <c r="N8" s="1951">
        <v>114.8</v>
      </c>
      <c r="O8" s="1944">
        <v>119.7</v>
      </c>
    </row>
    <row r="9" spans="1:15" ht="15.75" customHeight="1">
      <c r="A9" s="1230" t="s">
        <v>192</v>
      </c>
      <c r="B9" s="1233" t="s">
        <v>193</v>
      </c>
      <c r="C9" s="1961"/>
      <c r="D9" s="1949">
        <v>96.9</v>
      </c>
      <c r="E9" s="1951">
        <v>93.8</v>
      </c>
      <c r="F9" s="1951">
        <v>85.2</v>
      </c>
      <c r="G9" s="1951">
        <v>95.8</v>
      </c>
      <c r="H9" s="1951">
        <v>96.3</v>
      </c>
      <c r="I9" s="1951">
        <v>107.4</v>
      </c>
      <c r="J9" s="1951">
        <v>95.5</v>
      </c>
      <c r="K9" s="1951">
        <v>97.5</v>
      </c>
      <c r="L9" s="1951">
        <v>113</v>
      </c>
      <c r="M9" s="1951">
        <v>127.6</v>
      </c>
      <c r="N9" s="1951">
        <v>155.19999999999999</v>
      </c>
      <c r="O9" s="1944">
        <v>189</v>
      </c>
    </row>
    <row r="10" spans="1:15" ht="15.75" customHeight="1">
      <c r="A10" s="1234"/>
      <c r="B10" s="336" t="s">
        <v>1001</v>
      </c>
      <c r="C10" s="1962"/>
      <c r="D10" s="1949">
        <v>108.2</v>
      </c>
      <c r="E10" s="1951">
        <v>100.1</v>
      </c>
      <c r="F10" s="1951">
        <v>90.6</v>
      </c>
      <c r="G10" s="1951">
        <v>97.1</v>
      </c>
      <c r="H10" s="1951">
        <v>104.4</v>
      </c>
      <c r="I10" s="1951">
        <v>101.9</v>
      </c>
      <c r="J10" s="1951">
        <v>106.7</v>
      </c>
      <c r="K10" s="1951">
        <v>102.8</v>
      </c>
      <c r="L10" s="1951">
        <v>103.5</v>
      </c>
      <c r="M10" s="1951">
        <v>121</v>
      </c>
      <c r="N10" s="1951">
        <v>145.30000000000001</v>
      </c>
      <c r="O10" s="3258">
        <v>150.19999999999999</v>
      </c>
    </row>
    <row r="11" spans="1:15" ht="15.75" customHeight="1">
      <c r="A11" s="1230" t="s">
        <v>835</v>
      </c>
      <c r="B11" s="1233"/>
      <c r="C11" s="1961"/>
      <c r="D11" s="1949">
        <v>60.9</v>
      </c>
      <c r="E11" s="1952">
        <v>66.400000000000006</v>
      </c>
      <c r="F11" s="1952">
        <v>69</v>
      </c>
      <c r="G11" s="1952">
        <v>98</v>
      </c>
      <c r="H11" s="1952">
        <v>99</v>
      </c>
      <c r="I11" s="1952">
        <v>101.7</v>
      </c>
      <c r="J11" s="1952">
        <v>104.8</v>
      </c>
      <c r="K11" s="1952">
        <v>108.4</v>
      </c>
      <c r="L11" s="1952">
        <v>120.1</v>
      </c>
      <c r="M11" s="1952">
        <v>129.69999999999999</v>
      </c>
      <c r="N11" s="1952">
        <v>130.69999999999999</v>
      </c>
      <c r="O11" s="1944">
        <v>128.19999999999999</v>
      </c>
    </row>
    <row r="12" spans="1:15" ht="15.75" customHeight="1">
      <c r="A12" s="1230" t="s">
        <v>836</v>
      </c>
      <c r="B12" s="1233"/>
      <c r="C12" s="1961"/>
      <c r="D12" s="1949">
        <v>111.8</v>
      </c>
      <c r="E12" s="1951">
        <v>108.8</v>
      </c>
      <c r="F12" s="1951">
        <v>107.4</v>
      </c>
      <c r="G12" s="1951">
        <v>109.3</v>
      </c>
      <c r="H12" s="1951">
        <v>103.3</v>
      </c>
      <c r="I12" s="1951">
        <v>99.6</v>
      </c>
      <c r="J12" s="1951">
        <v>99.6</v>
      </c>
      <c r="K12" s="1951">
        <v>99.4</v>
      </c>
      <c r="L12" s="1951">
        <v>100.7</v>
      </c>
      <c r="M12" s="1951">
        <v>106</v>
      </c>
      <c r="N12" s="1951">
        <v>105.1</v>
      </c>
      <c r="O12" s="1944">
        <v>102.4</v>
      </c>
    </row>
    <row r="13" spans="1:15" ht="15.75" customHeight="1">
      <c r="A13" s="1230" t="s">
        <v>189</v>
      </c>
      <c r="B13" s="1232" t="s">
        <v>837</v>
      </c>
      <c r="C13" s="1961"/>
      <c r="D13" s="1949">
        <v>91.5</v>
      </c>
      <c r="E13" s="1951">
        <v>90.7</v>
      </c>
      <c r="F13" s="1951">
        <v>98.2</v>
      </c>
      <c r="G13" s="1951">
        <v>99.6</v>
      </c>
      <c r="H13" s="1951">
        <v>100</v>
      </c>
      <c r="I13" s="1951">
        <v>99.9</v>
      </c>
      <c r="J13" s="1951">
        <v>98.8</v>
      </c>
      <c r="K13" s="1951">
        <v>98</v>
      </c>
      <c r="L13" s="1951">
        <v>99.9</v>
      </c>
      <c r="M13" s="1951">
        <v>105.3</v>
      </c>
      <c r="N13" s="1951">
        <v>105.5</v>
      </c>
      <c r="O13" s="1944">
        <v>103.7</v>
      </c>
    </row>
    <row r="14" spans="1:15" ht="15.75" customHeight="1">
      <c r="A14" s="1230" t="s">
        <v>673</v>
      </c>
      <c r="B14" s="1235" t="s">
        <v>838</v>
      </c>
      <c r="C14" s="1961"/>
      <c r="D14" s="1949">
        <v>102.4</v>
      </c>
      <c r="E14" s="1951">
        <v>102.6</v>
      </c>
      <c r="F14" s="1951">
        <v>102.5</v>
      </c>
      <c r="G14" s="1951">
        <v>105.4</v>
      </c>
      <c r="H14" s="1951">
        <v>99.9</v>
      </c>
      <c r="I14" s="1951">
        <v>101.8</v>
      </c>
      <c r="J14" s="1951">
        <v>103.2</v>
      </c>
      <c r="K14" s="1951">
        <v>102</v>
      </c>
      <c r="L14" s="1951">
        <v>104.6</v>
      </c>
      <c r="M14" s="1951">
        <v>108.7</v>
      </c>
      <c r="N14" s="1951">
        <v>110.9</v>
      </c>
      <c r="O14" s="1944">
        <v>107.5</v>
      </c>
    </row>
    <row r="15" spans="1:15" ht="15.75" customHeight="1">
      <c r="A15" s="1230" t="s">
        <v>192</v>
      </c>
      <c r="B15" s="1235" t="s">
        <v>839</v>
      </c>
      <c r="C15" s="1961"/>
      <c r="D15" s="1949">
        <v>90.6</v>
      </c>
      <c r="E15" s="1951">
        <v>93.8</v>
      </c>
      <c r="F15" s="1951">
        <v>98.5</v>
      </c>
      <c r="G15" s="1951">
        <v>112.8</v>
      </c>
      <c r="H15" s="1951">
        <v>103.2</v>
      </c>
      <c r="I15" s="1951">
        <v>100.9</v>
      </c>
      <c r="J15" s="1951">
        <v>101.6</v>
      </c>
      <c r="K15" s="1951">
        <v>94.4</v>
      </c>
      <c r="L15" s="1951">
        <v>95.8</v>
      </c>
      <c r="M15" s="1951">
        <v>101.9</v>
      </c>
      <c r="N15" s="1951">
        <v>103.6</v>
      </c>
      <c r="O15" s="1944">
        <v>97.6</v>
      </c>
    </row>
    <row r="16" spans="1:15" ht="15.75" customHeight="1">
      <c r="A16" s="1230" t="s">
        <v>194</v>
      </c>
      <c r="B16" s="1235" t="s">
        <v>1002</v>
      </c>
      <c r="C16" s="1961"/>
      <c r="D16" s="1949">
        <v>107</v>
      </c>
      <c r="E16" s="1951">
        <v>103.3</v>
      </c>
      <c r="F16" s="1951">
        <v>101.7</v>
      </c>
      <c r="G16" s="1951">
        <v>104.2</v>
      </c>
      <c r="H16" s="1951">
        <v>101</v>
      </c>
      <c r="I16" s="1951">
        <v>99.8</v>
      </c>
      <c r="J16" s="1951">
        <v>94.2</v>
      </c>
      <c r="K16" s="1951">
        <v>93.4</v>
      </c>
      <c r="L16" s="1951">
        <v>93</v>
      </c>
      <c r="M16" s="1951">
        <v>97.5</v>
      </c>
      <c r="N16" s="1951">
        <v>93.9</v>
      </c>
      <c r="O16" s="1944">
        <v>92.8</v>
      </c>
    </row>
    <row r="17" spans="1:15" ht="15.75" customHeight="1">
      <c r="A17" s="1230" t="s">
        <v>196</v>
      </c>
      <c r="B17" s="1235" t="s">
        <v>1003</v>
      </c>
      <c r="C17" s="1961"/>
      <c r="D17" s="1949">
        <v>112.6</v>
      </c>
      <c r="E17" s="1951">
        <v>106.8</v>
      </c>
      <c r="F17" s="1951">
        <v>106.3</v>
      </c>
      <c r="G17" s="1951">
        <v>89.7</v>
      </c>
      <c r="H17" s="1951">
        <v>111.1</v>
      </c>
      <c r="I17" s="1951">
        <v>95.8</v>
      </c>
      <c r="J17" s="1951">
        <v>78.3</v>
      </c>
      <c r="K17" s="1951">
        <v>70.400000000000006</v>
      </c>
      <c r="L17" s="1951">
        <v>76.3</v>
      </c>
      <c r="M17" s="1951">
        <v>81.599999999999994</v>
      </c>
      <c r="N17" s="1951">
        <v>88.7</v>
      </c>
      <c r="O17" s="1944">
        <v>101.9</v>
      </c>
    </row>
    <row r="18" spans="1:15" ht="15.75" customHeight="1">
      <c r="A18" s="1230" t="s">
        <v>207</v>
      </c>
      <c r="B18" s="1235" t="s">
        <v>1004</v>
      </c>
      <c r="C18" s="1961"/>
      <c r="D18" s="1949">
        <v>95.9</v>
      </c>
      <c r="E18" s="1951">
        <v>94.6</v>
      </c>
      <c r="F18" s="1951">
        <v>94.4</v>
      </c>
      <c r="G18" s="1951">
        <v>110.3</v>
      </c>
      <c r="H18" s="1951">
        <v>105.7</v>
      </c>
      <c r="I18" s="1951">
        <v>99.2</v>
      </c>
      <c r="J18" s="1951">
        <v>97.7</v>
      </c>
      <c r="K18" s="1951">
        <v>94.9</v>
      </c>
      <c r="L18" s="1951">
        <v>96.3</v>
      </c>
      <c r="M18" s="1951">
        <v>104.1</v>
      </c>
      <c r="N18" s="1951">
        <v>104.4</v>
      </c>
      <c r="O18" s="1944">
        <v>101.7</v>
      </c>
    </row>
    <row r="19" spans="1:15" ht="15.75" customHeight="1">
      <c r="A19" s="1230" t="s">
        <v>210</v>
      </c>
      <c r="B19" s="1235" t="s">
        <v>840</v>
      </c>
      <c r="C19" s="1963"/>
      <c r="D19" s="1953">
        <v>93.7</v>
      </c>
      <c r="E19" s="1951">
        <v>96</v>
      </c>
      <c r="F19" s="1951">
        <v>105.2</v>
      </c>
      <c r="G19" s="1951">
        <v>103.4</v>
      </c>
      <c r="H19" s="1951">
        <v>97.1</v>
      </c>
      <c r="I19" s="1951">
        <v>102.1</v>
      </c>
      <c r="J19" s="1951">
        <v>103.2</v>
      </c>
      <c r="K19" s="1951">
        <v>96.7</v>
      </c>
      <c r="L19" s="1951">
        <v>105.7</v>
      </c>
      <c r="M19" s="1951">
        <v>112.5</v>
      </c>
      <c r="N19" s="1951">
        <v>108.4</v>
      </c>
      <c r="O19" s="1944">
        <v>111.9</v>
      </c>
    </row>
    <row r="20" spans="1:15" ht="15.75" customHeight="1">
      <c r="A20" s="1230" t="s">
        <v>212</v>
      </c>
      <c r="B20" s="1235" t="s">
        <v>1005</v>
      </c>
      <c r="C20" s="1961"/>
      <c r="D20" s="1949">
        <v>100.4</v>
      </c>
      <c r="E20" s="1951">
        <v>101.4</v>
      </c>
      <c r="F20" s="1951">
        <v>99.4</v>
      </c>
      <c r="G20" s="1951">
        <v>109</v>
      </c>
      <c r="H20" s="1951">
        <v>101.9</v>
      </c>
      <c r="I20" s="1951">
        <v>101.2</v>
      </c>
      <c r="J20" s="1951">
        <v>111.6</v>
      </c>
      <c r="K20" s="1951">
        <v>113.7</v>
      </c>
      <c r="L20" s="1951">
        <v>118.4</v>
      </c>
      <c r="M20" s="1951">
        <v>128.4</v>
      </c>
      <c r="N20" s="1951">
        <v>135.1</v>
      </c>
      <c r="O20" s="1944">
        <v>127.3</v>
      </c>
    </row>
    <row r="21" spans="1:15" ht="15.75" customHeight="1">
      <c r="A21" s="1230" t="s">
        <v>214</v>
      </c>
      <c r="B21" s="1235" t="s">
        <v>841</v>
      </c>
      <c r="C21" s="1961"/>
      <c r="D21" s="1949">
        <v>111.6</v>
      </c>
      <c r="E21" s="1951">
        <v>110.6</v>
      </c>
      <c r="F21" s="1951">
        <v>105</v>
      </c>
      <c r="G21" s="1951">
        <v>107.6</v>
      </c>
      <c r="H21" s="1951">
        <v>103.6</v>
      </c>
      <c r="I21" s="1951">
        <v>100.3</v>
      </c>
      <c r="J21" s="1951">
        <v>104.9</v>
      </c>
      <c r="K21" s="1951">
        <v>106.9</v>
      </c>
      <c r="L21" s="1951">
        <v>108.8</v>
      </c>
      <c r="M21" s="1951">
        <v>113.6</v>
      </c>
      <c r="N21" s="1951">
        <v>114.4</v>
      </c>
      <c r="O21" s="1944">
        <v>111.6</v>
      </c>
    </row>
    <row r="22" spans="1:15" ht="15.75" customHeight="1">
      <c r="A22" s="1230" t="s">
        <v>1006</v>
      </c>
      <c r="B22" s="1235" t="s">
        <v>842</v>
      </c>
      <c r="C22" s="1961"/>
      <c r="D22" s="1949">
        <v>333.5</v>
      </c>
      <c r="E22" s="1951">
        <v>269.5</v>
      </c>
      <c r="F22" s="1951">
        <v>201.8</v>
      </c>
      <c r="G22" s="1951">
        <v>171.2</v>
      </c>
      <c r="H22" s="1951">
        <v>131.69999999999999</v>
      </c>
      <c r="I22" s="1951">
        <v>93</v>
      </c>
      <c r="J22" s="1951">
        <v>78.7</v>
      </c>
      <c r="K22" s="1951">
        <v>86.6</v>
      </c>
      <c r="L22" s="1951">
        <v>71.900000000000006</v>
      </c>
      <c r="M22" s="1951">
        <v>72.099999999999994</v>
      </c>
      <c r="N22" s="1951">
        <v>69.2</v>
      </c>
      <c r="O22" s="1944">
        <v>74.900000000000006</v>
      </c>
    </row>
    <row r="23" spans="1:15" ht="15.75" customHeight="1">
      <c r="A23" s="1230" t="s">
        <v>1007</v>
      </c>
      <c r="B23" s="1235" t="s">
        <v>1008</v>
      </c>
      <c r="C23" s="1961"/>
      <c r="D23" s="1949">
        <v>129.5</v>
      </c>
      <c r="E23" s="1951">
        <v>118.7</v>
      </c>
      <c r="F23" s="1951">
        <v>116.4</v>
      </c>
      <c r="G23" s="1951">
        <v>117.5</v>
      </c>
      <c r="H23" s="1951">
        <v>103.4</v>
      </c>
      <c r="I23" s="1951">
        <v>99.3</v>
      </c>
      <c r="J23" s="1951">
        <v>97.2</v>
      </c>
      <c r="K23" s="1951">
        <v>95.9</v>
      </c>
      <c r="L23" s="1951">
        <v>91.8</v>
      </c>
      <c r="M23" s="1951">
        <v>93.7</v>
      </c>
      <c r="N23" s="1951">
        <v>90.4</v>
      </c>
      <c r="O23" s="1944">
        <v>82</v>
      </c>
    </row>
    <row r="24" spans="1:15" ht="15.75" customHeight="1">
      <c r="A24" s="1230" t="s">
        <v>1009</v>
      </c>
      <c r="B24" s="1235" t="s">
        <v>843</v>
      </c>
      <c r="C24" s="1961"/>
      <c r="D24" s="1949">
        <v>249.3</v>
      </c>
      <c r="E24" s="1951">
        <v>206.9</v>
      </c>
      <c r="F24" s="1951">
        <v>171.7</v>
      </c>
      <c r="G24" s="1951">
        <v>146.4</v>
      </c>
      <c r="H24" s="1951">
        <v>119.6</v>
      </c>
      <c r="I24" s="1951">
        <v>90.3</v>
      </c>
      <c r="J24" s="1951">
        <v>84</v>
      </c>
      <c r="K24" s="1951">
        <v>82.1</v>
      </c>
      <c r="L24" s="1951">
        <v>81.7</v>
      </c>
      <c r="M24" s="1951">
        <v>96.9</v>
      </c>
      <c r="N24" s="1951">
        <v>97.2</v>
      </c>
      <c r="O24" s="1944">
        <v>91.4</v>
      </c>
    </row>
    <row r="25" spans="1:15" ht="15.75" customHeight="1">
      <c r="A25" s="1230" t="s">
        <v>1010</v>
      </c>
      <c r="B25" s="1235" t="s">
        <v>844</v>
      </c>
      <c r="C25" s="1961"/>
      <c r="D25" s="1949">
        <v>113.3</v>
      </c>
      <c r="E25" s="1951">
        <v>111.3</v>
      </c>
      <c r="F25" s="1951">
        <v>104.2</v>
      </c>
      <c r="G25" s="1951">
        <v>108.9</v>
      </c>
      <c r="H25" s="1951">
        <v>104.4</v>
      </c>
      <c r="I25" s="1951">
        <v>99.4</v>
      </c>
      <c r="J25" s="1951">
        <v>103.5</v>
      </c>
      <c r="K25" s="1951">
        <v>109.4</v>
      </c>
      <c r="L25" s="1951">
        <v>112.4</v>
      </c>
      <c r="M25" s="1951">
        <v>118.5</v>
      </c>
      <c r="N25" s="1951">
        <v>114.2</v>
      </c>
      <c r="O25" s="1944">
        <v>112.1</v>
      </c>
    </row>
    <row r="26" spans="1:15" ht="15.75" customHeight="1">
      <c r="A26" s="1230" t="s">
        <v>1011</v>
      </c>
      <c r="B26" s="1235" t="s">
        <v>845</v>
      </c>
      <c r="C26" s="1961"/>
      <c r="D26" s="1949">
        <v>116.1</v>
      </c>
      <c r="E26" s="1951">
        <v>111.5</v>
      </c>
      <c r="F26" s="1951">
        <v>107.5</v>
      </c>
      <c r="G26" s="1951">
        <v>101.7</v>
      </c>
      <c r="H26" s="1951">
        <v>98</v>
      </c>
      <c r="I26" s="1951">
        <v>100</v>
      </c>
      <c r="J26" s="1951">
        <v>96.8</v>
      </c>
      <c r="K26" s="1951">
        <v>94.3</v>
      </c>
      <c r="L26" s="1951">
        <v>95</v>
      </c>
      <c r="M26" s="1951">
        <v>96.4</v>
      </c>
      <c r="N26" s="1951">
        <v>101</v>
      </c>
      <c r="O26" s="1944">
        <v>100.4</v>
      </c>
    </row>
    <row r="27" spans="1:15" ht="15.75" customHeight="1">
      <c r="A27" s="1230" t="s">
        <v>1012</v>
      </c>
      <c r="B27" s="1235" t="s">
        <v>1013</v>
      </c>
      <c r="C27" s="1961"/>
      <c r="D27" s="1949">
        <v>101.7</v>
      </c>
      <c r="E27" s="1951">
        <v>99.7</v>
      </c>
      <c r="F27" s="1951">
        <v>100.7</v>
      </c>
      <c r="G27" s="1951">
        <v>110.7</v>
      </c>
      <c r="H27" s="1951">
        <v>104.1</v>
      </c>
      <c r="I27" s="1951">
        <v>100.2</v>
      </c>
      <c r="J27" s="1951">
        <v>100.5</v>
      </c>
      <c r="K27" s="1951">
        <v>99</v>
      </c>
      <c r="L27" s="1951">
        <v>100.3</v>
      </c>
      <c r="M27" s="1951">
        <v>105.5</v>
      </c>
      <c r="N27" s="1951">
        <v>105.6</v>
      </c>
      <c r="O27" s="1944">
        <v>100.9</v>
      </c>
    </row>
    <row r="28" spans="1:15" ht="15.75" customHeight="1">
      <c r="A28" s="1230" t="s">
        <v>846</v>
      </c>
      <c r="B28" s="1233"/>
      <c r="C28" s="1961"/>
      <c r="D28" s="1949">
        <v>99</v>
      </c>
      <c r="E28" s="1951">
        <v>100.8</v>
      </c>
      <c r="F28" s="1951">
        <v>103</v>
      </c>
      <c r="G28" s="1951">
        <v>100.4</v>
      </c>
      <c r="H28" s="1951">
        <v>100.4</v>
      </c>
      <c r="I28" s="1951">
        <v>100.2</v>
      </c>
      <c r="J28" s="1951">
        <v>99.8</v>
      </c>
      <c r="K28" s="1951">
        <v>100.6</v>
      </c>
      <c r="L28" s="1951">
        <v>102.8</v>
      </c>
      <c r="M28" s="1951">
        <v>104.4</v>
      </c>
      <c r="N28" s="1951">
        <v>105.1</v>
      </c>
      <c r="O28" s="1944">
        <v>106</v>
      </c>
    </row>
    <row r="29" spans="1:15" ht="15.75" customHeight="1">
      <c r="A29" s="1234"/>
      <c r="B29" s="336" t="s">
        <v>1014</v>
      </c>
      <c r="C29" s="1962"/>
      <c r="D29" s="1949">
        <v>109.9</v>
      </c>
      <c r="E29" s="1954">
        <v>107.7</v>
      </c>
      <c r="F29" s="1954">
        <v>106.8</v>
      </c>
      <c r="G29" s="1954">
        <v>108.1</v>
      </c>
      <c r="H29" s="1954">
        <v>103</v>
      </c>
      <c r="I29" s="1954">
        <v>99.7</v>
      </c>
      <c r="J29" s="1954">
        <v>99.6</v>
      </c>
      <c r="K29" s="1954">
        <v>99.6</v>
      </c>
      <c r="L29" s="1954">
        <v>101</v>
      </c>
      <c r="M29" s="1954">
        <v>105.8</v>
      </c>
      <c r="N29" s="1954">
        <v>105.2</v>
      </c>
      <c r="O29" s="1944">
        <v>103</v>
      </c>
    </row>
    <row r="30" spans="1:15" ht="15.75" customHeight="1">
      <c r="A30" s="1230" t="s">
        <v>847</v>
      </c>
      <c r="B30" s="1233"/>
      <c r="C30" s="1961"/>
      <c r="D30" s="1949">
        <v>103.8</v>
      </c>
      <c r="E30" s="1951">
        <v>103.5</v>
      </c>
      <c r="F30" s="1951">
        <v>104.5</v>
      </c>
      <c r="G30" s="1951">
        <v>105</v>
      </c>
      <c r="H30" s="1951">
        <v>104.7</v>
      </c>
      <c r="I30" s="1951">
        <v>104.1</v>
      </c>
      <c r="J30" s="1951">
        <v>110.7</v>
      </c>
      <c r="K30" s="1951">
        <v>116.7</v>
      </c>
      <c r="L30" s="1951">
        <v>126.7</v>
      </c>
      <c r="M30" s="1951">
        <v>127.9</v>
      </c>
      <c r="N30" s="1951">
        <v>123.6</v>
      </c>
      <c r="O30" s="3259">
        <v>126.8</v>
      </c>
    </row>
    <row r="31" spans="1:15" ht="15.75" customHeight="1">
      <c r="A31" s="1230" t="s">
        <v>1015</v>
      </c>
      <c r="B31" s="1233"/>
      <c r="C31" s="1961"/>
      <c r="D31" s="1949">
        <v>100.8</v>
      </c>
      <c r="E31" s="1951">
        <v>101.6</v>
      </c>
      <c r="F31" s="1951">
        <v>103.3</v>
      </c>
      <c r="G31" s="1951">
        <v>100.1</v>
      </c>
      <c r="H31" s="1951">
        <v>100.1</v>
      </c>
      <c r="I31" s="1951">
        <v>99.9</v>
      </c>
      <c r="J31" s="1951">
        <v>98.9</v>
      </c>
      <c r="K31" s="1951">
        <v>99.3</v>
      </c>
      <c r="L31" s="1951">
        <v>102</v>
      </c>
      <c r="M31" s="1951">
        <v>101.3</v>
      </c>
      <c r="N31" s="1951">
        <v>101.6</v>
      </c>
      <c r="O31" s="1944">
        <v>102.7</v>
      </c>
    </row>
    <row r="32" spans="1:15" ht="15.75" customHeight="1">
      <c r="A32" s="1230" t="s">
        <v>848</v>
      </c>
      <c r="B32" s="1231"/>
      <c r="C32" s="1963"/>
      <c r="D32" s="1953">
        <v>100.6</v>
      </c>
      <c r="E32" s="1951">
        <v>100.1</v>
      </c>
      <c r="F32" s="1951">
        <v>97.7</v>
      </c>
      <c r="G32" s="1951">
        <v>102.5</v>
      </c>
      <c r="H32" s="1951">
        <v>101.2</v>
      </c>
      <c r="I32" s="1951">
        <v>100.2</v>
      </c>
      <c r="J32" s="1951">
        <v>101.2</v>
      </c>
      <c r="K32" s="1951">
        <v>100.5</v>
      </c>
      <c r="L32" s="1951">
        <v>104.4</v>
      </c>
      <c r="M32" s="1951">
        <v>109.3</v>
      </c>
      <c r="N32" s="1951">
        <v>111.4</v>
      </c>
      <c r="O32" s="1944">
        <v>110.6</v>
      </c>
    </row>
    <row r="33" spans="1:15" ht="15.75" customHeight="1">
      <c r="A33" s="1230" t="s">
        <v>849</v>
      </c>
      <c r="B33" s="1231"/>
      <c r="C33" s="1963"/>
      <c r="D33" s="1953">
        <v>98.2</v>
      </c>
      <c r="E33" s="1951">
        <v>97.7</v>
      </c>
      <c r="F33" s="1951">
        <v>98.7</v>
      </c>
      <c r="G33" s="1951">
        <v>103.6</v>
      </c>
      <c r="H33" s="1951">
        <v>102</v>
      </c>
      <c r="I33" s="1951">
        <v>100.1</v>
      </c>
      <c r="J33" s="1951">
        <v>100</v>
      </c>
      <c r="K33" s="1951">
        <v>98</v>
      </c>
      <c r="L33" s="1951">
        <v>101.2</v>
      </c>
      <c r="M33" s="1951">
        <v>103.8</v>
      </c>
      <c r="N33" s="1951">
        <v>108.5</v>
      </c>
      <c r="O33" s="1944">
        <v>107.3</v>
      </c>
    </row>
    <row r="34" spans="1:15" ht="15.75" customHeight="1">
      <c r="A34" s="1230" t="s">
        <v>850</v>
      </c>
      <c r="B34" s="1233"/>
      <c r="C34" s="1961"/>
      <c r="D34" s="1949">
        <v>107.7</v>
      </c>
      <c r="E34" s="1951">
        <v>106</v>
      </c>
      <c r="F34" s="1951">
        <v>103.9</v>
      </c>
      <c r="G34" s="1951">
        <v>101.7</v>
      </c>
      <c r="H34" s="1951">
        <v>100.8</v>
      </c>
      <c r="I34" s="1951">
        <v>99.7</v>
      </c>
      <c r="J34" s="1951">
        <v>99.3</v>
      </c>
      <c r="K34" s="1951">
        <v>97.5</v>
      </c>
      <c r="L34" s="1951">
        <v>98.8</v>
      </c>
      <c r="M34" s="1951">
        <v>98.4</v>
      </c>
      <c r="N34" s="1951">
        <v>99.1</v>
      </c>
      <c r="O34" s="1944">
        <v>96.5</v>
      </c>
    </row>
    <row r="35" spans="1:15" ht="15.75" customHeight="1">
      <c r="A35" s="1230" t="s">
        <v>851</v>
      </c>
      <c r="B35" s="1233"/>
      <c r="C35" s="1961"/>
      <c r="D35" s="1949">
        <v>118.1</v>
      </c>
      <c r="E35" s="1951">
        <v>113.7</v>
      </c>
      <c r="F35" s="1951">
        <v>110.2</v>
      </c>
      <c r="G35" s="1951">
        <v>104.4</v>
      </c>
      <c r="H35" s="1951">
        <v>103.2</v>
      </c>
      <c r="I35" s="1951">
        <v>99.9</v>
      </c>
      <c r="J35" s="1951">
        <v>94.3</v>
      </c>
      <c r="K35" s="1951">
        <v>89.5</v>
      </c>
      <c r="L35" s="1951">
        <v>88.7</v>
      </c>
      <c r="M35" s="1951">
        <v>86.3</v>
      </c>
      <c r="N35" s="1951">
        <v>84.3</v>
      </c>
      <c r="O35" s="1944">
        <v>83.3</v>
      </c>
    </row>
    <row r="36" spans="1:15" ht="15.75" customHeight="1">
      <c r="A36" s="1230" t="s">
        <v>1016</v>
      </c>
      <c r="B36" s="1233"/>
      <c r="C36" s="1961"/>
      <c r="D36" s="1949">
        <v>99.5</v>
      </c>
      <c r="E36" s="1951">
        <v>100.4</v>
      </c>
      <c r="F36" s="1951">
        <v>101.3</v>
      </c>
      <c r="G36" s="1951">
        <v>101.6</v>
      </c>
      <c r="H36" s="1951">
        <v>100.8</v>
      </c>
      <c r="I36" s="1951">
        <v>99.8</v>
      </c>
      <c r="J36" s="1951">
        <v>99.4</v>
      </c>
      <c r="K36" s="1951">
        <v>98.7</v>
      </c>
      <c r="L36" s="1951">
        <v>97.9</v>
      </c>
      <c r="M36" s="1951">
        <v>97.5</v>
      </c>
      <c r="N36" s="1951">
        <v>97.1</v>
      </c>
      <c r="O36" s="1944">
        <v>96.5</v>
      </c>
    </row>
    <row r="37" spans="1:15" ht="15.75" customHeight="1">
      <c r="A37" s="1230" t="s">
        <v>852</v>
      </c>
      <c r="B37" s="1231"/>
      <c r="C37" s="1961"/>
      <c r="D37" s="1949">
        <v>104.8</v>
      </c>
      <c r="E37" s="1951">
        <v>104.6</v>
      </c>
      <c r="F37" s="1951">
        <v>103.4</v>
      </c>
      <c r="G37" s="1951">
        <v>103</v>
      </c>
      <c r="H37" s="1951">
        <v>100.8</v>
      </c>
      <c r="I37" s="1951">
        <v>100.3</v>
      </c>
      <c r="J37" s="1951">
        <v>99.9</v>
      </c>
      <c r="K37" s="1951">
        <v>99.3</v>
      </c>
      <c r="L37" s="1951">
        <v>103.7</v>
      </c>
      <c r="M37" s="1951">
        <v>105.1</v>
      </c>
      <c r="N37" s="1951">
        <v>105.5</v>
      </c>
      <c r="O37" s="1944">
        <v>106.1</v>
      </c>
    </row>
    <row r="38" spans="1:15" ht="15.75" customHeight="1">
      <c r="A38" s="1230" t="s">
        <v>853</v>
      </c>
      <c r="B38" s="1233"/>
      <c r="C38" s="1961"/>
      <c r="D38" s="1949">
        <v>103.9</v>
      </c>
      <c r="E38" s="1951">
        <v>104.4</v>
      </c>
      <c r="F38" s="1951">
        <v>104.4</v>
      </c>
      <c r="G38" s="1951">
        <v>101.4</v>
      </c>
      <c r="H38" s="1951">
        <v>100.3</v>
      </c>
      <c r="I38" s="1951">
        <v>100</v>
      </c>
      <c r="J38" s="1951">
        <v>98.7</v>
      </c>
      <c r="K38" s="1951">
        <v>98.2</v>
      </c>
      <c r="L38" s="1951">
        <v>100.9</v>
      </c>
      <c r="M38" s="1951">
        <v>101.2</v>
      </c>
      <c r="N38" s="1951">
        <v>101.3</v>
      </c>
      <c r="O38" s="1944">
        <v>102.3</v>
      </c>
    </row>
    <row r="39" spans="1:15" ht="15.75" customHeight="1">
      <c r="A39" s="1230" t="s">
        <v>854</v>
      </c>
      <c r="B39" s="1233"/>
      <c r="C39" s="1961"/>
      <c r="D39" s="1949">
        <v>107.3</v>
      </c>
      <c r="E39" s="1951">
        <v>106.9</v>
      </c>
      <c r="F39" s="1951">
        <v>105.6</v>
      </c>
      <c r="G39" s="1951">
        <v>102.2</v>
      </c>
      <c r="H39" s="1951">
        <v>100.7</v>
      </c>
      <c r="I39" s="1951">
        <v>100.1</v>
      </c>
      <c r="J39" s="1951">
        <v>98.7</v>
      </c>
      <c r="K39" s="1951">
        <v>97.8</v>
      </c>
      <c r="L39" s="1951">
        <v>100.1</v>
      </c>
      <c r="M39" s="1951">
        <v>100.4</v>
      </c>
      <c r="N39" s="1951">
        <v>101</v>
      </c>
      <c r="O39" s="1944">
        <v>101.7</v>
      </c>
    </row>
    <row r="40" spans="1:15" ht="15.75" customHeight="1">
      <c r="A40" s="1230" t="s">
        <v>855</v>
      </c>
      <c r="B40" s="1233"/>
      <c r="C40" s="1961"/>
      <c r="D40" s="1949">
        <v>96.9</v>
      </c>
      <c r="E40" s="1951">
        <v>96.2</v>
      </c>
      <c r="F40" s="1951">
        <v>97.1</v>
      </c>
      <c r="G40" s="1951">
        <v>98.5</v>
      </c>
      <c r="H40" s="1951">
        <v>99.8</v>
      </c>
      <c r="I40" s="1951">
        <v>100.1</v>
      </c>
      <c r="J40" s="1951">
        <v>101</v>
      </c>
      <c r="K40" s="1951">
        <v>100.4</v>
      </c>
      <c r="L40" s="1951">
        <v>101.4</v>
      </c>
      <c r="M40" s="1951">
        <v>101.5</v>
      </c>
      <c r="N40" s="1951">
        <v>102.6</v>
      </c>
      <c r="O40" s="1944">
        <v>103.4</v>
      </c>
    </row>
    <row r="41" spans="1:15" ht="15.75" customHeight="1">
      <c r="A41" s="1230" t="s">
        <v>856</v>
      </c>
      <c r="B41" s="1233"/>
      <c r="C41" s="1961"/>
      <c r="D41" s="1949">
        <v>102.1</v>
      </c>
      <c r="E41" s="1951">
        <v>102.6</v>
      </c>
      <c r="F41" s="1951">
        <v>101.2</v>
      </c>
      <c r="G41" s="1951">
        <v>100.8</v>
      </c>
      <c r="H41" s="1951">
        <v>101</v>
      </c>
      <c r="I41" s="1951">
        <v>100.1</v>
      </c>
      <c r="J41" s="1951">
        <v>99.8</v>
      </c>
      <c r="K41" s="1951">
        <v>100.7</v>
      </c>
      <c r="L41" s="1951">
        <v>103.3</v>
      </c>
      <c r="M41" s="1951">
        <v>104.9</v>
      </c>
      <c r="N41" s="1951">
        <v>105</v>
      </c>
      <c r="O41" s="1944">
        <v>105.9</v>
      </c>
    </row>
    <row r="42" spans="1:15" ht="15.75" customHeight="1">
      <c r="A42" s="1236"/>
      <c r="B42" s="1235" t="s">
        <v>1017</v>
      </c>
      <c r="C42" s="1961"/>
      <c r="D42" s="1949">
        <v>102.4</v>
      </c>
      <c r="E42" s="1951">
        <v>102.2</v>
      </c>
      <c r="F42" s="1951">
        <v>102</v>
      </c>
      <c r="G42" s="1951">
        <v>101.6</v>
      </c>
      <c r="H42" s="1951">
        <v>101</v>
      </c>
      <c r="I42" s="1951">
        <v>100.2</v>
      </c>
      <c r="J42" s="1951">
        <v>99.9</v>
      </c>
      <c r="K42" s="1951">
        <v>99.5</v>
      </c>
      <c r="L42" s="1951">
        <v>101.6</v>
      </c>
      <c r="M42" s="1951">
        <v>102.1</v>
      </c>
      <c r="N42" s="1951">
        <v>102.3</v>
      </c>
      <c r="O42" s="1944">
        <v>102.5</v>
      </c>
    </row>
    <row r="43" spans="1:15" ht="15.75" customHeight="1">
      <c r="A43" s="1237">
        <v>17</v>
      </c>
      <c r="B43" s="1238" t="s">
        <v>246</v>
      </c>
      <c r="C43" s="1964"/>
      <c r="D43" s="1955">
        <v>104.6</v>
      </c>
      <c r="E43" s="1956">
        <v>103.8</v>
      </c>
      <c r="F43" s="1956">
        <v>103.4</v>
      </c>
      <c r="G43" s="1956">
        <v>103.4</v>
      </c>
      <c r="H43" s="1956">
        <v>101.5</v>
      </c>
      <c r="I43" s="1956">
        <v>100.1</v>
      </c>
      <c r="J43" s="1956">
        <v>99.8</v>
      </c>
      <c r="K43" s="1956">
        <v>99.5</v>
      </c>
      <c r="L43" s="1956">
        <v>101.4</v>
      </c>
      <c r="M43" s="1956">
        <v>103.1</v>
      </c>
      <c r="N43" s="1956">
        <v>103.2</v>
      </c>
      <c r="O43" s="1945">
        <v>102.8</v>
      </c>
    </row>
    <row r="44" spans="1:15" ht="15.75" customHeight="1">
      <c r="A44" s="1230" t="s">
        <v>857</v>
      </c>
      <c r="B44" s="1232"/>
      <c r="C44" s="1961"/>
      <c r="D44" s="1949">
        <v>97</v>
      </c>
      <c r="E44" s="1951">
        <v>104</v>
      </c>
      <c r="F44" s="1951">
        <v>105.4</v>
      </c>
      <c r="G44" s="1951">
        <v>86.9</v>
      </c>
      <c r="H44" s="1951">
        <v>88.3</v>
      </c>
      <c r="I44" s="1951">
        <v>100.6</v>
      </c>
      <c r="J44" s="1951">
        <v>103</v>
      </c>
      <c r="K44" s="1951">
        <v>115.2</v>
      </c>
      <c r="L44" s="1951">
        <v>152.19999999999999</v>
      </c>
      <c r="M44" s="1951">
        <v>144.69999999999999</v>
      </c>
      <c r="N44" s="1951">
        <v>130.5</v>
      </c>
      <c r="O44" s="1946">
        <v>142.30000000000001</v>
      </c>
    </row>
    <row r="45" spans="1:15" ht="15.75" customHeight="1">
      <c r="A45" s="1230" t="s">
        <v>858</v>
      </c>
      <c r="B45" s="1232"/>
      <c r="C45" s="1961"/>
      <c r="D45" s="1949">
        <v>99.3</v>
      </c>
      <c r="E45" s="1951">
        <v>106.9</v>
      </c>
      <c r="F45" s="1951">
        <v>105.8</v>
      </c>
      <c r="G45" s="1951">
        <v>101.4</v>
      </c>
      <c r="H45" s="1951">
        <v>99.9</v>
      </c>
      <c r="I45" s="1951">
        <v>99.8</v>
      </c>
      <c r="J45" s="1951">
        <v>97.7</v>
      </c>
      <c r="K45" s="1951">
        <v>97.8</v>
      </c>
      <c r="L45" s="1951">
        <v>145.30000000000001</v>
      </c>
      <c r="M45" s="1951">
        <v>158.30000000000001</v>
      </c>
      <c r="N45" s="1951">
        <v>161.5</v>
      </c>
      <c r="O45" s="1947">
        <v>163.80000000000001</v>
      </c>
    </row>
    <row r="46" spans="1:15" ht="15.75" customHeight="1" thickBot="1">
      <c r="A46" s="1239" t="s">
        <v>1018</v>
      </c>
      <c r="B46" s="1240"/>
      <c r="C46" s="1965"/>
      <c r="D46" s="1960">
        <v>104.6</v>
      </c>
      <c r="E46" s="1957">
        <v>103.8</v>
      </c>
      <c r="F46" s="1957">
        <v>103.4</v>
      </c>
      <c r="G46" s="1957">
        <v>103.2</v>
      </c>
      <c r="H46" s="1957">
        <v>101.4</v>
      </c>
      <c r="I46" s="1957">
        <v>100.1</v>
      </c>
      <c r="J46" s="1957">
        <v>99.9</v>
      </c>
      <c r="K46" s="1957">
        <v>99.7</v>
      </c>
      <c r="L46" s="1957">
        <v>101.8</v>
      </c>
      <c r="M46" s="1957">
        <v>103.3</v>
      </c>
      <c r="N46" s="1957">
        <v>103.1</v>
      </c>
      <c r="O46" s="1948">
        <v>102.8</v>
      </c>
    </row>
    <row r="47" spans="1:15" ht="15" customHeight="1">
      <c r="A47" s="3905"/>
      <c r="B47" s="3905"/>
      <c r="C47" s="3905"/>
      <c r="D47" s="1903"/>
    </row>
    <row r="48" spans="1:15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</sheetData>
  <mergeCells count="3">
    <mergeCell ref="A4:C4"/>
    <mergeCell ref="A47:C47"/>
    <mergeCell ref="D3:O3"/>
  </mergeCells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BI158"/>
  <sheetViews>
    <sheetView workbookViewId="0">
      <pane xSplit="4" ySplit="3" topLeftCell="R98" activePane="bottomRight" state="frozen"/>
      <selection pane="topRight" activeCell="E1" sqref="E1"/>
      <selection pane="bottomLeft" activeCell="A4" sqref="A4"/>
      <selection pane="bottomRight" activeCell="N119" sqref="N116:AH119"/>
    </sheetView>
  </sheetViews>
  <sheetFormatPr defaultRowHeight="13.5"/>
  <cols>
    <col min="1" max="1" width="2.125" style="549" customWidth="1"/>
    <col min="2" max="2" width="5.125" style="549" customWidth="1"/>
    <col min="3" max="3" width="17.125" style="549" customWidth="1"/>
    <col min="4" max="4" width="9.5" style="549" customWidth="1"/>
    <col min="5" max="5" width="7.125" style="3694" customWidth="1"/>
    <col min="6" max="34" width="7.125" style="549" customWidth="1"/>
    <col min="35" max="35" width="7.125" style="1418" customWidth="1"/>
    <col min="36" max="36" width="26.625" style="549" customWidth="1"/>
    <col min="37" max="37" width="3.75" style="549" customWidth="1"/>
    <col min="38" max="40" width="9" style="549"/>
    <col min="41" max="41" width="11" style="549" bestFit="1" customWidth="1"/>
    <col min="42" max="16384" width="9" style="549"/>
  </cols>
  <sheetData>
    <row r="1" spans="1:57" ht="15" thickBot="1">
      <c r="A1" s="554"/>
      <c r="B1" s="2237" t="s">
        <v>2111</v>
      </c>
      <c r="C1" s="3452"/>
      <c r="D1" s="3452"/>
      <c r="E1" s="1580"/>
      <c r="F1" s="3453"/>
      <c r="G1" s="3453"/>
      <c r="H1" s="3453"/>
      <c r="I1" s="3453"/>
      <c r="J1" s="768"/>
      <c r="K1" s="3453"/>
      <c r="L1" s="3454" t="s">
        <v>1352</v>
      </c>
      <c r="M1" s="1422" t="s">
        <v>1352</v>
      </c>
      <c r="N1" s="3453"/>
      <c r="O1" s="3453"/>
      <c r="P1" s="3453"/>
      <c r="Q1" s="3453"/>
      <c r="R1" s="3453"/>
      <c r="S1" s="3452"/>
      <c r="T1" s="768"/>
      <c r="U1" s="768"/>
      <c r="V1" s="768"/>
      <c r="W1" s="768"/>
      <c r="X1" s="768"/>
      <c r="AA1" s="768"/>
      <c r="AB1" s="768"/>
      <c r="AC1" s="768"/>
      <c r="AD1" s="768"/>
      <c r="AE1" s="768"/>
      <c r="AF1" s="768" t="s">
        <v>1353</v>
      </c>
      <c r="AG1" s="733">
        <f>データ概要!G1</f>
        <v>44032</v>
      </c>
      <c r="AH1" s="733"/>
      <c r="AI1" s="2571"/>
      <c r="AJ1" s="1580" t="s">
        <v>1354</v>
      </c>
      <c r="AK1" s="768"/>
    </row>
    <row r="2" spans="1:57">
      <c r="A2" s="768"/>
      <c r="B2" s="3455"/>
      <c r="C2" s="3456"/>
      <c r="D2" s="3457" t="s">
        <v>1200</v>
      </c>
      <c r="E2" s="3458" t="s">
        <v>1355</v>
      </c>
      <c r="F2" s="3805" t="s">
        <v>1201</v>
      </c>
      <c r="G2" s="3805"/>
      <c r="H2" s="3805"/>
      <c r="I2" s="3805"/>
      <c r="J2" s="3805"/>
      <c r="K2" s="3805"/>
      <c r="L2" s="3805"/>
      <c r="M2" s="3805"/>
      <c r="N2" s="3805"/>
      <c r="O2" s="3805"/>
      <c r="P2" s="3805"/>
      <c r="Q2" s="3805"/>
      <c r="R2" s="3805"/>
      <c r="S2" s="3805"/>
      <c r="T2" s="3805"/>
      <c r="U2" s="3805"/>
      <c r="V2" s="3805"/>
      <c r="W2" s="3805"/>
      <c r="X2" s="3805"/>
      <c r="Y2" s="3805"/>
      <c r="Z2" s="3805"/>
      <c r="AA2" s="3805"/>
      <c r="AB2" s="3805"/>
      <c r="AC2" s="3805"/>
      <c r="AD2" s="3805"/>
      <c r="AE2" s="3451"/>
      <c r="AF2" s="3451"/>
      <c r="AG2" s="3451"/>
      <c r="AH2" s="3451"/>
      <c r="AI2" s="2232"/>
      <c r="AJ2" s="1581" t="s">
        <v>1356</v>
      </c>
      <c r="AK2" s="768"/>
    </row>
    <row r="3" spans="1:57" ht="14.25" thickBot="1">
      <c r="A3" s="768"/>
      <c r="B3" s="3806" t="s">
        <v>1204</v>
      </c>
      <c r="C3" s="3807"/>
      <c r="D3" s="3459" t="s">
        <v>1357</v>
      </c>
      <c r="E3" s="3460">
        <v>89</v>
      </c>
      <c r="F3" s="3461">
        <v>90</v>
      </c>
      <c r="G3" s="3462">
        <v>91</v>
      </c>
      <c r="H3" s="3462">
        <v>92</v>
      </c>
      <c r="I3" s="3462">
        <v>93</v>
      </c>
      <c r="J3" s="3462">
        <v>94</v>
      </c>
      <c r="K3" s="3462">
        <v>95</v>
      </c>
      <c r="L3" s="3461">
        <v>96</v>
      </c>
      <c r="M3" s="3462">
        <v>97</v>
      </c>
      <c r="N3" s="3462">
        <v>98</v>
      </c>
      <c r="O3" s="3462">
        <v>99</v>
      </c>
      <c r="P3" s="3462" t="s">
        <v>1358</v>
      </c>
      <c r="Q3" s="3462" t="s">
        <v>1359</v>
      </c>
      <c r="R3" s="3462" t="s">
        <v>1360</v>
      </c>
      <c r="S3" s="3462" t="s">
        <v>1361</v>
      </c>
      <c r="T3" s="3462" t="s">
        <v>1362</v>
      </c>
      <c r="U3" s="3462" t="s">
        <v>1363</v>
      </c>
      <c r="V3" s="3462" t="s">
        <v>1364</v>
      </c>
      <c r="W3" s="3462" t="s">
        <v>1365</v>
      </c>
      <c r="X3" s="3462" t="s">
        <v>1366</v>
      </c>
      <c r="Y3" s="3462" t="s">
        <v>1367</v>
      </c>
      <c r="Z3" s="3462" t="s">
        <v>1368</v>
      </c>
      <c r="AA3" s="3462" t="s">
        <v>1369</v>
      </c>
      <c r="AB3" s="3462" t="s">
        <v>1370</v>
      </c>
      <c r="AC3" s="3462" t="s">
        <v>1371</v>
      </c>
      <c r="AD3" s="3463" t="s">
        <v>1372</v>
      </c>
      <c r="AE3" s="3462">
        <v>15</v>
      </c>
      <c r="AF3" s="3462">
        <v>16</v>
      </c>
      <c r="AG3" s="3463">
        <v>17</v>
      </c>
      <c r="AH3" s="3462">
        <v>18</v>
      </c>
      <c r="AI3" s="3105">
        <v>19</v>
      </c>
      <c r="AJ3" s="1582" t="s">
        <v>1353</v>
      </c>
      <c r="AK3" s="1423" t="s">
        <v>1353</v>
      </c>
    </row>
    <row r="4" spans="1:57" ht="13.5" customHeight="1">
      <c r="A4" s="768"/>
      <c r="B4" s="3808" t="s">
        <v>1373</v>
      </c>
      <c r="C4" s="1583" t="s">
        <v>1236</v>
      </c>
      <c r="D4" s="3280" t="s">
        <v>1237</v>
      </c>
      <c r="E4" s="2969">
        <f t="shared" ref="E4:P4" si="0">E101/1000000</f>
        <v>16.895447536256317</v>
      </c>
      <c r="F4" s="2969">
        <f t="shared" si="0"/>
        <v>18.680360764224304</v>
      </c>
      <c r="G4" s="2969">
        <f t="shared" si="0"/>
        <v>20.006459594044699</v>
      </c>
      <c r="H4" s="2969">
        <f t="shared" si="0"/>
        <v>20.45980134562031</v>
      </c>
      <c r="I4" s="2969">
        <f t="shared" si="0"/>
        <v>20.982474315561848</v>
      </c>
      <c r="J4" s="2969">
        <f t="shared" si="0"/>
        <v>20.867889609232144</v>
      </c>
      <c r="K4" s="2969">
        <f t="shared" si="0"/>
        <v>21.69728999448148</v>
      </c>
      <c r="L4" s="2969">
        <f t="shared" si="0"/>
        <v>22.602007318417069</v>
      </c>
      <c r="M4" s="2969">
        <f t="shared" si="0"/>
        <v>22.499454314972493</v>
      </c>
      <c r="N4" s="2969">
        <f t="shared" si="0"/>
        <v>21.763367545596232</v>
      </c>
      <c r="O4" s="2969">
        <f t="shared" si="0"/>
        <v>21.08650744864331</v>
      </c>
      <c r="P4" s="2969">
        <f t="shared" si="0"/>
        <v>20.977926985864809</v>
      </c>
      <c r="Q4" s="2969">
        <f>Q101/1000000</f>
        <v>20.262517081697993</v>
      </c>
      <c r="R4" s="2969">
        <f t="shared" ref="R4:AG4" si="1">R101/1000000</f>
        <v>20.082862176329098</v>
      </c>
      <c r="S4" s="2969">
        <f t="shared" si="1"/>
        <v>19.80422566477796</v>
      </c>
      <c r="T4" s="2969">
        <f t="shared" si="1"/>
        <v>19.971386569320771</v>
      </c>
      <c r="U4" s="2969">
        <f t="shared" si="1"/>
        <v>20.005111284675934</v>
      </c>
      <c r="V4" s="2969">
        <f t="shared" si="1"/>
        <v>20.488831528105575</v>
      </c>
      <c r="W4" s="2969">
        <f t="shared" si="1"/>
        <v>20.685960956523232</v>
      </c>
      <c r="X4" s="2969">
        <f t="shared" si="1"/>
        <v>20.55551897681509</v>
      </c>
      <c r="Y4" s="2969">
        <f t="shared" si="1"/>
        <v>18.850640301703077</v>
      </c>
      <c r="Z4" s="2969">
        <f t="shared" si="1"/>
        <v>19.505222737579047</v>
      </c>
      <c r="AA4" s="2969">
        <f t="shared" si="1"/>
        <v>19.372016187884757</v>
      </c>
      <c r="AB4" s="2969">
        <f t="shared" si="1"/>
        <v>19.505836695764714</v>
      </c>
      <c r="AC4" s="2969">
        <f t="shared" si="1"/>
        <v>19.730511163961392</v>
      </c>
      <c r="AD4" s="2969">
        <f t="shared" si="1"/>
        <v>20.124452415608776</v>
      </c>
      <c r="AE4" s="2969">
        <f t="shared" si="1"/>
        <v>20.754268697595037</v>
      </c>
      <c r="AF4" s="2969">
        <f t="shared" si="1"/>
        <v>20.905686569595026</v>
      </c>
      <c r="AG4" s="2969">
        <f t="shared" si="1"/>
        <v>21.265160488874702</v>
      </c>
      <c r="AH4" s="2969">
        <f>AH101/1000000</f>
        <v>21.288784635505923</v>
      </c>
      <c r="AI4" s="2969">
        <f>AI101/1000000</f>
        <v>21.383840728964334</v>
      </c>
      <c r="AJ4" s="3432" t="s">
        <v>1591</v>
      </c>
      <c r="AK4" s="1423"/>
    </row>
    <row r="5" spans="1:57">
      <c r="A5" s="768"/>
      <c r="B5" s="3809"/>
      <c r="C5" s="1558" t="s">
        <v>1353</v>
      </c>
      <c r="D5" s="3281" t="s">
        <v>1374</v>
      </c>
      <c r="E5" s="3406" t="s">
        <v>242</v>
      </c>
      <c r="F5" s="1364">
        <f t="shared" ref="F5" si="2">ROUND((F4-E4)/E4*100,1)</f>
        <v>10.6</v>
      </c>
      <c r="G5" s="1364">
        <f t="shared" ref="G5" si="3">ROUND((G4-F4)/F4*100,1)</f>
        <v>7.1</v>
      </c>
      <c r="H5" s="1364">
        <f t="shared" ref="H5:AI5" si="4">ROUND((H4-G4)/G4*100,1)</f>
        <v>2.2999999999999998</v>
      </c>
      <c r="I5" s="1364">
        <f t="shared" si="4"/>
        <v>2.6</v>
      </c>
      <c r="J5" s="1364">
        <f t="shared" si="4"/>
        <v>-0.5</v>
      </c>
      <c r="K5" s="1364">
        <f t="shared" si="4"/>
        <v>4</v>
      </c>
      <c r="L5" s="1364">
        <f t="shared" si="4"/>
        <v>4.2</v>
      </c>
      <c r="M5" s="1364">
        <f t="shared" si="4"/>
        <v>-0.5</v>
      </c>
      <c r="N5" s="1364">
        <f t="shared" si="4"/>
        <v>-3.3</v>
      </c>
      <c r="O5" s="1364">
        <f t="shared" si="4"/>
        <v>-3.1</v>
      </c>
      <c r="P5" s="1364">
        <f t="shared" si="4"/>
        <v>-0.5</v>
      </c>
      <c r="Q5" s="1364">
        <f t="shared" si="4"/>
        <v>-3.4</v>
      </c>
      <c r="R5" s="1364">
        <f t="shared" si="4"/>
        <v>-0.9</v>
      </c>
      <c r="S5" s="1364">
        <f t="shared" si="4"/>
        <v>-1.4</v>
      </c>
      <c r="T5" s="1364">
        <f t="shared" si="4"/>
        <v>0.8</v>
      </c>
      <c r="U5" s="1364">
        <f t="shared" si="4"/>
        <v>0.2</v>
      </c>
      <c r="V5" s="1364">
        <f t="shared" si="4"/>
        <v>2.4</v>
      </c>
      <c r="W5" s="1364">
        <f t="shared" si="4"/>
        <v>1</v>
      </c>
      <c r="X5" s="1364">
        <f t="shared" si="4"/>
        <v>-0.6</v>
      </c>
      <c r="Y5" s="1364">
        <f t="shared" si="4"/>
        <v>-8.3000000000000007</v>
      </c>
      <c r="Z5" s="1364">
        <f t="shared" si="4"/>
        <v>3.5</v>
      </c>
      <c r="AA5" s="1364">
        <f t="shared" si="4"/>
        <v>-0.7</v>
      </c>
      <c r="AB5" s="1364">
        <f t="shared" si="4"/>
        <v>0.7</v>
      </c>
      <c r="AC5" s="1364">
        <f t="shared" si="4"/>
        <v>1.2</v>
      </c>
      <c r="AD5" s="1364">
        <f t="shared" si="4"/>
        <v>2</v>
      </c>
      <c r="AE5" s="1364">
        <f t="shared" si="4"/>
        <v>3.1</v>
      </c>
      <c r="AF5" s="1364">
        <f t="shared" si="4"/>
        <v>0.7</v>
      </c>
      <c r="AG5" s="1364">
        <f t="shared" si="4"/>
        <v>1.7</v>
      </c>
      <c r="AH5" s="1364">
        <f t="shared" si="4"/>
        <v>0.1</v>
      </c>
      <c r="AI5" s="1364">
        <f t="shared" si="4"/>
        <v>0.4</v>
      </c>
      <c r="AJ5" s="3433" t="s">
        <v>1592</v>
      </c>
      <c r="AK5" s="1423"/>
    </row>
    <row r="6" spans="1:57">
      <c r="A6" s="768"/>
      <c r="B6" s="3809"/>
      <c r="C6" s="756" t="s">
        <v>1236</v>
      </c>
      <c r="D6" s="3282" t="s">
        <v>1241</v>
      </c>
      <c r="E6" s="1370">
        <f t="shared" ref="E6:P6" si="5">E103/1000000</f>
        <v>16.871700614679298</v>
      </c>
      <c r="F6" s="1370">
        <f t="shared" si="5"/>
        <v>18.279542755440794</v>
      </c>
      <c r="G6" s="1370">
        <f t="shared" si="5"/>
        <v>18.98704138474179</v>
      </c>
      <c r="H6" s="1370">
        <f t="shared" si="5"/>
        <v>18.99546756125746</v>
      </c>
      <c r="I6" s="1370">
        <f t="shared" si="5"/>
        <v>19.244895800435312</v>
      </c>
      <c r="J6" s="1370">
        <f t="shared" si="5"/>
        <v>19.06708111876463</v>
      </c>
      <c r="K6" s="1370">
        <f t="shared" si="5"/>
        <v>19.890348870758753</v>
      </c>
      <c r="L6" s="1370">
        <f t="shared" si="5"/>
        <v>20.579216623195709</v>
      </c>
      <c r="M6" s="1370">
        <f t="shared" si="5"/>
        <v>20.309856452264086</v>
      </c>
      <c r="N6" s="1370">
        <f t="shared" si="5"/>
        <v>19.568045631728598</v>
      </c>
      <c r="O6" s="1370">
        <f t="shared" si="5"/>
        <v>19.091934861700739</v>
      </c>
      <c r="P6" s="1370">
        <f t="shared" si="5"/>
        <v>19.23065228306929</v>
      </c>
      <c r="Q6" s="1370">
        <f>Q103/1000000</f>
        <v>18.95219671039991</v>
      </c>
      <c r="R6" s="1370">
        <f t="shared" ref="R6:AG6" si="6">R103/1000000</f>
        <v>18.625727428622589</v>
      </c>
      <c r="S6" s="1370">
        <f t="shared" si="6"/>
        <v>18.530057299136452</v>
      </c>
      <c r="T6" s="1370">
        <f t="shared" si="6"/>
        <v>18.908139014662019</v>
      </c>
      <c r="U6" s="1370">
        <f t="shared" si="6"/>
        <v>19.117778128236072</v>
      </c>
      <c r="V6" s="1370">
        <f t="shared" si="6"/>
        <v>19.621180066938138</v>
      </c>
      <c r="W6" s="1370">
        <f t="shared" si="6"/>
        <v>19.913653575870136</v>
      </c>
      <c r="X6" s="1370">
        <f t="shared" si="6"/>
        <v>19.930467093114778</v>
      </c>
      <c r="Y6" s="1370">
        <f t="shared" si="6"/>
        <v>18.179925938254684</v>
      </c>
      <c r="Z6" s="1370">
        <f t="shared" si="6"/>
        <v>19.157224408290904</v>
      </c>
      <c r="AA6" s="1370">
        <f t="shared" si="6"/>
        <v>19.327996382500551</v>
      </c>
      <c r="AB6" s="1370">
        <f t="shared" si="6"/>
        <v>19.474185431238304</v>
      </c>
      <c r="AC6" s="1370">
        <f t="shared" si="6"/>
        <v>19.818758064016873</v>
      </c>
      <c r="AD6" s="1370">
        <f t="shared" si="6"/>
        <v>19.909974104352017</v>
      </c>
      <c r="AE6" s="1370">
        <f t="shared" si="6"/>
        <v>20.178063075532219</v>
      </c>
      <c r="AF6" s="1370">
        <f t="shared" si="6"/>
        <v>20.19548600913663</v>
      </c>
      <c r="AG6" s="1370">
        <f t="shared" si="6"/>
        <v>20.702853537615511</v>
      </c>
      <c r="AH6" s="1370">
        <f>AH103/1000000</f>
        <v>20.759745228896303</v>
      </c>
      <c r="AI6" s="1370">
        <f>AI103/1000000</f>
        <v>20.80503524035349</v>
      </c>
      <c r="AJ6" s="3104" t="s">
        <v>2376</v>
      </c>
      <c r="AK6" s="1423"/>
    </row>
    <row r="7" spans="1:57">
      <c r="A7" s="768"/>
      <c r="B7" s="3810"/>
      <c r="C7" s="1587" t="s">
        <v>1375</v>
      </c>
      <c r="D7" s="3283" t="s">
        <v>1374</v>
      </c>
      <c r="E7" s="3406" t="s">
        <v>242</v>
      </c>
      <c r="F7" s="1364">
        <f t="shared" ref="F7" si="7">ROUND((F6-E6)/E6*100,1)</f>
        <v>8.3000000000000007</v>
      </c>
      <c r="G7" s="1364">
        <f t="shared" ref="G7" si="8">ROUND((G6-F6)/F6*100,1)</f>
        <v>3.9</v>
      </c>
      <c r="H7" s="1364">
        <f t="shared" ref="H7:AI7" si="9">ROUND((H6-G6)/G6*100,1)</f>
        <v>0</v>
      </c>
      <c r="I7" s="1364">
        <f t="shared" si="9"/>
        <v>1.3</v>
      </c>
      <c r="J7" s="1364">
        <f t="shared" si="9"/>
        <v>-0.9</v>
      </c>
      <c r="K7" s="1364">
        <f t="shared" si="9"/>
        <v>4.3</v>
      </c>
      <c r="L7" s="1364">
        <f t="shared" si="9"/>
        <v>3.5</v>
      </c>
      <c r="M7" s="1364">
        <f t="shared" si="9"/>
        <v>-1.3</v>
      </c>
      <c r="N7" s="1364">
        <f t="shared" si="9"/>
        <v>-3.7</v>
      </c>
      <c r="O7" s="1364">
        <f t="shared" si="9"/>
        <v>-2.4</v>
      </c>
      <c r="P7" s="1364">
        <f t="shared" si="9"/>
        <v>0.7</v>
      </c>
      <c r="Q7" s="1364">
        <f t="shared" si="9"/>
        <v>-1.4</v>
      </c>
      <c r="R7" s="1364">
        <f t="shared" si="9"/>
        <v>-1.7</v>
      </c>
      <c r="S7" s="1364">
        <f t="shared" si="9"/>
        <v>-0.5</v>
      </c>
      <c r="T7" s="1364">
        <f t="shared" si="9"/>
        <v>2</v>
      </c>
      <c r="U7" s="1364">
        <f t="shared" si="9"/>
        <v>1.1000000000000001</v>
      </c>
      <c r="V7" s="1364">
        <f t="shared" si="9"/>
        <v>2.6</v>
      </c>
      <c r="W7" s="1364">
        <f t="shared" si="9"/>
        <v>1.5</v>
      </c>
      <c r="X7" s="1364">
        <f t="shared" si="9"/>
        <v>0.1</v>
      </c>
      <c r="Y7" s="1364">
        <f t="shared" si="9"/>
        <v>-8.8000000000000007</v>
      </c>
      <c r="Z7" s="1364">
        <f t="shared" si="9"/>
        <v>5.4</v>
      </c>
      <c r="AA7" s="1364">
        <f t="shared" si="9"/>
        <v>0.9</v>
      </c>
      <c r="AB7" s="1364">
        <f t="shared" si="9"/>
        <v>0.8</v>
      </c>
      <c r="AC7" s="1364">
        <f t="shared" si="9"/>
        <v>1.8</v>
      </c>
      <c r="AD7" s="1364">
        <f t="shared" si="9"/>
        <v>0.5</v>
      </c>
      <c r="AE7" s="1364">
        <f t="shared" si="9"/>
        <v>1.3</v>
      </c>
      <c r="AF7" s="1364">
        <f t="shared" si="9"/>
        <v>0.1</v>
      </c>
      <c r="AG7" s="1364">
        <f t="shared" si="9"/>
        <v>2.5</v>
      </c>
      <c r="AH7" s="1364">
        <f t="shared" si="9"/>
        <v>0.3</v>
      </c>
      <c r="AI7" s="1364">
        <f t="shared" si="9"/>
        <v>0.2</v>
      </c>
      <c r="AJ7" s="1589"/>
      <c r="AK7" s="1423"/>
    </row>
    <row r="8" spans="1:57">
      <c r="A8" s="768"/>
      <c r="B8" s="3464" t="s">
        <v>1350</v>
      </c>
      <c r="C8" s="3465" t="s">
        <v>1245</v>
      </c>
      <c r="D8" s="3279" t="s">
        <v>2379</v>
      </c>
      <c r="E8" s="3466">
        <v>110.03134796238243</v>
      </c>
      <c r="F8" s="2970">
        <v>111.96708463949842</v>
      </c>
      <c r="G8" s="2970">
        <v>112.37460815047021</v>
      </c>
      <c r="H8" s="2970">
        <v>103.91849529780563</v>
      </c>
      <c r="I8" s="2970">
        <v>98.111285266457671</v>
      </c>
      <c r="J8" s="2970">
        <v>99.537617554858926</v>
      </c>
      <c r="K8" s="2970">
        <v>97.398119122257029</v>
      </c>
      <c r="L8" s="2971">
        <v>103.20532915360501</v>
      </c>
      <c r="M8" s="2971">
        <v>111.2539184952978</v>
      </c>
      <c r="N8" s="2971">
        <v>105.14106583072099</v>
      </c>
      <c r="O8" s="2971">
        <v>103.10344827586206</v>
      </c>
      <c r="P8" s="3467">
        <v>106.2617554858934</v>
      </c>
      <c r="Q8" s="3467">
        <v>97.805642633228828</v>
      </c>
      <c r="R8" s="3467">
        <v>98.620689655172399</v>
      </c>
      <c r="S8" s="3468">
        <v>106.4655172413793</v>
      </c>
      <c r="T8" s="3468">
        <v>110.43887147335423</v>
      </c>
      <c r="U8" s="3468">
        <v>112.27272727272727</v>
      </c>
      <c r="V8" s="3468">
        <v>122.97021943573667</v>
      </c>
      <c r="W8" s="3468">
        <v>122.66457680250782</v>
      </c>
      <c r="X8" s="3468">
        <v>111.86520376175547</v>
      </c>
      <c r="Y8" s="3468">
        <v>91.285266457680237</v>
      </c>
      <c r="Z8" s="3468">
        <v>101.88087774294669</v>
      </c>
      <c r="AA8" s="3468">
        <v>107.07680250783697</v>
      </c>
      <c r="AB8" s="3469">
        <v>102.28840125391849</v>
      </c>
      <c r="AC8" s="3469">
        <v>100.3</v>
      </c>
      <c r="AD8" s="3468">
        <v>101.3</v>
      </c>
      <c r="AE8" s="3468">
        <v>100</v>
      </c>
      <c r="AF8" s="3468">
        <v>99.4</v>
      </c>
      <c r="AG8" s="3468">
        <v>101.9</v>
      </c>
      <c r="AH8" s="3468">
        <v>104.7</v>
      </c>
      <c r="AI8" s="3470">
        <v>104</v>
      </c>
      <c r="AJ8" s="3441" t="s">
        <v>1760</v>
      </c>
      <c r="AK8" s="768"/>
    </row>
    <row r="9" spans="1:57">
      <c r="A9" s="768"/>
      <c r="B9" s="3464" t="s">
        <v>1376</v>
      </c>
      <c r="C9" s="3471"/>
      <c r="D9" s="3472" t="s">
        <v>1247</v>
      </c>
      <c r="E9" s="3406" t="s">
        <v>242</v>
      </c>
      <c r="F9" s="3319">
        <f t="shared" ref="F9:AC9" si="10">ROUND((F8-E8)/E8*100,1)</f>
        <v>1.8</v>
      </c>
      <c r="G9" s="1364">
        <f t="shared" si="10"/>
        <v>0.4</v>
      </c>
      <c r="H9" s="1364">
        <f t="shared" si="10"/>
        <v>-7.5</v>
      </c>
      <c r="I9" s="1364">
        <f t="shared" si="10"/>
        <v>-5.6</v>
      </c>
      <c r="J9" s="1364">
        <f t="shared" si="10"/>
        <v>1.5</v>
      </c>
      <c r="K9" s="1364">
        <f t="shared" si="10"/>
        <v>-2.1</v>
      </c>
      <c r="L9" s="1364">
        <f t="shared" si="10"/>
        <v>6</v>
      </c>
      <c r="M9" s="1364">
        <f t="shared" si="10"/>
        <v>7.8</v>
      </c>
      <c r="N9" s="1364">
        <f t="shared" si="10"/>
        <v>-5.5</v>
      </c>
      <c r="O9" s="1364">
        <f t="shared" si="10"/>
        <v>-1.9</v>
      </c>
      <c r="P9" s="1364">
        <f t="shared" si="10"/>
        <v>3.1</v>
      </c>
      <c r="Q9" s="1364">
        <f t="shared" si="10"/>
        <v>-8</v>
      </c>
      <c r="R9" s="1364">
        <f t="shared" si="10"/>
        <v>0.8</v>
      </c>
      <c r="S9" s="1364">
        <f t="shared" si="10"/>
        <v>8</v>
      </c>
      <c r="T9" s="1364">
        <f t="shared" si="10"/>
        <v>3.7</v>
      </c>
      <c r="U9" s="1364">
        <f t="shared" si="10"/>
        <v>1.7</v>
      </c>
      <c r="V9" s="1364">
        <f t="shared" si="10"/>
        <v>9.5</v>
      </c>
      <c r="W9" s="1364">
        <f t="shared" si="10"/>
        <v>-0.2</v>
      </c>
      <c r="X9" s="1364">
        <f t="shared" si="10"/>
        <v>-8.8000000000000007</v>
      </c>
      <c r="Y9" s="1364">
        <f t="shared" si="10"/>
        <v>-18.399999999999999</v>
      </c>
      <c r="Z9" s="1364">
        <f t="shared" si="10"/>
        <v>11.6</v>
      </c>
      <c r="AA9" s="1364">
        <f t="shared" si="10"/>
        <v>5.0999999999999996</v>
      </c>
      <c r="AB9" s="3319">
        <f t="shared" si="10"/>
        <v>-4.5</v>
      </c>
      <c r="AC9" s="3319">
        <f t="shared" si="10"/>
        <v>-1.9</v>
      </c>
      <c r="AD9" s="1364">
        <f t="shared" ref="AD9:AI9" si="11">ROUND((AD8-AC8)/AC8*100,1)</f>
        <v>1</v>
      </c>
      <c r="AE9" s="1364">
        <f t="shared" si="11"/>
        <v>-1.3</v>
      </c>
      <c r="AF9" s="1364">
        <f t="shared" si="11"/>
        <v>-0.6</v>
      </c>
      <c r="AG9" s="1364">
        <f t="shared" si="11"/>
        <v>2.5</v>
      </c>
      <c r="AH9" s="1364">
        <f t="shared" si="11"/>
        <v>2.7</v>
      </c>
      <c r="AI9" s="1364">
        <f t="shared" si="11"/>
        <v>-0.7</v>
      </c>
      <c r="AJ9" s="3104" t="s">
        <v>2380</v>
      </c>
      <c r="AK9" s="768"/>
    </row>
    <row r="10" spans="1:57">
      <c r="A10" s="768"/>
      <c r="B10" s="3464"/>
      <c r="C10" s="3465" t="s">
        <v>1249</v>
      </c>
      <c r="D10" s="3279" t="s">
        <v>2379</v>
      </c>
      <c r="E10" s="3466">
        <v>98.20289855072464</v>
      </c>
      <c r="F10" s="2970">
        <v>98.771014492753636</v>
      </c>
      <c r="G10" s="2970">
        <v>107.1304347826087</v>
      </c>
      <c r="H10" s="2970">
        <v>109.64637681159421</v>
      </c>
      <c r="I10" s="2970">
        <v>110.13333333333333</v>
      </c>
      <c r="J10" s="2970">
        <v>106.4</v>
      </c>
      <c r="K10" s="2970">
        <v>102.9913043478261</v>
      </c>
      <c r="L10" s="2971">
        <v>91.791304347826085</v>
      </c>
      <c r="M10" s="2971">
        <v>91.872463768115949</v>
      </c>
      <c r="N10" s="2971">
        <v>100.15072463768117</v>
      </c>
      <c r="O10" s="2971">
        <v>93.982608695652175</v>
      </c>
      <c r="P10" s="2971">
        <v>91.304347826086968</v>
      </c>
      <c r="Q10" s="2971">
        <v>94.388405797101456</v>
      </c>
      <c r="R10" s="3467">
        <v>86.840579710144937</v>
      </c>
      <c r="S10" s="3468">
        <v>85.785507246376824</v>
      </c>
      <c r="T10" s="3468">
        <v>83.188405797101453</v>
      </c>
      <c r="U10" s="3468">
        <v>87.408695652173918</v>
      </c>
      <c r="V10" s="3468">
        <v>88.626086956521746</v>
      </c>
      <c r="W10" s="3468">
        <v>92.034782608695664</v>
      </c>
      <c r="X10" s="3468">
        <v>92.846376811594212</v>
      </c>
      <c r="Y10" s="3468">
        <v>84.973913043478262</v>
      </c>
      <c r="Z10" s="3468">
        <v>81.159420289855078</v>
      </c>
      <c r="AA10" s="3468">
        <v>89.437681159420293</v>
      </c>
      <c r="AB10" s="3468">
        <v>95.443478260869568</v>
      </c>
      <c r="AC10" s="3468">
        <v>96.1</v>
      </c>
      <c r="AD10" s="3468">
        <v>98.8</v>
      </c>
      <c r="AE10" s="3469">
        <v>100</v>
      </c>
      <c r="AF10" s="3469">
        <v>104.7</v>
      </c>
      <c r="AG10" s="3469">
        <v>104.8</v>
      </c>
      <c r="AH10" s="3468">
        <v>108.3</v>
      </c>
      <c r="AI10" s="987">
        <v>110.6</v>
      </c>
      <c r="AJ10" s="3104" t="s">
        <v>34</v>
      </c>
      <c r="AK10" s="768"/>
    </row>
    <row r="11" spans="1:57">
      <c r="A11" s="768"/>
      <c r="B11" s="3464"/>
      <c r="C11" s="3471"/>
      <c r="D11" s="3472" t="s">
        <v>1247</v>
      </c>
      <c r="E11" s="3406" t="s">
        <v>242</v>
      </c>
      <c r="F11" s="3402">
        <v>8.5</v>
      </c>
      <c r="G11" s="2234">
        <v>8.5</v>
      </c>
      <c r="H11" s="2234">
        <v>2.2999999999999998</v>
      </c>
      <c r="I11" s="2234">
        <v>0.4</v>
      </c>
      <c r="J11" s="2234">
        <v>-3.4</v>
      </c>
      <c r="K11" s="2234">
        <v>-3.2</v>
      </c>
      <c r="L11" s="2234">
        <v>-10.9</v>
      </c>
      <c r="M11" s="2234">
        <v>0.1</v>
      </c>
      <c r="N11" s="2234">
        <v>9</v>
      </c>
      <c r="O11" s="2234">
        <v>-6.2</v>
      </c>
      <c r="P11" s="2234">
        <v>-2.8</v>
      </c>
      <c r="Q11" s="2234">
        <v>3.4</v>
      </c>
      <c r="R11" s="2234">
        <v>-8</v>
      </c>
      <c r="S11" s="2234">
        <v>-1.2</v>
      </c>
      <c r="T11" s="2234">
        <v>-3</v>
      </c>
      <c r="U11" s="2234">
        <v>5.0999999999999996</v>
      </c>
      <c r="V11" s="2234">
        <v>1.4</v>
      </c>
      <c r="W11" s="2234">
        <v>3.8</v>
      </c>
      <c r="X11" s="2234">
        <v>0.9</v>
      </c>
      <c r="Y11" s="1364">
        <f>ROUND((Y10-X10)/X10*100,1)</f>
        <v>-8.5</v>
      </c>
      <c r="Z11" s="1364">
        <f>ROUND((Z10-Y10)/Y10*100,1)</f>
        <v>-4.5</v>
      </c>
      <c r="AA11" s="1364">
        <f>ROUND((AA10-Z10)/Z10*100,1)</f>
        <v>10.199999999999999</v>
      </c>
      <c r="AB11" s="3319">
        <f>ROUND((AB10-AA10)/AA10*100,1)</f>
        <v>6.7</v>
      </c>
      <c r="AC11" s="3319">
        <f t="shared" ref="AC11:AI11" si="12">ROUND((AC10-AB10)/AB10*100,1)</f>
        <v>0.7</v>
      </c>
      <c r="AD11" s="1364">
        <f t="shared" si="12"/>
        <v>2.8</v>
      </c>
      <c r="AE11" s="1364">
        <f t="shared" si="12"/>
        <v>1.2</v>
      </c>
      <c r="AF11" s="1364">
        <f t="shared" si="12"/>
        <v>4.7</v>
      </c>
      <c r="AG11" s="1364">
        <f t="shared" si="12"/>
        <v>0.1</v>
      </c>
      <c r="AH11" s="1364">
        <f t="shared" si="12"/>
        <v>3.3</v>
      </c>
      <c r="AI11" s="1364">
        <f t="shared" si="12"/>
        <v>2.1</v>
      </c>
      <c r="AJ11" s="3473"/>
      <c r="AK11" s="768"/>
    </row>
    <row r="12" spans="1:57">
      <c r="A12" s="768"/>
      <c r="B12" s="3464" t="s">
        <v>1377</v>
      </c>
      <c r="C12" s="3465" t="s">
        <v>1251</v>
      </c>
      <c r="D12" s="3279" t="s">
        <v>1252</v>
      </c>
      <c r="E12" s="3474">
        <v>14.306666999999999</v>
      </c>
      <c r="F12" s="2970">
        <v>15.424234869999999</v>
      </c>
      <c r="G12" s="2970">
        <v>16.292895730000001</v>
      </c>
      <c r="H12" s="2970">
        <v>15.770829460000002</v>
      </c>
      <c r="I12" s="2970">
        <v>14.89768115</v>
      </c>
      <c r="J12" s="2970">
        <v>12.7881464</v>
      </c>
      <c r="K12" s="2970">
        <v>14.403391300000001</v>
      </c>
      <c r="L12" s="2971">
        <v>14.580280400000001</v>
      </c>
      <c r="M12" s="2971">
        <v>15.19490991</v>
      </c>
      <c r="N12" s="2971">
        <v>14.39439383</v>
      </c>
      <c r="O12" s="2971">
        <v>13.57866493</v>
      </c>
      <c r="P12" s="2971">
        <v>14.06998963</v>
      </c>
      <c r="Q12" s="3467">
        <v>13.121288460000001</v>
      </c>
      <c r="R12" s="3467">
        <v>12.45880403</v>
      </c>
      <c r="S12" s="3468">
        <v>12.34536486</v>
      </c>
      <c r="T12" s="3468">
        <v>12.945203470000001</v>
      </c>
      <c r="U12" s="3468">
        <v>13.477827189999999</v>
      </c>
      <c r="V12" s="3468">
        <v>14.45498136</v>
      </c>
      <c r="W12" s="3468">
        <v>15.78463943</v>
      </c>
      <c r="X12" s="3468">
        <v>16.51279173</v>
      </c>
      <c r="Y12" s="3468">
        <v>13.423027800000002</v>
      </c>
      <c r="Z12" s="3468">
        <v>14.183783480000001</v>
      </c>
      <c r="AA12" s="3468">
        <v>14.357443179999999</v>
      </c>
      <c r="AB12" s="3468">
        <v>14.347022390000001</v>
      </c>
      <c r="AC12" s="3468">
        <v>14.02686606</v>
      </c>
      <c r="AD12" s="3468">
        <v>14.88835591</v>
      </c>
      <c r="AE12" s="3468">
        <v>15.44567243</v>
      </c>
      <c r="AF12" s="3468">
        <v>15.10535</v>
      </c>
      <c r="AG12" s="3469">
        <v>15.665881000000001</v>
      </c>
      <c r="AH12" s="3469">
        <v>16.486978000000001</v>
      </c>
      <c r="AI12" s="3475" t="s">
        <v>2209</v>
      </c>
      <c r="AJ12" s="3017" t="s">
        <v>2372</v>
      </c>
      <c r="AK12" s="768"/>
    </row>
    <row r="13" spans="1:57">
      <c r="A13" s="768"/>
      <c r="B13" s="3476"/>
      <c r="C13" s="3471"/>
      <c r="D13" s="3477" t="s">
        <v>1247</v>
      </c>
      <c r="E13" s="3406" t="s">
        <v>242</v>
      </c>
      <c r="F13" s="2972">
        <v>7.8</v>
      </c>
      <c r="G13" s="2970">
        <v>5.6</v>
      </c>
      <c r="H13" s="2970">
        <v>-3.2</v>
      </c>
      <c r="I13" s="2970">
        <v>-5.5</v>
      </c>
      <c r="J13" s="2970">
        <v>-2</v>
      </c>
      <c r="K13" s="2970">
        <v>-1.4</v>
      </c>
      <c r="L13" s="2970">
        <v>1.2</v>
      </c>
      <c r="M13" s="2970">
        <v>4.2</v>
      </c>
      <c r="N13" s="2970">
        <v>-5.3</v>
      </c>
      <c r="O13" s="2970">
        <v>-5.7</v>
      </c>
      <c r="P13" s="2970">
        <v>3.6</v>
      </c>
      <c r="Q13" s="2970">
        <v>-6.7</v>
      </c>
      <c r="R13" s="2970">
        <v>-5</v>
      </c>
      <c r="S13" s="2970">
        <v>-0.9</v>
      </c>
      <c r="T13" s="2970">
        <v>4.9000000000000004</v>
      </c>
      <c r="U13" s="2970">
        <v>4.0999999999999996</v>
      </c>
      <c r="V13" s="2970">
        <v>7.3</v>
      </c>
      <c r="W13" s="2970">
        <v>9.1999999999999993</v>
      </c>
      <c r="X13" s="2970">
        <v>4.5999999999999996</v>
      </c>
      <c r="Y13" s="2970">
        <v>-18.7</v>
      </c>
      <c r="Z13" s="2970">
        <v>5.7</v>
      </c>
      <c r="AA13" s="2970">
        <v>1.2</v>
      </c>
      <c r="AB13" s="2970">
        <v>-0.1</v>
      </c>
      <c r="AC13" s="2970">
        <v>-2.9</v>
      </c>
      <c r="AD13" s="1364">
        <f>ROUND((AD12-AC12)/AC12*100,1)</f>
        <v>6.1</v>
      </c>
      <c r="AE13" s="1364">
        <f>ROUND((AE12-AD12)/AD12*100,1)</f>
        <v>3.7</v>
      </c>
      <c r="AF13" s="1364">
        <f>ROUND((AF12-AE12)/AE12*100,1)</f>
        <v>-2.2000000000000002</v>
      </c>
      <c r="AG13" s="1364">
        <f>ROUND((AG12-AF12)/AF12*100,1)</f>
        <v>3.7</v>
      </c>
      <c r="AH13" s="1364">
        <f>ROUND((AH12-AG12)/AG12*100,1)</f>
        <v>5.2</v>
      </c>
      <c r="AI13" s="3478" t="s">
        <v>2209</v>
      </c>
      <c r="AJ13" s="3110" t="s">
        <v>2373</v>
      </c>
      <c r="AK13" s="768"/>
    </row>
    <row r="14" spans="1:57">
      <c r="A14" s="768"/>
      <c r="B14" s="3464" t="s">
        <v>1378</v>
      </c>
      <c r="C14" s="3479" t="s">
        <v>1256</v>
      </c>
      <c r="D14" s="3279" t="s">
        <v>2379</v>
      </c>
      <c r="E14" s="3480">
        <v>90.2</v>
      </c>
      <c r="F14" s="3481">
        <v>93.2</v>
      </c>
      <c r="G14" s="3481">
        <v>96</v>
      </c>
      <c r="H14" s="3481">
        <v>97.8</v>
      </c>
      <c r="I14" s="3481">
        <v>98.9</v>
      </c>
      <c r="J14" s="3481">
        <v>99.6</v>
      </c>
      <c r="K14" s="3481">
        <v>99.3</v>
      </c>
      <c r="L14" s="3482">
        <v>101.4</v>
      </c>
      <c r="M14" s="3482">
        <v>103.1</v>
      </c>
      <c r="N14" s="3482">
        <v>104</v>
      </c>
      <c r="O14" s="3482">
        <v>103.2</v>
      </c>
      <c r="P14" s="3482">
        <v>101.4</v>
      </c>
      <c r="Q14" s="3482">
        <v>99.8</v>
      </c>
      <c r="R14" s="3483">
        <v>97.6</v>
      </c>
      <c r="S14" s="3483">
        <v>97.2</v>
      </c>
      <c r="T14" s="3483">
        <v>97.7</v>
      </c>
      <c r="U14" s="3483">
        <v>97.4</v>
      </c>
      <c r="V14" s="3483">
        <v>97.4</v>
      </c>
      <c r="W14" s="3483">
        <v>97.3</v>
      </c>
      <c r="X14" s="3483">
        <v>98.3</v>
      </c>
      <c r="Y14" s="3483">
        <v>97.2</v>
      </c>
      <c r="Z14" s="3483">
        <v>96.8</v>
      </c>
      <c r="AA14" s="3483">
        <v>96.6</v>
      </c>
      <c r="AB14" s="3483">
        <v>96.6</v>
      </c>
      <c r="AC14" s="3483">
        <v>96.7</v>
      </c>
      <c r="AD14" s="3483">
        <v>99.1</v>
      </c>
      <c r="AE14" s="3483">
        <v>100</v>
      </c>
      <c r="AF14" s="3483">
        <v>100.2</v>
      </c>
      <c r="AG14" s="3483">
        <v>100.4</v>
      </c>
      <c r="AH14" s="2233">
        <v>101.2</v>
      </c>
      <c r="AI14" s="2233">
        <v>101.7</v>
      </c>
      <c r="AJ14" s="3441" t="s">
        <v>1761</v>
      </c>
      <c r="AK14" s="768"/>
    </row>
    <row r="15" spans="1:57">
      <c r="A15" s="768"/>
      <c r="B15" s="3464"/>
      <c r="C15" s="3484" t="s">
        <v>1285</v>
      </c>
      <c r="D15" s="3477" t="s">
        <v>1247</v>
      </c>
      <c r="E15" s="3406" t="s">
        <v>242</v>
      </c>
      <c r="F15" s="3402">
        <f>ROUND((F14-E14)/E14*100,1)</f>
        <v>3.3</v>
      </c>
      <c r="G15" s="2234">
        <f>ROUND((G14-F14)/F14*100,1)</f>
        <v>3</v>
      </c>
      <c r="H15" s="2234">
        <f t="shared" ref="H15:AI15" si="13">ROUND((H14-G14)/G14*100,1)</f>
        <v>1.9</v>
      </c>
      <c r="I15" s="2234">
        <f t="shared" si="13"/>
        <v>1.1000000000000001</v>
      </c>
      <c r="J15" s="2234">
        <f t="shared" si="13"/>
        <v>0.7</v>
      </c>
      <c r="K15" s="2234">
        <f t="shared" si="13"/>
        <v>-0.3</v>
      </c>
      <c r="L15" s="2234">
        <f t="shared" si="13"/>
        <v>2.1</v>
      </c>
      <c r="M15" s="2234">
        <f t="shared" si="13"/>
        <v>1.7</v>
      </c>
      <c r="N15" s="2234">
        <f t="shared" si="13"/>
        <v>0.9</v>
      </c>
      <c r="O15" s="2234">
        <f t="shared" si="13"/>
        <v>-0.8</v>
      </c>
      <c r="P15" s="2234">
        <f t="shared" si="13"/>
        <v>-1.7</v>
      </c>
      <c r="Q15" s="2234">
        <f t="shared" si="13"/>
        <v>-1.6</v>
      </c>
      <c r="R15" s="2234">
        <f t="shared" si="13"/>
        <v>-2.2000000000000002</v>
      </c>
      <c r="S15" s="2234">
        <f t="shared" si="13"/>
        <v>-0.4</v>
      </c>
      <c r="T15" s="2234">
        <f t="shared" si="13"/>
        <v>0.5</v>
      </c>
      <c r="U15" s="2234">
        <f t="shared" si="13"/>
        <v>-0.3</v>
      </c>
      <c r="V15" s="2234">
        <f t="shared" si="13"/>
        <v>0</v>
      </c>
      <c r="W15" s="2234">
        <f t="shared" si="13"/>
        <v>-0.1</v>
      </c>
      <c r="X15" s="2234">
        <f t="shared" si="13"/>
        <v>1</v>
      </c>
      <c r="Y15" s="2234">
        <f t="shared" si="13"/>
        <v>-1.1000000000000001</v>
      </c>
      <c r="Z15" s="2234">
        <f t="shared" si="13"/>
        <v>-0.4</v>
      </c>
      <c r="AA15" s="2234">
        <f t="shared" si="13"/>
        <v>-0.2</v>
      </c>
      <c r="AB15" s="2234">
        <f t="shared" si="13"/>
        <v>0</v>
      </c>
      <c r="AC15" s="2234">
        <f t="shared" si="13"/>
        <v>0.1</v>
      </c>
      <c r="AD15" s="2234">
        <f t="shared" si="13"/>
        <v>2.5</v>
      </c>
      <c r="AE15" s="2234">
        <f t="shared" si="13"/>
        <v>0.9</v>
      </c>
      <c r="AF15" s="2234">
        <f t="shared" si="13"/>
        <v>0.2</v>
      </c>
      <c r="AG15" s="2234">
        <f t="shared" si="13"/>
        <v>0.2</v>
      </c>
      <c r="AH15" s="2234">
        <f t="shared" si="13"/>
        <v>0.8</v>
      </c>
      <c r="AI15" s="2234">
        <f t="shared" si="13"/>
        <v>0.5</v>
      </c>
      <c r="AJ15" s="3110" t="s">
        <v>2362</v>
      </c>
      <c r="AK15" s="768"/>
      <c r="AM15" s="3485"/>
      <c r="AN15" s="3485"/>
      <c r="AO15" s="3485"/>
      <c r="AP15" s="3485"/>
      <c r="AQ15" s="3485"/>
      <c r="AR15" s="3485"/>
      <c r="AS15" s="3485"/>
      <c r="AT15" s="3485"/>
      <c r="AU15" s="3485"/>
      <c r="AV15" s="3485"/>
      <c r="AW15" s="3485"/>
      <c r="AX15" s="3485"/>
      <c r="AY15" s="3485"/>
      <c r="AZ15" s="3485"/>
      <c r="BA15" s="3485"/>
      <c r="BB15" s="3485"/>
      <c r="BC15" s="3485"/>
      <c r="BD15" s="3485"/>
      <c r="BE15" s="3485"/>
    </row>
    <row r="16" spans="1:57">
      <c r="A16" s="768"/>
      <c r="B16" s="3464" t="s">
        <v>1379</v>
      </c>
      <c r="C16" s="3479" t="s">
        <v>1380</v>
      </c>
      <c r="D16" s="3279" t="s">
        <v>2379</v>
      </c>
      <c r="E16" s="3481">
        <f t="shared" ref="E16:AI17" si="14">E76</f>
        <v>103.3416667</v>
      </c>
      <c r="F16" s="3481">
        <f t="shared" si="14"/>
        <v>104.8833333</v>
      </c>
      <c r="G16" s="3481">
        <f t="shared" si="14"/>
        <v>105.9666667</v>
      </c>
      <c r="H16" s="3481">
        <f t="shared" si="14"/>
        <v>105.04166669999999</v>
      </c>
      <c r="I16" s="3481">
        <f t="shared" si="14"/>
        <v>103.3916667</v>
      </c>
      <c r="J16" s="3481">
        <f t="shared" si="14"/>
        <v>101.7</v>
      </c>
      <c r="K16" s="3481">
        <f t="shared" si="14"/>
        <v>100.8416667</v>
      </c>
      <c r="L16" s="3481">
        <f t="shared" si="14"/>
        <v>99.15</v>
      </c>
      <c r="M16" s="3481">
        <f t="shared" si="14"/>
        <v>99.825000000000003</v>
      </c>
      <c r="N16" s="3481">
        <f t="shared" si="14"/>
        <v>98.275000000000006</v>
      </c>
      <c r="O16" s="3481">
        <f t="shared" si="14"/>
        <v>96.924999999999997</v>
      </c>
      <c r="P16" s="3481">
        <f t="shared" si="14"/>
        <v>96.933333329999996</v>
      </c>
      <c r="Q16" s="3481">
        <f t="shared" si="14"/>
        <v>94.691666670000004</v>
      </c>
      <c r="R16" s="3481">
        <f t="shared" si="14"/>
        <v>92.758333329999999</v>
      </c>
      <c r="S16" s="3481">
        <f t="shared" si="14"/>
        <v>91.941666670000004</v>
      </c>
      <c r="T16" s="3481">
        <f t="shared" si="14"/>
        <v>93.141666670000006</v>
      </c>
      <c r="U16" s="3481">
        <f t="shared" si="14"/>
        <v>94.641666670000006</v>
      </c>
      <c r="V16" s="3481">
        <f t="shared" si="14"/>
        <v>96.733333329999994</v>
      </c>
      <c r="W16" s="3481">
        <f t="shared" si="14"/>
        <v>98.408333330000005</v>
      </c>
      <c r="X16" s="3481">
        <f t="shared" si="14"/>
        <v>102.9083333</v>
      </c>
      <c r="Y16" s="3481">
        <f t="shared" si="14"/>
        <v>97.508333329999999</v>
      </c>
      <c r="Z16" s="3481">
        <f t="shared" si="14"/>
        <v>97.408333330000005</v>
      </c>
      <c r="AA16" s="3481">
        <f t="shared" si="14"/>
        <v>98.8</v>
      </c>
      <c r="AB16" s="3481">
        <f t="shared" si="14"/>
        <v>97.95</v>
      </c>
      <c r="AC16" s="3481">
        <f t="shared" si="14"/>
        <v>99.166666669999998</v>
      </c>
      <c r="AD16" s="3481">
        <f t="shared" si="14"/>
        <v>102.35</v>
      </c>
      <c r="AE16" s="3481">
        <f t="shared" si="14"/>
        <v>100.0083333</v>
      </c>
      <c r="AF16" s="3481">
        <f t="shared" si="14"/>
        <v>96.5</v>
      </c>
      <c r="AG16" s="3481">
        <f t="shared" si="14"/>
        <v>98.7</v>
      </c>
      <c r="AH16" s="3481">
        <f t="shared" si="14"/>
        <v>101.3</v>
      </c>
      <c r="AI16" s="987">
        <f t="shared" si="14"/>
        <v>101.5</v>
      </c>
      <c r="AJ16" s="3441" t="s">
        <v>1754</v>
      </c>
      <c r="AK16" s="768"/>
    </row>
    <row r="17" spans="1:61">
      <c r="A17" s="768"/>
      <c r="B17" s="3476"/>
      <c r="C17" s="3486" t="s">
        <v>1381</v>
      </c>
      <c r="D17" s="3477" t="s">
        <v>1247</v>
      </c>
      <c r="E17" s="3407" t="str">
        <f t="shared" si="14"/>
        <v>－</v>
      </c>
      <c r="F17" s="3403">
        <f t="shared" si="14"/>
        <v>1.5</v>
      </c>
      <c r="G17" s="2973">
        <f t="shared" si="14"/>
        <v>1</v>
      </c>
      <c r="H17" s="2973">
        <f t="shared" si="14"/>
        <v>-0.9</v>
      </c>
      <c r="I17" s="2973">
        <f t="shared" si="14"/>
        <v>-1.6</v>
      </c>
      <c r="J17" s="2973">
        <f t="shared" si="14"/>
        <v>-1.6</v>
      </c>
      <c r="K17" s="2973">
        <f t="shared" si="14"/>
        <v>-0.8</v>
      </c>
      <c r="L17" s="2973">
        <f t="shared" si="14"/>
        <v>-1.7</v>
      </c>
      <c r="M17" s="2973">
        <f t="shared" si="14"/>
        <v>0.7</v>
      </c>
      <c r="N17" s="2973">
        <f t="shared" si="14"/>
        <v>-1.6</v>
      </c>
      <c r="O17" s="2973">
        <f t="shared" si="14"/>
        <v>-1.4</v>
      </c>
      <c r="P17" s="2973">
        <f t="shared" si="14"/>
        <v>0</v>
      </c>
      <c r="Q17" s="2973">
        <f t="shared" si="14"/>
        <v>-2.2999999999999998</v>
      </c>
      <c r="R17" s="2973">
        <f t="shared" si="14"/>
        <v>-2</v>
      </c>
      <c r="S17" s="2973">
        <f t="shared" si="14"/>
        <v>-0.9</v>
      </c>
      <c r="T17" s="2973">
        <f t="shared" si="14"/>
        <v>1.3</v>
      </c>
      <c r="U17" s="2973">
        <f t="shared" si="14"/>
        <v>1.6</v>
      </c>
      <c r="V17" s="2973">
        <f t="shared" si="14"/>
        <v>2.2000000000000002</v>
      </c>
      <c r="W17" s="2973">
        <f t="shared" si="14"/>
        <v>1.7</v>
      </c>
      <c r="X17" s="2973">
        <f t="shared" si="14"/>
        <v>4.5999999999999996</v>
      </c>
      <c r="Y17" s="2973">
        <f t="shared" si="14"/>
        <v>-5.2</v>
      </c>
      <c r="Z17" s="2973">
        <f t="shared" si="14"/>
        <v>-0.1</v>
      </c>
      <c r="AA17" s="2973">
        <f t="shared" si="14"/>
        <v>1.4</v>
      </c>
      <c r="AB17" s="2973">
        <f t="shared" si="14"/>
        <v>-0.9</v>
      </c>
      <c r="AC17" s="2973">
        <f t="shared" si="14"/>
        <v>1.2</v>
      </c>
      <c r="AD17" s="2973">
        <f t="shared" si="14"/>
        <v>3.2</v>
      </c>
      <c r="AE17" s="2973">
        <f t="shared" si="14"/>
        <v>-2.2999999999999998</v>
      </c>
      <c r="AF17" s="2973">
        <f t="shared" si="14"/>
        <v>-3.5</v>
      </c>
      <c r="AG17" s="2973">
        <f t="shared" si="14"/>
        <v>2.2999999999999998</v>
      </c>
      <c r="AH17" s="2973">
        <f t="shared" si="14"/>
        <v>2.6</v>
      </c>
      <c r="AI17" s="2235">
        <f t="shared" si="14"/>
        <v>0.2</v>
      </c>
      <c r="AJ17" s="3110" t="s">
        <v>2362</v>
      </c>
      <c r="AK17" s="768"/>
    </row>
    <row r="18" spans="1:61">
      <c r="A18" s="768"/>
      <c r="B18" s="3487"/>
      <c r="C18" s="3488" t="s">
        <v>1382</v>
      </c>
      <c r="D18" s="3279" t="s">
        <v>2379</v>
      </c>
      <c r="E18" s="3401">
        <f>E109</f>
        <v>99.24291998793673</v>
      </c>
      <c r="F18" s="2974">
        <f t="shared" ref="F18:AI18" si="15">F109</f>
        <v>102.99437057167317</v>
      </c>
      <c r="G18" s="2974">
        <f t="shared" si="15"/>
        <v>108.10998500404106</v>
      </c>
      <c r="H18" s="2974">
        <f t="shared" si="15"/>
        <v>109.58782917339178</v>
      </c>
      <c r="I18" s="2974">
        <f t="shared" si="15"/>
        <v>107.54158340044462</v>
      </c>
      <c r="J18" s="2974">
        <f t="shared" si="15"/>
        <v>110.04255045626891</v>
      </c>
      <c r="K18" s="2974">
        <f t="shared" si="15"/>
        <v>113.68032071928607</v>
      </c>
      <c r="L18" s="2974">
        <f t="shared" si="15"/>
        <v>115.95392713367181</v>
      </c>
      <c r="M18" s="2974">
        <f t="shared" si="15"/>
        <v>118.45489418949612</v>
      </c>
      <c r="N18" s="2974">
        <f t="shared" si="15"/>
        <v>115.38552553007537</v>
      </c>
      <c r="O18" s="2974">
        <f t="shared" si="15"/>
        <v>111.52039462561963</v>
      </c>
      <c r="P18" s="2974">
        <f t="shared" si="15"/>
        <v>112.19355596138796</v>
      </c>
      <c r="Q18" s="2974">
        <f t="shared" si="15"/>
        <v>112.26542308026785</v>
      </c>
      <c r="R18" s="2974">
        <f t="shared" si="15"/>
        <v>106.63283763805551</v>
      </c>
      <c r="S18" s="2974">
        <f t="shared" si="15"/>
        <v>106.09383424645624</v>
      </c>
      <c r="T18" s="2974">
        <f t="shared" si="15"/>
        <v>106.86640577441516</v>
      </c>
      <c r="U18" s="2974">
        <f t="shared" si="15"/>
        <v>107.81864509957389</v>
      </c>
      <c r="V18" s="2974">
        <f t="shared" si="15"/>
        <v>109.18412035829205</v>
      </c>
      <c r="W18" s="2974">
        <f t="shared" si="15"/>
        <v>111.420984433429</v>
      </c>
      <c r="X18" s="2974">
        <f t="shared" si="15"/>
        <v>110.36094442995044</v>
      </c>
      <c r="Y18" s="2974">
        <f t="shared" si="15"/>
        <v>103.89290373075922</v>
      </c>
      <c r="Z18" s="2974">
        <f t="shared" si="15"/>
        <v>103.56950169579966</v>
      </c>
      <c r="AA18" s="2974">
        <f t="shared" si="15"/>
        <v>103.3</v>
      </c>
      <c r="AB18" s="2974">
        <f t="shared" si="15"/>
        <v>101.8</v>
      </c>
      <c r="AC18" s="2974">
        <f t="shared" si="15"/>
        <v>101.1</v>
      </c>
      <c r="AD18" s="2974">
        <f t="shared" si="15"/>
        <v>101</v>
      </c>
      <c r="AE18" s="2974">
        <f t="shared" si="15"/>
        <v>100</v>
      </c>
      <c r="AF18" s="2974">
        <f t="shared" si="15"/>
        <v>101.3</v>
      </c>
      <c r="AG18" s="2974">
        <f t="shared" si="15"/>
        <v>102.8</v>
      </c>
      <c r="AH18" s="2974">
        <f t="shared" si="15"/>
        <v>107.6</v>
      </c>
      <c r="AI18" s="3285">
        <f t="shared" si="15"/>
        <v>108.7</v>
      </c>
      <c r="AJ18" s="3017" t="s">
        <v>1762</v>
      </c>
      <c r="AK18" s="768"/>
    </row>
    <row r="19" spans="1:61">
      <c r="A19" s="768"/>
      <c r="B19" s="3487"/>
      <c r="C19" s="3471" t="s">
        <v>1383</v>
      </c>
      <c r="D19" s="3489" t="s">
        <v>1247</v>
      </c>
      <c r="E19" s="3408" t="str">
        <f>E79</f>
        <v>－</v>
      </c>
      <c r="F19" s="3402">
        <f t="shared" ref="F19:AE19" si="16">ROUND((F18-E18)/E18*100,1)</f>
        <v>3.8</v>
      </c>
      <c r="G19" s="2234">
        <f t="shared" si="16"/>
        <v>5</v>
      </c>
      <c r="H19" s="2234">
        <f t="shared" si="16"/>
        <v>1.4</v>
      </c>
      <c r="I19" s="2234">
        <f t="shared" si="16"/>
        <v>-1.9</v>
      </c>
      <c r="J19" s="2234">
        <f t="shared" si="16"/>
        <v>2.2999999999999998</v>
      </c>
      <c r="K19" s="2234">
        <f t="shared" si="16"/>
        <v>3.3</v>
      </c>
      <c r="L19" s="2234">
        <f t="shared" si="16"/>
        <v>2</v>
      </c>
      <c r="M19" s="2234">
        <f t="shared" si="16"/>
        <v>2.2000000000000002</v>
      </c>
      <c r="N19" s="2234">
        <f t="shared" si="16"/>
        <v>-2.6</v>
      </c>
      <c r="O19" s="2234">
        <f t="shared" si="16"/>
        <v>-3.3</v>
      </c>
      <c r="P19" s="2234">
        <f t="shared" si="16"/>
        <v>0.6</v>
      </c>
      <c r="Q19" s="2234">
        <f t="shared" si="16"/>
        <v>0.1</v>
      </c>
      <c r="R19" s="2234">
        <f t="shared" si="16"/>
        <v>-5</v>
      </c>
      <c r="S19" s="2234">
        <f t="shared" si="16"/>
        <v>-0.5</v>
      </c>
      <c r="T19" s="2234">
        <f t="shared" si="16"/>
        <v>0.7</v>
      </c>
      <c r="U19" s="2234">
        <f t="shared" si="16"/>
        <v>0.9</v>
      </c>
      <c r="V19" s="2234">
        <f t="shared" si="16"/>
        <v>1.3</v>
      </c>
      <c r="W19" s="2234">
        <f t="shared" si="16"/>
        <v>2</v>
      </c>
      <c r="X19" s="2234">
        <f t="shared" si="16"/>
        <v>-1</v>
      </c>
      <c r="Y19" s="2234">
        <f t="shared" si="16"/>
        <v>-5.9</v>
      </c>
      <c r="Z19" s="2234">
        <f t="shared" si="16"/>
        <v>-0.3</v>
      </c>
      <c r="AA19" s="2234">
        <f t="shared" si="16"/>
        <v>-0.3</v>
      </c>
      <c r="AB19" s="2234">
        <f t="shared" si="16"/>
        <v>-1.5</v>
      </c>
      <c r="AC19" s="2234">
        <f t="shared" si="16"/>
        <v>-0.7</v>
      </c>
      <c r="AD19" s="2234">
        <f t="shared" si="16"/>
        <v>-0.1</v>
      </c>
      <c r="AE19" s="2234">
        <f t="shared" si="16"/>
        <v>-1</v>
      </c>
      <c r="AF19" s="2234">
        <f>ROUND((AF18-AE18)/AE18*100,1)</f>
        <v>1.3</v>
      </c>
      <c r="AG19" s="2234">
        <f>ROUND((AG18-AF18)/AF18*100,1)</f>
        <v>1.5</v>
      </c>
      <c r="AH19" s="2234">
        <f>ROUND((AH18-AG18)/AG18*100,1)</f>
        <v>4.7</v>
      </c>
      <c r="AI19" s="2234">
        <f>ROUND((AI18-AH18)/AH18*100,1)</f>
        <v>1</v>
      </c>
      <c r="AJ19" s="3490" t="s">
        <v>34</v>
      </c>
      <c r="AK19" s="768"/>
    </row>
    <row r="20" spans="1:61">
      <c r="A20" s="768"/>
      <c r="B20" s="3487" t="s">
        <v>1384</v>
      </c>
      <c r="C20" s="3491" t="s">
        <v>1382</v>
      </c>
      <c r="D20" s="3114" t="s">
        <v>2379</v>
      </c>
      <c r="E20" s="3399">
        <f>E113</f>
        <v>105.60883636174452</v>
      </c>
      <c r="F20" s="2975">
        <f>F113</f>
        <v>109.23438888357632</v>
      </c>
      <c r="G20" s="2975">
        <f>G113</f>
        <v>112.7429880982522</v>
      </c>
      <c r="H20" s="2975">
        <f t="shared" ref="H20:AI20" si="17">H113</f>
        <v>114.73119431990187</v>
      </c>
      <c r="I20" s="2975">
        <f t="shared" si="17"/>
        <v>116.25158731292811</v>
      </c>
      <c r="J20" s="2975">
        <f t="shared" si="17"/>
        <v>117.18721377017499</v>
      </c>
      <c r="K20" s="2975">
        <f t="shared" si="17"/>
        <v>116.95330715586327</v>
      </c>
      <c r="L20" s="2975">
        <f t="shared" si="17"/>
        <v>117.30416707733085</v>
      </c>
      <c r="M20" s="2975">
        <f t="shared" si="17"/>
        <v>117.53807369164259</v>
      </c>
      <c r="N20" s="2975">
        <f t="shared" si="17"/>
        <v>113.44470794118739</v>
      </c>
      <c r="O20" s="2975">
        <f t="shared" si="17"/>
        <v>110.5208752622908</v>
      </c>
      <c r="P20" s="2975">
        <f t="shared" si="17"/>
        <v>113.70460417931152</v>
      </c>
      <c r="Q20" s="2975">
        <f t="shared" si="17"/>
        <v>114.33961675192921</v>
      </c>
      <c r="R20" s="2975">
        <f t="shared" si="17"/>
        <v>109.56768403711087</v>
      </c>
      <c r="S20" s="2975">
        <f t="shared" si="17"/>
        <v>109.12877828838984</v>
      </c>
      <c r="T20" s="2975">
        <f t="shared" si="17"/>
        <v>110.03460504638861</v>
      </c>
      <c r="U20" s="2975">
        <f t="shared" si="17"/>
        <v>112.08905748721058</v>
      </c>
      <c r="V20" s="2975">
        <f t="shared" si="17"/>
        <v>112.99488424520942</v>
      </c>
      <c r="W20" s="2975">
        <f t="shared" si="17"/>
        <v>115.33882771178357</v>
      </c>
      <c r="X20" s="2975">
        <f t="shared" si="17"/>
        <v>112.90150004335383</v>
      </c>
      <c r="Y20" s="2975">
        <f t="shared" si="17"/>
        <v>107.88676840371106</v>
      </c>
      <c r="Z20" s="2975">
        <f t="shared" si="17"/>
        <v>108.08287522760773</v>
      </c>
      <c r="AA20" s="2975">
        <f t="shared" si="17"/>
        <v>107.7</v>
      </c>
      <c r="AB20" s="2975">
        <f t="shared" si="17"/>
        <v>106.3</v>
      </c>
      <c r="AC20" s="2975">
        <f t="shared" si="17"/>
        <v>105.3</v>
      </c>
      <c r="AD20" s="2975">
        <f t="shared" si="17"/>
        <v>102.1</v>
      </c>
      <c r="AE20" s="2975">
        <f t="shared" si="17"/>
        <v>100</v>
      </c>
      <c r="AF20" s="2975">
        <f t="shared" si="17"/>
        <v>101</v>
      </c>
      <c r="AG20" s="2975">
        <f t="shared" si="17"/>
        <v>102.3</v>
      </c>
      <c r="AH20" s="2975">
        <f t="shared" si="17"/>
        <v>106.1</v>
      </c>
      <c r="AI20" s="3285">
        <f t="shared" si="17"/>
        <v>106.5</v>
      </c>
      <c r="AJ20" s="3449" t="s">
        <v>2374</v>
      </c>
      <c r="AK20" s="768"/>
    </row>
    <row r="21" spans="1:61">
      <c r="A21" s="768"/>
      <c r="B21" s="3487"/>
      <c r="C21" s="3471" t="s">
        <v>1291</v>
      </c>
      <c r="D21" s="3489" t="s">
        <v>1247</v>
      </c>
      <c r="E21" s="3407" t="str">
        <f>E81</f>
        <v>－</v>
      </c>
      <c r="F21" s="3402">
        <f t="shared" ref="F21:AE21" si="18">ROUND((F20-E20)/E20*100,1)</f>
        <v>3.4</v>
      </c>
      <c r="G21" s="2234">
        <f t="shared" si="18"/>
        <v>3.2</v>
      </c>
      <c r="H21" s="2234">
        <f t="shared" si="18"/>
        <v>1.8</v>
      </c>
      <c r="I21" s="2234">
        <f t="shared" si="18"/>
        <v>1.3</v>
      </c>
      <c r="J21" s="2234">
        <f t="shared" si="18"/>
        <v>0.8</v>
      </c>
      <c r="K21" s="2234">
        <f t="shared" si="18"/>
        <v>-0.2</v>
      </c>
      <c r="L21" s="2234">
        <f t="shared" si="18"/>
        <v>0.3</v>
      </c>
      <c r="M21" s="2234">
        <f t="shared" si="18"/>
        <v>0.2</v>
      </c>
      <c r="N21" s="2234">
        <f t="shared" si="18"/>
        <v>-3.5</v>
      </c>
      <c r="O21" s="2234">
        <f t="shared" si="18"/>
        <v>-2.6</v>
      </c>
      <c r="P21" s="2234">
        <f t="shared" si="18"/>
        <v>2.9</v>
      </c>
      <c r="Q21" s="2234">
        <f t="shared" si="18"/>
        <v>0.6</v>
      </c>
      <c r="R21" s="2234">
        <f t="shared" si="18"/>
        <v>-4.2</v>
      </c>
      <c r="S21" s="2234">
        <f t="shared" si="18"/>
        <v>-0.4</v>
      </c>
      <c r="T21" s="2234">
        <f t="shared" si="18"/>
        <v>0.8</v>
      </c>
      <c r="U21" s="2234">
        <f t="shared" si="18"/>
        <v>1.9</v>
      </c>
      <c r="V21" s="2234">
        <f t="shared" si="18"/>
        <v>0.8</v>
      </c>
      <c r="W21" s="2234">
        <f t="shared" si="18"/>
        <v>2.1</v>
      </c>
      <c r="X21" s="2234">
        <f t="shared" si="18"/>
        <v>-2.1</v>
      </c>
      <c r="Y21" s="2234">
        <f t="shared" si="18"/>
        <v>-4.4000000000000004</v>
      </c>
      <c r="Z21" s="2234">
        <f t="shared" si="18"/>
        <v>0.2</v>
      </c>
      <c r="AA21" s="2234">
        <f t="shared" si="18"/>
        <v>-0.4</v>
      </c>
      <c r="AB21" s="2234">
        <f t="shared" si="18"/>
        <v>-1.3</v>
      </c>
      <c r="AC21" s="2234">
        <f t="shared" si="18"/>
        <v>-0.9</v>
      </c>
      <c r="AD21" s="2234">
        <f t="shared" si="18"/>
        <v>-3</v>
      </c>
      <c r="AE21" s="2234">
        <f t="shared" si="18"/>
        <v>-2.1</v>
      </c>
      <c r="AF21" s="2234">
        <f>ROUND((AF20-AE20)/AE20*100,1)</f>
        <v>1</v>
      </c>
      <c r="AG21" s="2234">
        <f>ROUND((AG20-AF20)/AF20*100,1)</f>
        <v>1.3</v>
      </c>
      <c r="AH21" s="2234">
        <f>ROUND((AH20-AG20)/AG20*100,1)</f>
        <v>3.7</v>
      </c>
      <c r="AI21" s="2234">
        <f>ROUND((AI20-AH20)/AH20*100,1)</f>
        <v>0.4</v>
      </c>
      <c r="AJ21" s="3104" t="s">
        <v>2381</v>
      </c>
      <c r="AK21" s="768"/>
    </row>
    <row r="22" spans="1:61">
      <c r="A22" s="768"/>
      <c r="B22" s="3487" t="s">
        <v>1385</v>
      </c>
      <c r="C22" s="3112" t="s">
        <v>1292</v>
      </c>
      <c r="D22" s="3103" t="s">
        <v>2379</v>
      </c>
      <c r="E22" s="3409">
        <f>E118</f>
        <v>157.5</v>
      </c>
      <c r="F22" s="2970">
        <f>F118</f>
        <v>152.92956706963881</v>
      </c>
      <c r="G22" s="2970">
        <f t="shared" ref="G22:AI22" si="19">G118</f>
        <v>145.1401178120621</v>
      </c>
      <c r="H22" s="2970">
        <f t="shared" si="19"/>
        <v>126.40599934447256</v>
      </c>
      <c r="I22" s="2970">
        <f t="shared" si="19"/>
        <v>103.62925531282423</v>
      </c>
      <c r="J22" s="2970">
        <f t="shared" si="19"/>
        <v>97.81181852552011</v>
      </c>
      <c r="K22" s="2970">
        <f t="shared" si="19"/>
        <v>99.09362663119731</v>
      </c>
      <c r="L22" s="2970">
        <f t="shared" si="19"/>
        <v>109.24949085310109</v>
      </c>
      <c r="M22" s="2970">
        <f t="shared" si="19"/>
        <v>110.92570145283278</v>
      </c>
      <c r="N22" s="2970">
        <f t="shared" si="19"/>
        <v>98.797824760656411</v>
      </c>
      <c r="O22" s="2970">
        <f t="shared" si="19"/>
        <v>96.825812290383823</v>
      </c>
      <c r="P22" s="2970">
        <f t="shared" si="19"/>
        <v>100.38995262009122</v>
      </c>
      <c r="Q22" s="2970">
        <f t="shared" si="19"/>
        <v>94.74673043138786</v>
      </c>
      <c r="R22" s="2970">
        <f t="shared" si="19"/>
        <v>88.311477058305101</v>
      </c>
      <c r="S22" s="2970">
        <f t="shared" si="19"/>
        <v>91.776613489965044</v>
      </c>
      <c r="T22" s="2970">
        <f t="shared" si="19"/>
        <v>98.607882455237501</v>
      </c>
      <c r="U22" s="2970">
        <f t="shared" si="19"/>
        <v>102.37003058103976</v>
      </c>
      <c r="V22" s="2970">
        <f t="shared" si="19"/>
        <v>108.23394495412845</v>
      </c>
      <c r="W22" s="2970">
        <f t="shared" si="19"/>
        <v>109.92354740061162</v>
      </c>
      <c r="X22" s="2970">
        <f t="shared" si="19"/>
        <v>104.5565749235474</v>
      </c>
      <c r="Y22" s="2970">
        <f t="shared" si="19"/>
        <v>94.717125382263006</v>
      </c>
      <c r="Z22" s="2970">
        <f t="shared" si="19"/>
        <v>99.686544342507645</v>
      </c>
      <c r="AA22" s="2970">
        <f t="shared" si="19"/>
        <v>97.5</v>
      </c>
      <c r="AB22" s="2970">
        <f t="shared" si="19"/>
        <v>94</v>
      </c>
      <c r="AC22" s="2970">
        <f t="shared" si="19"/>
        <v>96.5</v>
      </c>
      <c r="AD22" s="2970">
        <f t="shared" si="19"/>
        <v>102.3</v>
      </c>
      <c r="AE22" s="2970">
        <f t="shared" si="19"/>
        <v>100</v>
      </c>
      <c r="AF22" s="2970">
        <f t="shared" si="19"/>
        <v>96.3</v>
      </c>
      <c r="AG22" s="2970">
        <f t="shared" si="19"/>
        <v>94.4</v>
      </c>
      <c r="AH22" s="2970">
        <f t="shared" si="19"/>
        <v>105</v>
      </c>
      <c r="AI22" s="3285">
        <f t="shared" si="19"/>
        <v>98.3</v>
      </c>
      <c r="AJ22" s="3449" t="s">
        <v>1238</v>
      </c>
      <c r="AK22" s="768"/>
    </row>
    <row r="23" spans="1:61">
      <c r="A23" s="768"/>
      <c r="B23" s="3487"/>
      <c r="C23" s="3471" t="s">
        <v>1293</v>
      </c>
      <c r="D23" s="3489" t="s">
        <v>1247</v>
      </c>
      <c r="E23" s="3407" t="str">
        <f>E83</f>
        <v>－</v>
      </c>
      <c r="F23" s="3402">
        <f t="shared" ref="F23:AI23" si="20">ROUND((F22-E22)/E22*100,1)</f>
        <v>-2.9</v>
      </c>
      <c r="G23" s="2234">
        <f t="shared" si="20"/>
        <v>-5.0999999999999996</v>
      </c>
      <c r="H23" s="2234">
        <f t="shared" si="20"/>
        <v>-12.9</v>
      </c>
      <c r="I23" s="2234">
        <f t="shared" si="20"/>
        <v>-18</v>
      </c>
      <c r="J23" s="2234">
        <f t="shared" si="20"/>
        <v>-5.6</v>
      </c>
      <c r="K23" s="2234">
        <f t="shared" si="20"/>
        <v>1.3</v>
      </c>
      <c r="L23" s="2234">
        <f t="shared" si="20"/>
        <v>10.199999999999999</v>
      </c>
      <c r="M23" s="2234">
        <f t="shared" si="20"/>
        <v>1.5</v>
      </c>
      <c r="N23" s="2234">
        <f t="shared" si="20"/>
        <v>-10.9</v>
      </c>
      <c r="O23" s="2234">
        <f t="shared" si="20"/>
        <v>-2</v>
      </c>
      <c r="P23" s="2234">
        <f t="shared" si="20"/>
        <v>3.7</v>
      </c>
      <c r="Q23" s="2234">
        <f t="shared" si="20"/>
        <v>-5.6</v>
      </c>
      <c r="R23" s="2234">
        <f t="shared" si="20"/>
        <v>-6.8</v>
      </c>
      <c r="S23" s="2234">
        <f t="shared" si="20"/>
        <v>3.9</v>
      </c>
      <c r="T23" s="2234">
        <f t="shared" si="20"/>
        <v>7.4</v>
      </c>
      <c r="U23" s="2234">
        <f t="shared" si="20"/>
        <v>3.8</v>
      </c>
      <c r="V23" s="2234">
        <f t="shared" si="20"/>
        <v>5.7</v>
      </c>
      <c r="W23" s="2234">
        <f t="shared" si="20"/>
        <v>1.6</v>
      </c>
      <c r="X23" s="2234">
        <f t="shared" si="20"/>
        <v>-4.9000000000000004</v>
      </c>
      <c r="Y23" s="2234">
        <f t="shared" si="20"/>
        <v>-9.4</v>
      </c>
      <c r="Z23" s="2234">
        <f t="shared" si="20"/>
        <v>5.2</v>
      </c>
      <c r="AA23" s="2234">
        <f t="shared" si="20"/>
        <v>-2.2000000000000002</v>
      </c>
      <c r="AB23" s="2234">
        <f t="shared" si="20"/>
        <v>-3.6</v>
      </c>
      <c r="AC23" s="2234">
        <f t="shared" si="20"/>
        <v>2.7</v>
      </c>
      <c r="AD23" s="2234">
        <f t="shared" si="20"/>
        <v>6</v>
      </c>
      <c r="AE23" s="2234">
        <f t="shared" si="20"/>
        <v>-2.2000000000000002</v>
      </c>
      <c r="AF23" s="2234">
        <f t="shared" si="20"/>
        <v>-3.7</v>
      </c>
      <c r="AG23" s="2234">
        <f t="shared" si="20"/>
        <v>-2</v>
      </c>
      <c r="AH23" s="2234">
        <f t="shared" si="20"/>
        <v>11.2</v>
      </c>
      <c r="AI23" s="2234">
        <f t="shared" si="20"/>
        <v>-6.4</v>
      </c>
      <c r="AJ23" s="3104"/>
      <c r="AK23" s="768"/>
    </row>
    <row r="24" spans="1:61">
      <c r="A24" s="768"/>
      <c r="B24" s="3487" t="s">
        <v>1386</v>
      </c>
      <c r="C24" s="3465" t="s">
        <v>1294</v>
      </c>
      <c r="D24" s="3103" t="s">
        <v>2379</v>
      </c>
      <c r="E24" s="3409">
        <f>E123</f>
        <v>109</v>
      </c>
      <c r="F24" s="2970">
        <f>F123</f>
        <v>110.32307578266055</v>
      </c>
      <c r="G24" s="2970">
        <f t="shared" ref="G24:AI24" si="21">G123</f>
        <v>113.32639405058408</v>
      </c>
      <c r="H24" s="2970">
        <f t="shared" si="21"/>
        <v>115.19236102177919</v>
      </c>
      <c r="I24" s="2970">
        <f t="shared" si="21"/>
        <v>114.5792575883865</v>
      </c>
      <c r="J24" s="2970">
        <f t="shared" si="21"/>
        <v>111.70922267554832</v>
      </c>
      <c r="K24" s="2970">
        <f t="shared" si="21"/>
        <v>108.80364553468731</v>
      </c>
      <c r="L24" s="2970">
        <f t="shared" si="21"/>
        <v>106.20906288902553</v>
      </c>
      <c r="M24" s="2970">
        <f t="shared" si="21"/>
        <v>105.72924281071819</v>
      </c>
      <c r="N24" s="2970">
        <f t="shared" si="21"/>
        <v>105.06282603529135</v>
      </c>
      <c r="O24" s="2970">
        <f t="shared" si="21"/>
        <v>104.77848821110926</v>
      </c>
      <c r="P24" s="2970">
        <f t="shared" si="21"/>
        <v>104.82291599613775</v>
      </c>
      <c r="Q24" s="2970">
        <f t="shared" si="21"/>
        <v>102.22748632121018</v>
      </c>
      <c r="R24" s="2970">
        <f t="shared" si="21"/>
        <v>100.72700354039269</v>
      </c>
      <c r="S24" s="2970">
        <f t="shared" si="21"/>
        <v>97.977470228516268</v>
      </c>
      <c r="T24" s="2970">
        <f t="shared" si="21"/>
        <v>97.89636305117476</v>
      </c>
      <c r="U24" s="2970">
        <f t="shared" si="21"/>
        <v>97.336723527518501</v>
      </c>
      <c r="V24" s="2970">
        <f t="shared" si="21"/>
        <v>97.231284196974556</v>
      </c>
      <c r="W24" s="2970">
        <f t="shared" si="21"/>
        <v>98.853427743804318</v>
      </c>
      <c r="X24" s="2970">
        <f t="shared" si="21"/>
        <v>100.37824267782426</v>
      </c>
      <c r="Y24" s="2970">
        <f t="shared" si="21"/>
        <v>100.70267138719022</v>
      </c>
      <c r="Z24" s="2970">
        <f t="shared" si="21"/>
        <v>100.28902478274864</v>
      </c>
      <c r="AA24" s="2970">
        <f t="shared" si="21"/>
        <v>100.8</v>
      </c>
      <c r="AB24" s="2970">
        <f t="shared" si="21"/>
        <v>100</v>
      </c>
      <c r="AC24" s="2970">
        <f t="shared" si="21"/>
        <v>99.6</v>
      </c>
      <c r="AD24" s="2970">
        <f t="shared" si="21"/>
        <v>99.6</v>
      </c>
      <c r="AE24" s="2970">
        <f t="shared" si="21"/>
        <v>100</v>
      </c>
      <c r="AF24" s="2970">
        <f t="shared" si="21"/>
        <v>100.4</v>
      </c>
      <c r="AG24" s="2970">
        <f t="shared" si="21"/>
        <v>100.1</v>
      </c>
      <c r="AH24" s="2970">
        <f t="shared" si="21"/>
        <v>100</v>
      </c>
      <c r="AI24" s="3285">
        <f t="shared" si="21"/>
        <v>100.3</v>
      </c>
      <c r="AJ24" s="3449"/>
      <c r="AK24" s="768"/>
    </row>
    <row r="25" spans="1:61">
      <c r="A25" s="768"/>
      <c r="B25" s="3487" t="s">
        <v>1387</v>
      </c>
      <c r="C25" s="3471"/>
      <c r="D25" s="3489" t="s">
        <v>1247</v>
      </c>
      <c r="E25" s="3407" t="str">
        <f>E85</f>
        <v>－</v>
      </c>
      <c r="F25" s="3402">
        <f t="shared" ref="F25:AI25" si="22">ROUND((F24-E24)/E24*100,1)</f>
        <v>1.2</v>
      </c>
      <c r="G25" s="2234">
        <f t="shared" si="22"/>
        <v>2.7</v>
      </c>
      <c r="H25" s="2234">
        <f t="shared" si="22"/>
        <v>1.6</v>
      </c>
      <c r="I25" s="2234">
        <f t="shared" si="22"/>
        <v>-0.5</v>
      </c>
      <c r="J25" s="2234">
        <f t="shared" si="22"/>
        <v>-2.5</v>
      </c>
      <c r="K25" s="2234">
        <f t="shared" si="22"/>
        <v>-2.6</v>
      </c>
      <c r="L25" s="2234">
        <f t="shared" si="22"/>
        <v>-2.4</v>
      </c>
      <c r="M25" s="2234">
        <f t="shared" si="22"/>
        <v>-0.5</v>
      </c>
      <c r="N25" s="2234">
        <f t="shared" si="22"/>
        <v>-0.6</v>
      </c>
      <c r="O25" s="2234">
        <f t="shared" si="22"/>
        <v>-0.3</v>
      </c>
      <c r="P25" s="2234">
        <f t="shared" si="22"/>
        <v>0</v>
      </c>
      <c r="Q25" s="2234">
        <f t="shared" si="22"/>
        <v>-2.5</v>
      </c>
      <c r="R25" s="2234">
        <f t="shared" si="22"/>
        <v>-1.5</v>
      </c>
      <c r="S25" s="2234">
        <f t="shared" si="22"/>
        <v>-2.7</v>
      </c>
      <c r="T25" s="2234">
        <f t="shared" si="22"/>
        <v>-0.1</v>
      </c>
      <c r="U25" s="2234">
        <f t="shared" si="22"/>
        <v>-0.6</v>
      </c>
      <c r="V25" s="2234">
        <f t="shared" si="22"/>
        <v>-0.1</v>
      </c>
      <c r="W25" s="2234">
        <f t="shared" si="22"/>
        <v>1.7</v>
      </c>
      <c r="X25" s="2234">
        <f t="shared" si="22"/>
        <v>1.5</v>
      </c>
      <c r="Y25" s="2234">
        <f t="shared" si="22"/>
        <v>0.3</v>
      </c>
      <c r="Z25" s="2234">
        <f t="shared" si="22"/>
        <v>-0.4</v>
      </c>
      <c r="AA25" s="2234">
        <f t="shared" si="22"/>
        <v>0.5</v>
      </c>
      <c r="AB25" s="2234">
        <f t="shared" si="22"/>
        <v>-0.8</v>
      </c>
      <c r="AC25" s="2234">
        <f t="shared" si="22"/>
        <v>-0.4</v>
      </c>
      <c r="AD25" s="2234">
        <f t="shared" si="22"/>
        <v>0</v>
      </c>
      <c r="AE25" s="2234">
        <f t="shared" si="22"/>
        <v>0.4</v>
      </c>
      <c r="AF25" s="2234">
        <f t="shared" si="22"/>
        <v>0.4</v>
      </c>
      <c r="AG25" s="2234">
        <f t="shared" si="22"/>
        <v>-0.3</v>
      </c>
      <c r="AH25" s="2234">
        <f t="shared" si="22"/>
        <v>-0.1</v>
      </c>
      <c r="AI25" s="2234">
        <f t="shared" si="22"/>
        <v>0.3</v>
      </c>
      <c r="AJ25" s="3110"/>
      <c r="AK25" s="768"/>
    </row>
    <row r="26" spans="1:61">
      <c r="A26" s="768"/>
      <c r="B26" s="3487"/>
      <c r="C26" s="3492" t="s">
        <v>1295</v>
      </c>
      <c r="D26" s="3493" t="s">
        <v>1388</v>
      </c>
      <c r="E26" s="3494">
        <v>1.58</v>
      </c>
      <c r="F26" s="2976">
        <v>1.82</v>
      </c>
      <c r="G26" s="2976">
        <v>1.74</v>
      </c>
      <c r="H26" s="2976">
        <v>1.25</v>
      </c>
      <c r="I26" s="2976">
        <v>0.91</v>
      </c>
      <c r="J26" s="2976">
        <v>0.8</v>
      </c>
      <c r="K26" s="2976">
        <v>0.92</v>
      </c>
      <c r="L26" s="3495">
        <v>1.0900000000000001</v>
      </c>
      <c r="M26" s="3495">
        <v>1</v>
      </c>
      <c r="N26" s="3495">
        <v>0.69</v>
      </c>
      <c r="O26" s="3495">
        <v>0.65</v>
      </c>
      <c r="P26" s="3495">
        <v>0.78</v>
      </c>
      <c r="Q26" s="3495">
        <v>0.78</v>
      </c>
      <c r="R26" s="3496">
        <v>0.71</v>
      </c>
      <c r="S26" s="3497">
        <v>0.86</v>
      </c>
      <c r="T26" s="3497">
        <v>1.08</v>
      </c>
      <c r="U26" s="3497">
        <v>1.29</v>
      </c>
      <c r="V26" s="3497">
        <v>1.39</v>
      </c>
      <c r="W26" s="3497">
        <v>1.37</v>
      </c>
      <c r="X26" s="987">
        <v>1.1399999999999999</v>
      </c>
      <c r="Y26" s="987">
        <v>0.78</v>
      </c>
      <c r="Z26" s="987">
        <v>0.86</v>
      </c>
      <c r="AA26" s="987">
        <v>0.97</v>
      </c>
      <c r="AB26" s="987">
        <v>1.1200000000000001</v>
      </c>
      <c r="AC26" s="987">
        <v>1.21</v>
      </c>
      <c r="AD26" s="987">
        <v>1.37</v>
      </c>
      <c r="AE26" s="987">
        <v>1.51</v>
      </c>
      <c r="AF26" s="987">
        <v>1.74</v>
      </c>
      <c r="AG26" s="987">
        <v>1.92</v>
      </c>
      <c r="AH26" s="987">
        <v>2.14</v>
      </c>
      <c r="AI26" s="987">
        <v>2.1800000000000002</v>
      </c>
      <c r="AJ26" s="3439" t="s">
        <v>1764</v>
      </c>
      <c r="AK26" s="768"/>
      <c r="AM26" s="675"/>
      <c r="AN26" s="675"/>
      <c r="AO26" s="675"/>
      <c r="AP26" s="675"/>
      <c r="AQ26" s="675"/>
      <c r="AR26" s="675"/>
      <c r="AS26" s="675"/>
      <c r="AT26" s="675"/>
      <c r="AV26" s="675"/>
      <c r="AW26" s="675"/>
      <c r="AX26" s="675"/>
      <c r="AY26" s="675"/>
      <c r="AZ26" s="675"/>
      <c r="BA26" s="675"/>
      <c r="BB26" s="675"/>
      <c r="BC26" s="675"/>
      <c r="BD26" s="675"/>
      <c r="BE26" s="675"/>
      <c r="BF26" s="675"/>
      <c r="BG26" s="675"/>
      <c r="BH26" s="675"/>
      <c r="BI26" s="675"/>
    </row>
    <row r="27" spans="1:61">
      <c r="A27" s="768"/>
      <c r="B27" s="3487" t="s">
        <v>1389</v>
      </c>
      <c r="C27" s="3492" t="s">
        <v>1297</v>
      </c>
      <c r="D27" s="3493" t="s">
        <v>1388</v>
      </c>
      <c r="E27" s="3494">
        <v>0.95</v>
      </c>
      <c r="F27" s="2976">
        <v>1.0900000000000001</v>
      </c>
      <c r="G27" s="2976">
        <v>1.06</v>
      </c>
      <c r="H27" s="2976">
        <v>0.78</v>
      </c>
      <c r="I27" s="2976">
        <v>0.54</v>
      </c>
      <c r="J27" s="2976">
        <v>0.45</v>
      </c>
      <c r="K27" s="2976">
        <v>0.48</v>
      </c>
      <c r="L27" s="3495">
        <v>0.61</v>
      </c>
      <c r="M27" s="3495">
        <v>0.57999999999999996</v>
      </c>
      <c r="N27" s="3495">
        <v>0.39</v>
      </c>
      <c r="O27" s="3495">
        <v>0.35</v>
      </c>
      <c r="P27" s="3495">
        <v>0.44</v>
      </c>
      <c r="Q27" s="3495">
        <v>0.45</v>
      </c>
      <c r="R27" s="3495">
        <v>0.42</v>
      </c>
      <c r="S27" s="3498">
        <v>0.51</v>
      </c>
      <c r="T27" s="3498">
        <v>0.69</v>
      </c>
      <c r="U27" s="3498">
        <v>0.83</v>
      </c>
      <c r="V27" s="3498">
        <v>0.94</v>
      </c>
      <c r="W27" s="3498">
        <v>0.94</v>
      </c>
      <c r="X27" s="3499">
        <v>0.78</v>
      </c>
      <c r="Y27" s="3499">
        <v>0.47</v>
      </c>
      <c r="Z27" s="3499">
        <v>0.49</v>
      </c>
      <c r="AA27" s="3499">
        <v>0.59</v>
      </c>
      <c r="AB27" s="3499">
        <v>0.68</v>
      </c>
      <c r="AC27" s="3499">
        <v>0.75</v>
      </c>
      <c r="AD27" s="3499">
        <v>0.88</v>
      </c>
      <c r="AE27" s="3499">
        <v>0.98</v>
      </c>
      <c r="AF27" s="3499">
        <v>1.1299999999999999</v>
      </c>
      <c r="AG27" s="3499">
        <v>1.28</v>
      </c>
      <c r="AH27" s="3499">
        <v>1.43</v>
      </c>
      <c r="AI27" s="3500">
        <v>1.43</v>
      </c>
      <c r="AJ27" s="3440" t="s">
        <v>1765</v>
      </c>
      <c r="AK27" s="768"/>
    </row>
    <row r="28" spans="1:61">
      <c r="A28" s="768"/>
      <c r="B28" s="3487"/>
      <c r="C28" s="3501" t="s">
        <v>1299</v>
      </c>
      <c r="D28" s="3502" t="s">
        <v>1300</v>
      </c>
      <c r="E28" s="3410" t="s">
        <v>242</v>
      </c>
      <c r="F28" s="2977" t="s">
        <v>242</v>
      </c>
      <c r="G28" s="2977" t="s">
        <v>242</v>
      </c>
      <c r="H28" s="2977" t="s">
        <v>242</v>
      </c>
      <c r="I28" s="2977" t="s">
        <v>242</v>
      </c>
      <c r="J28" s="2977" t="s">
        <v>242</v>
      </c>
      <c r="K28" s="2977" t="s">
        <v>242</v>
      </c>
      <c r="L28" s="2977" t="s">
        <v>242</v>
      </c>
      <c r="M28" s="549">
        <v>3.7</v>
      </c>
      <c r="N28" s="3020">
        <v>4.7</v>
      </c>
      <c r="O28" s="3020">
        <v>5.8</v>
      </c>
      <c r="P28" s="3020">
        <v>5.9</v>
      </c>
      <c r="Q28" s="3020">
        <v>6.3</v>
      </c>
      <c r="R28" s="3020">
        <v>6.8</v>
      </c>
      <c r="S28" s="3503">
        <v>6.4</v>
      </c>
      <c r="T28" s="3503">
        <v>5.5</v>
      </c>
      <c r="U28" s="3503">
        <v>5</v>
      </c>
      <c r="V28" s="3503">
        <v>4.5999999999999996</v>
      </c>
      <c r="W28" s="3503">
        <v>4</v>
      </c>
      <c r="X28" s="3504">
        <v>4.2</v>
      </c>
      <c r="Y28" s="3504">
        <v>5.2</v>
      </c>
      <c r="Z28" s="3499">
        <v>5.3</v>
      </c>
      <c r="AA28" s="3499">
        <v>4.5999999999999996</v>
      </c>
      <c r="AB28" s="3499">
        <v>4.7</v>
      </c>
      <c r="AC28" s="3499">
        <v>4.0999999999999996</v>
      </c>
      <c r="AD28" s="3499">
        <v>3.9</v>
      </c>
      <c r="AE28" s="3499">
        <v>3.7</v>
      </c>
      <c r="AF28" s="3499">
        <v>3.4</v>
      </c>
      <c r="AG28" s="3499">
        <v>2.7</v>
      </c>
      <c r="AH28" s="3499">
        <v>2.6</v>
      </c>
      <c r="AI28" s="3500">
        <v>2.2999999999999998</v>
      </c>
      <c r="AJ28" s="3438" t="s">
        <v>2363</v>
      </c>
      <c r="AK28" s="768"/>
    </row>
    <row r="29" spans="1:61" hidden="1">
      <c r="A29" s="768"/>
      <c r="B29" s="3487"/>
      <c r="C29" s="3501" t="s">
        <v>1390</v>
      </c>
      <c r="D29" s="3505" t="s">
        <v>1391</v>
      </c>
      <c r="E29" s="3411">
        <v>3.11</v>
      </c>
      <c r="F29" s="2976">
        <v>3.67</v>
      </c>
      <c r="G29" s="2976">
        <v>3.71</v>
      </c>
      <c r="H29" s="2976">
        <v>2.87</v>
      </c>
      <c r="I29" s="2976">
        <v>1.92</v>
      </c>
      <c r="J29" s="2976">
        <v>1.18</v>
      </c>
      <c r="K29" s="2976">
        <v>0.9</v>
      </c>
      <c r="L29" s="2978">
        <v>0.95</v>
      </c>
      <c r="M29" s="2978">
        <v>1.02</v>
      </c>
      <c r="N29" s="2978">
        <v>0.76</v>
      </c>
      <c r="O29" s="2978">
        <v>0.28000000000000003</v>
      </c>
      <c r="P29" s="2978">
        <v>0.12</v>
      </c>
      <c r="Q29" s="2978">
        <v>0.08</v>
      </c>
      <c r="R29" s="2978">
        <v>-2.0299999999999998</v>
      </c>
      <c r="S29" s="2979">
        <v>-1.07</v>
      </c>
      <c r="T29" s="2980" t="s">
        <v>2210</v>
      </c>
      <c r="U29" s="2979">
        <v>-0.36</v>
      </c>
      <c r="V29" s="2980" t="s">
        <v>2210</v>
      </c>
      <c r="W29" s="2979">
        <v>0.35</v>
      </c>
      <c r="X29" s="2980" t="s">
        <v>2210</v>
      </c>
      <c r="Y29" s="2979">
        <v>-0.22</v>
      </c>
      <c r="Z29" s="2979">
        <v>-0.19</v>
      </c>
      <c r="AA29" s="2979">
        <v>-0.23</v>
      </c>
      <c r="AB29" s="2980" t="s">
        <v>2210</v>
      </c>
      <c r="AC29" s="2980" t="s">
        <v>2210</v>
      </c>
      <c r="AD29" s="3499">
        <v>0.27</v>
      </c>
      <c r="AE29" s="3499">
        <v>0.36</v>
      </c>
      <c r="AF29" s="3499">
        <v>0.17</v>
      </c>
      <c r="AG29" s="3499">
        <v>0.15</v>
      </c>
      <c r="AH29" s="3499">
        <v>0.16</v>
      </c>
      <c r="AI29" s="3500">
        <v>0.09</v>
      </c>
      <c r="AJ29" s="3506" t="s">
        <v>1763</v>
      </c>
      <c r="AK29" s="768"/>
    </row>
    <row r="30" spans="1:61" ht="13.5" hidden="1" customHeight="1">
      <c r="A30" s="768"/>
      <c r="B30" s="3487"/>
      <c r="C30" s="3471" t="s">
        <v>1392</v>
      </c>
      <c r="D30" s="3507" t="s">
        <v>1391</v>
      </c>
      <c r="E30" s="3412"/>
      <c r="F30" s="3404">
        <v>5.72</v>
      </c>
      <c r="G30" s="2981">
        <v>5.56</v>
      </c>
      <c r="H30" s="2981">
        <v>4.9800000000000004</v>
      </c>
      <c r="I30" s="2981">
        <v>3.86</v>
      </c>
      <c r="J30" s="2981">
        <v>3.01</v>
      </c>
      <c r="K30" s="2981">
        <v>2.4900000000000002</v>
      </c>
      <c r="L30" s="2982">
        <v>2.64</v>
      </c>
      <c r="M30" s="2982">
        <v>2.66</v>
      </c>
      <c r="N30" s="2982">
        <v>2.4</v>
      </c>
      <c r="O30" s="2982">
        <v>1.84</v>
      </c>
      <c r="P30" s="2982">
        <v>1.72</v>
      </c>
      <c r="Q30" s="2982">
        <v>1.66</v>
      </c>
      <c r="R30" s="2982">
        <v>1.42</v>
      </c>
      <c r="S30" s="2591"/>
      <c r="T30" s="2591"/>
      <c r="U30" s="2591"/>
      <c r="V30" s="2591"/>
      <c r="W30" s="2591"/>
      <c r="X30" s="3022"/>
      <c r="Y30" s="3022"/>
      <c r="Z30" s="3022"/>
      <c r="AA30" s="3022"/>
      <c r="AB30" s="3022"/>
      <c r="AC30" s="3022"/>
      <c r="AD30" s="3022"/>
      <c r="AE30" s="3022"/>
      <c r="AF30" s="3022"/>
      <c r="AG30" s="3022"/>
      <c r="AH30" s="3022"/>
      <c r="AI30" s="3023"/>
      <c r="AJ30" s="3506" t="s">
        <v>1393</v>
      </c>
      <c r="AK30" s="768"/>
    </row>
    <row r="31" spans="1:61" ht="13.5" hidden="1" customHeight="1">
      <c r="A31" s="768"/>
      <c r="B31" s="3487"/>
      <c r="C31" s="3465" t="s">
        <v>1394</v>
      </c>
      <c r="D31" s="3502" t="s">
        <v>1391</v>
      </c>
      <c r="E31" s="3413"/>
      <c r="F31" s="2972">
        <v>5</v>
      </c>
      <c r="G31" s="2972">
        <v>9.1999999999999993</v>
      </c>
      <c r="H31" s="2972">
        <v>0</v>
      </c>
      <c r="I31" s="2972">
        <v>-1.9</v>
      </c>
      <c r="J31" s="2972">
        <v>-1.1000000000000001</v>
      </c>
      <c r="K31" s="2972">
        <v>1.7</v>
      </c>
      <c r="L31" s="1408">
        <v>4.8</v>
      </c>
      <c r="M31" s="1408">
        <v>3.8</v>
      </c>
      <c r="N31" s="1408">
        <v>-4.0999999999999996</v>
      </c>
      <c r="O31" s="1408">
        <v>-12.6</v>
      </c>
      <c r="P31" s="2971">
        <v>12.5</v>
      </c>
      <c r="Q31" s="2971">
        <v>-4.8</v>
      </c>
      <c r="R31" s="1408">
        <v>-13.2</v>
      </c>
      <c r="S31" s="1173"/>
      <c r="T31" s="1173"/>
      <c r="U31" s="1173"/>
      <c r="V31" s="1173"/>
      <c r="W31" s="1173"/>
      <c r="X31" s="1173"/>
      <c r="Y31" s="1173"/>
      <c r="Z31" s="1173"/>
      <c r="AA31" s="1173"/>
      <c r="AB31" s="1173"/>
      <c r="AC31" s="1173"/>
      <c r="AD31" s="1173"/>
      <c r="AE31" s="1173"/>
      <c r="AF31" s="1173"/>
      <c r="AG31" s="1173"/>
      <c r="AH31" s="1173"/>
      <c r="AI31" s="2983"/>
      <c r="AJ31" s="3506" t="s">
        <v>1395</v>
      </c>
      <c r="AK31" s="768"/>
    </row>
    <row r="32" spans="1:61" ht="13.5" hidden="1" customHeight="1">
      <c r="A32" s="768"/>
      <c r="B32" s="3487"/>
      <c r="C32" s="3471" t="s">
        <v>1396</v>
      </c>
      <c r="D32" s="3507" t="s">
        <v>1391</v>
      </c>
      <c r="E32" s="3412"/>
      <c r="F32" s="3405">
        <v>5.3</v>
      </c>
      <c r="G32" s="2984">
        <v>4.9000000000000004</v>
      </c>
      <c r="H32" s="2984">
        <v>0.7</v>
      </c>
      <c r="I32" s="2984">
        <v>-1.8</v>
      </c>
      <c r="J32" s="2984">
        <v>-1.6</v>
      </c>
      <c r="K32" s="2984">
        <v>2.2999999999999998</v>
      </c>
      <c r="L32" s="2985">
        <v>3.3</v>
      </c>
      <c r="M32" s="2985">
        <v>2.7</v>
      </c>
      <c r="N32" s="2985">
        <v>-4.3</v>
      </c>
      <c r="O32" s="2985">
        <v>-6.6</v>
      </c>
      <c r="P32" s="2971">
        <v>-2.2999999999999998</v>
      </c>
      <c r="Q32" s="2971">
        <v>-7.7</v>
      </c>
      <c r="R32" s="2985">
        <v>-10.6</v>
      </c>
      <c r="S32" s="1173"/>
      <c r="T32" s="1173"/>
      <c r="U32" s="1173"/>
      <c r="V32" s="1173"/>
      <c r="W32" s="1173"/>
      <c r="X32" s="1173"/>
      <c r="Y32" s="1173"/>
      <c r="Z32" s="1173"/>
      <c r="AA32" s="1173"/>
      <c r="AB32" s="1173"/>
      <c r="AC32" s="1173"/>
      <c r="AD32" s="1173"/>
      <c r="AE32" s="1173"/>
      <c r="AF32" s="1173"/>
      <c r="AG32" s="1173"/>
      <c r="AH32" s="1173"/>
      <c r="AI32" s="2235"/>
      <c r="AJ32" s="3508"/>
      <c r="AK32" s="768"/>
    </row>
    <row r="33" spans="1:60">
      <c r="A33" s="768"/>
      <c r="B33" s="3509" t="s">
        <v>1302</v>
      </c>
      <c r="C33" s="3510" t="s">
        <v>1303</v>
      </c>
      <c r="D33" s="3511" t="s">
        <v>1397</v>
      </c>
      <c r="E33" s="3480">
        <v>216</v>
      </c>
      <c r="F33" s="3512">
        <v>178</v>
      </c>
      <c r="G33" s="3512">
        <v>357</v>
      </c>
      <c r="H33" s="3512">
        <v>511</v>
      </c>
      <c r="I33" s="3512">
        <v>631</v>
      </c>
      <c r="J33" s="3512">
        <v>663</v>
      </c>
      <c r="K33" s="3512">
        <v>478</v>
      </c>
      <c r="L33" s="3513">
        <v>482</v>
      </c>
      <c r="M33" s="3513">
        <v>619</v>
      </c>
      <c r="N33" s="3513">
        <v>785</v>
      </c>
      <c r="O33" s="3513">
        <v>632</v>
      </c>
      <c r="P33" s="3513">
        <v>755</v>
      </c>
      <c r="Q33" s="3513">
        <v>815</v>
      </c>
      <c r="R33" s="3513">
        <v>747</v>
      </c>
      <c r="S33" s="3514">
        <v>678</v>
      </c>
      <c r="T33" s="3514">
        <v>664</v>
      </c>
      <c r="U33" s="3514">
        <v>649</v>
      </c>
      <c r="V33" s="3514">
        <v>604</v>
      </c>
      <c r="W33" s="3514">
        <v>711</v>
      </c>
      <c r="X33" s="3514">
        <v>747</v>
      </c>
      <c r="Y33" s="3514">
        <v>751</v>
      </c>
      <c r="Z33" s="3514">
        <v>730</v>
      </c>
      <c r="AA33" s="3514">
        <v>626</v>
      </c>
      <c r="AB33" s="3514">
        <v>623</v>
      </c>
      <c r="AC33" s="3514">
        <v>536</v>
      </c>
      <c r="AD33" s="3514">
        <v>517</v>
      </c>
      <c r="AE33" s="3514">
        <v>499</v>
      </c>
      <c r="AF33" s="3514">
        <v>434</v>
      </c>
      <c r="AG33" s="3514">
        <v>449</v>
      </c>
      <c r="AH33" s="3514">
        <v>413</v>
      </c>
      <c r="AI33" s="3023">
        <v>492</v>
      </c>
      <c r="AJ33" s="3515" t="s">
        <v>1745</v>
      </c>
      <c r="AK33" s="768"/>
    </row>
    <row r="34" spans="1:60">
      <c r="A34" s="768"/>
      <c r="B34" s="3516" t="s">
        <v>1305</v>
      </c>
      <c r="C34" s="3471"/>
      <c r="D34" s="3507" t="s">
        <v>1247</v>
      </c>
      <c r="E34" s="3406" t="s">
        <v>242</v>
      </c>
      <c r="F34" s="1367">
        <f t="shared" ref="F34:AI34" si="23">ROUND((F33-E33)/E33*100,1)</f>
        <v>-17.600000000000001</v>
      </c>
      <c r="G34" s="1367">
        <f t="shared" si="23"/>
        <v>100.6</v>
      </c>
      <c r="H34" s="1367">
        <f t="shared" si="23"/>
        <v>43.1</v>
      </c>
      <c r="I34" s="1367">
        <f t="shared" si="23"/>
        <v>23.5</v>
      </c>
      <c r="J34" s="1367">
        <f t="shared" si="23"/>
        <v>5.0999999999999996</v>
      </c>
      <c r="K34" s="1367">
        <f t="shared" si="23"/>
        <v>-27.9</v>
      </c>
      <c r="L34" s="1367">
        <f t="shared" si="23"/>
        <v>0.8</v>
      </c>
      <c r="M34" s="1367">
        <f t="shared" si="23"/>
        <v>28.4</v>
      </c>
      <c r="N34" s="1367">
        <f t="shared" si="23"/>
        <v>26.8</v>
      </c>
      <c r="O34" s="1367">
        <f t="shared" si="23"/>
        <v>-19.5</v>
      </c>
      <c r="P34" s="1367">
        <f t="shared" si="23"/>
        <v>19.5</v>
      </c>
      <c r="Q34" s="1367">
        <f t="shared" si="23"/>
        <v>7.9</v>
      </c>
      <c r="R34" s="1367">
        <f t="shared" si="23"/>
        <v>-8.3000000000000007</v>
      </c>
      <c r="S34" s="1367">
        <f t="shared" si="23"/>
        <v>-9.1999999999999993</v>
      </c>
      <c r="T34" s="1367">
        <f t="shared" si="23"/>
        <v>-2.1</v>
      </c>
      <c r="U34" s="1367">
        <f t="shared" si="23"/>
        <v>-2.2999999999999998</v>
      </c>
      <c r="V34" s="1367">
        <f t="shared" si="23"/>
        <v>-6.9</v>
      </c>
      <c r="W34" s="1367">
        <f t="shared" si="23"/>
        <v>17.7</v>
      </c>
      <c r="X34" s="1367">
        <f t="shared" si="23"/>
        <v>5.0999999999999996</v>
      </c>
      <c r="Y34" s="1367">
        <f t="shared" si="23"/>
        <v>0.5</v>
      </c>
      <c r="Z34" s="1367">
        <f t="shared" si="23"/>
        <v>-2.8</v>
      </c>
      <c r="AA34" s="1367">
        <f t="shared" si="23"/>
        <v>-14.2</v>
      </c>
      <c r="AB34" s="1367">
        <f t="shared" si="23"/>
        <v>-0.5</v>
      </c>
      <c r="AC34" s="1367">
        <f t="shared" si="23"/>
        <v>-14</v>
      </c>
      <c r="AD34" s="1367">
        <f t="shared" si="23"/>
        <v>-3.5</v>
      </c>
      <c r="AE34" s="1367">
        <f t="shared" si="23"/>
        <v>-3.5</v>
      </c>
      <c r="AF34" s="1367">
        <f t="shared" si="23"/>
        <v>-13</v>
      </c>
      <c r="AG34" s="1367">
        <f t="shared" si="23"/>
        <v>3.5</v>
      </c>
      <c r="AH34" s="1367">
        <f t="shared" si="23"/>
        <v>-8</v>
      </c>
      <c r="AI34" s="3023">
        <f t="shared" si="23"/>
        <v>19.100000000000001</v>
      </c>
      <c r="AJ34" s="3116" t="s">
        <v>1306</v>
      </c>
      <c r="AK34" s="768"/>
    </row>
    <row r="35" spans="1:60">
      <c r="A35" s="768"/>
      <c r="B35" s="3487"/>
      <c r="C35" s="3112" t="s">
        <v>1308</v>
      </c>
      <c r="D35" s="3103" t="s">
        <v>1398</v>
      </c>
      <c r="E35" s="3517">
        <v>3403.7809999999999</v>
      </c>
      <c r="F35" s="3518">
        <v>3315.587</v>
      </c>
      <c r="G35" s="3518">
        <v>3696.1280000000002</v>
      </c>
      <c r="H35" s="3518">
        <v>3577.3020000000001</v>
      </c>
      <c r="I35" s="3518">
        <v>3697.9760000000001</v>
      </c>
      <c r="J35" s="3518">
        <v>3775.1770000000001</v>
      </c>
      <c r="K35" s="3518">
        <v>4090.4090000000001</v>
      </c>
      <c r="L35" s="3518">
        <v>4104.46</v>
      </c>
      <c r="M35" s="3518">
        <v>4163.3789999999999</v>
      </c>
      <c r="N35" s="3518">
        <v>4005.7779999999998</v>
      </c>
      <c r="O35" s="3518">
        <v>3983.3780000000002</v>
      </c>
      <c r="P35" s="3519">
        <v>3875.009</v>
      </c>
      <c r="Q35" s="3519">
        <v>3794.2339999999999</v>
      </c>
      <c r="R35" s="3519">
        <v>3532.2510000000002</v>
      </c>
      <c r="S35" s="3519">
        <v>3537.5630000000001</v>
      </c>
      <c r="T35" s="3519">
        <v>3251.154</v>
      </c>
      <c r="U35" s="3519">
        <v>3100.422</v>
      </c>
      <c r="V35" s="3519">
        <v>3169.4409999999998</v>
      </c>
      <c r="W35" s="3519">
        <v>3055.3420000000001</v>
      </c>
      <c r="X35" s="3519">
        <v>3483.2150000000001</v>
      </c>
      <c r="Y35" s="3519">
        <v>3405.52</v>
      </c>
      <c r="Z35" s="3519">
        <v>3306.3969999999999</v>
      </c>
      <c r="AA35" s="3519">
        <v>3268.3180000000002</v>
      </c>
      <c r="AB35" s="3519">
        <v>3238.5219999999999</v>
      </c>
      <c r="AC35" s="3519">
        <v>3204.578</v>
      </c>
      <c r="AD35" s="3519">
        <v>3124.3719999999998</v>
      </c>
      <c r="AE35" s="3519">
        <v>3167.828</v>
      </c>
      <c r="AF35" s="3519">
        <v>3179.498</v>
      </c>
      <c r="AG35" s="3519">
        <v>2822.85</v>
      </c>
      <c r="AH35" s="3519">
        <v>3371.982</v>
      </c>
      <c r="AI35" s="3520">
        <v>3254.8319999999999</v>
      </c>
      <c r="AJ35" s="3387" t="s">
        <v>2344</v>
      </c>
      <c r="AK35" s="768"/>
    </row>
    <row r="36" spans="1:60" ht="21">
      <c r="A36" s="768"/>
      <c r="B36" s="3487" t="s">
        <v>1399</v>
      </c>
      <c r="C36" s="3471" t="s">
        <v>1290</v>
      </c>
      <c r="D36" s="3489" t="s">
        <v>1247</v>
      </c>
      <c r="E36" s="3406" t="s">
        <v>242</v>
      </c>
      <c r="F36" s="3319">
        <f t="shared" ref="F36:AI36" si="24">ROUND((F35-E35)/E35*100,1)</f>
        <v>-2.6</v>
      </c>
      <c r="G36" s="1364">
        <f t="shared" si="24"/>
        <v>11.5</v>
      </c>
      <c r="H36" s="1364">
        <f t="shared" si="24"/>
        <v>-3.2</v>
      </c>
      <c r="I36" s="1364">
        <f t="shared" si="24"/>
        <v>3.4</v>
      </c>
      <c r="J36" s="1364">
        <f t="shared" si="24"/>
        <v>2.1</v>
      </c>
      <c r="K36" s="1364">
        <f t="shared" si="24"/>
        <v>8.4</v>
      </c>
      <c r="L36" s="1364">
        <f t="shared" si="24"/>
        <v>0.3</v>
      </c>
      <c r="M36" s="1364">
        <f t="shared" si="24"/>
        <v>1.4</v>
      </c>
      <c r="N36" s="1364">
        <f t="shared" si="24"/>
        <v>-3.8</v>
      </c>
      <c r="O36" s="1364">
        <f t="shared" si="24"/>
        <v>-0.6</v>
      </c>
      <c r="P36" s="1364">
        <f t="shared" si="24"/>
        <v>-2.7</v>
      </c>
      <c r="Q36" s="1364">
        <f t="shared" si="24"/>
        <v>-2.1</v>
      </c>
      <c r="R36" s="1364">
        <f t="shared" si="24"/>
        <v>-6.9</v>
      </c>
      <c r="S36" s="1364">
        <f t="shared" si="24"/>
        <v>0.2</v>
      </c>
      <c r="T36" s="1364">
        <f t="shared" si="24"/>
        <v>-8.1</v>
      </c>
      <c r="U36" s="1364">
        <f t="shared" si="24"/>
        <v>-4.5999999999999996</v>
      </c>
      <c r="V36" s="1364">
        <f t="shared" si="24"/>
        <v>2.2000000000000002</v>
      </c>
      <c r="W36" s="1364">
        <f t="shared" si="24"/>
        <v>-3.6</v>
      </c>
      <c r="X36" s="1364">
        <f t="shared" si="24"/>
        <v>14</v>
      </c>
      <c r="Y36" s="1364">
        <f t="shared" si="24"/>
        <v>-2.2000000000000002</v>
      </c>
      <c r="Z36" s="1364">
        <f t="shared" si="24"/>
        <v>-2.9</v>
      </c>
      <c r="AA36" s="1364">
        <f t="shared" si="24"/>
        <v>-1.2</v>
      </c>
      <c r="AB36" s="1364">
        <f t="shared" si="24"/>
        <v>-0.9</v>
      </c>
      <c r="AC36" s="1364">
        <f t="shared" si="24"/>
        <v>-1</v>
      </c>
      <c r="AD36" s="1364">
        <f t="shared" si="24"/>
        <v>-2.5</v>
      </c>
      <c r="AE36" s="1364">
        <f t="shared" si="24"/>
        <v>1.4</v>
      </c>
      <c r="AF36" s="1364">
        <f t="shared" si="24"/>
        <v>0.4</v>
      </c>
      <c r="AG36" s="1364">
        <f t="shared" si="24"/>
        <v>-11.2</v>
      </c>
      <c r="AH36" s="1364">
        <f t="shared" si="24"/>
        <v>19.5</v>
      </c>
      <c r="AI36" s="3024">
        <f t="shared" si="24"/>
        <v>-3.5</v>
      </c>
      <c r="AJ36" s="3388" t="s">
        <v>2347</v>
      </c>
      <c r="AK36" s="768"/>
    </row>
    <row r="37" spans="1:60">
      <c r="A37" s="768"/>
      <c r="B37" s="3487"/>
      <c r="C37" s="3112" t="s">
        <v>1401</v>
      </c>
      <c r="D37" s="3521" t="s">
        <v>1402</v>
      </c>
      <c r="E37" s="3522">
        <v>6.4282000000000004</v>
      </c>
      <c r="F37" s="2972">
        <v>6.4530000000000003</v>
      </c>
      <c r="G37" s="2972">
        <v>5.1810999999999998</v>
      </c>
      <c r="H37" s="2972">
        <v>5.2220000000000004</v>
      </c>
      <c r="I37" s="2972">
        <v>5.9165000000000001</v>
      </c>
      <c r="J37" s="2972">
        <v>6.9513999999999996</v>
      </c>
      <c r="K37" s="2972">
        <v>9.9295000000000009</v>
      </c>
      <c r="L37" s="2972">
        <v>13.1465</v>
      </c>
      <c r="M37" s="2972">
        <v>8.7843</v>
      </c>
      <c r="N37" s="2972">
        <v>5.7572000000000001</v>
      </c>
      <c r="O37" s="2972">
        <v>5.3665000000000003</v>
      </c>
      <c r="P37" s="2972">
        <v>5.1635</v>
      </c>
      <c r="Q37" s="2972">
        <v>4.7987000000000002</v>
      </c>
      <c r="R37" s="2972">
        <v>4.3525</v>
      </c>
      <c r="S37" s="2972">
        <v>4.226</v>
      </c>
      <c r="T37" s="2972">
        <v>4.5787000000000004</v>
      </c>
      <c r="U37" s="2972">
        <v>4.4428000000000001</v>
      </c>
      <c r="V37" s="2972">
        <v>5.2645999999999997</v>
      </c>
      <c r="W37" s="2972">
        <v>4.0486000000000004</v>
      </c>
      <c r="X37" s="2972">
        <v>4.1449999999999996</v>
      </c>
      <c r="Y37" s="2972">
        <v>3.129</v>
      </c>
      <c r="Z37" s="2972">
        <v>3.4756</v>
      </c>
      <c r="AA37" s="2972">
        <v>3.2484999999999999</v>
      </c>
      <c r="AB37" s="3523">
        <v>3.3694999999999999</v>
      </c>
      <c r="AC37" s="3523">
        <v>3.6076000000000001</v>
      </c>
      <c r="AD37" s="3524">
        <v>3.4321999999999999</v>
      </c>
      <c r="AE37" s="3524">
        <v>3.2696000000000001</v>
      </c>
      <c r="AF37" s="3524">
        <v>3.4224000000000001</v>
      </c>
      <c r="AG37" s="3525">
        <v>3.4903</v>
      </c>
      <c r="AH37" s="3525">
        <v>3.1244999999999998</v>
      </c>
      <c r="AI37" s="3526">
        <v>3.2109999999999999</v>
      </c>
      <c r="AJ37" s="3437" t="s">
        <v>1766</v>
      </c>
      <c r="AK37" s="768"/>
    </row>
    <row r="38" spans="1:60">
      <c r="A38" s="768"/>
      <c r="B38" s="3487" t="s">
        <v>1400</v>
      </c>
      <c r="C38" s="3471"/>
      <c r="D38" s="3489" t="s">
        <v>1247</v>
      </c>
      <c r="E38" s="3406" t="s">
        <v>242</v>
      </c>
      <c r="F38" s="3319">
        <f t="shared" ref="F38:AI38" si="25">ROUND((F37-E37)/E37*100,1)</f>
        <v>0.4</v>
      </c>
      <c r="G38" s="1364">
        <f t="shared" si="25"/>
        <v>-19.7</v>
      </c>
      <c r="H38" s="1364">
        <f t="shared" si="25"/>
        <v>0.8</v>
      </c>
      <c r="I38" s="1364">
        <f t="shared" si="25"/>
        <v>13.3</v>
      </c>
      <c r="J38" s="1364">
        <f t="shared" si="25"/>
        <v>17.5</v>
      </c>
      <c r="K38" s="1364">
        <f t="shared" si="25"/>
        <v>42.8</v>
      </c>
      <c r="L38" s="1364">
        <f t="shared" si="25"/>
        <v>32.4</v>
      </c>
      <c r="M38" s="1364">
        <f t="shared" si="25"/>
        <v>-33.200000000000003</v>
      </c>
      <c r="N38" s="1364">
        <f t="shared" si="25"/>
        <v>-34.5</v>
      </c>
      <c r="O38" s="1364">
        <f t="shared" si="25"/>
        <v>-6.8</v>
      </c>
      <c r="P38" s="1364">
        <f t="shared" si="25"/>
        <v>-3.8</v>
      </c>
      <c r="Q38" s="1364">
        <f t="shared" si="25"/>
        <v>-7.1</v>
      </c>
      <c r="R38" s="1364">
        <f t="shared" si="25"/>
        <v>-9.3000000000000007</v>
      </c>
      <c r="S38" s="1364">
        <f t="shared" si="25"/>
        <v>-2.9</v>
      </c>
      <c r="T38" s="1364">
        <f t="shared" si="25"/>
        <v>8.3000000000000007</v>
      </c>
      <c r="U38" s="1364">
        <f t="shared" si="25"/>
        <v>-3</v>
      </c>
      <c r="V38" s="1364">
        <f t="shared" si="25"/>
        <v>18.5</v>
      </c>
      <c r="W38" s="1364">
        <f t="shared" si="25"/>
        <v>-23.1</v>
      </c>
      <c r="X38" s="1364">
        <f t="shared" si="25"/>
        <v>2.4</v>
      </c>
      <c r="Y38" s="1364">
        <f t="shared" si="25"/>
        <v>-24.5</v>
      </c>
      <c r="Z38" s="1364">
        <f t="shared" si="25"/>
        <v>11.1</v>
      </c>
      <c r="AA38" s="1364">
        <f t="shared" si="25"/>
        <v>-6.5</v>
      </c>
      <c r="AB38" s="1364">
        <f>ROUND((AB37-AA37)/AA37*100,1)</f>
        <v>3.7</v>
      </c>
      <c r="AC38" s="1364">
        <f t="shared" si="25"/>
        <v>7.1</v>
      </c>
      <c r="AD38" s="1364">
        <f t="shared" si="25"/>
        <v>-4.9000000000000004</v>
      </c>
      <c r="AE38" s="1364">
        <f t="shared" si="25"/>
        <v>-4.7</v>
      </c>
      <c r="AF38" s="1364">
        <f t="shared" si="25"/>
        <v>4.7</v>
      </c>
      <c r="AG38" s="1364">
        <f t="shared" si="25"/>
        <v>2</v>
      </c>
      <c r="AH38" s="1364">
        <f t="shared" si="25"/>
        <v>-10.5</v>
      </c>
      <c r="AI38" s="3024">
        <f t="shared" si="25"/>
        <v>2.8</v>
      </c>
      <c r="AJ38" s="3021" t="s">
        <v>34</v>
      </c>
      <c r="AK38" s="768"/>
    </row>
    <row r="39" spans="1:60">
      <c r="A39" s="768"/>
      <c r="B39" s="3487"/>
      <c r="C39" s="3465" t="s">
        <v>1404</v>
      </c>
      <c r="D39" s="3021" t="s">
        <v>1314</v>
      </c>
      <c r="E39" s="3527">
        <v>11.389637</v>
      </c>
      <c r="F39" s="3528">
        <v>12.031969999999999</v>
      </c>
      <c r="G39" s="3528">
        <v>10.398592000000001</v>
      </c>
      <c r="H39" s="3528">
        <v>10.406827</v>
      </c>
      <c r="I39" s="3528">
        <v>9.5843389999999999</v>
      </c>
      <c r="J39" s="3528">
        <v>9.8717860000000002</v>
      </c>
      <c r="K39" s="3528">
        <v>12.824833</v>
      </c>
      <c r="L39" s="3529">
        <v>16.310371</v>
      </c>
      <c r="M39" s="3529">
        <v>13.118252</v>
      </c>
      <c r="N39" s="3529">
        <v>8.8773540000000004</v>
      </c>
      <c r="O39" s="3529">
        <v>8.2570499999999996</v>
      </c>
      <c r="P39" s="3529">
        <v>8.3334670000000006</v>
      </c>
      <c r="Q39" s="3529">
        <v>7.6411930000000003</v>
      </c>
      <c r="R39" s="3529">
        <v>6.9596220000000004</v>
      </c>
      <c r="S39" s="2986">
        <v>6.9598380000000004</v>
      </c>
      <c r="T39" s="2986">
        <v>7.8764380000000003</v>
      </c>
      <c r="U39" s="2986">
        <v>7.6292989999999996</v>
      </c>
      <c r="V39" s="2986">
        <v>8.1490810000000007</v>
      </c>
      <c r="W39" s="2986">
        <v>7.3452859999999998</v>
      </c>
      <c r="X39" s="2986">
        <v>6.7069749999999999</v>
      </c>
      <c r="Y39" s="2986">
        <v>4.5594520000000003</v>
      </c>
      <c r="Z39" s="2986">
        <v>4.8345630000000002</v>
      </c>
      <c r="AA39" s="2986">
        <v>4.9504039999999998</v>
      </c>
      <c r="AB39" s="2986">
        <v>5.2535959999999999</v>
      </c>
      <c r="AC39" s="2986">
        <v>5.2824159999999996</v>
      </c>
      <c r="AD39" s="3530">
        <v>5.3833010000000003</v>
      </c>
      <c r="AE39" s="3530">
        <v>4.8722570000000003</v>
      </c>
      <c r="AF39" s="3530">
        <v>5.2036660000000001</v>
      </c>
      <c r="AG39" s="3530">
        <v>4.968261</v>
      </c>
      <c r="AH39" s="3530">
        <v>5.1285080000000001</v>
      </c>
      <c r="AI39" s="3531">
        <v>4.6529239999999996</v>
      </c>
      <c r="AJ39" s="3532" t="s">
        <v>34</v>
      </c>
      <c r="AK39" s="768"/>
    </row>
    <row r="40" spans="1:60">
      <c r="A40" s="768"/>
      <c r="B40" s="3487" t="s">
        <v>1403</v>
      </c>
      <c r="C40" s="3471"/>
      <c r="D40" s="3489" t="s">
        <v>1247</v>
      </c>
      <c r="E40" s="3414" t="s">
        <v>242</v>
      </c>
      <c r="F40" s="3319">
        <f t="shared" ref="F40:AI40" si="26">ROUND((F39-E39)/E39*100,1)</f>
        <v>5.6</v>
      </c>
      <c r="G40" s="1364">
        <f t="shared" si="26"/>
        <v>-13.6</v>
      </c>
      <c r="H40" s="1364">
        <f t="shared" si="26"/>
        <v>0.1</v>
      </c>
      <c r="I40" s="1364">
        <f t="shared" si="26"/>
        <v>-7.9</v>
      </c>
      <c r="J40" s="1364">
        <f t="shared" si="26"/>
        <v>3</v>
      </c>
      <c r="K40" s="1364">
        <f t="shared" si="26"/>
        <v>29.9</v>
      </c>
      <c r="L40" s="1364">
        <f t="shared" si="26"/>
        <v>27.2</v>
      </c>
      <c r="M40" s="1364">
        <f t="shared" si="26"/>
        <v>-19.600000000000001</v>
      </c>
      <c r="N40" s="1364">
        <f t="shared" si="26"/>
        <v>-32.299999999999997</v>
      </c>
      <c r="O40" s="1364">
        <f t="shared" si="26"/>
        <v>-7</v>
      </c>
      <c r="P40" s="1364">
        <f t="shared" si="26"/>
        <v>0.9</v>
      </c>
      <c r="Q40" s="1364">
        <f t="shared" si="26"/>
        <v>-8.3000000000000007</v>
      </c>
      <c r="R40" s="1364">
        <f t="shared" si="26"/>
        <v>-8.9</v>
      </c>
      <c r="S40" s="1364">
        <f t="shared" si="26"/>
        <v>0</v>
      </c>
      <c r="T40" s="1364">
        <f t="shared" si="26"/>
        <v>13.2</v>
      </c>
      <c r="U40" s="1364">
        <f t="shared" si="26"/>
        <v>-3.1</v>
      </c>
      <c r="V40" s="1364">
        <f t="shared" si="26"/>
        <v>6.8</v>
      </c>
      <c r="W40" s="1364">
        <f t="shared" si="26"/>
        <v>-9.9</v>
      </c>
      <c r="X40" s="1364">
        <f t="shared" si="26"/>
        <v>-8.6999999999999993</v>
      </c>
      <c r="Y40" s="1364">
        <f t="shared" si="26"/>
        <v>-32</v>
      </c>
      <c r="Z40" s="1364">
        <f t="shared" si="26"/>
        <v>6</v>
      </c>
      <c r="AA40" s="1364">
        <f t="shared" si="26"/>
        <v>2.4</v>
      </c>
      <c r="AB40" s="1364">
        <f t="shared" si="26"/>
        <v>6.1</v>
      </c>
      <c r="AC40" s="1364">
        <f t="shared" si="26"/>
        <v>0.5</v>
      </c>
      <c r="AD40" s="1364">
        <f t="shared" si="26"/>
        <v>1.9</v>
      </c>
      <c r="AE40" s="1364">
        <f t="shared" si="26"/>
        <v>-9.5</v>
      </c>
      <c r="AF40" s="1364">
        <f t="shared" si="26"/>
        <v>6.8</v>
      </c>
      <c r="AG40" s="1364">
        <f t="shared" si="26"/>
        <v>-4.5</v>
      </c>
      <c r="AH40" s="1364">
        <f t="shared" si="26"/>
        <v>3.2</v>
      </c>
      <c r="AI40" s="1364">
        <f t="shared" si="26"/>
        <v>-9.3000000000000007</v>
      </c>
      <c r="AJ40" s="3533"/>
      <c r="AK40" s="768"/>
    </row>
    <row r="41" spans="1:60">
      <c r="A41" s="768"/>
      <c r="B41" s="3487"/>
      <c r="C41" s="3112" t="s">
        <v>2244</v>
      </c>
      <c r="D41" s="3103" t="s">
        <v>1406</v>
      </c>
      <c r="E41" s="3534">
        <v>20.9254</v>
      </c>
      <c r="F41" s="2970">
        <v>22.7607</v>
      </c>
      <c r="G41" s="2970">
        <v>21.7272</v>
      </c>
      <c r="H41" s="2970">
        <v>20.185600000000001</v>
      </c>
      <c r="I41" s="2970">
        <v>18.7866</v>
      </c>
      <c r="J41" s="2970">
        <v>19.1418</v>
      </c>
      <c r="K41" s="2970">
        <v>19.844899999999999</v>
      </c>
      <c r="L41" s="2971">
        <v>21.497800000000002</v>
      </c>
      <c r="M41" s="2971">
        <v>20.016300000000001</v>
      </c>
      <c r="N41" s="2971">
        <v>16.942799999999998</v>
      </c>
      <c r="O41" s="2971">
        <v>15.441599999999999</v>
      </c>
      <c r="P41" s="2971">
        <v>15.7514</v>
      </c>
      <c r="Q41" s="2971">
        <v>15.833299999999999</v>
      </c>
      <c r="R41" s="2971">
        <v>15.335900000000001</v>
      </c>
      <c r="S41" s="3468">
        <v>15.3788</v>
      </c>
      <c r="T41" s="3468">
        <v>16.222300000000001</v>
      </c>
      <c r="U41" s="3468">
        <v>16.1462</v>
      </c>
      <c r="V41" s="3503">
        <v>15.3391</v>
      </c>
      <c r="W41" s="3503">
        <v>13.7842</v>
      </c>
      <c r="X41" s="3468">
        <v>12.857200000000001</v>
      </c>
      <c r="Y41" s="3468">
        <v>12.070399999999999</v>
      </c>
      <c r="Z41" s="3468">
        <v>13.1431</v>
      </c>
      <c r="AA41" s="3468">
        <v>10.777100000000001</v>
      </c>
      <c r="AB41" s="3468">
        <v>13.3581</v>
      </c>
      <c r="AC41" s="3468">
        <v>13.038500000000001</v>
      </c>
      <c r="AD41" s="3468">
        <v>12.9916</v>
      </c>
      <c r="AE41" s="3468">
        <v>12.5749</v>
      </c>
      <c r="AF41" s="3468">
        <v>13.0388</v>
      </c>
      <c r="AG41" s="3468">
        <v>13.464</v>
      </c>
      <c r="AH41" s="3468">
        <v>13.4169</v>
      </c>
      <c r="AI41" s="3468">
        <v>13.294600000000001</v>
      </c>
      <c r="AJ41" s="3426" t="s">
        <v>2356</v>
      </c>
      <c r="AK41" s="768"/>
    </row>
    <row r="42" spans="1:60">
      <c r="A42" s="768"/>
      <c r="B42" s="3487" t="s">
        <v>1405</v>
      </c>
      <c r="C42" s="3535" t="s">
        <v>1318</v>
      </c>
      <c r="D42" s="3489" t="s">
        <v>1247</v>
      </c>
      <c r="E42" s="3406" t="s">
        <v>242</v>
      </c>
      <c r="F42" s="3319">
        <f t="shared" ref="F42:AI42" si="27">ROUND((F41-E41)/E41*100,1)</f>
        <v>8.8000000000000007</v>
      </c>
      <c r="G42" s="1364">
        <f t="shared" si="27"/>
        <v>-4.5</v>
      </c>
      <c r="H42" s="1364">
        <f t="shared" si="27"/>
        <v>-7.1</v>
      </c>
      <c r="I42" s="1364">
        <f t="shared" si="27"/>
        <v>-6.9</v>
      </c>
      <c r="J42" s="1364">
        <f t="shared" si="27"/>
        <v>1.9</v>
      </c>
      <c r="K42" s="1364">
        <f t="shared" si="27"/>
        <v>3.7</v>
      </c>
      <c r="L42" s="1364">
        <f t="shared" si="27"/>
        <v>8.3000000000000007</v>
      </c>
      <c r="M42" s="1364">
        <f t="shared" si="27"/>
        <v>-6.9</v>
      </c>
      <c r="N42" s="1364">
        <f t="shared" si="27"/>
        <v>-15.4</v>
      </c>
      <c r="O42" s="1364">
        <f t="shared" si="27"/>
        <v>-8.9</v>
      </c>
      <c r="P42" s="1364">
        <f t="shared" si="27"/>
        <v>2</v>
      </c>
      <c r="Q42" s="1364">
        <f t="shared" si="27"/>
        <v>0.5</v>
      </c>
      <c r="R42" s="1364">
        <f t="shared" si="27"/>
        <v>-3.1</v>
      </c>
      <c r="S42" s="1364">
        <f t="shared" si="27"/>
        <v>0.3</v>
      </c>
      <c r="T42" s="1364">
        <f t="shared" si="27"/>
        <v>5.5</v>
      </c>
      <c r="U42" s="1364">
        <f t="shared" si="27"/>
        <v>-0.5</v>
      </c>
      <c r="V42" s="1364">
        <f t="shared" si="27"/>
        <v>-5</v>
      </c>
      <c r="W42" s="1364">
        <f t="shared" si="27"/>
        <v>-10.1</v>
      </c>
      <c r="X42" s="1364">
        <f t="shared" si="27"/>
        <v>-6.7</v>
      </c>
      <c r="Y42" s="1364">
        <f t="shared" si="27"/>
        <v>-6.1</v>
      </c>
      <c r="Z42" s="1364">
        <f t="shared" si="27"/>
        <v>8.9</v>
      </c>
      <c r="AA42" s="1364">
        <f t="shared" si="27"/>
        <v>-18</v>
      </c>
      <c r="AB42" s="1364">
        <f t="shared" si="27"/>
        <v>23.9</v>
      </c>
      <c r="AC42" s="1364">
        <f t="shared" si="27"/>
        <v>-2.4</v>
      </c>
      <c r="AD42" s="1364">
        <f t="shared" si="27"/>
        <v>-0.4</v>
      </c>
      <c r="AE42" s="1364">
        <f t="shared" si="27"/>
        <v>-3.2</v>
      </c>
      <c r="AF42" s="1364">
        <f t="shared" si="27"/>
        <v>3.7</v>
      </c>
      <c r="AG42" s="1364">
        <f t="shared" si="27"/>
        <v>3.3</v>
      </c>
      <c r="AH42" s="1364">
        <f t="shared" si="27"/>
        <v>-0.3</v>
      </c>
      <c r="AI42" s="1364">
        <f t="shared" si="27"/>
        <v>-0.9</v>
      </c>
      <c r="AJ42" s="3427" t="s">
        <v>2355</v>
      </c>
      <c r="AK42" s="768"/>
    </row>
    <row r="43" spans="1:60">
      <c r="A43" s="768"/>
      <c r="B43" s="3487"/>
      <c r="C43" s="3465" t="s">
        <v>1319</v>
      </c>
      <c r="D43" s="3103" t="s">
        <v>1330</v>
      </c>
      <c r="E43" s="3536">
        <v>3838.41</v>
      </c>
      <c r="F43" s="3537">
        <v>4447.6899999999996</v>
      </c>
      <c r="G43" s="3537">
        <v>4743.21</v>
      </c>
      <c r="H43" s="3537">
        <v>4718.8599999999997</v>
      </c>
      <c r="I43" s="3537">
        <v>4686.01</v>
      </c>
      <c r="J43" s="3537">
        <v>4734.6499999999996</v>
      </c>
      <c r="K43" s="3537">
        <v>3736.12</v>
      </c>
      <c r="L43" s="3538">
        <v>4216.8999999999996</v>
      </c>
      <c r="M43" s="3538">
        <v>4425.34</v>
      </c>
      <c r="N43" s="3538">
        <v>4258.6899999999996</v>
      </c>
      <c r="O43" s="3538">
        <v>4125.0200000000004</v>
      </c>
      <c r="P43" s="3539">
        <v>3997.14</v>
      </c>
      <c r="Q43" s="3539">
        <v>3812.32</v>
      </c>
      <c r="R43" s="3539">
        <v>3731.37</v>
      </c>
      <c r="S43" s="3539">
        <v>3606.74</v>
      </c>
      <c r="T43" s="3539">
        <v>3488.47</v>
      </c>
      <c r="U43" s="3539">
        <v>3423.07</v>
      </c>
      <c r="V43" s="3539">
        <v>3389.16</v>
      </c>
      <c r="W43" s="3539">
        <v>3190.71</v>
      </c>
      <c r="X43" s="3539">
        <v>3080.74</v>
      </c>
      <c r="Y43" s="3539">
        <v>2918.08</v>
      </c>
      <c r="Z43" s="3539">
        <v>2871.49</v>
      </c>
      <c r="AA43" s="3539">
        <v>2820.59</v>
      </c>
      <c r="AB43" s="3539">
        <v>2768.21</v>
      </c>
      <c r="AC43" s="3539">
        <v>2737.6902</v>
      </c>
      <c r="AD43" s="3539">
        <v>2790.5742</v>
      </c>
      <c r="AE43" s="3539">
        <v>2776.62</v>
      </c>
      <c r="AF43" s="3539">
        <v>2687.61</v>
      </c>
      <c r="AG43" s="3539">
        <v>2620.39</v>
      </c>
      <c r="AH43" s="3539">
        <v>2429.14</v>
      </c>
      <c r="AI43" s="3539">
        <v>2349.8000000000002</v>
      </c>
      <c r="AJ43" s="3436" t="s">
        <v>1758</v>
      </c>
      <c r="AK43" s="768"/>
    </row>
    <row r="44" spans="1:60">
      <c r="A44" s="768"/>
      <c r="B44" s="3516"/>
      <c r="C44" s="3471"/>
      <c r="D44" s="3489" t="s">
        <v>1247</v>
      </c>
      <c r="E44" s="3406" t="s">
        <v>242</v>
      </c>
      <c r="F44" s="3319">
        <f t="shared" ref="F44:AI44" si="28">ROUND((F43-E43)/E43*100,1)</f>
        <v>15.9</v>
      </c>
      <c r="G44" s="1364">
        <f t="shared" si="28"/>
        <v>6.6</v>
      </c>
      <c r="H44" s="1364">
        <f t="shared" si="28"/>
        <v>-0.5</v>
      </c>
      <c r="I44" s="1364">
        <f t="shared" si="28"/>
        <v>-0.7</v>
      </c>
      <c r="J44" s="1364">
        <f t="shared" si="28"/>
        <v>1</v>
      </c>
      <c r="K44" s="1364">
        <f t="shared" si="28"/>
        <v>-21.1</v>
      </c>
      <c r="L44" s="1364">
        <f t="shared" si="28"/>
        <v>12.9</v>
      </c>
      <c r="M44" s="1364">
        <f t="shared" si="28"/>
        <v>4.9000000000000004</v>
      </c>
      <c r="N44" s="1364">
        <f t="shared" si="28"/>
        <v>-3.8</v>
      </c>
      <c r="O44" s="1364">
        <f t="shared" si="28"/>
        <v>-3.1</v>
      </c>
      <c r="P44" s="1364">
        <f t="shared" si="28"/>
        <v>-3.1</v>
      </c>
      <c r="Q44" s="1364">
        <f t="shared" si="28"/>
        <v>-4.5999999999999996</v>
      </c>
      <c r="R44" s="1364">
        <f t="shared" si="28"/>
        <v>-2.1</v>
      </c>
      <c r="S44" s="1364">
        <f t="shared" si="28"/>
        <v>-3.3</v>
      </c>
      <c r="T44" s="1364">
        <f t="shared" si="28"/>
        <v>-3.3</v>
      </c>
      <c r="U44" s="1364">
        <f t="shared" si="28"/>
        <v>-1.9</v>
      </c>
      <c r="V44" s="1364">
        <f t="shared" si="28"/>
        <v>-1</v>
      </c>
      <c r="W44" s="1364">
        <f t="shared" si="28"/>
        <v>-5.9</v>
      </c>
      <c r="X44" s="1364">
        <f t="shared" si="28"/>
        <v>-3.4</v>
      </c>
      <c r="Y44" s="1364">
        <f t="shared" si="28"/>
        <v>-5.3</v>
      </c>
      <c r="Z44" s="1364">
        <f t="shared" si="28"/>
        <v>-1.6</v>
      </c>
      <c r="AA44" s="1364">
        <f t="shared" si="28"/>
        <v>-1.8</v>
      </c>
      <c r="AB44" s="1364">
        <f t="shared" si="28"/>
        <v>-1.9</v>
      </c>
      <c r="AC44" s="1364">
        <f t="shared" si="28"/>
        <v>-1.1000000000000001</v>
      </c>
      <c r="AD44" s="1364">
        <f t="shared" si="28"/>
        <v>1.9</v>
      </c>
      <c r="AE44" s="1364">
        <f t="shared" si="28"/>
        <v>-0.5</v>
      </c>
      <c r="AF44" s="1364">
        <f t="shared" si="28"/>
        <v>-3.2</v>
      </c>
      <c r="AG44" s="1364">
        <f t="shared" si="28"/>
        <v>-2.5</v>
      </c>
      <c r="AH44" s="1364">
        <f t="shared" si="28"/>
        <v>-7.3</v>
      </c>
      <c r="AI44" s="1364">
        <f t="shared" si="28"/>
        <v>-3.3</v>
      </c>
      <c r="AJ44" s="3533" t="s">
        <v>34</v>
      </c>
      <c r="AK44" s="768"/>
    </row>
    <row r="45" spans="1:60">
      <c r="A45" s="768"/>
      <c r="B45" s="3487" t="s">
        <v>1407</v>
      </c>
      <c r="C45" s="3501" t="s">
        <v>1408</v>
      </c>
      <c r="D45" s="3114" t="s">
        <v>2336</v>
      </c>
      <c r="E45" s="3518">
        <v>51305.978479999998</v>
      </c>
      <c r="F45" s="3540">
        <v>57067.131139999998</v>
      </c>
      <c r="G45" s="3540">
        <v>57899.718399999998</v>
      </c>
      <c r="H45" s="3540">
        <v>59120.502009999997</v>
      </c>
      <c r="I45" s="3540">
        <v>52009.217859999997</v>
      </c>
      <c r="J45" s="3540">
        <v>50441.609179999999</v>
      </c>
      <c r="K45" s="3540">
        <v>33113.761270000003</v>
      </c>
      <c r="L45" s="3541">
        <v>45338.332029999998</v>
      </c>
      <c r="M45" s="3541">
        <v>51729.740619999997</v>
      </c>
      <c r="N45" s="3541">
        <v>49845.406329999998</v>
      </c>
      <c r="O45" s="3541">
        <v>44064.011299999998</v>
      </c>
      <c r="P45" s="3542">
        <v>44874.864419999998</v>
      </c>
      <c r="Q45" s="3541">
        <v>43506.613369999999</v>
      </c>
      <c r="R45" s="3541">
        <v>46571.285860000004</v>
      </c>
      <c r="S45" s="3543">
        <v>47313.851730000002</v>
      </c>
      <c r="T45" s="3543">
        <v>54021.188909999997</v>
      </c>
      <c r="U45" s="3543">
        <v>57828.342550000001</v>
      </c>
      <c r="V45" s="3543">
        <v>64091.131569999998</v>
      </c>
      <c r="W45" s="3543">
        <v>69887.070240000001</v>
      </c>
      <c r="X45" s="3543">
        <v>69189.371069999994</v>
      </c>
      <c r="Y45" s="3543">
        <v>48320.868139999999</v>
      </c>
      <c r="Z45" s="3543">
        <v>58433.034529999997</v>
      </c>
      <c r="AA45" s="3543">
        <v>61324.196400000001</v>
      </c>
      <c r="AB45" s="3544">
        <v>57283.505089999999</v>
      </c>
      <c r="AC45" s="3543">
        <v>59242.263379999997</v>
      </c>
      <c r="AD45" s="3544">
        <v>61713.096299999997</v>
      </c>
      <c r="AE45" s="3543">
        <v>62203.708019999998</v>
      </c>
      <c r="AF45" s="3543">
        <v>56557.478660000001</v>
      </c>
      <c r="AG45" s="3539">
        <v>62396.897199999999</v>
      </c>
      <c r="AH45" s="3539">
        <v>64831.349240000003</v>
      </c>
      <c r="AI45" s="3539">
        <v>61338.951000000001</v>
      </c>
      <c r="AJ45" s="3435" t="s">
        <v>1759</v>
      </c>
      <c r="AK45" s="768"/>
    </row>
    <row r="46" spans="1:60">
      <c r="A46" s="768"/>
      <c r="B46" s="3487"/>
      <c r="C46" s="3535"/>
      <c r="D46" s="3489" t="s">
        <v>1247</v>
      </c>
      <c r="E46" s="3406" t="s">
        <v>242</v>
      </c>
      <c r="F46" s="3405">
        <v>11.2</v>
      </c>
      <c r="G46" s="1364">
        <f t="shared" ref="G46:AE46" si="29">ROUND((G45-F45)/F45*100,1)</f>
        <v>1.5</v>
      </c>
      <c r="H46" s="1364">
        <f t="shared" si="29"/>
        <v>2.1</v>
      </c>
      <c r="I46" s="1364">
        <f t="shared" si="29"/>
        <v>-12</v>
      </c>
      <c r="J46" s="1364">
        <f t="shared" si="29"/>
        <v>-3</v>
      </c>
      <c r="K46" s="1364">
        <f t="shared" si="29"/>
        <v>-34.4</v>
      </c>
      <c r="L46" s="1364">
        <f t="shared" si="29"/>
        <v>36.9</v>
      </c>
      <c r="M46" s="1364">
        <f t="shared" si="29"/>
        <v>14.1</v>
      </c>
      <c r="N46" s="1364">
        <f t="shared" si="29"/>
        <v>-3.6</v>
      </c>
      <c r="O46" s="1364">
        <f t="shared" si="29"/>
        <v>-11.6</v>
      </c>
      <c r="P46" s="1364">
        <f t="shared" si="29"/>
        <v>1.8</v>
      </c>
      <c r="Q46" s="1364">
        <f t="shared" si="29"/>
        <v>-3</v>
      </c>
      <c r="R46" s="1364">
        <f t="shared" si="29"/>
        <v>7</v>
      </c>
      <c r="S46" s="1364">
        <f t="shared" si="29"/>
        <v>1.6</v>
      </c>
      <c r="T46" s="1364">
        <f t="shared" si="29"/>
        <v>14.2</v>
      </c>
      <c r="U46" s="1364">
        <f t="shared" si="29"/>
        <v>7</v>
      </c>
      <c r="V46" s="1364">
        <f t="shared" si="29"/>
        <v>10.8</v>
      </c>
      <c r="W46" s="1364">
        <f t="shared" si="29"/>
        <v>9</v>
      </c>
      <c r="X46" s="1364">
        <f t="shared" si="29"/>
        <v>-1</v>
      </c>
      <c r="Y46" s="1364">
        <f t="shared" si="29"/>
        <v>-30.2</v>
      </c>
      <c r="Z46" s="1364">
        <f t="shared" si="29"/>
        <v>20.9</v>
      </c>
      <c r="AA46" s="1364">
        <f t="shared" si="29"/>
        <v>4.9000000000000004</v>
      </c>
      <c r="AB46" s="1364">
        <f t="shared" si="29"/>
        <v>-6.6</v>
      </c>
      <c r="AC46" s="1364">
        <f t="shared" si="29"/>
        <v>3.4</v>
      </c>
      <c r="AD46" s="1364">
        <f t="shared" si="29"/>
        <v>4.2</v>
      </c>
      <c r="AE46" s="1364">
        <f t="shared" si="29"/>
        <v>0.8</v>
      </c>
      <c r="AF46" s="1364">
        <f>ROUND((AF45-AE45)/AE45*100,1)</f>
        <v>-9.1</v>
      </c>
      <c r="AG46" s="1364">
        <f>ROUND((AG45-AF45)/AF45*100,1)</f>
        <v>10.3</v>
      </c>
      <c r="AH46" s="1364">
        <f>ROUND((AH45-AG45)/AG45*100,1)</f>
        <v>3.9</v>
      </c>
      <c r="AI46" s="1364">
        <f>ROUND((AI45-AH45)/AH45*100,1)</f>
        <v>-5.4</v>
      </c>
      <c r="AJ46" s="3449" t="s">
        <v>34</v>
      </c>
      <c r="AK46" s="768"/>
      <c r="AL46" s="549" t="s">
        <v>2109</v>
      </c>
      <c r="AW46" s="549" t="s">
        <v>33</v>
      </c>
      <c r="AX46" s="549" t="s">
        <v>33</v>
      </c>
      <c r="AY46" s="549" t="s">
        <v>33</v>
      </c>
      <c r="AZ46" s="549" t="s">
        <v>33</v>
      </c>
      <c r="BA46" s="549" t="s">
        <v>33</v>
      </c>
      <c r="BB46" s="549" t="s">
        <v>33</v>
      </c>
      <c r="BC46" s="549" t="s">
        <v>33</v>
      </c>
      <c r="BD46" s="549" t="s">
        <v>33</v>
      </c>
      <c r="BE46" s="549" t="s">
        <v>33</v>
      </c>
      <c r="BF46" s="549" t="s">
        <v>33</v>
      </c>
      <c r="BG46" s="549" t="s">
        <v>33</v>
      </c>
      <c r="BH46" s="549" t="s">
        <v>33</v>
      </c>
    </row>
    <row r="47" spans="1:60">
      <c r="A47" s="768"/>
      <c r="B47" s="3487" t="s">
        <v>1409</v>
      </c>
      <c r="C47" s="3112" t="s">
        <v>1410</v>
      </c>
      <c r="D47" s="3103" t="s">
        <v>2336</v>
      </c>
      <c r="E47" s="3517">
        <v>29365.26179</v>
      </c>
      <c r="F47" s="3545">
        <v>31861.486440000001</v>
      </c>
      <c r="G47" s="3545">
        <v>31100.659</v>
      </c>
      <c r="H47" s="3545">
        <v>29232.537660000002</v>
      </c>
      <c r="I47" s="3545">
        <v>26445.870940000001</v>
      </c>
      <c r="J47" s="3545">
        <v>28033.057209999999</v>
      </c>
      <c r="K47" s="3545">
        <v>18065.047999999999</v>
      </c>
      <c r="L47" s="3546">
        <v>28063.200819999998</v>
      </c>
      <c r="M47" s="3546">
        <v>29839.509480000001</v>
      </c>
      <c r="N47" s="3546">
        <v>26776.77707</v>
      </c>
      <c r="O47" s="3546">
        <v>23384.84952</v>
      </c>
      <c r="P47" s="3546">
        <v>24027.724730000002</v>
      </c>
      <c r="Q47" s="3546">
        <v>24263.218499999999</v>
      </c>
      <c r="R47" s="3546">
        <v>24292.469870000001</v>
      </c>
      <c r="S47" s="1384">
        <v>23976.962100000001</v>
      </c>
      <c r="T47" s="1384">
        <v>26020.363290000001</v>
      </c>
      <c r="U47" s="1384">
        <v>29082.261719999999</v>
      </c>
      <c r="V47" s="1384">
        <v>32517.229050000002</v>
      </c>
      <c r="W47" s="1384">
        <v>36206.480000000003</v>
      </c>
      <c r="X47" s="1384">
        <v>39585.168619999997</v>
      </c>
      <c r="Y47" s="1384">
        <v>27694.946540000001</v>
      </c>
      <c r="Z47" s="1384">
        <v>30504.188480000001</v>
      </c>
      <c r="AA47" s="1384">
        <v>35238.928260000001</v>
      </c>
      <c r="AB47" s="3232">
        <v>34656.544580000002</v>
      </c>
      <c r="AC47" s="1384">
        <v>39093.863859999998</v>
      </c>
      <c r="AD47" s="3232">
        <v>42232.522279999997</v>
      </c>
      <c r="AE47" s="3543">
        <v>41374.90264</v>
      </c>
      <c r="AF47" s="3543">
        <v>35470.237809999999</v>
      </c>
      <c r="AG47" s="3539">
        <v>40067.268839999997</v>
      </c>
      <c r="AH47" s="3539">
        <v>42502.624049999999</v>
      </c>
      <c r="AI47" s="3539">
        <v>40805.380140000001</v>
      </c>
      <c r="AJ47" s="3449"/>
      <c r="AK47" s="768"/>
    </row>
    <row r="48" spans="1:60">
      <c r="A48" s="768"/>
      <c r="B48" s="3487"/>
      <c r="C48" s="3547"/>
      <c r="D48" s="3502" t="s">
        <v>1247</v>
      </c>
      <c r="E48" s="3406" t="s">
        <v>242</v>
      </c>
      <c r="F48" s="2972">
        <v>8.5</v>
      </c>
      <c r="G48" s="1364">
        <f t="shared" ref="G48:AE48" si="30">ROUND((G47-F47)/F47*100,1)</f>
        <v>-2.4</v>
      </c>
      <c r="H48" s="1364">
        <f t="shared" si="30"/>
        <v>-6</v>
      </c>
      <c r="I48" s="1364">
        <f t="shared" si="30"/>
        <v>-9.5</v>
      </c>
      <c r="J48" s="1364">
        <f t="shared" si="30"/>
        <v>6</v>
      </c>
      <c r="K48" s="1364">
        <f t="shared" si="30"/>
        <v>-35.6</v>
      </c>
      <c r="L48" s="1364">
        <f t="shared" si="30"/>
        <v>55.3</v>
      </c>
      <c r="M48" s="1364">
        <f t="shared" si="30"/>
        <v>6.3</v>
      </c>
      <c r="N48" s="1364">
        <f t="shared" si="30"/>
        <v>-10.3</v>
      </c>
      <c r="O48" s="1364">
        <f t="shared" si="30"/>
        <v>-12.7</v>
      </c>
      <c r="P48" s="1364">
        <f t="shared" si="30"/>
        <v>2.7</v>
      </c>
      <c r="Q48" s="1364">
        <f t="shared" si="30"/>
        <v>1</v>
      </c>
      <c r="R48" s="1364">
        <f t="shared" si="30"/>
        <v>0.1</v>
      </c>
      <c r="S48" s="1364">
        <f t="shared" si="30"/>
        <v>-1.3</v>
      </c>
      <c r="T48" s="1364">
        <f t="shared" si="30"/>
        <v>8.5</v>
      </c>
      <c r="U48" s="1364">
        <f t="shared" si="30"/>
        <v>11.8</v>
      </c>
      <c r="V48" s="1364">
        <f t="shared" si="30"/>
        <v>11.8</v>
      </c>
      <c r="W48" s="1364">
        <f t="shared" si="30"/>
        <v>11.3</v>
      </c>
      <c r="X48" s="1364">
        <f t="shared" si="30"/>
        <v>9.3000000000000007</v>
      </c>
      <c r="Y48" s="1364">
        <f t="shared" si="30"/>
        <v>-30</v>
      </c>
      <c r="Z48" s="1364">
        <f t="shared" si="30"/>
        <v>10.1</v>
      </c>
      <c r="AA48" s="1364">
        <f t="shared" si="30"/>
        <v>15.5</v>
      </c>
      <c r="AB48" s="1364">
        <f t="shared" si="30"/>
        <v>-1.7</v>
      </c>
      <c r="AC48" s="1364">
        <f t="shared" si="30"/>
        <v>12.8</v>
      </c>
      <c r="AD48" s="1364">
        <f t="shared" si="30"/>
        <v>8</v>
      </c>
      <c r="AE48" s="1364">
        <f t="shared" si="30"/>
        <v>-2</v>
      </c>
      <c r="AF48" s="1364">
        <f>ROUND((AF47-AE47)/AE47*100,1)</f>
        <v>-14.3</v>
      </c>
      <c r="AG48" s="1364">
        <f>ROUND((AG47-AF47)/AF47*100,1)</f>
        <v>13</v>
      </c>
      <c r="AH48" s="1364">
        <f>ROUND((AH47-AG47)/AG47*100,1)</f>
        <v>6.1</v>
      </c>
      <c r="AI48" s="1364">
        <f>ROUND((AI47-AH47)/AH47*100,1)</f>
        <v>-4</v>
      </c>
      <c r="AJ48" s="3548"/>
      <c r="AK48" s="768"/>
    </row>
    <row r="49" spans="1:37" ht="21.75" thickBot="1">
      <c r="A49" s="768"/>
      <c r="B49" s="3549" t="s">
        <v>1411</v>
      </c>
      <c r="C49" s="3550" t="s">
        <v>1412</v>
      </c>
      <c r="D49" s="3434" t="s">
        <v>1413</v>
      </c>
      <c r="E49" s="3551">
        <v>137.96</v>
      </c>
      <c r="F49" s="3552">
        <v>144.81</v>
      </c>
      <c r="G49" s="3552">
        <v>134.54</v>
      </c>
      <c r="H49" s="3552">
        <v>126.65</v>
      </c>
      <c r="I49" s="3552">
        <v>111.1833333</v>
      </c>
      <c r="J49" s="3552">
        <v>102.2308333</v>
      </c>
      <c r="K49" s="3552">
        <v>94.063333330000006</v>
      </c>
      <c r="L49" s="3552">
        <v>108.79166669999999</v>
      </c>
      <c r="M49" s="3552">
        <v>120.9975</v>
      </c>
      <c r="N49" s="3552">
        <v>130.89916669999999</v>
      </c>
      <c r="O49" s="3552">
        <v>113.9066667</v>
      </c>
      <c r="P49" s="3530">
        <v>107.7675</v>
      </c>
      <c r="Q49" s="3530">
        <v>121.5325</v>
      </c>
      <c r="R49" s="3530">
        <v>125.3108333</v>
      </c>
      <c r="S49" s="3530">
        <v>115.9325</v>
      </c>
      <c r="T49" s="3530">
        <v>108.175</v>
      </c>
      <c r="U49" s="3530">
        <v>110.1566667</v>
      </c>
      <c r="V49" s="3530">
        <v>116.3058333</v>
      </c>
      <c r="W49" s="3530">
        <v>117.7583333</v>
      </c>
      <c r="X49" s="3530">
        <v>103.3666667</v>
      </c>
      <c r="Y49" s="3530">
        <v>93.53833333</v>
      </c>
      <c r="Z49" s="3530">
        <v>87.777500000000003</v>
      </c>
      <c r="AA49" s="3530">
        <v>79.810833329999994</v>
      </c>
      <c r="AB49" s="3530">
        <v>79.807500000000005</v>
      </c>
      <c r="AC49" s="3530">
        <v>97.626666670000006</v>
      </c>
      <c r="AD49" s="3530">
        <v>105.8491667</v>
      </c>
      <c r="AE49" s="3553">
        <v>121.03</v>
      </c>
      <c r="AF49" s="3553">
        <v>108.83499999999999</v>
      </c>
      <c r="AG49" s="3553">
        <v>112.155</v>
      </c>
      <c r="AH49" s="3553">
        <v>110.3883333</v>
      </c>
      <c r="AI49" s="3553">
        <v>109.0108333</v>
      </c>
      <c r="AJ49" s="3554" t="s">
        <v>2360</v>
      </c>
      <c r="AK49" s="768"/>
    </row>
    <row r="50" spans="1:37" ht="14.25" hidden="1" customHeight="1">
      <c r="A50" s="768"/>
      <c r="B50" s="3555" t="s">
        <v>1414</v>
      </c>
      <c r="C50" s="3556" t="s">
        <v>1415</v>
      </c>
      <c r="D50" s="3557" t="s">
        <v>1416</v>
      </c>
      <c r="E50" s="3415"/>
      <c r="F50" s="2986">
        <v>4.25</v>
      </c>
      <c r="G50" s="2986" t="s">
        <v>2211</v>
      </c>
      <c r="H50" s="2986" t="s">
        <v>2212</v>
      </c>
      <c r="I50" s="2986" t="s">
        <v>2213</v>
      </c>
      <c r="J50" s="2986">
        <v>1.75</v>
      </c>
      <c r="K50" s="2986" t="s">
        <v>2214</v>
      </c>
      <c r="L50" s="2986">
        <v>0.5</v>
      </c>
      <c r="M50" s="2986">
        <v>0.5</v>
      </c>
      <c r="N50" s="2986">
        <v>0.5</v>
      </c>
      <c r="O50" s="2986">
        <v>0.5</v>
      </c>
      <c r="P50" s="2986">
        <v>0.5</v>
      </c>
      <c r="Q50" s="2986" t="s">
        <v>2215</v>
      </c>
      <c r="R50" s="2986">
        <v>0.1</v>
      </c>
      <c r="S50" s="1173"/>
      <c r="T50" s="1173"/>
      <c r="U50" s="1173"/>
      <c r="V50" s="1173"/>
      <c r="W50" s="1173"/>
      <c r="X50" s="1173"/>
      <c r="Y50" s="1173"/>
      <c r="Z50" s="1173"/>
      <c r="AA50" s="1173"/>
      <c r="AB50" s="1173"/>
      <c r="AC50" s="1173"/>
      <c r="AD50" s="1173"/>
      <c r="AE50" s="1173"/>
      <c r="AF50" s="1173"/>
      <c r="AG50" s="1173"/>
      <c r="AH50" s="1173"/>
      <c r="AI50" s="987"/>
      <c r="AJ50" s="3558" t="s">
        <v>1417</v>
      </c>
      <c r="AK50" s="768"/>
    </row>
    <row r="51" spans="1:37" ht="14.25" hidden="1" customHeight="1">
      <c r="A51" s="768"/>
      <c r="B51" s="3555" t="s">
        <v>1418</v>
      </c>
      <c r="C51" s="554"/>
      <c r="D51" s="3559" t="s">
        <v>1419</v>
      </c>
      <c r="E51" s="3415"/>
      <c r="F51" s="2986" t="s">
        <v>2216</v>
      </c>
      <c r="G51" s="2986" t="s">
        <v>2217</v>
      </c>
      <c r="H51" s="2986" t="s">
        <v>2218</v>
      </c>
      <c r="I51" s="2986" t="s">
        <v>2219</v>
      </c>
      <c r="J51" s="2986"/>
      <c r="K51" s="2986" t="s">
        <v>2220</v>
      </c>
      <c r="L51" s="2986"/>
      <c r="M51" s="2986"/>
      <c r="N51" s="2986"/>
      <c r="O51" s="2986"/>
      <c r="P51" s="2986"/>
      <c r="Q51" s="2986" t="s">
        <v>2221</v>
      </c>
      <c r="R51" s="2986"/>
      <c r="S51" s="1173"/>
      <c r="T51" s="1173"/>
      <c r="U51" s="1173"/>
      <c r="V51" s="1173"/>
      <c r="W51" s="1173"/>
      <c r="X51" s="1173"/>
      <c r="Y51" s="1173"/>
      <c r="Z51" s="1173"/>
      <c r="AA51" s="1173"/>
      <c r="AB51" s="1173"/>
      <c r="AC51" s="1173"/>
      <c r="AD51" s="1173"/>
      <c r="AE51" s="1173"/>
      <c r="AF51" s="1173"/>
      <c r="AG51" s="1173"/>
      <c r="AH51" s="1173"/>
      <c r="AI51" s="987"/>
      <c r="AJ51" s="3560" t="s">
        <v>1420</v>
      </c>
      <c r="AK51" s="768"/>
    </row>
    <row r="52" spans="1:37" ht="14.25" hidden="1" customHeight="1" thickBot="1">
      <c r="A52" s="768"/>
      <c r="B52" s="3555" t="s">
        <v>1421</v>
      </c>
      <c r="C52" s="554"/>
      <c r="D52" s="3561"/>
      <c r="E52" s="3415"/>
      <c r="F52" s="2986" t="s">
        <v>2222</v>
      </c>
      <c r="G52" s="2986" t="s">
        <v>2223</v>
      </c>
      <c r="H52" s="2986"/>
      <c r="I52" s="2986"/>
      <c r="J52" s="2986"/>
      <c r="K52" s="2986"/>
      <c r="L52" s="2986"/>
      <c r="M52" s="2986"/>
      <c r="N52" s="2986"/>
      <c r="O52" s="2986"/>
      <c r="P52" s="2986"/>
      <c r="Q52" s="2986" t="s">
        <v>2224</v>
      </c>
      <c r="R52" s="2986"/>
      <c r="S52" s="1173"/>
      <c r="T52" s="1173"/>
      <c r="U52" s="1173"/>
      <c r="V52" s="1173"/>
      <c r="W52" s="1173"/>
      <c r="X52" s="1173"/>
      <c r="Y52" s="1173"/>
      <c r="Z52" s="1173"/>
      <c r="AA52" s="1173"/>
      <c r="AB52" s="1173"/>
      <c r="AC52" s="1173"/>
      <c r="AD52" s="1173"/>
      <c r="AE52" s="1173"/>
      <c r="AF52" s="1173"/>
      <c r="AG52" s="1173"/>
      <c r="AH52" s="1173"/>
      <c r="AI52" s="987"/>
      <c r="AJ52" s="3562"/>
      <c r="AK52" s="768"/>
    </row>
    <row r="53" spans="1:37">
      <c r="A53" s="768"/>
      <c r="B53" s="3563" t="s">
        <v>1422</v>
      </c>
      <c r="C53" s="3564" t="s">
        <v>387</v>
      </c>
      <c r="D53" s="3565" t="s">
        <v>1423</v>
      </c>
      <c r="E53" s="3566">
        <v>5380.5680000000002</v>
      </c>
      <c r="F53" s="3566">
        <v>5405.04</v>
      </c>
      <c r="G53" s="3566">
        <v>5436.1049999999996</v>
      </c>
      <c r="H53" s="3566">
        <v>5466.0590000000002</v>
      </c>
      <c r="I53" s="3566">
        <v>5492.9790000000003</v>
      </c>
      <c r="J53" s="3566">
        <v>5520.3969999999999</v>
      </c>
      <c r="K53" s="3566">
        <v>5401.8770000000004</v>
      </c>
      <c r="L53" s="3566">
        <v>5416.7470000000003</v>
      </c>
      <c r="M53" s="3566">
        <v>5442.1310000000003</v>
      </c>
      <c r="N53" s="3566">
        <v>5470.1689999999999</v>
      </c>
      <c r="O53" s="3566">
        <v>5549.3450000000003</v>
      </c>
      <c r="P53" s="3566">
        <v>5550.5739999999996</v>
      </c>
      <c r="Q53" s="3566">
        <v>5568.3050000000003</v>
      </c>
      <c r="R53" s="3566">
        <v>5580.8580000000002</v>
      </c>
      <c r="S53" s="3566">
        <v>5588.268</v>
      </c>
      <c r="T53" s="3566">
        <v>5591.8810000000003</v>
      </c>
      <c r="U53" s="3566">
        <v>5590.6009999999997</v>
      </c>
      <c r="V53" s="3566">
        <v>5592.9390000000003</v>
      </c>
      <c r="W53" s="3566">
        <v>5594.2489999999998</v>
      </c>
      <c r="X53" s="3566">
        <v>5596.4489999999996</v>
      </c>
      <c r="Y53" s="3566">
        <v>5599.3590000000004</v>
      </c>
      <c r="Z53" s="3566">
        <v>5588.1329999999998</v>
      </c>
      <c r="AA53" s="3566">
        <v>5584.2849999999999</v>
      </c>
      <c r="AB53" s="3566">
        <v>5575.598</v>
      </c>
      <c r="AC53" s="3566">
        <v>5563.5479999999998</v>
      </c>
      <c r="AD53" s="3566">
        <v>5550.223</v>
      </c>
      <c r="AE53" s="3539">
        <v>5534.8</v>
      </c>
      <c r="AF53" s="3539">
        <v>5520.576</v>
      </c>
      <c r="AG53" s="3539">
        <v>5503.0209999999997</v>
      </c>
      <c r="AH53" s="3539">
        <v>5483.45</v>
      </c>
      <c r="AI53" s="3567">
        <v>5463.5959999999995</v>
      </c>
      <c r="AJ53" s="3113" t="s">
        <v>2245</v>
      </c>
      <c r="AK53" s="768"/>
    </row>
    <row r="54" spans="1:37">
      <c r="A54" s="768"/>
      <c r="B54" s="3568" t="s">
        <v>1424</v>
      </c>
      <c r="C54" s="3569"/>
      <c r="D54" s="3521" t="s">
        <v>1425</v>
      </c>
      <c r="E54" s="3406" t="s">
        <v>242</v>
      </c>
      <c r="F54" s="2987">
        <f>ROUND((F53-E53)/E53*100,2)</f>
        <v>0.45</v>
      </c>
      <c r="G54" s="2987">
        <f t="shared" ref="G54:AI54" si="31">ROUND((G53-F53)/F53*100,2)</f>
        <v>0.56999999999999995</v>
      </c>
      <c r="H54" s="2987">
        <f t="shared" si="31"/>
        <v>0.55000000000000004</v>
      </c>
      <c r="I54" s="2987">
        <f t="shared" si="31"/>
        <v>0.49</v>
      </c>
      <c r="J54" s="2987">
        <f t="shared" si="31"/>
        <v>0.5</v>
      </c>
      <c r="K54" s="2987">
        <f t="shared" si="31"/>
        <v>-2.15</v>
      </c>
      <c r="L54" s="2987">
        <f t="shared" si="31"/>
        <v>0.28000000000000003</v>
      </c>
      <c r="M54" s="2987">
        <f t="shared" si="31"/>
        <v>0.47</v>
      </c>
      <c r="N54" s="2987">
        <f t="shared" si="31"/>
        <v>0.52</v>
      </c>
      <c r="O54" s="2987">
        <f t="shared" si="31"/>
        <v>1.45</v>
      </c>
      <c r="P54" s="2987">
        <f t="shared" si="31"/>
        <v>0.02</v>
      </c>
      <c r="Q54" s="2987">
        <f t="shared" si="31"/>
        <v>0.32</v>
      </c>
      <c r="R54" s="2987">
        <f t="shared" si="31"/>
        <v>0.23</v>
      </c>
      <c r="S54" s="2987">
        <f t="shared" si="31"/>
        <v>0.13</v>
      </c>
      <c r="T54" s="2987">
        <f t="shared" si="31"/>
        <v>0.06</v>
      </c>
      <c r="U54" s="2987">
        <f t="shared" si="31"/>
        <v>-0.02</v>
      </c>
      <c r="V54" s="2987">
        <f t="shared" si="31"/>
        <v>0.04</v>
      </c>
      <c r="W54" s="2987">
        <f t="shared" si="31"/>
        <v>0.02</v>
      </c>
      <c r="X54" s="2987">
        <f t="shared" si="31"/>
        <v>0.04</v>
      </c>
      <c r="Y54" s="2987">
        <f t="shared" si="31"/>
        <v>0.05</v>
      </c>
      <c r="Z54" s="2987">
        <f t="shared" si="31"/>
        <v>-0.2</v>
      </c>
      <c r="AA54" s="2987">
        <f t="shared" si="31"/>
        <v>-7.0000000000000007E-2</v>
      </c>
      <c r="AB54" s="2987">
        <f t="shared" si="31"/>
        <v>-0.16</v>
      </c>
      <c r="AC54" s="2987">
        <f t="shared" si="31"/>
        <v>-0.22</v>
      </c>
      <c r="AD54" s="2987">
        <f t="shared" si="31"/>
        <v>-0.24</v>
      </c>
      <c r="AE54" s="2987">
        <f t="shared" si="31"/>
        <v>-0.28000000000000003</v>
      </c>
      <c r="AF54" s="2987">
        <f t="shared" si="31"/>
        <v>-0.26</v>
      </c>
      <c r="AG54" s="2987">
        <f t="shared" si="31"/>
        <v>-0.32</v>
      </c>
      <c r="AH54" s="2987">
        <f t="shared" si="31"/>
        <v>-0.36</v>
      </c>
      <c r="AI54" s="3025">
        <f t="shared" si="31"/>
        <v>-0.36</v>
      </c>
      <c r="AJ54" s="3560" t="s">
        <v>1426</v>
      </c>
      <c r="AK54" s="768"/>
    </row>
    <row r="55" spans="1:37">
      <c r="A55" s="768"/>
      <c r="B55" s="3568" t="s">
        <v>1427</v>
      </c>
      <c r="C55" s="3570" t="s">
        <v>1154</v>
      </c>
      <c r="D55" s="3571" t="s">
        <v>1522</v>
      </c>
      <c r="E55" s="3572">
        <f>E106/1000</f>
        <v>2314.4490000000001</v>
      </c>
      <c r="F55" s="3572">
        <f t="shared" ref="F55:AG55" si="32">F106/1000</f>
        <v>2336.7620000000002</v>
      </c>
      <c r="G55" s="3572">
        <f t="shared" si="32"/>
        <v>2367.8200000000002</v>
      </c>
      <c r="H55" s="3572">
        <f t="shared" si="32"/>
        <v>2390.8980000000001</v>
      </c>
      <c r="I55" s="3572">
        <f t="shared" si="32"/>
        <v>2413.913</v>
      </c>
      <c r="J55" s="3572">
        <f t="shared" si="32"/>
        <v>2399.0529999999999</v>
      </c>
      <c r="K55" s="3572">
        <f t="shared" si="32"/>
        <v>2427.9070000000002</v>
      </c>
      <c r="L55" s="3572">
        <f t="shared" si="32"/>
        <v>2404.694</v>
      </c>
      <c r="M55" s="3572">
        <f t="shared" si="32"/>
        <v>2383.6970000000001</v>
      </c>
      <c r="N55" s="3572">
        <f t="shared" si="32"/>
        <v>2333.8069999999998</v>
      </c>
      <c r="O55" s="3572">
        <f t="shared" si="32"/>
        <v>2351.6410000000001</v>
      </c>
      <c r="P55" s="3572">
        <f t="shared" si="32"/>
        <v>2409.9609999999998</v>
      </c>
      <c r="Q55" s="3572">
        <f t="shared" si="32"/>
        <v>2416.694</v>
      </c>
      <c r="R55" s="3572">
        <f t="shared" si="32"/>
        <v>2403.5349999999999</v>
      </c>
      <c r="S55" s="3572">
        <f t="shared" si="32"/>
        <v>2390.4940000000001</v>
      </c>
      <c r="T55" s="3572">
        <f t="shared" si="32"/>
        <v>2387.6439999999998</v>
      </c>
      <c r="U55" s="3572">
        <f t="shared" si="32"/>
        <v>2436.6280000000002</v>
      </c>
      <c r="V55" s="3572">
        <f t="shared" si="32"/>
        <v>2410.4110000000001</v>
      </c>
      <c r="W55" s="3572">
        <f t="shared" si="32"/>
        <v>2452.8809999999999</v>
      </c>
      <c r="X55" s="3519">
        <f t="shared" si="32"/>
        <v>2491.8960000000002</v>
      </c>
      <c r="Y55" s="3519">
        <f t="shared" si="32"/>
        <v>2520.2750000000001</v>
      </c>
      <c r="Z55" s="3519">
        <f t="shared" si="32"/>
        <v>2473.3180000000002</v>
      </c>
      <c r="AA55" s="3519">
        <f t="shared" si="32"/>
        <v>2485.4989999999998</v>
      </c>
      <c r="AB55" s="3519">
        <f t="shared" si="32"/>
        <v>2478.7460000000001</v>
      </c>
      <c r="AC55" s="3519">
        <f t="shared" si="32"/>
        <v>2489.31</v>
      </c>
      <c r="AD55" s="3519">
        <f t="shared" si="32"/>
        <v>2494.1680000000001</v>
      </c>
      <c r="AE55" s="3519">
        <f t="shared" si="32"/>
        <v>2437.0230000000001</v>
      </c>
      <c r="AF55" s="3519">
        <f t="shared" si="32"/>
        <v>2422.1860000000001</v>
      </c>
      <c r="AG55" s="3519">
        <f t="shared" si="32"/>
        <v>2402.9450000000002</v>
      </c>
      <c r="AH55" s="3358" t="s">
        <v>2339</v>
      </c>
      <c r="AI55" s="3358" t="s">
        <v>2339</v>
      </c>
      <c r="AJ55" s="3573" t="s">
        <v>2359</v>
      </c>
      <c r="AK55" s="768"/>
    </row>
    <row r="56" spans="1:37">
      <c r="A56" s="768"/>
      <c r="B56" s="3568" t="s">
        <v>1428</v>
      </c>
      <c r="C56" s="3465" t="s">
        <v>2226</v>
      </c>
      <c r="D56" s="3502" t="s">
        <v>1429</v>
      </c>
      <c r="E56" s="2977" t="s">
        <v>242</v>
      </c>
      <c r="F56" s="2987">
        <f t="shared" ref="F56:AG56" si="33">ROUND((F55-E55)/E55*100,2)</f>
        <v>0.96</v>
      </c>
      <c r="G56" s="2987">
        <f t="shared" si="33"/>
        <v>1.33</v>
      </c>
      <c r="H56" s="2987">
        <f t="shared" si="33"/>
        <v>0.97</v>
      </c>
      <c r="I56" s="2987">
        <f t="shared" si="33"/>
        <v>0.96</v>
      </c>
      <c r="J56" s="2987">
        <f t="shared" si="33"/>
        <v>-0.62</v>
      </c>
      <c r="K56" s="2987">
        <f t="shared" si="33"/>
        <v>1.2</v>
      </c>
      <c r="L56" s="3026">
        <f t="shared" si="33"/>
        <v>-0.96</v>
      </c>
      <c r="M56" s="3026">
        <f t="shared" si="33"/>
        <v>-0.87</v>
      </c>
      <c r="N56" s="3026">
        <f t="shared" si="33"/>
        <v>-2.09</v>
      </c>
      <c r="O56" s="3026">
        <f t="shared" si="33"/>
        <v>0.76</v>
      </c>
      <c r="P56" s="3026">
        <f t="shared" si="33"/>
        <v>2.48</v>
      </c>
      <c r="Q56" s="3026">
        <f t="shared" si="33"/>
        <v>0.28000000000000003</v>
      </c>
      <c r="R56" s="3026">
        <f t="shared" si="33"/>
        <v>-0.54</v>
      </c>
      <c r="S56" s="3026">
        <f t="shared" si="33"/>
        <v>-0.54</v>
      </c>
      <c r="T56" s="3026">
        <f t="shared" si="33"/>
        <v>-0.12</v>
      </c>
      <c r="U56" s="3026">
        <f t="shared" si="33"/>
        <v>2.0499999999999998</v>
      </c>
      <c r="V56" s="3026">
        <f t="shared" si="33"/>
        <v>-1.08</v>
      </c>
      <c r="W56" s="3026">
        <f t="shared" si="33"/>
        <v>1.76</v>
      </c>
      <c r="X56" s="3026">
        <f t="shared" si="33"/>
        <v>1.59</v>
      </c>
      <c r="Y56" s="3026">
        <f t="shared" si="33"/>
        <v>1.1399999999999999</v>
      </c>
      <c r="Z56" s="3026">
        <f t="shared" si="33"/>
        <v>-1.86</v>
      </c>
      <c r="AA56" s="3026">
        <f t="shared" si="33"/>
        <v>0.49</v>
      </c>
      <c r="AB56" s="3026">
        <f t="shared" si="33"/>
        <v>-0.27</v>
      </c>
      <c r="AC56" s="3026">
        <f t="shared" si="33"/>
        <v>0.43</v>
      </c>
      <c r="AD56" s="3026">
        <f t="shared" si="33"/>
        <v>0.2</v>
      </c>
      <c r="AE56" s="3026">
        <f t="shared" si="33"/>
        <v>-2.29</v>
      </c>
      <c r="AF56" s="3026">
        <f t="shared" si="33"/>
        <v>-0.61</v>
      </c>
      <c r="AG56" s="3026">
        <f t="shared" si="33"/>
        <v>-0.79</v>
      </c>
      <c r="AH56" s="3359" t="s">
        <v>2339</v>
      </c>
      <c r="AI56" s="3360" t="s">
        <v>2339</v>
      </c>
      <c r="AJ56" s="3574" t="s">
        <v>1426</v>
      </c>
      <c r="AK56" s="768"/>
    </row>
    <row r="57" spans="1:37">
      <c r="A57" s="768"/>
      <c r="B57" s="3568"/>
      <c r="C57" s="3510" t="s">
        <v>1154</v>
      </c>
      <c r="D57" s="3571" t="s">
        <v>1522</v>
      </c>
      <c r="E57" s="3572"/>
      <c r="F57" s="3572"/>
      <c r="G57" s="3572"/>
      <c r="H57" s="3572"/>
      <c r="I57" s="3572"/>
      <c r="J57" s="3572"/>
      <c r="K57" s="3572"/>
      <c r="L57" s="3575"/>
      <c r="M57" s="3539">
        <v>2724</v>
      </c>
      <c r="N57" s="3539">
        <v>2670</v>
      </c>
      <c r="O57" s="3539">
        <v>2629</v>
      </c>
      <c r="P57" s="3539">
        <v>2637</v>
      </c>
      <c r="Q57" s="3539">
        <v>2614</v>
      </c>
      <c r="R57" s="3539">
        <v>2592</v>
      </c>
      <c r="S57" s="3539">
        <v>2581</v>
      </c>
      <c r="T57" s="3539">
        <v>2587</v>
      </c>
      <c r="U57" s="3539">
        <v>2602</v>
      </c>
      <c r="V57" s="3539">
        <v>2616</v>
      </c>
      <c r="W57" s="3539">
        <v>2633</v>
      </c>
      <c r="X57" s="3539">
        <v>2657</v>
      </c>
      <c r="Y57" s="3539">
        <v>2612</v>
      </c>
      <c r="Z57" s="3539">
        <v>2567</v>
      </c>
      <c r="AA57" s="3539">
        <v>2555</v>
      </c>
      <c r="AB57" s="3539">
        <v>2576</v>
      </c>
      <c r="AC57" s="3539">
        <v>2614</v>
      </c>
      <c r="AD57" s="3539">
        <v>2626</v>
      </c>
      <c r="AE57" s="3539">
        <v>2633</v>
      </c>
      <c r="AF57" s="3539">
        <v>2678</v>
      </c>
      <c r="AG57" s="3539">
        <v>2716</v>
      </c>
      <c r="AH57" s="3539">
        <v>2747</v>
      </c>
      <c r="AI57" s="3539">
        <v>2748</v>
      </c>
      <c r="AJ57" s="3576" t="s">
        <v>1439</v>
      </c>
      <c r="AK57" s="768"/>
    </row>
    <row r="58" spans="1:37" ht="14.25" thickBot="1">
      <c r="A58" s="768"/>
      <c r="B58" s="3577"/>
      <c r="C58" s="3578" t="s">
        <v>1523</v>
      </c>
      <c r="D58" s="3579" t="s">
        <v>1239</v>
      </c>
      <c r="E58" s="3416"/>
      <c r="F58" s="2988"/>
      <c r="G58" s="2988"/>
      <c r="H58" s="2988"/>
      <c r="I58" s="2988"/>
      <c r="J58" s="2988"/>
      <c r="K58" s="2988"/>
      <c r="L58" s="2988"/>
      <c r="M58" s="3357" t="s">
        <v>242</v>
      </c>
      <c r="N58" s="2988">
        <f t="shared" ref="N58:AI58" si="34">ROUND((N57-M57)/M57*100,1)</f>
        <v>-2</v>
      </c>
      <c r="O58" s="2988">
        <f t="shared" si="34"/>
        <v>-1.5</v>
      </c>
      <c r="P58" s="2988">
        <f t="shared" si="34"/>
        <v>0.3</v>
      </c>
      <c r="Q58" s="2988">
        <f t="shared" si="34"/>
        <v>-0.9</v>
      </c>
      <c r="R58" s="2988">
        <f t="shared" si="34"/>
        <v>-0.8</v>
      </c>
      <c r="S58" s="2988">
        <f t="shared" si="34"/>
        <v>-0.4</v>
      </c>
      <c r="T58" s="2988">
        <f t="shared" si="34"/>
        <v>0.2</v>
      </c>
      <c r="U58" s="2988">
        <f t="shared" si="34"/>
        <v>0.6</v>
      </c>
      <c r="V58" s="2988">
        <f t="shared" si="34"/>
        <v>0.5</v>
      </c>
      <c r="W58" s="2988">
        <f t="shared" si="34"/>
        <v>0.6</v>
      </c>
      <c r="X58" s="2988">
        <f t="shared" si="34"/>
        <v>0.9</v>
      </c>
      <c r="Y58" s="2988">
        <f t="shared" si="34"/>
        <v>-1.7</v>
      </c>
      <c r="Z58" s="2988">
        <f t="shared" si="34"/>
        <v>-1.7</v>
      </c>
      <c r="AA58" s="2988">
        <f t="shared" si="34"/>
        <v>-0.5</v>
      </c>
      <c r="AB58" s="2988">
        <f t="shared" si="34"/>
        <v>0.8</v>
      </c>
      <c r="AC58" s="2988">
        <f t="shared" si="34"/>
        <v>1.5</v>
      </c>
      <c r="AD58" s="2988">
        <f t="shared" si="34"/>
        <v>0.5</v>
      </c>
      <c r="AE58" s="2988">
        <f t="shared" si="34"/>
        <v>0.3</v>
      </c>
      <c r="AF58" s="2988">
        <f t="shared" si="34"/>
        <v>1.7</v>
      </c>
      <c r="AG58" s="2988">
        <f t="shared" si="34"/>
        <v>1.4</v>
      </c>
      <c r="AH58" s="2988">
        <f t="shared" si="34"/>
        <v>1.1000000000000001</v>
      </c>
      <c r="AI58" s="2988">
        <f t="shared" si="34"/>
        <v>0</v>
      </c>
      <c r="AJ58" s="3580" t="s">
        <v>1524</v>
      </c>
      <c r="AK58" s="768"/>
    </row>
    <row r="59" spans="1:37">
      <c r="A59" s="768"/>
      <c r="B59" s="1397" t="s">
        <v>1448</v>
      </c>
      <c r="C59" s="768"/>
      <c r="D59" s="768"/>
      <c r="E59" s="3581"/>
      <c r="F59" s="3020"/>
      <c r="G59" s="3020"/>
      <c r="H59" s="3020"/>
      <c r="I59" s="3020"/>
      <c r="J59" s="3020"/>
      <c r="K59" s="3020"/>
      <c r="L59" s="3020"/>
      <c r="M59" s="3582"/>
      <c r="N59" s="3583"/>
      <c r="O59" s="3583"/>
      <c r="P59" s="3583"/>
      <c r="Q59" s="3583"/>
      <c r="R59" s="3583"/>
      <c r="S59" s="3583"/>
      <c r="T59" s="3583"/>
      <c r="U59" s="3583"/>
      <c r="V59" s="3583"/>
      <c r="W59" s="3583"/>
      <c r="X59" s="3583"/>
      <c r="Y59" s="3583"/>
      <c r="Z59" s="3583"/>
      <c r="AA59" s="3583"/>
      <c r="AB59" s="3583"/>
      <c r="AC59" s="3583"/>
      <c r="AD59" s="3583"/>
      <c r="AE59" s="3584"/>
      <c r="AF59" s="3584"/>
      <c r="AG59" s="3584"/>
      <c r="AH59" s="3584"/>
      <c r="AI59" s="2989"/>
      <c r="AJ59" s="768"/>
      <c r="AK59" s="768"/>
    </row>
    <row r="60" spans="1:37">
      <c r="A60" s="768"/>
      <c r="B60" s="3585"/>
      <c r="C60" s="768"/>
      <c r="D60" s="768"/>
      <c r="E60" s="549"/>
      <c r="AI60" s="549"/>
    </row>
    <row r="61" spans="1:37" ht="15" thickBot="1">
      <c r="A61" s="768"/>
      <c r="B61" s="2236" t="s">
        <v>2112</v>
      </c>
      <c r="C61" s="768"/>
      <c r="D61" s="768"/>
      <c r="E61" s="549"/>
      <c r="AH61" s="554"/>
      <c r="AI61" s="2990"/>
      <c r="AJ61" s="1580" t="s">
        <v>1354</v>
      </c>
      <c r="AK61" s="768"/>
    </row>
    <row r="62" spans="1:37">
      <c r="A62" s="768"/>
      <c r="B62" s="3455"/>
      <c r="C62" s="3456"/>
      <c r="D62" s="3457" t="s">
        <v>1200</v>
      </c>
      <c r="E62" s="3811" t="s">
        <v>1331</v>
      </c>
      <c r="F62" s="3805"/>
      <c r="G62" s="3805"/>
      <c r="H62" s="3805"/>
      <c r="I62" s="3805"/>
      <c r="J62" s="3805"/>
      <c r="K62" s="3805"/>
      <c r="L62" s="3805"/>
      <c r="M62" s="3805"/>
      <c r="N62" s="3805"/>
      <c r="O62" s="3805"/>
      <c r="P62" s="3805"/>
      <c r="Q62" s="3805"/>
      <c r="R62" s="3805"/>
      <c r="S62" s="3805"/>
      <c r="T62" s="3805"/>
      <c r="U62" s="3805"/>
      <c r="V62" s="3805"/>
      <c r="W62" s="3805"/>
      <c r="X62" s="3805"/>
      <c r="Y62" s="3805"/>
      <c r="Z62" s="3805"/>
      <c r="AA62" s="3805"/>
      <c r="AB62" s="3805"/>
      <c r="AC62" s="3805"/>
      <c r="AD62" s="3805"/>
      <c r="AE62" s="3805"/>
      <c r="AF62" s="3805"/>
      <c r="AG62" s="3805"/>
      <c r="AH62" s="3805"/>
      <c r="AI62" s="3812"/>
      <c r="AJ62" s="1581" t="s">
        <v>1430</v>
      </c>
      <c r="AK62" s="768"/>
    </row>
    <row r="63" spans="1:37" ht="14.25" thickBot="1">
      <c r="A63" s="768"/>
      <c r="B63" s="3586" t="s">
        <v>1204</v>
      </c>
      <c r="C63" s="3587"/>
      <c r="D63" s="3459" t="s">
        <v>1357</v>
      </c>
      <c r="E63" s="3588">
        <v>89</v>
      </c>
      <c r="F63" s="3588">
        <v>90</v>
      </c>
      <c r="G63" s="3462">
        <v>91</v>
      </c>
      <c r="H63" s="3462">
        <v>92</v>
      </c>
      <c r="I63" s="3462">
        <v>93</v>
      </c>
      <c r="J63" s="3462">
        <v>94</v>
      </c>
      <c r="K63" s="3462">
        <v>95</v>
      </c>
      <c r="L63" s="3461">
        <v>96</v>
      </c>
      <c r="M63" s="3462">
        <v>97</v>
      </c>
      <c r="N63" s="3462">
        <v>98</v>
      </c>
      <c r="O63" s="3462">
        <v>99</v>
      </c>
      <c r="P63" s="3462" t="s">
        <v>1358</v>
      </c>
      <c r="Q63" s="3462" t="s">
        <v>1359</v>
      </c>
      <c r="R63" s="3462" t="s">
        <v>1360</v>
      </c>
      <c r="S63" s="3462" t="s">
        <v>1361</v>
      </c>
      <c r="T63" s="3462" t="s">
        <v>1362</v>
      </c>
      <c r="U63" s="3462" t="s">
        <v>1363</v>
      </c>
      <c r="V63" s="3462" t="s">
        <v>1364</v>
      </c>
      <c r="W63" s="3462" t="s">
        <v>1365</v>
      </c>
      <c r="X63" s="3462" t="s">
        <v>1366</v>
      </c>
      <c r="Y63" s="3462" t="s">
        <v>1367</v>
      </c>
      <c r="Z63" s="3462" t="s">
        <v>1368</v>
      </c>
      <c r="AA63" s="3462" t="s">
        <v>1369</v>
      </c>
      <c r="AB63" s="3462" t="s">
        <v>1370</v>
      </c>
      <c r="AC63" s="3462" t="s">
        <v>1371</v>
      </c>
      <c r="AD63" s="3463" t="s">
        <v>1372</v>
      </c>
      <c r="AE63" s="3462">
        <v>15</v>
      </c>
      <c r="AF63" s="3462">
        <v>16</v>
      </c>
      <c r="AG63" s="3463">
        <v>17</v>
      </c>
      <c r="AH63" s="3462">
        <v>18</v>
      </c>
      <c r="AI63" s="3129">
        <v>19</v>
      </c>
      <c r="AJ63" s="1582" t="s">
        <v>1431</v>
      </c>
      <c r="AK63" s="768"/>
    </row>
    <row r="64" spans="1:37" ht="13.5" customHeight="1">
      <c r="A64" s="768"/>
      <c r="B64" s="3808" t="s">
        <v>1432</v>
      </c>
      <c r="C64" s="1583" t="s">
        <v>1333</v>
      </c>
      <c r="D64" s="1584" t="s">
        <v>1237</v>
      </c>
      <c r="E64" s="3589">
        <v>421.46940000000001</v>
      </c>
      <c r="F64" s="2969">
        <v>453.60849999999999</v>
      </c>
      <c r="G64" s="2969">
        <v>482.84540000000004</v>
      </c>
      <c r="H64" s="2969">
        <v>495.05579999999998</v>
      </c>
      <c r="I64" s="2969">
        <v>495.291</v>
      </c>
      <c r="J64" s="2969">
        <v>501.53770000000003</v>
      </c>
      <c r="K64" s="2969">
        <v>512.54169999999999</v>
      </c>
      <c r="L64" s="2969">
        <v>525.80690000000004</v>
      </c>
      <c r="M64" s="2969">
        <v>534.14250000000004</v>
      </c>
      <c r="N64" s="2969">
        <v>527.87689999999998</v>
      </c>
      <c r="O64" s="2969">
        <v>519.65179999999998</v>
      </c>
      <c r="P64" s="2969">
        <v>526.70600000000002</v>
      </c>
      <c r="Q64" s="2969">
        <v>523.005</v>
      </c>
      <c r="R64" s="2969">
        <v>515.98620000000005</v>
      </c>
      <c r="S64" s="2969">
        <v>515.40070000000003</v>
      </c>
      <c r="T64" s="2969">
        <v>520.96540000000005</v>
      </c>
      <c r="U64" s="2969">
        <v>524.13279999999997</v>
      </c>
      <c r="V64" s="2969">
        <v>526.87969999999996</v>
      </c>
      <c r="W64" s="2969">
        <v>531.68819999999994</v>
      </c>
      <c r="X64" s="2969">
        <v>520.71569999999997</v>
      </c>
      <c r="Y64" s="2969">
        <v>489.50099999999998</v>
      </c>
      <c r="Z64" s="2969">
        <v>500.35390000000001</v>
      </c>
      <c r="AA64" s="2969">
        <v>491.4085</v>
      </c>
      <c r="AB64" s="2969">
        <v>494.9572</v>
      </c>
      <c r="AC64" s="2969">
        <v>503.17559999999997</v>
      </c>
      <c r="AD64" s="2969">
        <v>513.87599999999998</v>
      </c>
      <c r="AE64" s="2969">
        <v>531.3198000000001</v>
      </c>
      <c r="AF64" s="2969">
        <v>535.53719999999998</v>
      </c>
      <c r="AG64" s="2969">
        <v>545.89740000000006</v>
      </c>
      <c r="AH64" s="2969">
        <v>547.12549999999999</v>
      </c>
      <c r="AI64" s="2969">
        <v>553.74069999999995</v>
      </c>
      <c r="AJ64" s="3432" t="s">
        <v>1601</v>
      </c>
      <c r="AK64" s="768"/>
    </row>
    <row r="65" spans="1:43">
      <c r="A65" s="768"/>
      <c r="B65" s="3809"/>
      <c r="C65" s="1558" t="s">
        <v>1238</v>
      </c>
      <c r="D65" s="1588" t="s">
        <v>1239</v>
      </c>
      <c r="E65" s="3400" t="s">
        <v>242</v>
      </c>
      <c r="F65" s="1364">
        <f>ROUND((F64-E64)/E64*100,1)</f>
        <v>7.6</v>
      </c>
      <c r="G65" s="1364">
        <f>ROUND((G64-F64)/F64*100,1)</f>
        <v>6.4</v>
      </c>
      <c r="H65" s="1364">
        <f t="shared" ref="H65:AI65" si="35">ROUND((H64-G64)/G64*100,1)</f>
        <v>2.5</v>
      </c>
      <c r="I65" s="1364">
        <f t="shared" si="35"/>
        <v>0</v>
      </c>
      <c r="J65" s="1364">
        <f t="shared" si="35"/>
        <v>1.3</v>
      </c>
      <c r="K65" s="1364">
        <f t="shared" si="35"/>
        <v>2.2000000000000002</v>
      </c>
      <c r="L65" s="1364">
        <f t="shared" si="35"/>
        <v>2.6</v>
      </c>
      <c r="M65" s="1364">
        <f t="shared" si="35"/>
        <v>1.6</v>
      </c>
      <c r="N65" s="1364">
        <f t="shared" si="35"/>
        <v>-1.2</v>
      </c>
      <c r="O65" s="1364">
        <f t="shared" si="35"/>
        <v>-1.6</v>
      </c>
      <c r="P65" s="1364">
        <f t="shared" si="35"/>
        <v>1.4</v>
      </c>
      <c r="Q65" s="1364">
        <f t="shared" si="35"/>
        <v>-0.7</v>
      </c>
      <c r="R65" s="1364">
        <f t="shared" si="35"/>
        <v>-1.3</v>
      </c>
      <c r="S65" s="1364">
        <f t="shared" si="35"/>
        <v>-0.1</v>
      </c>
      <c r="T65" s="1364">
        <f t="shared" si="35"/>
        <v>1.1000000000000001</v>
      </c>
      <c r="U65" s="1364">
        <f t="shared" si="35"/>
        <v>0.6</v>
      </c>
      <c r="V65" s="1364">
        <f t="shared" si="35"/>
        <v>0.5</v>
      </c>
      <c r="W65" s="1364">
        <f t="shared" si="35"/>
        <v>0.9</v>
      </c>
      <c r="X65" s="1364">
        <f t="shared" si="35"/>
        <v>-2.1</v>
      </c>
      <c r="Y65" s="1364">
        <f t="shared" si="35"/>
        <v>-6</v>
      </c>
      <c r="Z65" s="1364">
        <f t="shared" si="35"/>
        <v>2.2000000000000002</v>
      </c>
      <c r="AA65" s="1364">
        <f t="shared" si="35"/>
        <v>-1.8</v>
      </c>
      <c r="AB65" s="1364">
        <f t="shared" si="35"/>
        <v>0.7</v>
      </c>
      <c r="AC65" s="1364">
        <f t="shared" si="35"/>
        <v>1.7</v>
      </c>
      <c r="AD65" s="1364">
        <f t="shared" si="35"/>
        <v>2.1</v>
      </c>
      <c r="AE65" s="1364">
        <f t="shared" si="35"/>
        <v>3.4</v>
      </c>
      <c r="AF65" s="1364">
        <f t="shared" si="35"/>
        <v>0.8</v>
      </c>
      <c r="AG65" s="1364">
        <f t="shared" si="35"/>
        <v>1.9</v>
      </c>
      <c r="AH65" s="1364">
        <f t="shared" si="35"/>
        <v>0.2</v>
      </c>
      <c r="AI65" s="1364">
        <f t="shared" si="35"/>
        <v>1.2</v>
      </c>
      <c r="AJ65" s="3433" t="s">
        <v>2357</v>
      </c>
      <c r="AK65" s="768"/>
    </row>
    <row r="66" spans="1:43">
      <c r="A66" s="768"/>
      <c r="B66" s="3809"/>
      <c r="C66" s="1558" t="s">
        <v>1333</v>
      </c>
      <c r="D66" s="1585" t="s">
        <v>1241</v>
      </c>
      <c r="E66" s="3590">
        <v>387.06950000000001</v>
      </c>
      <c r="F66" s="3591">
        <v>406.0077</v>
      </c>
      <c r="G66" s="3591">
        <v>419.88299999999998</v>
      </c>
      <c r="H66" s="3591">
        <v>423.44390000000004</v>
      </c>
      <c r="I66" s="3591">
        <v>421.25079999999997</v>
      </c>
      <c r="J66" s="3591">
        <v>425.4341</v>
      </c>
      <c r="K66" s="3591">
        <v>437.1001</v>
      </c>
      <c r="L66" s="3591">
        <v>450.65019999999998</v>
      </c>
      <c r="M66" s="3591">
        <v>455.49940000000004</v>
      </c>
      <c r="N66" s="3591">
        <v>450.35950000000003</v>
      </c>
      <c r="O66" s="3591">
        <v>449.22480000000002</v>
      </c>
      <c r="P66" s="3591">
        <v>461.71159999999998</v>
      </c>
      <c r="Q66" s="3591">
        <v>463.58769999999998</v>
      </c>
      <c r="R66" s="3591">
        <v>464.13470000000001</v>
      </c>
      <c r="S66" s="3591">
        <v>471.22770000000003</v>
      </c>
      <c r="T66" s="3591">
        <v>481.61680000000001</v>
      </c>
      <c r="U66" s="3591">
        <v>489.62450000000001</v>
      </c>
      <c r="V66" s="3591">
        <v>496.5772</v>
      </c>
      <c r="W66" s="3591">
        <v>504.79149999999998</v>
      </c>
      <c r="X66" s="3591">
        <v>499.27140000000003</v>
      </c>
      <c r="Y66" s="3591">
        <v>472.22879999999998</v>
      </c>
      <c r="Z66" s="3591">
        <v>492.02340000000004</v>
      </c>
      <c r="AA66" s="3591">
        <v>491.45549999999997</v>
      </c>
      <c r="AB66" s="3591">
        <v>498.8032</v>
      </c>
      <c r="AC66" s="3591">
        <v>508.78059999999999</v>
      </c>
      <c r="AD66" s="3591">
        <v>510.68709999999999</v>
      </c>
      <c r="AE66" s="3591">
        <v>516.93240000000003</v>
      </c>
      <c r="AF66" s="3591">
        <v>519.63049999999998</v>
      </c>
      <c r="AG66" s="3591">
        <v>530.89760000000001</v>
      </c>
      <c r="AH66" s="3591">
        <v>532.61350000000004</v>
      </c>
      <c r="AI66" s="3591">
        <v>535.90129999999999</v>
      </c>
      <c r="AJ66" s="1586" t="s">
        <v>2337</v>
      </c>
      <c r="AK66" s="768"/>
    </row>
    <row r="67" spans="1:43">
      <c r="A67" s="768"/>
      <c r="B67" s="3810"/>
      <c r="C67" s="1587" t="s">
        <v>1433</v>
      </c>
      <c r="D67" s="1588" t="s">
        <v>1239</v>
      </c>
      <c r="E67" s="3400" t="s">
        <v>242</v>
      </c>
      <c r="F67" s="1364">
        <f>ROUND((F66-E66)/E66*100,1)</f>
        <v>4.9000000000000004</v>
      </c>
      <c r="G67" s="1364">
        <f>ROUND((G66-F66)/F66*100,1)</f>
        <v>3.4</v>
      </c>
      <c r="H67" s="1364">
        <f t="shared" ref="H67:AI67" si="36">ROUND((H66-G66)/G66*100,1)</f>
        <v>0.8</v>
      </c>
      <c r="I67" s="1364">
        <f t="shared" si="36"/>
        <v>-0.5</v>
      </c>
      <c r="J67" s="1364">
        <f t="shared" si="36"/>
        <v>1</v>
      </c>
      <c r="K67" s="1364">
        <f t="shared" si="36"/>
        <v>2.7</v>
      </c>
      <c r="L67" s="1364">
        <f t="shared" si="36"/>
        <v>3.1</v>
      </c>
      <c r="M67" s="1364">
        <f t="shared" si="36"/>
        <v>1.1000000000000001</v>
      </c>
      <c r="N67" s="1364">
        <f t="shared" si="36"/>
        <v>-1.1000000000000001</v>
      </c>
      <c r="O67" s="1364">
        <f t="shared" si="36"/>
        <v>-0.3</v>
      </c>
      <c r="P67" s="1364">
        <f t="shared" si="36"/>
        <v>2.8</v>
      </c>
      <c r="Q67" s="1364">
        <f t="shared" si="36"/>
        <v>0.4</v>
      </c>
      <c r="R67" s="1364">
        <f t="shared" si="36"/>
        <v>0.1</v>
      </c>
      <c r="S67" s="1364">
        <f t="shared" si="36"/>
        <v>1.5</v>
      </c>
      <c r="T67" s="1364">
        <f t="shared" si="36"/>
        <v>2.2000000000000002</v>
      </c>
      <c r="U67" s="1364">
        <f t="shared" si="36"/>
        <v>1.7</v>
      </c>
      <c r="V67" s="1364">
        <f t="shared" si="36"/>
        <v>1.4</v>
      </c>
      <c r="W67" s="1364">
        <f t="shared" si="36"/>
        <v>1.7</v>
      </c>
      <c r="X67" s="1364">
        <f t="shared" si="36"/>
        <v>-1.1000000000000001</v>
      </c>
      <c r="Y67" s="1364">
        <f t="shared" si="36"/>
        <v>-5.4</v>
      </c>
      <c r="Z67" s="1364">
        <f t="shared" si="36"/>
        <v>4.2</v>
      </c>
      <c r="AA67" s="1364">
        <f t="shared" si="36"/>
        <v>-0.1</v>
      </c>
      <c r="AB67" s="1364">
        <f t="shared" si="36"/>
        <v>1.5</v>
      </c>
      <c r="AC67" s="1364">
        <f t="shared" si="36"/>
        <v>2</v>
      </c>
      <c r="AD67" s="1364">
        <f t="shared" si="36"/>
        <v>0.4</v>
      </c>
      <c r="AE67" s="1364">
        <f t="shared" si="36"/>
        <v>1.2</v>
      </c>
      <c r="AF67" s="1364">
        <f t="shared" si="36"/>
        <v>0.5</v>
      </c>
      <c r="AG67" s="1364">
        <f t="shared" si="36"/>
        <v>2.2000000000000002</v>
      </c>
      <c r="AH67" s="1364">
        <f t="shared" si="36"/>
        <v>0.3</v>
      </c>
      <c r="AI67" s="1364">
        <f t="shared" si="36"/>
        <v>0.6</v>
      </c>
      <c r="AJ67" s="1590"/>
      <c r="AK67" s="768"/>
    </row>
    <row r="68" spans="1:43">
      <c r="A68" s="768"/>
      <c r="B68" s="3464" t="s">
        <v>1350</v>
      </c>
      <c r="C68" s="3465" t="s">
        <v>1245</v>
      </c>
      <c r="D68" s="3103" t="s">
        <v>2379</v>
      </c>
      <c r="E68" s="3592">
        <v>103.5</v>
      </c>
      <c r="F68" s="2970">
        <v>107.7</v>
      </c>
      <c r="G68" s="2970">
        <v>109.5</v>
      </c>
      <c r="H68" s="2970">
        <v>102.8</v>
      </c>
      <c r="I68" s="2970">
        <v>98.8</v>
      </c>
      <c r="J68" s="3593">
        <v>99.9</v>
      </c>
      <c r="K68" s="3593">
        <v>103</v>
      </c>
      <c r="L68" s="2991">
        <v>105.4</v>
      </c>
      <c r="M68" s="2991">
        <v>109.2</v>
      </c>
      <c r="N68" s="2991">
        <v>101.7</v>
      </c>
      <c r="O68" s="2991">
        <v>101.9</v>
      </c>
      <c r="P68" s="3594">
        <v>107.8</v>
      </c>
      <c r="Q68" s="3594">
        <v>100.5</v>
      </c>
      <c r="R68" s="3594">
        <v>99.3</v>
      </c>
      <c r="S68" s="3503">
        <v>102.2</v>
      </c>
      <c r="T68" s="3503">
        <v>107.1</v>
      </c>
      <c r="U68" s="3503">
        <v>108.6</v>
      </c>
      <c r="V68" s="3503">
        <v>113.4</v>
      </c>
      <c r="W68" s="3503">
        <v>116.7</v>
      </c>
      <c r="X68" s="3503">
        <v>112.7</v>
      </c>
      <c r="Y68" s="3503">
        <v>88.1</v>
      </c>
      <c r="Z68" s="3503">
        <v>101.8</v>
      </c>
      <c r="AA68" s="3503">
        <v>98.9</v>
      </c>
      <c r="AB68" s="3503">
        <v>99.6</v>
      </c>
      <c r="AC68" s="3503">
        <v>99.2</v>
      </c>
      <c r="AD68" s="3503">
        <v>101.2</v>
      </c>
      <c r="AE68" s="3503">
        <v>100</v>
      </c>
      <c r="AF68" s="3503">
        <v>100</v>
      </c>
      <c r="AG68" s="3503">
        <v>103.1</v>
      </c>
      <c r="AH68" s="3503">
        <v>104.2</v>
      </c>
      <c r="AI68" s="3285">
        <v>101.1</v>
      </c>
      <c r="AJ68" s="3428" t="s">
        <v>1767</v>
      </c>
      <c r="AK68" s="768"/>
    </row>
    <row r="69" spans="1:43">
      <c r="A69" s="768"/>
      <c r="B69" s="3464" t="s">
        <v>1376</v>
      </c>
      <c r="C69" s="3465"/>
      <c r="D69" s="3595" t="s">
        <v>1247</v>
      </c>
      <c r="E69" s="3400" t="s">
        <v>242</v>
      </c>
      <c r="F69" s="1364">
        <f t="shared" ref="F69:AI69" si="37">ROUND((F68-E68)/E68*100,1)</f>
        <v>4.0999999999999996</v>
      </c>
      <c r="G69" s="1364">
        <f t="shared" si="37"/>
        <v>1.7</v>
      </c>
      <c r="H69" s="1364">
        <f t="shared" si="37"/>
        <v>-6.1</v>
      </c>
      <c r="I69" s="1364">
        <f t="shared" si="37"/>
        <v>-3.9</v>
      </c>
      <c r="J69" s="1364">
        <f t="shared" si="37"/>
        <v>1.1000000000000001</v>
      </c>
      <c r="K69" s="1364">
        <f t="shared" si="37"/>
        <v>3.1</v>
      </c>
      <c r="L69" s="1364">
        <f t="shared" si="37"/>
        <v>2.2999999999999998</v>
      </c>
      <c r="M69" s="1364">
        <f t="shared" si="37"/>
        <v>3.6</v>
      </c>
      <c r="N69" s="1364">
        <f t="shared" si="37"/>
        <v>-6.9</v>
      </c>
      <c r="O69" s="1364">
        <f t="shared" si="37"/>
        <v>0.2</v>
      </c>
      <c r="P69" s="1364">
        <f t="shared" si="37"/>
        <v>5.8</v>
      </c>
      <c r="Q69" s="1364">
        <f t="shared" si="37"/>
        <v>-6.8</v>
      </c>
      <c r="R69" s="1364">
        <f t="shared" si="37"/>
        <v>-1.2</v>
      </c>
      <c r="S69" s="1364">
        <f t="shared" si="37"/>
        <v>2.9</v>
      </c>
      <c r="T69" s="1364">
        <f t="shared" si="37"/>
        <v>4.8</v>
      </c>
      <c r="U69" s="1364">
        <f t="shared" si="37"/>
        <v>1.4</v>
      </c>
      <c r="V69" s="1364">
        <f t="shared" si="37"/>
        <v>4.4000000000000004</v>
      </c>
      <c r="W69" s="1364">
        <f t="shared" si="37"/>
        <v>2.9</v>
      </c>
      <c r="X69" s="1364">
        <f t="shared" si="37"/>
        <v>-3.4</v>
      </c>
      <c r="Y69" s="1364">
        <f t="shared" si="37"/>
        <v>-21.8</v>
      </c>
      <c r="Z69" s="1364">
        <f t="shared" si="37"/>
        <v>15.6</v>
      </c>
      <c r="AA69" s="1364">
        <f t="shared" si="37"/>
        <v>-2.8</v>
      </c>
      <c r="AB69" s="1364">
        <f t="shared" si="37"/>
        <v>0.7</v>
      </c>
      <c r="AC69" s="1364">
        <f t="shared" si="37"/>
        <v>-0.4</v>
      </c>
      <c r="AD69" s="1364">
        <f t="shared" si="37"/>
        <v>2</v>
      </c>
      <c r="AE69" s="1364">
        <f t="shared" si="37"/>
        <v>-1.2</v>
      </c>
      <c r="AF69" s="1364">
        <f t="shared" si="37"/>
        <v>0</v>
      </c>
      <c r="AG69" s="1364">
        <f t="shared" si="37"/>
        <v>3.1</v>
      </c>
      <c r="AH69" s="1364">
        <f t="shared" si="37"/>
        <v>1.1000000000000001</v>
      </c>
      <c r="AI69" s="2992">
        <f t="shared" si="37"/>
        <v>-3</v>
      </c>
      <c r="AJ69" s="3596"/>
      <c r="AK69" s="768"/>
      <c r="AL69" s="549" t="s">
        <v>2107</v>
      </c>
    </row>
    <row r="70" spans="1:43">
      <c r="A70" s="768"/>
      <c r="B70" s="3464"/>
      <c r="C70" s="3465" t="s">
        <v>1249</v>
      </c>
      <c r="D70" s="3597" t="s">
        <v>2379</v>
      </c>
      <c r="E70" s="3598">
        <v>107.1</v>
      </c>
      <c r="F70" s="2970">
        <v>106.4</v>
      </c>
      <c r="G70" s="2970">
        <v>120.7</v>
      </c>
      <c r="H70" s="2970">
        <v>119.6</v>
      </c>
      <c r="I70" s="2970">
        <v>117.3</v>
      </c>
      <c r="J70" s="2970">
        <v>111.8</v>
      </c>
      <c r="K70" s="2970">
        <v>118</v>
      </c>
      <c r="L70" s="2971">
        <v>117.6</v>
      </c>
      <c r="M70" s="2971">
        <v>124.7</v>
      </c>
      <c r="N70" s="2971">
        <v>114.7</v>
      </c>
      <c r="O70" s="2971">
        <v>106.8</v>
      </c>
      <c r="P70" s="2971">
        <v>109</v>
      </c>
      <c r="Q70" s="2971">
        <v>108.2</v>
      </c>
      <c r="R70" s="3467">
        <v>99.5</v>
      </c>
      <c r="S70" s="3468">
        <v>96.7</v>
      </c>
      <c r="T70" s="3468">
        <v>96.6</v>
      </c>
      <c r="U70" s="3468">
        <v>101.1</v>
      </c>
      <c r="V70" s="3468">
        <v>104.7</v>
      </c>
      <c r="W70" s="3468">
        <v>106</v>
      </c>
      <c r="X70" s="3468">
        <v>113.2</v>
      </c>
      <c r="Y70" s="3468">
        <v>93.3</v>
      </c>
      <c r="Z70" s="3468">
        <v>95.5</v>
      </c>
      <c r="AA70" s="3468">
        <v>97.5</v>
      </c>
      <c r="AB70" s="3468">
        <v>102.6</v>
      </c>
      <c r="AC70" s="3468">
        <v>94.7</v>
      </c>
      <c r="AD70" s="3469">
        <v>100.3</v>
      </c>
      <c r="AE70" s="3469">
        <v>98</v>
      </c>
      <c r="AF70" s="3469">
        <v>94.9</v>
      </c>
      <c r="AG70" s="3469">
        <v>98.8</v>
      </c>
      <c r="AH70" s="3599">
        <v>100.5</v>
      </c>
      <c r="AI70" s="3285">
        <v>101.7</v>
      </c>
      <c r="AJ70" s="3596" t="s">
        <v>34</v>
      </c>
      <c r="AK70" s="768"/>
    </row>
    <row r="71" spans="1:43">
      <c r="A71" s="768"/>
      <c r="B71" s="3464"/>
      <c r="C71" s="3465" t="s">
        <v>1434</v>
      </c>
      <c r="D71" s="3600" t="s">
        <v>1247</v>
      </c>
      <c r="E71" s="3400" t="s">
        <v>242</v>
      </c>
      <c r="F71" s="1364">
        <f t="shared" ref="F71:AI71" si="38">ROUND((F70-E70)/E70*100,1)</f>
        <v>-0.7</v>
      </c>
      <c r="G71" s="1364">
        <f t="shared" si="38"/>
        <v>13.4</v>
      </c>
      <c r="H71" s="1364">
        <f t="shared" si="38"/>
        <v>-0.9</v>
      </c>
      <c r="I71" s="1364">
        <f t="shared" si="38"/>
        <v>-1.9</v>
      </c>
      <c r="J71" s="1364">
        <f t="shared" si="38"/>
        <v>-4.7</v>
      </c>
      <c r="K71" s="1364">
        <f t="shared" si="38"/>
        <v>5.5</v>
      </c>
      <c r="L71" s="1364">
        <f t="shared" si="38"/>
        <v>-0.3</v>
      </c>
      <c r="M71" s="1364">
        <f t="shared" si="38"/>
        <v>6</v>
      </c>
      <c r="N71" s="1364">
        <f t="shared" si="38"/>
        <v>-8</v>
      </c>
      <c r="O71" s="1364">
        <f t="shared" si="38"/>
        <v>-6.9</v>
      </c>
      <c r="P71" s="1364">
        <f t="shared" si="38"/>
        <v>2.1</v>
      </c>
      <c r="Q71" s="1364">
        <f t="shared" si="38"/>
        <v>-0.7</v>
      </c>
      <c r="R71" s="1364">
        <f t="shared" si="38"/>
        <v>-8</v>
      </c>
      <c r="S71" s="1364">
        <f t="shared" si="38"/>
        <v>-2.8</v>
      </c>
      <c r="T71" s="1364">
        <f t="shared" si="38"/>
        <v>-0.1</v>
      </c>
      <c r="U71" s="1364">
        <f t="shared" si="38"/>
        <v>4.7</v>
      </c>
      <c r="V71" s="1364">
        <f t="shared" si="38"/>
        <v>3.6</v>
      </c>
      <c r="W71" s="1364">
        <f t="shared" si="38"/>
        <v>1.2</v>
      </c>
      <c r="X71" s="1364">
        <f t="shared" si="38"/>
        <v>6.8</v>
      </c>
      <c r="Y71" s="1364">
        <f t="shared" si="38"/>
        <v>-17.600000000000001</v>
      </c>
      <c r="Z71" s="1364">
        <f t="shared" si="38"/>
        <v>2.4</v>
      </c>
      <c r="AA71" s="1364">
        <f t="shared" si="38"/>
        <v>2.1</v>
      </c>
      <c r="AB71" s="1364">
        <f t="shared" si="38"/>
        <v>5.2</v>
      </c>
      <c r="AC71" s="1364">
        <f t="shared" si="38"/>
        <v>-7.7</v>
      </c>
      <c r="AD71" s="1364">
        <f t="shared" si="38"/>
        <v>5.9</v>
      </c>
      <c r="AE71" s="1364">
        <f t="shared" si="38"/>
        <v>-2.2999999999999998</v>
      </c>
      <c r="AF71" s="1364">
        <f t="shared" si="38"/>
        <v>-3.2</v>
      </c>
      <c r="AG71" s="1364">
        <f t="shared" si="38"/>
        <v>4.0999999999999996</v>
      </c>
      <c r="AH71" s="1364">
        <f t="shared" si="38"/>
        <v>1.7</v>
      </c>
      <c r="AI71" s="2993">
        <f t="shared" si="38"/>
        <v>1.2</v>
      </c>
      <c r="AJ71" s="3601"/>
      <c r="AK71" s="768"/>
    </row>
    <row r="72" spans="1:43">
      <c r="A72" s="768"/>
      <c r="B72" s="3464" t="s">
        <v>1377</v>
      </c>
      <c r="C72" s="3465" t="s">
        <v>1251</v>
      </c>
      <c r="D72" s="3103" t="s">
        <v>1252</v>
      </c>
      <c r="E72" s="3602">
        <v>298.89314200000001</v>
      </c>
      <c r="F72" s="2970">
        <v>323.37260295999999</v>
      </c>
      <c r="G72" s="2970">
        <v>340.83463438999996</v>
      </c>
      <c r="H72" s="2970">
        <v>329.52063930000003</v>
      </c>
      <c r="I72" s="2970">
        <v>311.19947931999997</v>
      </c>
      <c r="J72" s="2970">
        <v>299.02736880999998</v>
      </c>
      <c r="K72" s="2970">
        <v>306.02955889999998</v>
      </c>
      <c r="L72" s="2971">
        <v>313.06838549000003</v>
      </c>
      <c r="M72" s="2971">
        <v>323.07183085000003</v>
      </c>
      <c r="N72" s="2971">
        <v>305.83999157</v>
      </c>
      <c r="O72" s="2971">
        <v>291.44955412999997</v>
      </c>
      <c r="P72" s="2971">
        <v>300.47760376999997</v>
      </c>
      <c r="Q72" s="3467">
        <v>286.66740566999999</v>
      </c>
      <c r="R72" s="3467">
        <v>269.36180544000001</v>
      </c>
      <c r="S72" s="3468">
        <v>273.73443637999998</v>
      </c>
      <c r="T72" s="3468">
        <v>284.41826643000002</v>
      </c>
      <c r="U72" s="3468">
        <v>295.80030008</v>
      </c>
      <c r="V72" s="3468">
        <v>314.83462133</v>
      </c>
      <c r="W72" s="3468">
        <v>336.75663493000002</v>
      </c>
      <c r="X72" s="3468">
        <v>335.57882536</v>
      </c>
      <c r="Y72" s="3468">
        <v>265.25903108</v>
      </c>
      <c r="Z72" s="3468">
        <v>289.10768324999998</v>
      </c>
      <c r="AA72" s="3468">
        <v>284.96875297000003</v>
      </c>
      <c r="AB72" s="3468">
        <v>288.72763938999998</v>
      </c>
      <c r="AC72" s="3468">
        <v>292.09212982999998</v>
      </c>
      <c r="AD72" s="3468">
        <v>305.13998925999999</v>
      </c>
      <c r="AE72" s="3468">
        <v>313.12856279000005</v>
      </c>
      <c r="AF72" s="3468">
        <v>302.185204</v>
      </c>
      <c r="AG72" s="3468">
        <v>319.03584000000001</v>
      </c>
      <c r="AH72" s="2233">
        <v>331.35477500000002</v>
      </c>
      <c r="AI72" s="2233" t="s">
        <v>2209</v>
      </c>
      <c r="AJ72" s="3430" t="s">
        <v>1750</v>
      </c>
      <c r="AK72" s="768"/>
    </row>
    <row r="73" spans="1:43">
      <c r="A73" s="768"/>
      <c r="B73" s="3476"/>
      <c r="C73" s="3471"/>
      <c r="D73" s="3489" t="s">
        <v>1247</v>
      </c>
      <c r="E73" s="3400" t="s">
        <v>242</v>
      </c>
      <c r="F73" s="1364">
        <f t="shared" ref="F73:AH73" si="39">ROUND((F72-E72)/E72*100,1)</f>
        <v>8.1999999999999993</v>
      </c>
      <c r="G73" s="1364">
        <f t="shared" si="39"/>
        <v>5.4</v>
      </c>
      <c r="H73" s="1364">
        <f t="shared" si="39"/>
        <v>-3.3</v>
      </c>
      <c r="I73" s="1364">
        <f t="shared" si="39"/>
        <v>-5.6</v>
      </c>
      <c r="J73" s="1364">
        <f t="shared" si="39"/>
        <v>-3.9</v>
      </c>
      <c r="K73" s="1364">
        <f t="shared" si="39"/>
        <v>2.2999999999999998</v>
      </c>
      <c r="L73" s="1364">
        <f t="shared" si="39"/>
        <v>2.2999999999999998</v>
      </c>
      <c r="M73" s="1364">
        <f t="shared" si="39"/>
        <v>3.2</v>
      </c>
      <c r="N73" s="1364">
        <f t="shared" si="39"/>
        <v>-5.3</v>
      </c>
      <c r="O73" s="1364">
        <f t="shared" si="39"/>
        <v>-4.7</v>
      </c>
      <c r="P73" s="1364">
        <f t="shared" si="39"/>
        <v>3.1</v>
      </c>
      <c r="Q73" s="1364">
        <f t="shared" si="39"/>
        <v>-4.5999999999999996</v>
      </c>
      <c r="R73" s="1364">
        <f t="shared" si="39"/>
        <v>-6</v>
      </c>
      <c r="S73" s="1364">
        <f t="shared" si="39"/>
        <v>1.6</v>
      </c>
      <c r="T73" s="1364">
        <f t="shared" si="39"/>
        <v>3.9</v>
      </c>
      <c r="U73" s="1364">
        <f t="shared" si="39"/>
        <v>4</v>
      </c>
      <c r="V73" s="1364">
        <f t="shared" si="39"/>
        <v>6.4</v>
      </c>
      <c r="W73" s="1364">
        <f t="shared" si="39"/>
        <v>7</v>
      </c>
      <c r="X73" s="1364">
        <f t="shared" si="39"/>
        <v>-0.3</v>
      </c>
      <c r="Y73" s="1364">
        <f t="shared" si="39"/>
        <v>-21</v>
      </c>
      <c r="Z73" s="1364">
        <f t="shared" si="39"/>
        <v>9</v>
      </c>
      <c r="AA73" s="1364">
        <f t="shared" si="39"/>
        <v>-1.4</v>
      </c>
      <c r="AB73" s="1364">
        <f t="shared" si="39"/>
        <v>1.3</v>
      </c>
      <c r="AC73" s="1364">
        <f t="shared" si="39"/>
        <v>1.2</v>
      </c>
      <c r="AD73" s="1364">
        <f t="shared" si="39"/>
        <v>4.5</v>
      </c>
      <c r="AE73" s="1364">
        <f t="shared" si="39"/>
        <v>2.6</v>
      </c>
      <c r="AF73" s="1364">
        <f t="shared" si="39"/>
        <v>-3.5</v>
      </c>
      <c r="AG73" s="1364">
        <f t="shared" si="39"/>
        <v>5.6</v>
      </c>
      <c r="AH73" s="1364">
        <f t="shared" si="39"/>
        <v>3.9</v>
      </c>
      <c r="AI73" s="2994" t="s">
        <v>2209</v>
      </c>
      <c r="AJ73" s="3431" t="s">
        <v>1771</v>
      </c>
      <c r="AK73" s="768"/>
      <c r="AQ73" s="3603"/>
    </row>
    <row r="74" spans="1:43">
      <c r="A74" s="768"/>
      <c r="B74" s="3464" t="s">
        <v>1378</v>
      </c>
      <c r="C74" s="3479" t="s">
        <v>1256</v>
      </c>
      <c r="D74" s="3279" t="s">
        <v>2379</v>
      </c>
      <c r="E74" s="3598">
        <v>88.5</v>
      </c>
      <c r="F74" s="2975">
        <v>91.2</v>
      </c>
      <c r="G74" s="2975">
        <v>94.3</v>
      </c>
      <c r="H74" s="2975">
        <v>95.8</v>
      </c>
      <c r="I74" s="2975">
        <v>97.1</v>
      </c>
      <c r="J74" s="2975">
        <v>97.7</v>
      </c>
      <c r="K74" s="2975">
        <v>97.6</v>
      </c>
      <c r="L74" s="3604">
        <v>97.7</v>
      </c>
      <c r="M74" s="3604">
        <v>99.5</v>
      </c>
      <c r="N74" s="3604">
        <v>100.1</v>
      </c>
      <c r="O74" s="3604">
        <v>99.8</v>
      </c>
      <c r="P74" s="3604">
        <v>99.1</v>
      </c>
      <c r="Q74" s="3604">
        <v>98.4</v>
      </c>
      <c r="R74" s="3605">
        <v>97.5</v>
      </c>
      <c r="S74" s="3469">
        <v>97.2</v>
      </c>
      <c r="T74" s="3469">
        <v>97.2</v>
      </c>
      <c r="U74" s="3469">
        <v>96.9</v>
      </c>
      <c r="V74" s="3469">
        <v>97.2</v>
      </c>
      <c r="W74" s="3469">
        <v>97.2</v>
      </c>
      <c r="X74" s="3469">
        <v>98.6</v>
      </c>
      <c r="Y74" s="3469">
        <v>97.2</v>
      </c>
      <c r="Z74" s="3469">
        <v>96.5</v>
      </c>
      <c r="AA74" s="3469">
        <v>96.3</v>
      </c>
      <c r="AB74" s="3469">
        <v>96.2</v>
      </c>
      <c r="AC74" s="3469">
        <v>96.6</v>
      </c>
      <c r="AD74" s="3469">
        <v>99.2</v>
      </c>
      <c r="AE74" s="3469">
        <v>100</v>
      </c>
      <c r="AF74" s="3469">
        <v>99.9</v>
      </c>
      <c r="AG74" s="3469">
        <v>100.4</v>
      </c>
      <c r="AH74" s="3469">
        <v>101.3</v>
      </c>
      <c r="AI74" s="987">
        <v>101.8</v>
      </c>
      <c r="AJ74" s="3430" t="s">
        <v>1768</v>
      </c>
      <c r="AK74" s="768"/>
      <c r="AO74" s="3606"/>
    </row>
    <row r="75" spans="1:43">
      <c r="A75" s="768"/>
      <c r="B75" s="3464"/>
      <c r="C75" s="3607" t="s">
        <v>1435</v>
      </c>
      <c r="D75" s="3477" t="s">
        <v>1247</v>
      </c>
      <c r="E75" s="3400" t="s">
        <v>242</v>
      </c>
      <c r="F75" s="1364">
        <f>ROUND((F74-E74)/E74*100,1)</f>
        <v>3.1</v>
      </c>
      <c r="G75" s="1364">
        <f>ROUND((G74-F74)/F74*100,1)</f>
        <v>3.4</v>
      </c>
      <c r="H75" s="1364">
        <f t="shared" ref="H75:AI75" si="40">ROUND((H74-G74)/G74*100,1)</f>
        <v>1.6</v>
      </c>
      <c r="I75" s="1364">
        <f t="shared" si="40"/>
        <v>1.4</v>
      </c>
      <c r="J75" s="1364">
        <f t="shared" si="40"/>
        <v>0.6</v>
      </c>
      <c r="K75" s="1364">
        <f t="shared" si="40"/>
        <v>-0.1</v>
      </c>
      <c r="L75" s="1364">
        <f t="shared" si="40"/>
        <v>0.1</v>
      </c>
      <c r="M75" s="1364">
        <f t="shared" si="40"/>
        <v>1.8</v>
      </c>
      <c r="N75" s="1364">
        <f t="shared" si="40"/>
        <v>0.6</v>
      </c>
      <c r="O75" s="1364">
        <f t="shared" si="40"/>
        <v>-0.3</v>
      </c>
      <c r="P75" s="1364">
        <f t="shared" si="40"/>
        <v>-0.7</v>
      </c>
      <c r="Q75" s="1364">
        <f t="shared" si="40"/>
        <v>-0.7</v>
      </c>
      <c r="R75" s="1364">
        <f t="shared" si="40"/>
        <v>-0.9</v>
      </c>
      <c r="S75" s="1364">
        <f t="shared" si="40"/>
        <v>-0.3</v>
      </c>
      <c r="T75" s="1364">
        <f t="shared" si="40"/>
        <v>0</v>
      </c>
      <c r="U75" s="1364">
        <f t="shared" si="40"/>
        <v>-0.3</v>
      </c>
      <c r="V75" s="1364">
        <f t="shared" si="40"/>
        <v>0.3</v>
      </c>
      <c r="W75" s="1364">
        <f t="shared" si="40"/>
        <v>0</v>
      </c>
      <c r="X75" s="1364">
        <f t="shared" si="40"/>
        <v>1.4</v>
      </c>
      <c r="Y75" s="1364">
        <f t="shared" si="40"/>
        <v>-1.4</v>
      </c>
      <c r="Z75" s="1364">
        <f t="shared" si="40"/>
        <v>-0.7</v>
      </c>
      <c r="AA75" s="1364">
        <f t="shared" si="40"/>
        <v>-0.2</v>
      </c>
      <c r="AB75" s="1364">
        <f t="shared" si="40"/>
        <v>-0.1</v>
      </c>
      <c r="AC75" s="1364">
        <f t="shared" si="40"/>
        <v>0.4</v>
      </c>
      <c r="AD75" s="1364">
        <f t="shared" si="40"/>
        <v>2.7</v>
      </c>
      <c r="AE75" s="1364">
        <f t="shared" si="40"/>
        <v>0.8</v>
      </c>
      <c r="AF75" s="1364">
        <f t="shared" si="40"/>
        <v>-0.1</v>
      </c>
      <c r="AG75" s="1364">
        <f t="shared" si="40"/>
        <v>0.5</v>
      </c>
      <c r="AH75" s="1364">
        <f t="shared" si="40"/>
        <v>0.9</v>
      </c>
      <c r="AI75" s="1364">
        <f t="shared" si="40"/>
        <v>0.5</v>
      </c>
      <c r="AJ75" s="3421" t="s">
        <v>2362</v>
      </c>
      <c r="AK75" s="768"/>
      <c r="AO75" s="3606"/>
    </row>
    <row r="76" spans="1:43">
      <c r="A76" s="768"/>
      <c r="B76" s="3464" t="s">
        <v>1379</v>
      </c>
      <c r="C76" s="3479" t="s">
        <v>1380</v>
      </c>
      <c r="D76" s="3279" t="s">
        <v>2379</v>
      </c>
      <c r="E76" s="3602">
        <v>103.3416667</v>
      </c>
      <c r="F76" s="3608">
        <v>104.8833333</v>
      </c>
      <c r="G76" s="3608">
        <v>105.9666667</v>
      </c>
      <c r="H76" s="3608">
        <v>105.04166669999999</v>
      </c>
      <c r="I76" s="3608">
        <v>103.3916667</v>
      </c>
      <c r="J76" s="3608">
        <v>101.7</v>
      </c>
      <c r="K76" s="3608">
        <v>100.8416667</v>
      </c>
      <c r="L76" s="3609">
        <v>99.15</v>
      </c>
      <c r="M76" s="3609">
        <v>99.825000000000003</v>
      </c>
      <c r="N76" s="3609">
        <v>98.275000000000006</v>
      </c>
      <c r="O76" s="3609">
        <v>96.924999999999997</v>
      </c>
      <c r="P76" s="3609">
        <v>96.933333329999996</v>
      </c>
      <c r="Q76" s="3609">
        <v>94.691666670000004</v>
      </c>
      <c r="R76" s="3609">
        <v>92.758333329999999</v>
      </c>
      <c r="S76" s="3468">
        <v>91.941666670000004</v>
      </c>
      <c r="T76" s="3468">
        <v>93.141666670000006</v>
      </c>
      <c r="U76" s="3468">
        <v>94.641666670000006</v>
      </c>
      <c r="V76" s="3468">
        <v>96.733333329999994</v>
      </c>
      <c r="W76" s="3468">
        <v>98.408333330000005</v>
      </c>
      <c r="X76" s="3468">
        <v>102.9083333</v>
      </c>
      <c r="Y76" s="3468">
        <v>97.508333329999999</v>
      </c>
      <c r="Z76" s="3468">
        <v>97.408333330000005</v>
      </c>
      <c r="AA76" s="3468">
        <v>98.8</v>
      </c>
      <c r="AB76" s="3468">
        <v>97.95</v>
      </c>
      <c r="AC76" s="3468">
        <v>99.166666669999998</v>
      </c>
      <c r="AD76" s="3468">
        <v>102.35</v>
      </c>
      <c r="AE76" s="3468">
        <v>100.0083333</v>
      </c>
      <c r="AF76" s="3468">
        <v>96.5</v>
      </c>
      <c r="AG76" s="3468">
        <v>98.7</v>
      </c>
      <c r="AH76" s="3468">
        <v>101.3</v>
      </c>
      <c r="AI76" s="987">
        <v>101.5</v>
      </c>
      <c r="AJ76" s="3429" t="s">
        <v>1754</v>
      </c>
      <c r="AK76" s="768"/>
      <c r="AO76" s="3606"/>
    </row>
    <row r="77" spans="1:43">
      <c r="A77" s="768"/>
      <c r="B77" s="3476"/>
      <c r="C77" s="3486" t="s">
        <v>1381</v>
      </c>
      <c r="D77" s="3477" t="s">
        <v>1247</v>
      </c>
      <c r="E77" s="3400" t="s">
        <v>242</v>
      </c>
      <c r="F77" s="1364">
        <f t="shared" ref="F77:AI77" si="41">ROUND((F76-E76)/E76*100,1)</f>
        <v>1.5</v>
      </c>
      <c r="G77" s="1364">
        <f t="shared" si="41"/>
        <v>1</v>
      </c>
      <c r="H77" s="1364">
        <f t="shared" si="41"/>
        <v>-0.9</v>
      </c>
      <c r="I77" s="1364">
        <f t="shared" si="41"/>
        <v>-1.6</v>
      </c>
      <c r="J77" s="1364">
        <f t="shared" si="41"/>
        <v>-1.6</v>
      </c>
      <c r="K77" s="1364">
        <f t="shared" si="41"/>
        <v>-0.8</v>
      </c>
      <c r="L77" s="1364">
        <f t="shared" si="41"/>
        <v>-1.7</v>
      </c>
      <c r="M77" s="1364">
        <f t="shared" si="41"/>
        <v>0.7</v>
      </c>
      <c r="N77" s="1364">
        <f t="shared" si="41"/>
        <v>-1.6</v>
      </c>
      <c r="O77" s="1364">
        <f t="shared" si="41"/>
        <v>-1.4</v>
      </c>
      <c r="P77" s="1364">
        <f t="shared" si="41"/>
        <v>0</v>
      </c>
      <c r="Q77" s="1364">
        <f t="shared" si="41"/>
        <v>-2.2999999999999998</v>
      </c>
      <c r="R77" s="1364">
        <f t="shared" si="41"/>
        <v>-2</v>
      </c>
      <c r="S77" s="1364">
        <f t="shared" si="41"/>
        <v>-0.9</v>
      </c>
      <c r="T77" s="1364">
        <f t="shared" si="41"/>
        <v>1.3</v>
      </c>
      <c r="U77" s="1364">
        <f t="shared" si="41"/>
        <v>1.6</v>
      </c>
      <c r="V77" s="1364">
        <f t="shared" si="41"/>
        <v>2.2000000000000002</v>
      </c>
      <c r="W77" s="1364">
        <f t="shared" si="41"/>
        <v>1.7</v>
      </c>
      <c r="X77" s="1364">
        <f t="shared" si="41"/>
        <v>4.5999999999999996</v>
      </c>
      <c r="Y77" s="1364">
        <f t="shared" si="41"/>
        <v>-5.2</v>
      </c>
      <c r="Z77" s="1364">
        <f t="shared" si="41"/>
        <v>-0.1</v>
      </c>
      <c r="AA77" s="1364">
        <f t="shared" si="41"/>
        <v>1.4</v>
      </c>
      <c r="AB77" s="1364">
        <f t="shared" si="41"/>
        <v>-0.9</v>
      </c>
      <c r="AC77" s="1364">
        <f t="shared" si="41"/>
        <v>1.2</v>
      </c>
      <c r="AD77" s="1364">
        <f t="shared" si="41"/>
        <v>3.2</v>
      </c>
      <c r="AE77" s="1364">
        <f t="shared" si="41"/>
        <v>-2.2999999999999998</v>
      </c>
      <c r="AF77" s="1364">
        <f t="shared" si="41"/>
        <v>-3.5</v>
      </c>
      <c r="AG77" s="1364">
        <f t="shared" si="41"/>
        <v>2.2999999999999998</v>
      </c>
      <c r="AH77" s="1364">
        <f t="shared" si="41"/>
        <v>2.6</v>
      </c>
      <c r="AI77" s="1364">
        <f t="shared" si="41"/>
        <v>0.2</v>
      </c>
      <c r="AJ77" s="3421" t="s">
        <v>2362</v>
      </c>
      <c r="AK77" s="768"/>
    </row>
    <row r="78" spans="1:43">
      <c r="A78" s="768"/>
      <c r="B78" s="3487"/>
      <c r="C78" s="3488" t="s">
        <v>1436</v>
      </c>
      <c r="D78" s="3279" t="s">
        <v>2379</v>
      </c>
      <c r="E78" s="3399">
        <f>E129</f>
        <v>93.741940637408945</v>
      </c>
      <c r="F78" s="2975">
        <f>F129</f>
        <v>98.121430633817354</v>
      </c>
      <c r="G78" s="2975">
        <f t="shared" ref="G78:AI78" si="42">G129</f>
        <v>101.45818491679522</v>
      </c>
      <c r="H78" s="2975">
        <f t="shared" si="42"/>
        <v>103.33510920097025</v>
      </c>
      <c r="I78" s="2975">
        <f t="shared" si="42"/>
        <v>103.9607506290286</v>
      </c>
      <c r="J78" s="2975">
        <f t="shared" si="42"/>
        <v>105.7334013418606</v>
      </c>
      <c r="K78" s="2975">
        <f t="shared" si="42"/>
        <v>107.71459919737867</v>
      </c>
      <c r="L78" s="2975">
        <f t="shared" si="42"/>
        <v>109.38297633886761</v>
      </c>
      <c r="M78" s="2975">
        <f t="shared" si="42"/>
        <v>111.57272133707183</v>
      </c>
      <c r="N78" s="2975">
        <f t="shared" si="42"/>
        <v>110.11289133826901</v>
      </c>
      <c r="O78" s="2975">
        <f t="shared" si="42"/>
        <v>108.54878776812313</v>
      </c>
      <c r="P78" s="2975">
        <f t="shared" si="42"/>
        <v>108.34024062543702</v>
      </c>
      <c r="Q78" s="2975">
        <f t="shared" si="42"/>
        <v>107.29750491200645</v>
      </c>
      <c r="R78" s="2975">
        <f t="shared" si="42"/>
        <v>104.16929777171472</v>
      </c>
      <c r="S78" s="2975">
        <f t="shared" si="42"/>
        <v>104.06502420037165</v>
      </c>
      <c r="T78" s="2975">
        <f t="shared" si="42"/>
        <v>103.23083562962719</v>
      </c>
      <c r="U78" s="2975">
        <f t="shared" si="42"/>
        <v>104.27357134305778</v>
      </c>
      <c r="V78" s="2975">
        <f t="shared" si="42"/>
        <v>105.31630705648836</v>
      </c>
      <c r="W78" s="2975">
        <f t="shared" si="42"/>
        <v>104.37784491440082</v>
      </c>
      <c r="X78" s="2975">
        <f t="shared" si="42"/>
        <v>103.78026183282982</v>
      </c>
      <c r="Y78" s="2975">
        <f t="shared" si="42"/>
        <v>98.601208459214504</v>
      </c>
      <c r="Z78" s="2975">
        <f t="shared" si="42"/>
        <v>99.597180261832833</v>
      </c>
      <c r="AA78" s="2975">
        <f t="shared" si="42"/>
        <v>99.79637462235651</v>
      </c>
      <c r="AB78" s="2975">
        <f t="shared" si="42"/>
        <v>98.9</v>
      </c>
      <c r="AC78" s="2975">
        <f t="shared" si="42"/>
        <v>98.9</v>
      </c>
      <c r="AD78" s="2975">
        <f t="shared" si="42"/>
        <v>100</v>
      </c>
      <c r="AE78" s="2975">
        <f t="shared" si="42"/>
        <v>100</v>
      </c>
      <c r="AF78" s="2975">
        <f t="shared" si="42"/>
        <v>101.2</v>
      </c>
      <c r="AG78" s="2975">
        <f t="shared" si="42"/>
        <v>101.7</v>
      </c>
      <c r="AH78" s="2975">
        <f t="shared" si="42"/>
        <v>102.9</v>
      </c>
      <c r="AI78" s="3610">
        <f t="shared" si="42"/>
        <v>102.7</v>
      </c>
      <c r="AJ78" s="3428" t="s">
        <v>1769</v>
      </c>
      <c r="AK78" s="768"/>
    </row>
    <row r="79" spans="1:43">
      <c r="A79" s="768"/>
      <c r="B79" s="3487"/>
      <c r="C79" s="3465" t="s">
        <v>1437</v>
      </c>
      <c r="D79" s="3489" t="s">
        <v>1247</v>
      </c>
      <c r="E79" s="3400" t="s">
        <v>242</v>
      </c>
      <c r="F79" s="3319">
        <f t="shared" ref="F79:AI79" si="43">ROUND((F78-E78)/E78*100,1)</f>
        <v>4.7</v>
      </c>
      <c r="G79" s="3319">
        <f t="shared" si="43"/>
        <v>3.4</v>
      </c>
      <c r="H79" s="3319">
        <f t="shared" si="43"/>
        <v>1.8</v>
      </c>
      <c r="I79" s="3319">
        <f t="shared" si="43"/>
        <v>0.6</v>
      </c>
      <c r="J79" s="3319">
        <f t="shared" si="43"/>
        <v>1.7</v>
      </c>
      <c r="K79" s="3319">
        <f t="shared" si="43"/>
        <v>1.9</v>
      </c>
      <c r="L79" s="3319">
        <f t="shared" si="43"/>
        <v>1.5</v>
      </c>
      <c r="M79" s="3319">
        <f t="shared" si="43"/>
        <v>2</v>
      </c>
      <c r="N79" s="3319">
        <f t="shared" si="43"/>
        <v>-1.3</v>
      </c>
      <c r="O79" s="3319">
        <f t="shared" si="43"/>
        <v>-1.4</v>
      </c>
      <c r="P79" s="3319">
        <f t="shared" si="43"/>
        <v>-0.2</v>
      </c>
      <c r="Q79" s="3319">
        <f t="shared" si="43"/>
        <v>-1</v>
      </c>
      <c r="R79" s="3319">
        <f t="shared" si="43"/>
        <v>-2.9</v>
      </c>
      <c r="S79" s="3319">
        <f t="shared" si="43"/>
        <v>-0.1</v>
      </c>
      <c r="T79" s="3319">
        <f t="shared" si="43"/>
        <v>-0.8</v>
      </c>
      <c r="U79" s="3319">
        <f t="shared" si="43"/>
        <v>1</v>
      </c>
      <c r="V79" s="3319">
        <f t="shared" si="43"/>
        <v>1</v>
      </c>
      <c r="W79" s="3319">
        <f t="shared" si="43"/>
        <v>-0.9</v>
      </c>
      <c r="X79" s="3319">
        <f t="shared" si="43"/>
        <v>-0.6</v>
      </c>
      <c r="Y79" s="3319">
        <f t="shared" si="43"/>
        <v>-5</v>
      </c>
      <c r="Z79" s="3319">
        <f t="shared" si="43"/>
        <v>1</v>
      </c>
      <c r="AA79" s="3319">
        <f t="shared" si="43"/>
        <v>0.2</v>
      </c>
      <c r="AB79" s="3319">
        <f t="shared" si="43"/>
        <v>-0.9</v>
      </c>
      <c r="AC79" s="3319">
        <f t="shared" si="43"/>
        <v>0</v>
      </c>
      <c r="AD79" s="3319">
        <f t="shared" si="43"/>
        <v>1.1000000000000001</v>
      </c>
      <c r="AE79" s="3319">
        <f t="shared" si="43"/>
        <v>0</v>
      </c>
      <c r="AF79" s="3319">
        <f t="shared" si="43"/>
        <v>1.2</v>
      </c>
      <c r="AG79" s="3319">
        <f t="shared" si="43"/>
        <v>0.5</v>
      </c>
      <c r="AH79" s="3319">
        <f t="shared" si="43"/>
        <v>1.2</v>
      </c>
      <c r="AI79" s="3024">
        <f t="shared" si="43"/>
        <v>-0.2</v>
      </c>
      <c r="AJ79" s="3422" t="s">
        <v>2361</v>
      </c>
      <c r="AK79" s="768"/>
    </row>
    <row r="80" spans="1:43">
      <c r="A80" s="768"/>
      <c r="B80" s="3487" t="s">
        <v>1384</v>
      </c>
      <c r="C80" s="3488" t="s">
        <v>1436</v>
      </c>
      <c r="D80" s="3103" t="s">
        <v>2379</v>
      </c>
      <c r="E80" s="3401">
        <f>E132</f>
        <v>105.34132246135999</v>
      </c>
      <c r="F80" s="2974">
        <f t="shared" ref="F80:AI80" si="44">F132</f>
        <v>106.8632817126077</v>
      </c>
      <c r="G80" s="2974">
        <f t="shared" si="44"/>
        <v>107.08070446278596</v>
      </c>
      <c r="H80" s="2974">
        <f t="shared" si="44"/>
        <v>107.29812721296419</v>
      </c>
      <c r="I80" s="2974">
        <f t="shared" si="44"/>
        <v>106.75457033751857</v>
      </c>
      <c r="J80" s="2974">
        <f t="shared" si="44"/>
        <v>108.05910683858805</v>
      </c>
      <c r="K80" s="2974">
        <f t="shared" si="44"/>
        <v>110.34204571545963</v>
      </c>
      <c r="L80" s="2974">
        <f t="shared" si="44"/>
        <v>111.97271634179648</v>
      </c>
      <c r="M80" s="2974">
        <f t="shared" si="44"/>
        <v>112.51627321724209</v>
      </c>
      <c r="N80" s="2974">
        <f t="shared" si="44"/>
        <v>110.23333434037052</v>
      </c>
      <c r="O80" s="2974">
        <f t="shared" si="44"/>
        <v>109.14622058947928</v>
      </c>
      <c r="P80" s="2974">
        <f t="shared" si="44"/>
        <v>109.90720021510313</v>
      </c>
      <c r="Q80" s="2974">
        <f t="shared" si="44"/>
        <v>109.90720021510313</v>
      </c>
      <c r="R80" s="2974">
        <f t="shared" si="44"/>
        <v>107.84168408840982</v>
      </c>
      <c r="S80" s="2974">
        <f t="shared" si="44"/>
        <v>108.05910683858805</v>
      </c>
      <c r="T80" s="2974">
        <f t="shared" si="44"/>
        <v>107.18941583787506</v>
      </c>
      <c r="U80" s="2974">
        <f t="shared" si="44"/>
        <v>108.7113750891228</v>
      </c>
      <c r="V80" s="2974">
        <f t="shared" si="44"/>
        <v>109.47235471474666</v>
      </c>
      <c r="W80" s="2974">
        <f t="shared" si="44"/>
        <v>108.38524096385542</v>
      </c>
      <c r="X80" s="2974">
        <f t="shared" si="44"/>
        <v>106.09467871485946</v>
      </c>
      <c r="Y80" s="2974">
        <f t="shared" si="44"/>
        <v>102.24236947791165</v>
      </c>
      <c r="Z80" s="2974">
        <f t="shared" si="44"/>
        <v>104.11646586345383</v>
      </c>
      <c r="AA80" s="2974">
        <f t="shared" si="44"/>
        <v>104.63704819277109</v>
      </c>
      <c r="AB80" s="2974">
        <f t="shared" si="44"/>
        <v>103.7</v>
      </c>
      <c r="AC80" s="2974">
        <f t="shared" si="44"/>
        <v>103.1</v>
      </c>
      <c r="AD80" s="2974">
        <f t="shared" si="44"/>
        <v>101</v>
      </c>
      <c r="AE80" s="2974">
        <f t="shared" si="44"/>
        <v>100</v>
      </c>
      <c r="AF80" s="2974">
        <f t="shared" si="44"/>
        <v>101.3</v>
      </c>
      <c r="AG80" s="2974">
        <f t="shared" si="44"/>
        <v>101.2</v>
      </c>
      <c r="AH80" s="2974">
        <f t="shared" si="44"/>
        <v>101.2</v>
      </c>
      <c r="AI80" s="3611">
        <f t="shared" si="44"/>
        <v>100.4</v>
      </c>
      <c r="AJ80" s="3804" t="s">
        <v>2377</v>
      </c>
      <c r="AK80" s="768"/>
    </row>
    <row r="81" spans="1:38">
      <c r="A81" s="768"/>
      <c r="B81" s="3487"/>
      <c r="C81" s="3465" t="s">
        <v>1291</v>
      </c>
      <c r="D81" s="3489" t="s">
        <v>1247</v>
      </c>
      <c r="E81" s="3400" t="s">
        <v>242</v>
      </c>
      <c r="F81" s="3319">
        <f t="shared" ref="F81:AI81" si="45">ROUND((F80-E80)/E80*100,1)</f>
        <v>1.4</v>
      </c>
      <c r="G81" s="3319">
        <f t="shared" si="45"/>
        <v>0.2</v>
      </c>
      <c r="H81" s="3319">
        <f t="shared" si="45"/>
        <v>0.2</v>
      </c>
      <c r="I81" s="3319">
        <f t="shared" si="45"/>
        <v>-0.5</v>
      </c>
      <c r="J81" s="3319">
        <f t="shared" si="45"/>
        <v>1.2</v>
      </c>
      <c r="K81" s="3319">
        <f t="shared" si="45"/>
        <v>2.1</v>
      </c>
      <c r="L81" s="3319">
        <f t="shared" si="45"/>
        <v>1.5</v>
      </c>
      <c r="M81" s="3319">
        <f t="shared" si="45"/>
        <v>0.5</v>
      </c>
      <c r="N81" s="3319">
        <f t="shared" si="45"/>
        <v>-2</v>
      </c>
      <c r="O81" s="3319">
        <f t="shared" si="45"/>
        <v>-1</v>
      </c>
      <c r="P81" s="3319">
        <f t="shared" si="45"/>
        <v>0.7</v>
      </c>
      <c r="Q81" s="3319">
        <f t="shared" si="45"/>
        <v>0</v>
      </c>
      <c r="R81" s="3319">
        <f t="shared" si="45"/>
        <v>-1.9</v>
      </c>
      <c r="S81" s="3319">
        <f t="shared" si="45"/>
        <v>0.2</v>
      </c>
      <c r="T81" s="3319">
        <f t="shared" si="45"/>
        <v>-0.8</v>
      </c>
      <c r="U81" s="3319">
        <f t="shared" si="45"/>
        <v>1.4</v>
      </c>
      <c r="V81" s="3319">
        <f t="shared" si="45"/>
        <v>0.7</v>
      </c>
      <c r="W81" s="3319">
        <f t="shared" si="45"/>
        <v>-1</v>
      </c>
      <c r="X81" s="3319">
        <f t="shared" si="45"/>
        <v>-2.1</v>
      </c>
      <c r="Y81" s="3319">
        <f t="shared" si="45"/>
        <v>-3.6</v>
      </c>
      <c r="Z81" s="3319">
        <f t="shared" si="45"/>
        <v>1.8</v>
      </c>
      <c r="AA81" s="3319">
        <f t="shared" si="45"/>
        <v>0.5</v>
      </c>
      <c r="AB81" s="3319">
        <f t="shared" si="45"/>
        <v>-0.9</v>
      </c>
      <c r="AC81" s="3319">
        <f t="shared" si="45"/>
        <v>-0.6</v>
      </c>
      <c r="AD81" s="3319">
        <f t="shared" si="45"/>
        <v>-2</v>
      </c>
      <c r="AE81" s="3319">
        <f t="shared" si="45"/>
        <v>-1</v>
      </c>
      <c r="AF81" s="3319">
        <f t="shared" si="45"/>
        <v>1.3</v>
      </c>
      <c r="AG81" s="3319">
        <f t="shared" si="45"/>
        <v>-0.1</v>
      </c>
      <c r="AH81" s="3319">
        <f t="shared" si="45"/>
        <v>0</v>
      </c>
      <c r="AI81" s="3024">
        <f t="shared" si="45"/>
        <v>-0.8</v>
      </c>
      <c r="AJ81" s="3804"/>
      <c r="AK81" s="768"/>
    </row>
    <row r="82" spans="1:38">
      <c r="A82" s="768"/>
      <c r="B82" s="3487" t="s">
        <v>1385</v>
      </c>
      <c r="C82" s="3112" t="s">
        <v>1292</v>
      </c>
      <c r="D82" s="3103" t="s">
        <v>2379</v>
      </c>
      <c r="E82" s="3401">
        <f>E135</f>
        <v>122.47557545008827</v>
      </c>
      <c r="F82" s="2974">
        <f t="shared" ref="F82:AI82" si="46">F135</f>
        <v>122.37728044571421</v>
      </c>
      <c r="G82" s="2974">
        <f t="shared" si="46"/>
        <v>114.51368009578879</v>
      </c>
      <c r="H82" s="2974">
        <f t="shared" si="46"/>
        <v>97.803529352197287</v>
      </c>
      <c r="I82" s="2974">
        <f t="shared" si="46"/>
        <v>86.794488862301719</v>
      </c>
      <c r="J82" s="2974">
        <f t="shared" si="46"/>
        <v>84.926883779194441</v>
      </c>
      <c r="K82" s="2974">
        <f t="shared" si="46"/>
        <v>88.170618923538669</v>
      </c>
      <c r="L82" s="2974">
        <f t="shared" si="46"/>
        <v>94.461499203478994</v>
      </c>
      <c r="M82" s="2974">
        <f t="shared" si="46"/>
        <v>97.312054330326959</v>
      </c>
      <c r="N82" s="2974">
        <f t="shared" si="46"/>
        <v>88.760388949783064</v>
      </c>
      <c r="O82" s="2974">
        <f t="shared" si="46"/>
        <v>87.482553892920208</v>
      </c>
      <c r="P82" s="2974">
        <f t="shared" si="46"/>
        <v>92.495599115997635</v>
      </c>
      <c r="Q82" s="2974">
        <f t="shared" si="46"/>
        <v>88.956978958531209</v>
      </c>
      <c r="R82" s="2974">
        <f t="shared" si="46"/>
        <v>89.74333899352375</v>
      </c>
      <c r="S82" s="2974">
        <f t="shared" si="46"/>
        <v>94.952974225349323</v>
      </c>
      <c r="T82" s="2974">
        <f t="shared" si="46"/>
        <v>98.000119360945448</v>
      </c>
      <c r="U82" s="2974">
        <f t="shared" si="46"/>
        <v>98.295004374067645</v>
      </c>
      <c r="V82" s="2974">
        <f t="shared" si="46"/>
        <v>101.53873951841187</v>
      </c>
      <c r="W82" s="2974">
        <f t="shared" si="46"/>
        <v>103.89781962338949</v>
      </c>
      <c r="X82" s="2974">
        <f t="shared" si="46"/>
        <v>100.98830525272545</v>
      </c>
      <c r="Y82" s="2974">
        <f t="shared" si="46"/>
        <v>84.375916749256689</v>
      </c>
      <c r="Z82" s="2974">
        <f t="shared" si="46"/>
        <v>93.855302279484633</v>
      </c>
      <c r="AA82" s="2974">
        <f t="shared" si="46"/>
        <v>93.386025768087208</v>
      </c>
      <c r="AB82" s="2974">
        <f t="shared" si="46"/>
        <v>94.7</v>
      </c>
      <c r="AC82" s="2974">
        <f t="shared" si="46"/>
        <v>97.3</v>
      </c>
      <c r="AD82" s="2974">
        <f t="shared" si="46"/>
        <v>101</v>
      </c>
      <c r="AE82" s="2974">
        <f t="shared" si="46"/>
        <v>100</v>
      </c>
      <c r="AF82" s="2974">
        <f t="shared" si="46"/>
        <v>98.3</v>
      </c>
      <c r="AG82" s="2974">
        <f t="shared" si="46"/>
        <v>98.2</v>
      </c>
      <c r="AH82" s="2974">
        <f t="shared" si="46"/>
        <v>97.1</v>
      </c>
      <c r="AI82" s="3611">
        <f t="shared" si="46"/>
        <v>96.1</v>
      </c>
      <c r="AJ82" s="3422"/>
      <c r="AK82" s="768"/>
    </row>
    <row r="83" spans="1:38">
      <c r="A83" s="768"/>
      <c r="B83" s="3487"/>
      <c r="C83" s="3465" t="s">
        <v>1293</v>
      </c>
      <c r="D83" s="3489" t="s">
        <v>1247</v>
      </c>
      <c r="E83" s="3400" t="s">
        <v>242</v>
      </c>
      <c r="F83" s="3319">
        <f t="shared" ref="F83:AI85" si="47">ROUND((F82-E82)/E82*100,1)</f>
        <v>-0.1</v>
      </c>
      <c r="G83" s="3319">
        <f t="shared" si="47"/>
        <v>-6.4</v>
      </c>
      <c r="H83" s="3319">
        <f t="shared" si="47"/>
        <v>-14.6</v>
      </c>
      <c r="I83" s="3319">
        <f t="shared" si="47"/>
        <v>-11.3</v>
      </c>
      <c r="J83" s="3319">
        <f t="shared" si="47"/>
        <v>-2.2000000000000002</v>
      </c>
      <c r="K83" s="3319">
        <f t="shared" si="47"/>
        <v>3.8</v>
      </c>
      <c r="L83" s="3319">
        <f t="shared" si="47"/>
        <v>7.1</v>
      </c>
      <c r="M83" s="3319">
        <f t="shared" si="47"/>
        <v>3</v>
      </c>
      <c r="N83" s="3319">
        <f t="shared" si="47"/>
        <v>-8.8000000000000007</v>
      </c>
      <c r="O83" s="3319">
        <f t="shared" si="47"/>
        <v>-1.4</v>
      </c>
      <c r="P83" s="3319">
        <f t="shared" si="47"/>
        <v>5.7</v>
      </c>
      <c r="Q83" s="3319">
        <f t="shared" si="47"/>
        <v>-3.8</v>
      </c>
      <c r="R83" s="3319">
        <f t="shared" si="47"/>
        <v>0.9</v>
      </c>
      <c r="S83" s="3319">
        <f t="shared" si="47"/>
        <v>5.8</v>
      </c>
      <c r="T83" s="3319">
        <f t="shared" si="47"/>
        <v>3.2</v>
      </c>
      <c r="U83" s="3319">
        <f t="shared" si="47"/>
        <v>0.3</v>
      </c>
      <c r="V83" s="3319">
        <f t="shared" si="47"/>
        <v>3.3</v>
      </c>
      <c r="W83" s="3319">
        <f t="shared" si="47"/>
        <v>2.2999999999999998</v>
      </c>
      <c r="X83" s="3319">
        <f t="shared" si="47"/>
        <v>-2.8</v>
      </c>
      <c r="Y83" s="3319">
        <f t="shared" si="47"/>
        <v>-16.399999999999999</v>
      </c>
      <c r="Z83" s="3319">
        <f t="shared" si="47"/>
        <v>11.2</v>
      </c>
      <c r="AA83" s="3319">
        <f t="shared" si="47"/>
        <v>-0.5</v>
      </c>
      <c r="AB83" s="3319">
        <f t="shared" si="47"/>
        <v>1.4</v>
      </c>
      <c r="AC83" s="3319">
        <f t="shared" si="47"/>
        <v>2.7</v>
      </c>
      <c r="AD83" s="3319">
        <f t="shared" si="47"/>
        <v>3.8</v>
      </c>
      <c r="AE83" s="3319">
        <f t="shared" si="47"/>
        <v>-1</v>
      </c>
      <c r="AF83" s="3319">
        <f t="shared" si="47"/>
        <v>-1.7</v>
      </c>
      <c r="AG83" s="3319">
        <f t="shared" si="47"/>
        <v>-0.1</v>
      </c>
      <c r="AH83" s="3319">
        <f t="shared" si="47"/>
        <v>-1.1000000000000001</v>
      </c>
      <c r="AI83" s="3024">
        <f t="shared" si="47"/>
        <v>-1</v>
      </c>
      <c r="AJ83" s="3596"/>
      <c r="AK83" s="768"/>
    </row>
    <row r="84" spans="1:38">
      <c r="A84" s="768"/>
      <c r="B84" s="3487" t="s">
        <v>1386</v>
      </c>
      <c r="C84" s="3465" t="s">
        <v>1294</v>
      </c>
      <c r="D84" s="3103" t="s">
        <v>2379</v>
      </c>
      <c r="E84" s="3612">
        <f>E138</f>
        <v>86.167397505015032</v>
      </c>
      <c r="F84" s="3613">
        <f t="shared" ref="F84:AI84" si="48">F138</f>
        <v>88.929173066073204</v>
      </c>
      <c r="G84" s="3613">
        <f t="shared" si="48"/>
        <v>91.783007812499989</v>
      </c>
      <c r="H84" s="3613">
        <f t="shared" si="48"/>
        <v>93.808309890609323</v>
      </c>
      <c r="I84" s="3613">
        <f t="shared" si="48"/>
        <v>94.820960929663983</v>
      </c>
      <c r="J84" s="3613">
        <f t="shared" si="48"/>
        <v>94.913020115032595</v>
      </c>
      <c r="K84" s="3613">
        <f t="shared" si="48"/>
        <v>94.360665002820951</v>
      </c>
      <c r="L84" s="3613">
        <f t="shared" si="48"/>
        <v>93.992428261346532</v>
      </c>
      <c r="M84" s="3613">
        <f t="shared" si="48"/>
        <v>94.636842558926759</v>
      </c>
      <c r="N84" s="3613">
        <f t="shared" si="48"/>
        <v>95.097138485769804</v>
      </c>
      <c r="O84" s="3613">
        <f t="shared" si="48"/>
        <v>94.544783373558175</v>
      </c>
      <c r="P84" s="3613">
        <f t="shared" si="48"/>
        <v>93.808309890609323</v>
      </c>
      <c r="Q84" s="3613">
        <f t="shared" si="48"/>
        <v>92.979777222291872</v>
      </c>
      <c r="R84" s="3613">
        <f t="shared" si="48"/>
        <v>91.690948627131391</v>
      </c>
      <c r="S84" s="3613">
        <f t="shared" si="48"/>
        <v>90.862415958813926</v>
      </c>
      <c r="T84" s="3613">
        <f t="shared" si="48"/>
        <v>91.322711885656972</v>
      </c>
      <c r="U84" s="3613">
        <f t="shared" si="48"/>
        <v>92.05918536860581</v>
      </c>
      <c r="V84" s="3613">
        <f t="shared" si="48"/>
        <v>92.887718036923275</v>
      </c>
      <c r="W84" s="3613">
        <f t="shared" si="48"/>
        <v>94.268605817452354</v>
      </c>
      <c r="X84" s="3613">
        <f t="shared" si="48"/>
        <v>97.407622868605799</v>
      </c>
      <c r="Y84" s="3613">
        <f t="shared" si="48"/>
        <v>98.290471414242717</v>
      </c>
      <c r="Z84" s="3613">
        <f t="shared" si="48"/>
        <v>98.094282848545632</v>
      </c>
      <c r="AA84" s="3613">
        <f t="shared" si="48"/>
        <v>98.094282848545632</v>
      </c>
      <c r="AB84" s="3613">
        <f t="shared" si="48"/>
        <v>97.8</v>
      </c>
      <c r="AC84" s="3613">
        <f t="shared" si="48"/>
        <v>98.2</v>
      </c>
      <c r="AD84" s="3613">
        <f t="shared" si="48"/>
        <v>99</v>
      </c>
      <c r="AE84" s="3613">
        <f t="shared" si="48"/>
        <v>100</v>
      </c>
      <c r="AF84" s="3613">
        <f t="shared" si="48"/>
        <v>100.9</v>
      </c>
      <c r="AG84" s="3613">
        <f t="shared" si="48"/>
        <v>102.3</v>
      </c>
      <c r="AH84" s="3613">
        <f t="shared" si="48"/>
        <v>102.7</v>
      </c>
      <c r="AI84" s="3614">
        <f t="shared" si="48"/>
        <v>104</v>
      </c>
      <c r="AJ84" s="3422"/>
      <c r="AK84" s="768"/>
    </row>
    <row r="85" spans="1:38">
      <c r="A85" s="768"/>
      <c r="B85" s="3487" t="s">
        <v>1387</v>
      </c>
      <c r="C85" s="3465"/>
      <c r="D85" s="3489" t="s">
        <v>1247</v>
      </c>
      <c r="E85" s="3400" t="s">
        <v>242</v>
      </c>
      <c r="F85" s="3319">
        <f t="shared" si="47"/>
        <v>3.2</v>
      </c>
      <c r="G85" s="3319">
        <f t="shared" si="47"/>
        <v>3.2</v>
      </c>
      <c r="H85" s="3319">
        <f t="shared" si="47"/>
        <v>2.2000000000000002</v>
      </c>
      <c r="I85" s="3319">
        <f t="shared" si="47"/>
        <v>1.1000000000000001</v>
      </c>
      <c r="J85" s="3319">
        <f t="shared" si="47"/>
        <v>0.1</v>
      </c>
      <c r="K85" s="3319">
        <f t="shared" si="47"/>
        <v>-0.6</v>
      </c>
      <c r="L85" s="3319">
        <f t="shared" si="47"/>
        <v>-0.4</v>
      </c>
      <c r="M85" s="3319">
        <f t="shared" si="47"/>
        <v>0.7</v>
      </c>
      <c r="N85" s="3319">
        <f t="shared" si="47"/>
        <v>0.5</v>
      </c>
      <c r="O85" s="3319">
        <f t="shared" si="47"/>
        <v>-0.6</v>
      </c>
      <c r="P85" s="3319">
        <f t="shared" si="47"/>
        <v>-0.8</v>
      </c>
      <c r="Q85" s="3319">
        <f t="shared" si="47"/>
        <v>-0.9</v>
      </c>
      <c r="R85" s="3319">
        <f t="shared" si="47"/>
        <v>-1.4</v>
      </c>
      <c r="S85" s="3319">
        <f t="shared" si="47"/>
        <v>-0.9</v>
      </c>
      <c r="T85" s="3319">
        <f t="shared" si="47"/>
        <v>0.5</v>
      </c>
      <c r="U85" s="3319">
        <f t="shared" si="47"/>
        <v>0.8</v>
      </c>
      <c r="V85" s="3319">
        <f t="shared" si="47"/>
        <v>0.9</v>
      </c>
      <c r="W85" s="3319">
        <f t="shared" si="47"/>
        <v>1.5</v>
      </c>
      <c r="X85" s="3319">
        <f t="shared" si="47"/>
        <v>3.3</v>
      </c>
      <c r="Y85" s="3319">
        <f t="shared" si="47"/>
        <v>0.9</v>
      </c>
      <c r="Z85" s="3319">
        <f t="shared" si="47"/>
        <v>-0.2</v>
      </c>
      <c r="AA85" s="3319">
        <f t="shared" si="47"/>
        <v>0</v>
      </c>
      <c r="AB85" s="3319">
        <f t="shared" si="47"/>
        <v>-0.3</v>
      </c>
      <c r="AC85" s="3319">
        <f t="shared" ref="AC85:AI85" si="49">ROUND((AC84-AB84)/AB84*100,1)</f>
        <v>0.4</v>
      </c>
      <c r="AD85" s="3319">
        <f t="shared" si="49"/>
        <v>0.8</v>
      </c>
      <c r="AE85" s="3319">
        <f t="shared" si="49"/>
        <v>1</v>
      </c>
      <c r="AF85" s="3319">
        <f t="shared" si="49"/>
        <v>0.9</v>
      </c>
      <c r="AG85" s="3319">
        <f t="shared" si="49"/>
        <v>1.4</v>
      </c>
      <c r="AH85" s="3319">
        <f t="shared" si="49"/>
        <v>0.4</v>
      </c>
      <c r="AI85" s="3024">
        <f t="shared" si="49"/>
        <v>1.3</v>
      </c>
      <c r="AJ85" s="3596"/>
      <c r="AK85" s="768"/>
    </row>
    <row r="86" spans="1:38">
      <c r="A86" s="768"/>
      <c r="B86" s="3487"/>
      <c r="C86" s="3465" t="s">
        <v>1295</v>
      </c>
      <c r="D86" s="3489" t="s">
        <v>1388</v>
      </c>
      <c r="E86" s="3615">
        <v>1.85</v>
      </c>
      <c r="F86" s="3496">
        <v>2.0699999999999998</v>
      </c>
      <c r="G86" s="3496">
        <v>2.0499999999999998</v>
      </c>
      <c r="H86" s="3496">
        <v>1.61</v>
      </c>
      <c r="I86" s="3496">
        <v>1.2</v>
      </c>
      <c r="J86" s="3496">
        <v>1.08</v>
      </c>
      <c r="K86" s="3496">
        <v>1.06</v>
      </c>
      <c r="L86" s="3496">
        <v>1.19</v>
      </c>
      <c r="M86" s="3496">
        <v>1.2</v>
      </c>
      <c r="N86" s="3496">
        <v>0.92</v>
      </c>
      <c r="O86" s="3496">
        <v>0.87</v>
      </c>
      <c r="P86" s="3496">
        <v>1.05</v>
      </c>
      <c r="Q86" s="3496">
        <v>1.01</v>
      </c>
      <c r="R86" s="3496">
        <v>0.93</v>
      </c>
      <c r="S86" s="3497">
        <v>1.07</v>
      </c>
      <c r="T86" s="3497">
        <v>1.29</v>
      </c>
      <c r="U86" s="3497">
        <v>1.46</v>
      </c>
      <c r="V86" s="3497">
        <v>1.56</v>
      </c>
      <c r="W86" s="3497">
        <v>1.52</v>
      </c>
      <c r="X86" s="3499">
        <v>1.25</v>
      </c>
      <c r="Y86" s="3499">
        <v>0.79</v>
      </c>
      <c r="Z86" s="3499">
        <v>0.89</v>
      </c>
      <c r="AA86" s="3499">
        <v>1.05</v>
      </c>
      <c r="AB86" s="3499">
        <v>1.28</v>
      </c>
      <c r="AC86" s="3499">
        <v>1.46</v>
      </c>
      <c r="AD86" s="3499">
        <v>1.66</v>
      </c>
      <c r="AE86" s="3499">
        <v>1.8</v>
      </c>
      <c r="AF86" s="3499">
        <v>2.04</v>
      </c>
      <c r="AG86" s="3499">
        <v>2.2400000000000002</v>
      </c>
      <c r="AH86" s="3499">
        <v>2.39</v>
      </c>
      <c r="AI86" s="3500">
        <v>2.42</v>
      </c>
      <c r="AJ86" s="3423" t="s">
        <v>1438</v>
      </c>
      <c r="AK86" s="768"/>
    </row>
    <row r="87" spans="1:38">
      <c r="A87" s="768"/>
      <c r="B87" s="3487" t="s">
        <v>1389</v>
      </c>
      <c r="C87" s="3465" t="s">
        <v>1297</v>
      </c>
      <c r="D87" s="3489" t="s">
        <v>1388</v>
      </c>
      <c r="E87" s="3615">
        <v>1.25</v>
      </c>
      <c r="F87" s="3496">
        <v>1.4</v>
      </c>
      <c r="G87" s="3496">
        <v>1.4</v>
      </c>
      <c r="H87" s="3496">
        <v>1.08</v>
      </c>
      <c r="I87" s="3496">
        <v>0.76</v>
      </c>
      <c r="J87" s="3496">
        <v>0.64</v>
      </c>
      <c r="K87" s="3496">
        <v>0.63</v>
      </c>
      <c r="L87" s="3496">
        <v>0.7</v>
      </c>
      <c r="M87" s="3496">
        <v>0.72</v>
      </c>
      <c r="N87" s="3496">
        <v>0.53</v>
      </c>
      <c r="O87" s="3496">
        <v>0.48</v>
      </c>
      <c r="P87" s="3496">
        <v>0.59</v>
      </c>
      <c r="Q87" s="3496">
        <v>0.59</v>
      </c>
      <c r="R87" s="3496">
        <v>0.54</v>
      </c>
      <c r="S87" s="3497">
        <v>0.64</v>
      </c>
      <c r="T87" s="3497">
        <v>0.83</v>
      </c>
      <c r="U87" s="3497">
        <v>0.95</v>
      </c>
      <c r="V87" s="3497">
        <v>1.06</v>
      </c>
      <c r="W87" s="3497">
        <v>1.04</v>
      </c>
      <c r="X87" s="3499">
        <v>0.88</v>
      </c>
      <c r="Y87" s="3499">
        <v>0.47</v>
      </c>
      <c r="Z87" s="3499">
        <v>0.52</v>
      </c>
      <c r="AA87" s="3499">
        <v>0.65</v>
      </c>
      <c r="AB87" s="3499">
        <v>0.8</v>
      </c>
      <c r="AC87" s="3499">
        <v>0.93</v>
      </c>
      <c r="AD87" s="3499">
        <v>1.0900000000000001</v>
      </c>
      <c r="AE87" s="3499">
        <v>1.2</v>
      </c>
      <c r="AF87" s="3499">
        <v>1.36</v>
      </c>
      <c r="AG87" s="3499">
        <v>1.5</v>
      </c>
      <c r="AH87" s="3499">
        <v>1.61</v>
      </c>
      <c r="AI87" s="3616">
        <v>1.6</v>
      </c>
      <c r="AJ87" s="3617"/>
      <c r="AK87" s="768"/>
    </row>
    <row r="88" spans="1:38" ht="14.25" thickBot="1">
      <c r="A88" s="768"/>
      <c r="B88" s="3618"/>
      <c r="C88" s="3619" t="s">
        <v>1299</v>
      </c>
      <c r="D88" s="3620" t="s">
        <v>1300</v>
      </c>
      <c r="E88" s="3621">
        <v>2.2999999999999998</v>
      </c>
      <c r="F88" s="3622">
        <v>2.1</v>
      </c>
      <c r="G88" s="3622">
        <v>2.1</v>
      </c>
      <c r="H88" s="3622">
        <v>2.2000000000000002</v>
      </c>
      <c r="I88" s="3622">
        <v>2.5</v>
      </c>
      <c r="J88" s="3622">
        <v>2.9</v>
      </c>
      <c r="K88" s="3622">
        <v>3.2</v>
      </c>
      <c r="L88" s="3622">
        <v>3.4</v>
      </c>
      <c r="M88" s="3623">
        <v>3.4</v>
      </c>
      <c r="N88" s="3623">
        <v>4.0999999999999996</v>
      </c>
      <c r="O88" s="3623">
        <v>4.7</v>
      </c>
      <c r="P88" s="3623">
        <v>4.7</v>
      </c>
      <c r="Q88" s="3623">
        <v>5</v>
      </c>
      <c r="R88" s="3623">
        <v>5.4</v>
      </c>
      <c r="S88" s="3622">
        <v>5.3</v>
      </c>
      <c r="T88" s="3622">
        <v>4.7</v>
      </c>
      <c r="U88" s="3622">
        <v>4.4000000000000004</v>
      </c>
      <c r="V88" s="3622">
        <v>4.0999999999999996</v>
      </c>
      <c r="W88" s="3622">
        <v>3.9</v>
      </c>
      <c r="X88" s="3624">
        <v>4</v>
      </c>
      <c r="Y88" s="3624">
        <v>5.0999999999999996</v>
      </c>
      <c r="Z88" s="3624">
        <v>5.0999999999999996</v>
      </c>
      <c r="AA88" s="3624">
        <v>4.5999999999999996</v>
      </c>
      <c r="AB88" s="3624">
        <v>4.3</v>
      </c>
      <c r="AC88" s="3625">
        <v>4</v>
      </c>
      <c r="AD88" s="3625">
        <v>3.6</v>
      </c>
      <c r="AE88" s="3625">
        <v>3.4</v>
      </c>
      <c r="AF88" s="3625">
        <v>3.1</v>
      </c>
      <c r="AG88" s="3625">
        <v>2.8</v>
      </c>
      <c r="AH88" s="3625">
        <v>2.4</v>
      </c>
      <c r="AI88" s="3626">
        <v>2.4</v>
      </c>
      <c r="AJ88" s="3424" t="s">
        <v>1439</v>
      </c>
      <c r="AK88" s="768"/>
    </row>
    <row r="89" spans="1:38">
      <c r="A89" s="768"/>
      <c r="B89" s="3627"/>
      <c r="C89" s="3628" t="s">
        <v>1401</v>
      </c>
      <c r="D89" s="3565" t="s">
        <v>1402</v>
      </c>
      <c r="E89" s="3629">
        <v>166.2612</v>
      </c>
      <c r="F89" s="3630">
        <v>170.71090000000001</v>
      </c>
      <c r="G89" s="3630">
        <v>137.01259999999999</v>
      </c>
      <c r="H89" s="3630">
        <v>140.25899999999999</v>
      </c>
      <c r="I89" s="3630">
        <v>148.5684</v>
      </c>
      <c r="J89" s="3630">
        <v>157.02520000000001</v>
      </c>
      <c r="K89" s="3630">
        <v>147.03299999999999</v>
      </c>
      <c r="L89" s="3630">
        <v>164.32660000000001</v>
      </c>
      <c r="M89" s="3631">
        <v>138.70140000000001</v>
      </c>
      <c r="N89" s="3631">
        <v>119.8295</v>
      </c>
      <c r="O89" s="3631">
        <v>121.4601</v>
      </c>
      <c r="P89" s="3631">
        <v>122.9843</v>
      </c>
      <c r="Q89" s="3631">
        <v>117.3858</v>
      </c>
      <c r="R89" s="3631">
        <v>115.1016</v>
      </c>
      <c r="S89" s="3630">
        <v>116.00830000000001</v>
      </c>
      <c r="T89" s="3630">
        <v>118.9049</v>
      </c>
      <c r="U89" s="3630">
        <v>123.61750000000001</v>
      </c>
      <c r="V89" s="3630">
        <v>129.03909999999999</v>
      </c>
      <c r="W89" s="3630">
        <v>106.0741</v>
      </c>
      <c r="X89" s="2233">
        <v>109.3519</v>
      </c>
      <c r="Y89" s="2233">
        <v>78.840999999999994</v>
      </c>
      <c r="Z89" s="2233">
        <v>81.312600000000003</v>
      </c>
      <c r="AA89" s="2233">
        <v>83.411699999999996</v>
      </c>
      <c r="AB89" s="2233">
        <v>88.279700000000005</v>
      </c>
      <c r="AC89" s="3524">
        <v>98.002499999999998</v>
      </c>
      <c r="AD89" s="3524">
        <v>89.226100000000002</v>
      </c>
      <c r="AE89" s="3524">
        <v>90.929900000000004</v>
      </c>
      <c r="AF89" s="3524">
        <v>96.723699999999994</v>
      </c>
      <c r="AG89" s="3524">
        <v>96.464100000000002</v>
      </c>
      <c r="AH89" s="3524">
        <v>94.236999999999995</v>
      </c>
      <c r="AI89" s="3524">
        <v>90.512299999999996</v>
      </c>
      <c r="AJ89" s="3425" t="s">
        <v>1770</v>
      </c>
      <c r="AK89" s="768"/>
    </row>
    <row r="90" spans="1:38">
      <c r="A90" s="768"/>
      <c r="B90" s="3487" t="s">
        <v>1399</v>
      </c>
      <c r="C90" s="3471"/>
      <c r="D90" s="3489" t="s">
        <v>1247</v>
      </c>
      <c r="E90" s="3417" t="s">
        <v>242</v>
      </c>
      <c r="F90" s="1364">
        <f t="shared" ref="F90:AI90" si="50">ROUND((F89-E89)/E89*100,1)</f>
        <v>2.7</v>
      </c>
      <c r="G90" s="1364">
        <f t="shared" si="50"/>
        <v>-19.7</v>
      </c>
      <c r="H90" s="1364">
        <f t="shared" si="50"/>
        <v>2.4</v>
      </c>
      <c r="I90" s="1364">
        <f t="shared" si="50"/>
        <v>5.9</v>
      </c>
      <c r="J90" s="1364">
        <f t="shared" si="50"/>
        <v>5.7</v>
      </c>
      <c r="K90" s="1364">
        <f t="shared" si="50"/>
        <v>-6.4</v>
      </c>
      <c r="L90" s="1364">
        <f t="shared" si="50"/>
        <v>11.8</v>
      </c>
      <c r="M90" s="1364">
        <f t="shared" si="50"/>
        <v>-15.6</v>
      </c>
      <c r="N90" s="1364">
        <f t="shared" si="50"/>
        <v>-13.6</v>
      </c>
      <c r="O90" s="1364">
        <f t="shared" si="50"/>
        <v>1.4</v>
      </c>
      <c r="P90" s="1364">
        <f t="shared" si="50"/>
        <v>1.3</v>
      </c>
      <c r="Q90" s="1364">
        <f t="shared" si="50"/>
        <v>-4.5999999999999996</v>
      </c>
      <c r="R90" s="1364">
        <f t="shared" si="50"/>
        <v>-1.9</v>
      </c>
      <c r="S90" s="1364">
        <f t="shared" si="50"/>
        <v>0.8</v>
      </c>
      <c r="T90" s="1364">
        <f t="shared" si="50"/>
        <v>2.5</v>
      </c>
      <c r="U90" s="1364">
        <f t="shared" si="50"/>
        <v>4</v>
      </c>
      <c r="V90" s="1364">
        <f t="shared" si="50"/>
        <v>4.4000000000000004</v>
      </c>
      <c r="W90" s="1364">
        <f t="shared" si="50"/>
        <v>-17.8</v>
      </c>
      <c r="X90" s="1364">
        <f t="shared" si="50"/>
        <v>3.1</v>
      </c>
      <c r="Y90" s="1364">
        <f t="shared" si="50"/>
        <v>-27.9</v>
      </c>
      <c r="Z90" s="1364">
        <f t="shared" si="50"/>
        <v>3.1</v>
      </c>
      <c r="AA90" s="1364">
        <f t="shared" si="50"/>
        <v>2.6</v>
      </c>
      <c r="AB90" s="1364">
        <f t="shared" si="50"/>
        <v>5.8</v>
      </c>
      <c r="AC90" s="1364">
        <f t="shared" si="50"/>
        <v>11</v>
      </c>
      <c r="AD90" s="1364">
        <f t="shared" si="50"/>
        <v>-9</v>
      </c>
      <c r="AE90" s="1364">
        <f t="shared" si="50"/>
        <v>1.9</v>
      </c>
      <c r="AF90" s="1364">
        <f t="shared" si="50"/>
        <v>6.4</v>
      </c>
      <c r="AG90" s="1364">
        <f t="shared" si="50"/>
        <v>-0.3</v>
      </c>
      <c r="AH90" s="1364">
        <f t="shared" si="50"/>
        <v>-2.2999999999999998</v>
      </c>
      <c r="AI90" s="1364">
        <f t="shared" si="50"/>
        <v>-4</v>
      </c>
      <c r="AJ90" s="3596"/>
      <c r="AK90" s="768"/>
    </row>
    <row r="91" spans="1:38">
      <c r="A91" s="768"/>
      <c r="B91" s="3487" t="s">
        <v>1400</v>
      </c>
      <c r="C91" s="3465" t="s">
        <v>1404</v>
      </c>
      <c r="D91" s="3021" t="s">
        <v>2334</v>
      </c>
      <c r="E91" s="3632">
        <v>269.210058</v>
      </c>
      <c r="F91" s="3483">
        <v>283.42098099999998</v>
      </c>
      <c r="G91" s="3483">
        <v>252.25974500000001</v>
      </c>
      <c r="H91" s="3483">
        <v>246.601113</v>
      </c>
      <c r="I91" s="3483">
        <v>230.65418099999999</v>
      </c>
      <c r="J91" s="3483">
        <v>238.065617</v>
      </c>
      <c r="K91" s="3483">
        <v>228.14518799999999</v>
      </c>
      <c r="L91" s="3483">
        <v>259.79276800000002</v>
      </c>
      <c r="M91" s="3633">
        <v>227.96626199999997</v>
      </c>
      <c r="N91" s="3633">
        <v>195.99659</v>
      </c>
      <c r="O91" s="3633">
        <v>194.27765699999998</v>
      </c>
      <c r="P91" s="3633">
        <v>200.25865899999999</v>
      </c>
      <c r="Q91" s="3633">
        <v>181.09319299999999</v>
      </c>
      <c r="R91" s="3633">
        <v>172.344269</v>
      </c>
      <c r="S91" s="3483">
        <v>173.09634599999998</v>
      </c>
      <c r="T91" s="2233">
        <v>181.50475599999999</v>
      </c>
      <c r="U91" s="2233">
        <v>186.05811800000001</v>
      </c>
      <c r="V91" s="2233">
        <v>188.87453499999998</v>
      </c>
      <c r="W91" s="2233">
        <v>160.99071699999999</v>
      </c>
      <c r="X91" s="2233">
        <v>157.41098199999999</v>
      </c>
      <c r="Y91" s="2233">
        <v>115.485828</v>
      </c>
      <c r="Z91" s="3634">
        <v>121.45510899999999</v>
      </c>
      <c r="AA91" s="3634">
        <v>126.50857000000001</v>
      </c>
      <c r="AB91" s="3634">
        <v>132.60853</v>
      </c>
      <c r="AC91" s="3634">
        <v>147.85275899999999</v>
      </c>
      <c r="AD91" s="3635">
        <v>134.02133499999999</v>
      </c>
      <c r="AE91" s="3635">
        <v>129.443907</v>
      </c>
      <c r="AF91" s="3635">
        <v>132.96209199999998</v>
      </c>
      <c r="AG91" s="3635">
        <v>134.67895300000001</v>
      </c>
      <c r="AH91" s="3636">
        <v>131.14925199999999</v>
      </c>
      <c r="AI91" s="3524">
        <v>127.55503300000001</v>
      </c>
      <c r="AJ91" s="3596" t="s">
        <v>34</v>
      </c>
      <c r="AK91" s="768"/>
    </row>
    <row r="92" spans="1:38">
      <c r="A92" s="768"/>
      <c r="B92" s="3487"/>
      <c r="C92" s="3471"/>
      <c r="D92" s="3489" t="s">
        <v>1247</v>
      </c>
      <c r="E92" s="3417" t="s">
        <v>242</v>
      </c>
      <c r="F92" s="1364">
        <f t="shared" ref="F92:AI92" si="51">ROUND((F91-E91)/E91*100,1)</f>
        <v>5.3</v>
      </c>
      <c r="G92" s="1364">
        <f t="shared" si="51"/>
        <v>-11</v>
      </c>
      <c r="H92" s="1364">
        <f t="shared" si="51"/>
        <v>-2.2000000000000002</v>
      </c>
      <c r="I92" s="1364">
        <f t="shared" si="51"/>
        <v>-6.5</v>
      </c>
      <c r="J92" s="1364">
        <f t="shared" si="51"/>
        <v>3.2</v>
      </c>
      <c r="K92" s="1364">
        <f t="shared" si="51"/>
        <v>-4.2</v>
      </c>
      <c r="L92" s="1364">
        <f t="shared" si="51"/>
        <v>13.9</v>
      </c>
      <c r="M92" s="1364">
        <f t="shared" si="51"/>
        <v>-12.3</v>
      </c>
      <c r="N92" s="1364">
        <f t="shared" si="51"/>
        <v>-14</v>
      </c>
      <c r="O92" s="1364">
        <f t="shared" si="51"/>
        <v>-0.9</v>
      </c>
      <c r="P92" s="1364">
        <f t="shared" si="51"/>
        <v>3.1</v>
      </c>
      <c r="Q92" s="1364">
        <f t="shared" si="51"/>
        <v>-9.6</v>
      </c>
      <c r="R92" s="1364">
        <f t="shared" si="51"/>
        <v>-4.8</v>
      </c>
      <c r="S92" s="1364">
        <f t="shared" si="51"/>
        <v>0.4</v>
      </c>
      <c r="T92" s="1364">
        <f t="shared" si="51"/>
        <v>4.9000000000000004</v>
      </c>
      <c r="U92" s="1364">
        <f t="shared" si="51"/>
        <v>2.5</v>
      </c>
      <c r="V92" s="1364">
        <f t="shared" si="51"/>
        <v>1.5</v>
      </c>
      <c r="W92" s="1364">
        <f t="shared" si="51"/>
        <v>-14.8</v>
      </c>
      <c r="X92" s="1364">
        <f t="shared" si="51"/>
        <v>-2.2000000000000002</v>
      </c>
      <c r="Y92" s="1364">
        <f t="shared" si="51"/>
        <v>-26.6</v>
      </c>
      <c r="Z92" s="1364">
        <f t="shared" si="51"/>
        <v>5.2</v>
      </c>
      <c r="AA92" s="1364">
        <f t="shared" si="51"/>
        <v>4.2</v>
      </c>
      <c r="AB92" s="1364">
        <f t="shared" si="51"/>
        <v>4.8</v>
      </c>
      <c r="AC92" s="1364">
        <f t="shared" si="51"/>
        <v>11.5</v>
      </c>
      <c r="AD92" s="1364">
        <f t="shared" si="51"/>
        <v>-9.4</v>
      </c>
      <c r="AE92" s="1364">
        <f t="shared" si="51"/>
        <v>-3.4</v>
      </c>
      <c r="AF92" s="1364">
        <f t="shared" si="51"/>
        <v>2.7</v>
      </c>
      <c r="AG92" s="1364">
        <f t="shared" si="51"/>
        <v>1.3</v>
      </c>
      <c r="AH92" s="1364">
        <f t="shared" si="51"/>
        <v>-2.6</v>
      </c>
      <c r="AI92" s="1364">
        <f t="shared" si="51"/>
        <v>-2.7</v>
      </c>
      <c r="AJ92" s="3421"/>
      <c r="AK92" s="768"/>
    </row>
    <row r="93" spans="1:38">
      <c r="A93" s="768"/>
      <c r="B93" s="3487" t="s">
        <v>1403</v>
      </c>
      <c r="C93" s="3112" t="s">
        <v>2244</v>
      </c>
      <c r="D93" s="3103" t="s">
        <v>2367</v>
      </c>
      <c r="E93" s="3637">
        <v>5561.5940000000001</v>
      </c>
      <c r="F93" s="3638">
        <v>5975.0889999999999</v>
      </c>
      <c r="G93" s="3638">
        <v>5744.9489999999996</v>
      </c>
      <c r="H93" s="3638">
        <v>5333.7839999999997</v>
      </c>
      <c r="I93" s="3638">
        <v>4887.1760000000004</v>
      </c>
      <c r="J93" s="3638">
        <v>4911.6509999999998</v>
      </c>
      <c r="K93" s="3638">
        <v>5149.4139999999998</v>
      </c>
      <c r="L93" s="3638">
        <v>5375.6049999999996</v>
      </c>
      <c r="M93" s="3639">
        <v>5112.5039999999999</v>
      </c>
      <c r="N93" s="3639">
        <v>4335.3180000000002</v>
      </c>
      <c r="O93" s="3639">
        <v>3987.7310000000002</v>
      </c>
      <c r="P93" s="3639">
        <v>4095.1170000000002</v>
      </c>
      <c r="Q93" s="3639">
        <v>4059.0459999999998</v>
      </c>
      <c r="R93" s="3639">
        <v>3966.0929999999998</v>
      </c>
      <c r="S93" s="3638">
        <v>4027.3150000000001</v>
      </c>
      <c r="T93" s="3640">
        <v>3962.232</v>
      </c>
      <c r="U93" s="3640">
        <v>3928.3510000000001</v>
      </c>
      <c r="V93" s="3640">
        <v>3715.8870000000002</v>
      </c>
      <c r="W93" s="3640">
        <v>3433.8290000000002</v>
      </c>
      <c r="X93" s="3640">
        <v>3212.3420000000001</v>
      </c>
      <c r="Y93" s="3640">
        <v>2921.0839999999998</v>
      </c>
      <c r="Z93" s="3640">
        <v>3229.7159999999999</v>
      </c>
      <c r="AA93" s="3640">
        <v>2689.0740000000001</v>
      </c>
      <c r="AB93" s="3640">
        <v>3390.2739999999999</v>
      </c>
      <c r="AC93" s="3640">
        <v>3262.5219999999999</v>
      </c>
      <c r="AD93" s="3640">
        <v>3290.098</v>
      </c>
      <c r="AE93" s="3640">
        <v>3150.31</v>
      </c>
      <c r="AF93" s="3640">
        <v>3244.7979999999998</v>
      </c>
      <c r="AG93" s="3640">
        <v>3390.8240000000001</v>
      </c>
      <c r="AH93" s="3640">
        <v>3347.9430000000002</v>
      </c>
      <c r="AI93" s="3539">
        <v>3284.87</v>
      </c>
      <c r="AJ93" s="3426" t="s">
        <v>2356</v>
      </c>
      <c r="AK93" s="768"/>
    </row>
    <row r="94" spans="1:38">
      <c r="A94" s="768"/>
      <c r="B94" s="3487"/>
      <c r="C94" s="3535" t="s">
        <v>1318</v>
      </c>
      <c r="D94" s="3489" t="s">
        <v>1247</v>
      </c>
      <c r="E94" s="3417" t="s">
        <v>242</v>
      </c>
      <c r="F94" s="1364">
        <f t="shared" ref="F94:AD94" si="52">ROUND((F93-E93)/E93*100,1)</f>
        <v>7.4</v>
      </c>
      <c r="G94" s="1364">
        <f t="shared" si="52"/>
        <v>-3.9</v>
      </c>
      <c r="H94" s="1364">
        <f t="shared" si="52"/>
        <v>-7.2</v>
      </c>
      <c r="I94" s="1364">
        <f t="shared" si="52"/>
        <v>-8.4</v>
      </c>
      <c r="J94" s="1364">
        <f t="shared" si="52"/>
        <v>0.5</v>
      </c>
      <c r="K94" s="1364">
        <f t="shared" si="52"/>
        <v>4.8</v>
      </c>
      <c r="L94" s="1364">
        <f t="shared" si="52"/>
        <v>4.4000000000000004</v>
      </c>
      <c r="M94" s="1364">
        <f t="shared" si="52"/>
        <v>-4.9000000000000004</v>
      </c>
      <c r="N94" s="1364">
        <f t="shared" si="52"/>
        <v>-15.2</v>
      </c>
      <c r="O94" s="1364">
        <f t="shared" si="52"/>
        <v>-8</v>
      </c>
      <c r="P94" s="1364">
        <f t="shared" si="52"/>
        <v>2.7</v>
      </c>
      <c r="Q94" s="1364">
        <f t="shared" si="52"/>
        <v>-0.9</v>
      </c>
      <c r="R94" s="1364">
        <f t="shared" si="52"/>
        <v>-2.2999999999999998</v>
      </c>
      <c r="S94" s="1364">
        <f t="shared" si="52"/>
        <v>1.5</v>
      </c>
      <c r="T94" s="1364">
        <f t="shared" si="52"/>
        <v>-1.6</v>
      </c>
      <c r="U94" s="1364">
        <f t="shared" si="52"/>
        <v>-0.9</v>
      </c>
      <c r="V94" s="1364">
        <f t="shared" si="52"/>
        <v>-5.4</v>
      </c>
      <c r="W94" s="1364">
        <f t="shared" si="52"/>
        <v>-7.6</v>
      </c>
      <c r="X94" s="1364">
        <f t="shared" si="52"/>
        <v>-6.5</v>
      </c>
      <c r="Y94" s="1364">
        <f t="shared" si="52"/>
        <v>-9.1</v>
      </c>
      <c r="Z94" s="1364">
        <f t="shared" si="52"/>
        <v>10.6</v>
      </c>
      <c r="AA94" s="1364">
        <f t="shared" si="52"/>
        <v>-16.7</v>
      </c>
      <c r="AB94" s="1364">
        <f t="shared" si="52"/>
        <v>26.1</v>
      </c>
      <c r="AC94" s="1364">
        <f t="shared" si="52"/>
        <v>-3.8</v>
      </c>
      <c r="AD94" s="1364">
        <f t="shared" si="52"/>
        <v>0.8</v>
      </c>
      <c r="AE94" s="1364">
        <f>ROUND((AE93-AD93)/AD93*100,1)</f>
        <v>-4.2</v>
      </c>
      <c r="AF94" s="1364">
        <f>ROUND((AF93-AE93)/AE93*100,1)</f>
        <v>3</v>
      </c>
      <c r="AG94" s="1364">
        <f>ROUND((AG93-AF93)/AF93*100,1)</f>
        <v>4.5</v>
      </c>
      <c r="AH94" s="1364">
        <f>ROUND((AH93-AG93)/AG93*100,1)</f>
        <v>-1.3</v>
      </c>
      <c r="AI94" s="1364">
        <f>ROUND((AI93-AH93)/AH93*100,1)</f>
        <v>-1.9</v>
      </c>
      <c r="AJ94" s="3427" t="s">
        <v>2355</v>
      </c>
      <c r="AK94" s="768"/>
    </row>
    <row r="95" spans="1:38">
      <c r="A95" s="768"/>
      <c r="B95" s="3487" t="s">
        <v>1405</v>
      </c>
      <c r="C95" s="1591" t="s">
        <v>1319</v>
      </c>
      <c r="D95" s="1592" t="s">
        <v>1320</v>
      </c>
      <c r="E95" s="3641">
        <v>10516.55</v>
      </c>
      <c r="F95" s="3538">
        <v>11456.083000000001</v>
      </c>
      <c r="G95" s="3538">
        <v>12085.174999999999</v>
      </c>
      <c r="H95" s="3538">
        <v>11930.277</v>
      </c>
      <c r="I95" s="3538">
        <v>11263.552</v>
      </c>
      <c r="J95" s="3538">
        <v>11024.892</v>
      </c>
      <c r="K95" s="3538">
        <v>10824.837</v>
      </c>
      <c r="L95" s="3538">
        <v>11038.97</v>
      </c>
      <c r="M95" s="3538">
        <v>11109.066000000001</v>
      </c>
      <c r="N95" s="3538">
        <v>10657.308999999999</v>
      </c>
      <c r="O95" s="3642">
        <v>10285.382</v>
      </c>
      <c r="P95" s="3539">
        <v>10011.462</v>
      </c>
      <c r="Q95" s="3539">
        <v>9626.1329999999998</v>
      </c>
      <c r="R95" s="3539">
        <v>9365.1810000000005</v>
      </c>
      <c r="S95" s="3539">
        <v>9106.6779999999999</v>
      </c>
      <c r="T95" s="3539">
        <v>8853.57</v>
      </c>
      <c r="U95" s="3539">
        <v>8762.9279999999999</v>
      </c>
      <c r="V95" s="3539">
        <v>8643.991</v>
      </c>
      <c r="W95" s="3539">
        <v>8465.2180000000008</v>
      </c>
      <c r="X95" s="3539">
        <v>8078.7219999999998</v>
      </c>
      <c r="Y95" s="3539">
        <v>7177.1909999999998</v>
      </c>
      <c r="Z95" s="3539">
        <v>6841.759</v>
      </c>
      <c r="AA95" s="3539">
        <v>6660.5929999999998</v>
      </c>
      <c r="AB95" s="3539">
        <v>6638.9369999999999</v>
      </c>
      <c r="AC95" s="3539">
        <v>6719.5259999999998</v>
      </c>
      <c r="AD95" s="3539">
        <v>6827.3729999999996</v>
      </c>
      <c r="AE95" s="3539">
        <v>6825.7690000000002</v>
      </c>
      <c r="AF95" s="3539">
        <v>6597.62</v>
      </c>
      <c r="AG95" s="3539">
        <v>6552.8549999999996</v>
      </c>
      <c r="AH95" s="3539">
        <v>6443.4160000000002</v>
      </c>
      <c r="AI95" s="3539">
        <v>6297.8639999999996</v>
      </c>
      <c r="AJ95" s="1593" t="s">
        <v>1758</v>
      </c>
      <c r="AK95" s="768"/>
    </row>
    <row r="96" spans="1:38" ht="14.25" thickBot="1">
      <c r="A96" s="768"/>
      <c r="B96" s="3618"/>
      <c r="C96" s="1594"/>
      <c r="D96" s="1595" t="s">
        <v>1247</v>
      </c>
      <c r="E96" s="3418" t="s">
        <v>242</v>
      </c>
      <c r="F96" s="1391">
        <f t="shared" ref="F96:AI96" si="53">ROUND((F95-E95)/E95*100,1)</f>
        <v>8.9</v>
      </c>
      <c r="G96" s="1391">
        <f t="shared" si="53"/>
        <v>5.5</v>
      </c>
      <c r="H96" s="1391">
        <f t="shared" si="53"/>
        <v>-1.3</v>
      </c>
      <c r="I96" s="1391">
        <f t="shared" si="53"/>
        <v>-5.6</v>
      </c>
      <c r="J96" s="1391">
        <f t="shared" si="53"/>
        <v>-2.1</v>
      </c>
      <c r="K96" s="1391">
        <f t="shared" si="53"/>
        <v>-1.8</v>
      </c>
      <c r="L96" s="1391">
        <f t="shared" si="53"/>
        <v>2</v>
      </c>
      <c r="M96" s="1391">
        <f t="shared" si="53"/>
        <v>0.6</v>
      </c>
      <c r="N96" s="1391">
        <f t="shared" si="53"/>
        <v>-4.0999999999999996</v>
      </c>
      <c r="O96" s="1391">
        <f t="shared" si="53"/>
        <v>-3.5</v>
      </c>
      <c r="P96" s="1391">
        <f t="shared" si="53"/>
        <v>-2.7</v>
      </c>
      <c r="Q96" s="1391">
        <f t="shared" si="53"/>
        <v>-3.8</v>
      </c>
      <c r="R96" s="1391">
        <f t="shared" si="53"/>
        <v>-2.7</v>
      </c>
      <c r="S96" s="1391">
        <f t="shared" si="53"/>
        <v>-2.8</v>
      </c>
      <c r="T96" s="1391">
        <f t="shared" si="53"/>
        <v>-2.8</v>
      </c>
      <c r="U96" s="1391">
        <f t="shared" si="53"/>
        <v>-1</v>
      </c>
      <c r="V96" s="1391">
        <f t="shared" si="53"/>
        <v>-1.4</v>
      </c>
      <c r="W96" s="1391">
        <f t="shared" si="53"/>
        <v>-2.1</v>
      </c>
      <c r="X96" s="1391">
        <f t="shared" si="53"/>
        <v>-4.5999999999999996</v>
      </c>
      <c r="Y96" s="1391">
        <f t="shared" si="53"/>
        <v>-11.2</v>
      </c>
      <c r="Z96" s="1391">
        <f t="shared" si="53"/>
        <v>-4.7</v>
      </c>
      <c r="AA96" s="1391">
        <f t="shared" si="53"/>
        <v>-2.6</v>
      </c>
      <c r="AB96" s="1391">
        <f t="shared" si="53"/>
        <v>-0.3</v>
      </c>
      <c r="AC96" s="1391">
        <f t="shared" si="53"/>
        <v>1.2</v>
      </c>
      <c r="AD96" s="1391">
        <f t="shared" si="53"/>
        <v>1.6</v>
      </c>
      <c r="AE96" s="1391">
        <f t="shared" si="53"/>
        <v>0</v>
      </c>
      <c r="AF96" s="1391">
        <f t="shared" si="53"/>
        <v>-3.3</v>
      </c>
      <c r="AG96" s="1391">
        <f t="shared" si="53"/>
        <v>-0.7</v>
      </c>
      <c r="AH96" s="1391">
        <f t="shared" si="53"/>
        <v>-1.7</v>
      </c>
      <c r="AI96" s="1391">
        <f t="shared" si="53"/>
        <v>-2.2999999999999998</v>
      </c>
      <c r="AJ96" s="1596" t="s">
        <v>34</v>
      </c>
      <c r="AK96" s="768"/>
      <c r="AL96" s="549" t="s">
        <v>2108</v>
      </c>
    </row>
    <row r="97" spans="1:37">
      <c r="A97" s="768"/>
      <c r="B97" s="1597" t="s">
        <v>1302</v>
      </c>
      <c r="C97" s="1598" t="s">
        <v>1303</v>
      </c>
      <c r="D97" s="1599" t="s">
        <v>1397</v>
      </c>
      <c r="E97" s="3641">
        <v>7234</v>
      </c>
      <c r="F97" s="3643">
        <v>6468</v>
      </c>
      <c r="G97" s="3643">
        <v>10723</v>
      </c>
      <c r="H97" s="3643">
        <v>14069</v>
      </c>
      <c r="I97" s="3643">
        <v>14564</v>
      </c>
      <c r="J97" s="3643">
        <v>14061</v>
      </c>
      <c r="K97" s="3643">
        <v>15108</v>
      </c>
      <c r="L97" s="3643">
        <v>14834</v>
      </c>
      <c r="M97" s="3643">
        <v>16464</v>
      </c>
      <c r="N97" s="3644">
        <v>18988</v>
      </c>
      <c r="O97" s="3644">
        <v>15352</v>
      </c>
      <c r="P97" s="3644">
        <v>18769</v>
      </c>
      <c r="Q97" s="3645">
        <v>19164</v>
      </c>
      <c r="R97" s="3645">
        <v>19087</v>
      </c>
      <c r="S97" s="3645">
        <v>16255</v>
      </c>
      <c r="T97" s="3645">
        <v>13679</v>
      </c>
      <c r="U97" s="3645">
        <v>12998</v>
      </c>
      <c r="V97" s="3645">
        <v>13245</v>
      </c>
      <c r="W97" s="3645">
        <v>14091</v>
      </c>
      <c r="X97" s="3645">
        <v>15646</v>
      </c>
      <c r="Y97" s="3645">
        <v>15480</v>
      </c>
      <c r="Z97" s="3645">
        <v>13321</v>
      </c>
      <c r="AA97" s="3645">
        <v>12734</v>
      </c>
      <c r="AB97" s="3538">
        <v>12124</v>
      </c>
      <c r="AC97" s="3538">
        <v>10855</v>
      </c>
      <c r="AD97" s="3539">
        <v>9731</v>
      </c>
      <c r="AE97" s="3539">
        <v>8812</v>
      </c>
      <c r="AF97" s="3539">
        <v>8446</v>
      </c>
      <c r="AG97" s="3539">
        <v>8405</v>
      </c>
      <c r="AH97" s="3539">
        <v>8235</v>
      </c>
      <c r="AI97" s="3539">
        <v>8383</v>
      </c>
      <c r="AJ97" s="1600" t="s">
        <v>1745</v>
      </c>
      <c r="AK97" s="768"/>
    </row>
    <row r="98" spans="1:37" ht="14.25" thickBot="1">
      <c r="A98" s="768"/>
      <c r="B98" s="1601" t="s">
        <v>1305</v>
      </c>
      <c r="C98" s="1602"/>
      <c r="D98" s="1603" t="s">
        <v>1247</v>
      </c>
      <c r="E98" s="3419" t="s">
        <v>242</v>
      </c>
      <c r="F98" s="1391">
        <f t="shared" ref="F98:AI98" si="54">ROUND((F97-E97)/E97*100,1)</f>
        <v>-10.6</v>
      </c>
      <c r="G98" s="1391">
        <f t="shared" si="54"/>
        <v>65.8</v>
      </c>
      <c r="H98" s="1391">
        <f t="shared" si="54"/>
        <v>31.2</v>
      </c>
      <c r="I98" s="1391">
        <f t="shared" si="54"/>
        <v>3.5</v>
      </c>
      <c r="J98" s="1391">
        <f t="shared" si="54"/>
        <v>-3.5</v>
      </c>
      <c r="K98" s="1391">
        <f t="shared" si="54"/>
        <v>7.4</v>
      </c>
      <c r="L98" s="1391">
        <f t="shared" si="54"/>
        <v>-1.8</v>
      </c>
      <c r="M98" s="1391">
        <f t="shared" si="54"/>
        <v>11</v>
      </c>
      <c r="N98" s="1391">
        <f t="shared" si="54"/>
        <v>15.3</v>
      </c>
      <c r="O98" s="1391">
        <f t="shared" si="54"/>
        <v>-19.100000000000001</v>
      </c>
      <c r="P98" s="1391">
        <f t="shared" si="54"/>
        <v>22.3</v>
      </c>
      <c r="Q98" s="1391">
        <f t="shared" si="54"/>
        <v>2.1</v>
      </c>
      <c r="R98" s="1391">
        <f t="shared" si="54"/>
        <v>-0.4</v>
      </c>
      <c r="S98" s="1391">
        <f t="shared" si="54"/>
        <v>-14.8</v>
      </c>
      <c r="T98" s="1391">
        <f t="shared" si="54"/>
        <v>-15.8</v>
      </c>
      <c r="U98" s="1391">
        <f t="shared" si="54"/>
        <v>-5</v>
      </c>
      <c r="V98" s="1391">
        <f t="shared" si="54"/>
        <v>1.9</v>
      </c>
      <c r="W98" s="1391">
        <f t="shared" si="54"/>
        <v>6.4</v>
      </c>
      <c r="X98" s="1391">
        <f t="shared" si="54"/>
        <v>11</v>
      </c>
      <c r="Y98" s="1391">
        <f t="shared" si="54"/>
        <v>-1.1000000000000001</v>
      </c>
      <c r="Z98" s="1391">
        <f t="shared" si="54"/>
        <v>-13.9</v>
      </c>
      <c r="AA98" s="1391">
        <f t="shared" si="54"/>
        <v>-4.4000000000000004</v>
      </c>
      <c r="AB98" s="1391">
        <f t="shared" si="54"/>
        <v>-4.8</v>
      </c>
      <c r="AC98" s="1391">
        <f t="shared" si="54"/>
        <v>-10.5</v>
      </c>
      <c r="AD98" s="1391">
        <f t="shared" si="54"/>
        <v>-10.4</v>
      </c>
      <c r="AE98" s="1391">
        <f t="shared" si="54"/>
        <v>-9.4</v>
      </c>
      <c r="AF98" s="1391">
        <f t="shared" si="54"/>
        <v>-4.2</v>
      </c>
      <c r="AG98" s="1391">
        <f t="shared" si="54"/>
        <v>-0.5</v>
      </c>
      <c r="AH98" s="1391">
        <f t="shared" si="54"/>
        <v>-2</v>
      </c>
      <c r="AI98" s="1391">
        <f t="shared" si="54"/>
        <v>1.8</v>
      </c>
      <c r="AJ98" s="3420" t="s">
        <v>1306</v>
      </c>
      <c r="AK98" s="768"/>
    </row>
    <row r="99" spans="1:37">
      <c r="B99" s="1339"/>
      <c r="E99" s="3646"/>
      <c r="F99" s="3646"/>
      <c r="G99" s="3646"/>
      <c r="H99" s="3646"/>
      <c r="I99" s="3646"/>
      <c r="J99" s="3646"/>
      <c r="K99" s="3646"/>
      <c r="L99" s="3646"/>
      <c r="M99" s="3646"/>
      <c r="N99" s="3646"/>
      <c r="O99" s="3646"/>
      <c r="P99" s="3646"/>
      <c r="Q99" s="3646"/>
      <c r="R99" s="3646"/>
      <c r="S99" s="3646"/>
      <c r="T99" s="3646"/>
      <c r="U99" s="3646"/>
      <c r="V99" s="3646"/>
      <c r="W99" s="3646"/>
      <c r="X99" s="3646"/>
      <c r="Y99" s="3646"/>
      <c r="Z99" s="3646"/>
      <c r="AA99" s="3646"/>
      <c r="AB99" s="3646"/>
      <c r="AC99" s="3646"/>
      <c r="AD99" s="3646"/>
      <c r="AE99" s="3646"/>
      <c r="AF99" s="3646"/>
      <c r="AG99" s="3646"/>
      <c r="AH99" s="3646"/>
      <c r="AI99" s="3646"/>
      <c r="AJ99" s="3020"/>
    </row>
    <row r="100" spans="1:37">
      <c r="B100" s="1339"/>
      <c r="D100" s="3020"/>
      <c r="E100" s="3448"/>
      <c r="F100" s="3448"/>
      <c r="G100" s="3448"/>
      <c r="H100" s="3448"/>
      <c r="I100" s="3448"/>
      <c r="J100" s="3448"/>
      <c r="K100" s="3448"/>
      <c r="L100" s="3448"/>
      <c r="M100" s="3448"/>
      <c r="N100" s="3448"/>
      <c r="O100" s="3448"/>
      <c r="P100" s="3448"/>
      <c r="Q100" s="3448"/>
      <c r="R100" s="3448"/>
      <c r="S100" s="3448"/>
      <c r="AI100" s="549"/>
    </row>
    <row r="101" spans="1:37">
      <c r="B101" s="3647" t="s">
        <v>2341</v>
      </c>
      <c r="C101" s="3648" t="s">
        <v>605</v>
      </c>
      <c r="D101" s="3649" t="s">
        <v>2</v>
      </c>
      <c r="E101" s="3447">
        <f t="shared" ref="E101:O101" si="55">E102*$Q$101/$Q$102</f>
        <v>16895447.536256317</v>
      </c>
      <c r="F101" s="3447">
        <f t="shared" si="55"/>
        <v>18680360.764224302</v>
      </c>
      <c r="G101" s="3447">
        <f t="shared" si="55"/>
        <v>20006459.5940447</v>
      </c>
      <c r="H101" s="3447">
        <f t="shared" si="55"/>
        <v>20459801.345620308</v>
      </c>
      <c r="I101" s="3447">
        <f t="shared" si="55"/>
        <v>20982474.31556185</v>
      </c>
      <c r="J101" s="3447">
        <f t="shared" si="55"/>
        <v>20867889.609232143</v>
      </c>
      <c r="K101" s="3447">
        <f t="shared" si="55"/>
        <v>21697289.994481482</v>
      </c>
      <c r="L101" s="3447">
        <f t="shared" si="55"/>
        <v>22602007.318417069</v>
      </c>
      <c r="M101" s="3447">
        <f t="shared" si="55"/>
        <v>22499454.314972494</v>
      </c>
      <c r="N101" s="3447">
        <f t="shared" si="55"/>
        <v>21763367.545596231</v>
      </c>
      <c r="O101" s="3447">
        <f t="shared" si="55"/>
        <v>21086507.448643312</v>
      </c>
      <c r="P101" s="3447">
        <f>P102*$Q$101/$Q$102</f>
        <v>20977926.985864807</v>
      </c>
      <c r="Q101" s="3447">
        <v>20262517.081697993</v>
      </c>
      <c r="R101" s="3447">
        <v>20082862.176329099</v>
      </c>
      <c r="S101" s="3650">
        <v>19804225.664777961</v>
      </c>
      <c r="T101" s="3650">
        <v>19971386.569320772</v>
      </c>
      <c r="U101" s="3650">
        <v>20005111.284675933</v>
      </c>
      <c r="V101" s="3650">
        <v>20488831.528105576</v>
      </c>
      <c r="W101" s="3650">
        <v>20685960.956523232</v>
      </c>
      <c r="X101" s="3650">
        <v>20555518.97681509</v>
      </c>
      <c r="Y101" s="3650">
        <v>18850640.301703077</v>
      </c>
      <c r="Z101" s="3650">
        <v>19505222.737579048</v>
      </c>
      <c r="AA101" s="3650">
        <v>19372016.187884755</v>
      </c>
      <c r="AB101" s="3650">
        <v>19505836.695764713</v>
      </c>
      <c r="AC101" s="3650">
        <v>19730511.163961392</v>
      </c>
      <c r="AD101" s="3650">
        <v>20124452.415608775</v>
      </c>
      <c r="AE101" s="3650">
        <v>20754268.697595038</v>
      </c>
      <c r="AF101" s="3650">
        <v>20905686.569595028</v>
      </c>
      <c r="AG101" s="3107">
        <v>21265160.488874704</v>
      </c>
      <c r="AH101" s="3107">
        <v>21288784.635505922</v>
      </c>
      <c r="AI101" s="3107">
        <v>21383840.728964332</v>
      </c>
      <c r="AJ101" s="3020"/>
    </row>
    <row r="102" spans="1:37">
      <c r="B102" s="3647"/>
      <c r="C102" s="3648" t="s">
        <v>2371</v>
      </c>
      <c r="D102" s="3020"/>
      <c r="E102" s="3650">
        <v>17102288.637654431</v>
      </c>
      <c r="F102" s="3650">
        <v>18909053.516321857</v>
      </c>
      <c r="G102" s="3447">
        <v>20251387</v>
      </c>
      <c r="H102" s="3447">
        <v>20710278.75</v>
      </c>
      <c r="I102" s="3447">
        <v>21239350.5</v>
      </c>
      <c r="J102" s="3447">
        <v>21123363</v>
      </c>
      <c r="K102" s="3447">
        <v>21962917.25</v>
      </c>
      <c r="L102" s="3447">
        <v>22878710.5</v>
      </c>
      <c r="M102" s="3447">
        <v>22774902</v>
      </c>
      <c r="N102" s="3447">
        <v>22029803.75</v>
      </c>
      <c r="O102" s="3447">
        <v>21344657.25</v>
      </c>
      <c r="P102" s="3447">
        <v>21234747.5</v>
      </c>
      <c r="Q102" s="3447">
        <v>20510579.25</v>
      </c>
      <c r="R102" s="3447"/>
      <c r="S102" s="3650"/>
      <c r="T102" s="3650"/>
      <c r="U102" s="3650"/>
      <c r="V102" s="3650"/>
      <c r="W102" s="3650"/>
      <c r="X102" s="3650"/>
      <c r="Y102" s="3650"/>
      <c r="Z102" s="3650"/>
      <c r="AA102" s="3650"/>
      <c r="AB102" s="3650"/>
      <c r="AC102" s="3650"/>
      <c r="AD102" s="3650"/>
      <c r="AE102" s="3650"/>
      <c r="AF102" s="3650"/>
      <c r="AG102" s="3107"/>
      <c r="AH102" s="3107"/>
      <c r="AI102" s="3107"/>
      <c r="AJ102" s="3020"/>
    </row>
    <row r="103" spans="1:37">
      <c r="B103" s="3647"/>
      <c r="C103" s="3648" t="s">
        <v>605</v>
      </c>
      <c r="D103" s="3649" t="s">
        <v>394</v>
      </c>
      <c r="E103" s="3447">
        <f t="shared" ref="E103:O103" si="56">E104*$Q$103/$Q$104</f>
        <v>16871700.614679299</v>
      </c>
      <c r="F103" s="3447">
        <f t="shared" si="56"/>
        <v>18279542.755440794</v>
      </c>
      <c r="G103" s="3447">
        <f t="shared" si="56"/>
        <v>18987041.384741791</v>
      </c>
      <c r="H103" s="3447">
        <f t="shared" si="56"/>
        <v>18995467.561257459</v>
      </c>
      <c r="I103" s="3447">
        <f t="shared" si="56"/>
        <v>19244895.800435312</v>
      </c>
      <c r="J103" s="3447">
        <f t="shared" si="56"/>
        <v>19067081.118764631</v>
      </c>
      <c r="K103" s="3447">
        <f t="shared" si="56"/>
        <v>19890348.870758753</v>
      </c>
      <c r="L103" s="3447">
        <f t="shared" si="56"/>
        <v>20579216.623195708</v>
      </c>
      <c r="M103" s="3447">
        <f t="shared" si="56"/>
        <v>20309856.452264085</v>
      </c>
      <c r="N103" s="3447">
        <f t="shared" si="56"/>
        <v>19568045.631728597</v>
      </c>
      <c r="O103" s="3447">
        <f t="shared" si="56"/>
        <v>19091934.86170074</v>
      </c>
      <c r="P103" s="3447">
        <f>P104*$Q$103/$Q$104</f>
        <v>19230652.28306929</v>
      </c>
      <c r="Q103" s="3447">
        <v>18952196.710399911</v>
      </c>
      <c r="R103" s="3447">
        <v>18625727.428622589</v>
      </c>
      <c r="S103" s="3650">
        <v>18530057.299136452</v>
      </c>
      <c r="T103" s="3650">
        <v>18908139.01466202</v>
      </c>
      <c r="U103" s="3650">
        <v>19117778.12823607</v>
      </c>
      <c r="V103" s="3650">
        <v>19621180.066938136</v>
      </c>
      <c r="W103" s="3650">
        <v>19913653.575870134</v>
      </c>
      <c r="X103" s="3650">
        <v>19930467.093114778</v>
      </c>
      <c r="Y103" s="3650">
        <v>18179925.938254684</v>
      </c>
      <c r="Z103" s="3650">
        <v>19157224.408290904</v>
      </c>
      <c r="AA103" s="3650">
        <v>19327996.382500552</v>
      </c>
      <c r="AB103" s="3650">
        <v>19474185.431238305</v>
      </c>
      <c r="AC103" s="3650">
        <v>19818758.064016871</v>
      </c>
      <c r="AD103" s="3650">
        <v>19909974.104352016</v>
      </c>
      <c r="AE103" s="3650">
        <v>20178063.07553222</v>
      </c>
      <c r="AF103" s="3650">
        <v>20195486.009136628</v>
      </c>
      <c r="AG103" s="3107">
        <v>20702853.537615512</v>
      </c>
      <c r="AH103" s="3107">
        <v>20759745.228896305</v>
      </c>
      <c r="AI103" s="3107">
        <v>20805035.240353491</v>
      </c>
      <c r="AJ103" s="3020"/>
    </row>
    <row r="104" spans="1:37">
      <c r="B104" s="3647"/>
      <c r="C104" s="3648" t="s">
        <v>2371</v>
      </c>
      <c r="D104" s="3649"/>
      <c r="E104" s="3650">
        <v>16979471.16897146</v>
      </c>
      <c r="F104" s="3650">
        <v>18396306.115575764</v>
      </c>
      <c r="G104" s="3447">
        <v>19108324</v>
      </c>
      <c r="H104" s="3447">
        <v>19116804</v>
      </c>
      <c r="I104" s="3447">
        <v>19367825.5</v>
      </c>
      <c r="J104" s="3447">
        <v>19188875</v>
      </c>
      <c r="K104" s="3447">
        <v>20017401.5</v>
      </c>
      <c r="L104" s="3447">
        <v>20710669.5</v>
      </c>
      <c r="M104" s="3447">
        <v>20439588.75</v>
      </c>
      <c r="N104" s="3447">
        <v>19693039.5</v>
      </c>
      <c r="O104" s="3447">
        <v>19213887.5</v>
      </c>
      <c r="P104" s="3447">
        <v>19353491</v>
      </c>
      <c r="Q104" s="3447">
        <v>19073256.75</v>
      </c>
      <c r="R104" s="3447"/>
      <c r="S104" s="3650"/>
      <c r="T104" s="3650"/>
      <c r="U104" s="3650"/>
      <c r="V104" s="3650"/>
      <c r="W104" s="3650"/>
      <c r="X104" s="3650"/>
      <c r="Y104" s="3650"/>
      <c r="Z104" s="3650"/>
      <c r="AA104" s="3650"/>
      <c r="AB104" s="3650"/>
      <c r="AC104" s="3650"/>
      <c r="AD104" s="3650"/>
      <c r="AE104" s="3650"/>
      <c r="AF104" s="3650"/>
      <c r="AG104" s="3107"/>
      <c r="AH104" s="3107"/>
      <c r="AI104" s="3107"/>
      <c r="AJ104" s="3020"/>
    </row>
    <row r="105" spans="1:37">
      <c r="B105" s="3647"/>
      <c r="C105" s="3648"/>
      <c r="D105" s="3020"/>
      <c r="E105" s="3650"/>
      <c r="F105" s="3650"/>
      <c r="G105" s="3447"/>
      <c r="H105" s="3447"/>
      <c r="I105" s="3447"/>
      <c r="J105" s="3447"/>
      <c r="K105" s="3447"/>
      <c r="L105" s="3447"/>
      <c r="M105" s="3447"/>
      <c r="N105" s="3447"/>
      <c r="O105" s="3447"/>
      <c r="P105" s="3447"/>
      <c r="Q105" s="3447"/>
      <c r="R105" s="3447"/>
      <c r="S105" s="3447"/>
      <c r="T105" s="3447"/>
      <c r="U105" s="3650"/>
      <c r="V105" s="3650"/>
      <c r="W105" s="3650"/>
      <c r="X105" s="3650"/>
      <c r="Y105" s="3650"/>
      <c r="Z105" s="3650"/>
      <c r="AA105" s="3650"/>
      <c r="AB105" s="3650"/>
      <c r="AC105" s="3650"/>
      <c r="AD105" s="3650"/>
      <c r="AE105" s="3650"/>
      <c r="AF105" s="3650"/>
      <c r="AG105" s="3107"/>
      <c r="AH105" s="3107"/>
      <c r="AI105" s="3107"/>
      <c r="AJ105" s="3020"/>
    </row>
    <row r="106" spans="1:37">
      <c r="B106" s="3647" t="s">
        <v>2340</v>
      </c>
      <c r="C106" s="3647"/>
      <c r="D106" s="3649" t="s">
        <v>599</v>
      </c>
      <c r="E106" s="3651">
        <v>2314449</v>
      </c>
      <c r="F106" s="3650">
        <v>2336762</v>
      </c>
      <c r="G106" s="3650">
        <v>2367820</v>
      </c>
      <c r="H106" s="3650">
        <v>2390898</v>
      </c>
      <c r="I106" s="3650">
        <v>2413913</v>
      </c>
      <c r="J106" s="3650">
        <v>2399053</v>
      </c>
      <c r="K106" s="3650">
        <v>2427907</v>
      </c>
      <c r="L106" s="3650">
        <v>2404694</v>
      </c>
      <c r="M106" s="3650">
        <v>2383697</v>
      </c>
      <c r="N106" s="3650">
        <v>2333807</v>
      </c>
      <c r="O106" s="3650">
        <v>2351641</v>
      </c>
      <c r="P106" s="3650">
        <v>2409961</v>
      </c>
      <c r="Q106" s="3650">
        <v>2416694</v>
      </c>
      <c r="R106" s="3650">
        <v>2403535</v>
      </c>
      <c r="S106" s="3650">
        <v>2390494</v>
      </c>
      <c r="T106" s="3650">
        <v>2387644</v>
      </c>
      <c r="U106" s="3650">
        <v>2436628</v>
      </c>
      <c r="V106" s="3650">
        <v>2410411</v>
      </c>
      <c r="W106" s="3650">
        <v>2452881</v>
      </c>
      <c r="X106" s="3650">
        <v>2491896</v>
      </c>
      <c r="Y106" s="3650">
        <v>2520275</v>
      </c>
      <c r="Z106" s="3650">
        <v>2473318</v>
      </c>
      <c r="AA106" s="3650">
        <v>2485499</v>
      </c>
      <c r="AB106" s="3650">
        <v>2478746</v>
      </c>
      <c r="AC106" s="3650">
        <v>2489310</v>
      </c>
      <c r="AD106" s="3650">
        <v>2494168</v>
      </c>
      <c r="AE106" s="3650">
        <v>2437023</v>
      </c>
      <c r="AF106" s="3650">
        <v>2422186</v>
      </c>
      <c r="AG106" s="3650">
        <v>2402945</v>
      </c>
      <c r="AH106" s="3650"/>
      <c r="AI106" s="3650"/>
    </row>
    <row r="107" spans="1:37">
      <c r="B107" s="3647" t="s">
        <v>1440</v>
      </c>
      <c r="C107" s="3647"/>
      <c r="D107" s="3649" t="s">
        <v>599</v>
      </c>
      <c r="E107" s="3651">
        <v>2514849</v>
      </c>
      <c r="F107" s="3650">
        <v>2543402</v>
      </c>
      <c r="G107" s="3650">
        <v>2572044</v>
      </c>
      <c r="H107" s="3650">
        <v>2600686</v>
      </c>
      <c r="I107" s="3650">
        <v>2629328</v>
      </c>
      <c r="J107" s="3650">
        <v>2602382</v>
      </c>
      <c r="K107" s="3650">
        <v>2604790</v>
      </c>
      <c r="L107" s="3650">
        <v>2591403</v>
      </c>
      <c r="M107" s="3650">
        <v>2571592</v>
      </c>
      <c r="N107" s="3650">
        <v>2526149</v>
      </c>
      <c r="O107" s="3650">
        <v>2543352</v>
      </c>
      <c r="P107" s="3650">
        <v>2822541</v>
      </c>
      <c r="Q107" s="3650">
        <v>2922674</v>
      </c>
      <c r="R107" s="3650">
        <v>2908155</v>
      </c>
      <c r="S107" s="3650">
        <v>2891973</v>
      </c>
      <c r="T107" s="3650">
        <v>2884147</v>
      </c>
      <c r="U107" s="3650">
        <v>2693638</v>
      </c>
      <c r="V107" s="3650">
        <v>2665684</v>
      </c>
      <c r="W107" s="3650">
        <v>2690087</v>
      </c>
      <c r="X107" s="3650">
        <v>2738717</v>
      </c>
      <c r="Y107" s="3650">
        <v>2769157</v>
      </c>
      <c r="Z107" s="3650">
        <v>2701442</v>
      </c>
      <c r="AA107" s="3650">
        <v>2711575</v>
      </c>
      <c r="AB107" s="3650">
        <v>2708312</v>
      </c>
      <c r="AC107" s="3650">
        <v>2721682</v>
      </c>
      <c r="AD107" s="3650">
        <v>2731886</v>
      </c>
      <c r="AE107" s="3650">
        <v>2662631</v>
      </c>
      <c r="AF107" s="3652">
        <v>2672820</v>
      </c>
      <c r="AG107" s="3652">
        <v>2660733</v>
      </c>
      <c r="AH107" s="3652"/>
      <c r="AI107" s="3652"/>
    </row>
    <row r="108" spans="1:37">
      <c r="D108" s="3020"/>
      <c r="E108" s="3653"/>
      <c r="F108" s="3106"/>
      <c r="G108" s="3106"/>
      <c r="H108" s="3106"/>
      <c r="I108" s="3106"/>
      <c r="J108" s="3106"/>
      <c r="K108" s="3106"/>
      <c r="L108" s="3106"/>
      <c r="M108" s="3106"/>
      <c r="N108" s="3106"/>
      <c r="O108" s="3106"/>
      <c r="P108" s="3106"/>
      <c r="Q108" s="3106"/>
      <c r="R108" s="3106"/>
      <c r="S108" s="3106"/>
      <c r="T108" s="3106"/>
      <c r="U108" s="3106"/>
      <c r="V108" s="3106"/>
      <c r="W108" s="3106"/>
      <c r="X108" s="3106"/>
      <c r="Y108" s="3106"/>
      <c r="Z108" s="3106"/>
      <c r="AA108" s="3106"/>
      <c r="AB108" s="3106"/>
      <c r="AC108" s="3106"/>
      <c r="AD108" s="3106"/>
      <c r="AE108" s="3106"/>
      <c r="AF108" s="3106"/>
      <c r="AG108" s="3106"/>
      <c r="AH108" s="3106"/>
      <c r="AI108" s="3106"/>
    </row>
    <row r="109" spans="1:37">
      <c r="B109" s="3044"/>
      <c r="C109" s="3316" t="s">
        <v>2382</v>
      </c>
      <c r="D109" s="3317" t="s">
        <v>2383</v>
      </c>
      <c r="E109" s="3117">
        <f t="shared" ref="E109:X109" si="57">E110*$AA$109/$AA110</f>
        <v>99.24291998793673</v>
      </c>
      <c r="F109" s="3117">
        <f t="shared" si="57"/>
        <v>102.99437057167317</v>
      </c>
      <c r="G109" s="3117">
        <f t="shared" si="57"/>
        <v>108.10998500404106</v>
      </c>
      <c r="H109" s="3117">
        <f t="shared" si="57"/>
        <v>109.58782917339178</v>
      </c>
      <c r="I109" s="3117">
        <f t="shared" si="57"/>
        <v>107.54158340044462</v>
      </c>
      <c r="J109" s="3117">
        <f t="shared" si="57"/>
        <v>110.04255045626891</v>
      </c>
      <c r="K109" s="3117">
        <f t="shared" si="57"/>
        <v>113.68032071928607</v>
      </c>
      <c r="L109" s="3117">
        <f t="shared" si="57"/>
        <v>115.95392713367181</v>
      </c>
      <c r="M109" s="3117">
        <f t="shared" si="57"/>
        <v>118.45489418949612</v>
      </c>
      <c r="N109" s="3117">
        <f t="shared" si="57"/>
        <v>115.38552553007537</v>
      </c>
      <c r="O109" s="3117">
        <f t="shared" si="57"/>
        <v>111.52039462561963</v>
      </c>
      <c r="P109" s="3117">
        <f t="shared" si="57"/>
        <v>112.19355596138796</v>
      </c>
      <c r="Q109" s="3117">
        <f t="shared" si="57"/>
        <v>112.26542308026785</v>
      </c>
      <c r="R109" s="3117">
        <f t="shared" si="57"/>
        <v>106.63283763805551</v>
      </c>
      <c r="S109" s="3117">
        <f t="shared" si="57"/>
        <v>106.09383424645624</v>
      </c>
      <c r="T109" s="3117">
        <f t="shared" si="57"/>
        <v>106.86640577441516</v>
      </c>
      <c r="U109" s="3117">
        <f t="shared" si="57"/>
        <v>107.81864509957389</v>
      </c>
      <c r="V109" s="3117">
        <f t="shared" si="57"/>
        <v>109.18412035829205</v>
      </c>
      <c r="W109" s="3117">
        <f t="shared" si="57"/>
        <v>111.420984433429</v>
      </c>
      <c r="X109" s="3117">
        <f t="shared" si="57"/>
        <v>110.36094442995044</v>
      </c>
      <c r="Y109" s="3117">
        <f>Y110*$AA$109/$AA110</f>
        <v>103.89290373075922</v>
      </c>
      <c r="Z109" s="3117">
        <f>Z110*$AA$109/$AA110</f>
        <v>103.56950169579966</v>
      </c>
      <c r="AA109" s="3117">
        <v>103.3</v>
      </c>
      <c r="AB109" s="3117">
        <v>101.8</v>
      </c>
      <c r="AC109" s="3117">
        <v>101.1</v>
      </c>
      <c r="AD109" s="3117">
        <v>101</v>
      </c>
      <c r="AE109" s="3106">
        <v>100</v>
      </c>
      <c r="AF109" s="3117">
        <v>101.3</v>
      </c>
      <c r="AG109" s="3117">
        <v>102.8</v>
      </c>
      <c r="AH109" s="3117">
        <v>107.6</v>
      </c>
      <c r="AI109" s="3106">
        <v>108.7</v>
      </c>
    </row>
    <row r="110" spans="1:37">
      <c r="B110" s="3044"/>
      <c r="C110" s="3316"/>
      <c r="D110" s="3317" t="s">
        <v>2328</v>
      </c>
      <c r="E110" s="3118">
        <f t="shared" ref="E110:M110" si="58">E111*$O$110/$O$111</f>
        <v>92.061498623853211</v>
      </c>
      <c r="F110" s="3118">
        <f t="shared" si="58"/>
        <v>95.541486544342504</v>
      </c>
      <c r="G110" s="3118">
        <f t="shared" si="58"/>
        <v>100.28692461773701</v>
      </c>
      <c r="H110" s="3118">
        <f t="shared" si="58"/>
        <v>101.65782895005098</v>
      </c>
      <c r="I110" s="3118">
        <f t="shared" si="58"/>
        <v>99.75965372069318</v>
      </c>
      <c r="J110" s="3118">
        <f t="shared" si="58"/>
        <v>102.07964566768604</v>
      </c>
      <c r="K110" s="3118">
        <f t="shared" si="58"/>
        <v>105.45417940876658</v>
      </c>
      <c r="L110" s="3118">
        <f t="shared" si="58"/>
        <v>107.56326299694192</v>
      </c>
      <c r="M110" s="3118">
        <f t="shared" si="58"/>
        <v>109.88325494393479</v>
      </c>
      <c r="N110" s="3118">
        <f>N111*$O$110/$O$111</f>
        <v>107.03599209989808</v>
      </c>
      <c r="O110" s="3118">
        <f>O112*P110/P112</f>
        <v>103.45055000000001</v>
      </c>
      <c r="P110" s="3118">
        <v>104.075</v>
      </c>
      <c r="Q110" s="3118">
        <v>104.14166666666667</v>
      </c>
      <c r="R110" s="3117">
        <v>98.916666666666671</v>
      </c>
      <c r="S110" s="3117">
        <v>98.416666666666671</v>
      </c>
      <c r="T110" s="3117">
        <v>99.133333333333326</v>
      </c>
      <c r="U110" s="3117">
        <v>100.01666666666667</v>
      </c>
      <c r="V110" s="3117">
        <v>101.28333333333335</v>
      </c>
      <c r="W110" s="3117">
        <v>103.35833333333333</v>
      </c>
      <c r="X110" s="3117">
        <v>102.375</v>
      </c>
      <c r="Y110" s="3117">
        <v>96.375</v>
      </c>
      <c r="Z110" s="3117">
        <v>96.075000000000003</v>
      </c>
      <c r="AA110" s="3117">
        <v>95.824999999999989</v>
      </c>
      <c r="AB110" s="3117"/>
      <c r="AC110" s="3117"/>
      <c r="AD110" s="3117"/>
      <c r="AE110" s="3106"/>
      <c r="AF110" s="3117"/>
      <c r="AG110" s="3117"/>
      <c r="AH110" s="3117"/>
      <c r="AI110" s="3106"/>
    </row>
    <row r="111" spans="1:37">
      <c r="B111" s="3044"/>
      <c r="C111" s="3316"/>
      <c r="D111" s="3654"/>
      <c r="E111" s="3119">
        <v>87.3</v>
      </c>
      <c r="F111" s="3120">
        <v>90.6</v>
      </c>
      <c r="G111" s="3120">
        <v>95.1</v>
      </c>
      <c r="H111" s="3120">
        <v>96.4</v>
      </c>
      <c r="I111" s="3120">
        <v>94.6</v>
      </c>
      <c r="J111" s="3120">
        <v>96.8</v>
      </c>
      <c r="K111" s="3120">
        <v>100</v>
      </c>
      <c r="L111" s="3118">
        <v>102</v>
      </c>
      <c r="M111" s="3118">
        <v>104.2</v>
      </c>
      <c r="N111" s="3118">
        <v>101.5</v>
      </c>
      <c r="O111" s="3118">
        <v>98.1</v>
      </c>
      <c r="P111" s="3118"/>
      <c r="Q111" s="3118"/>
      <c r="R111" s="3118"/>
      <c r="S111" s="3117"/>
      <c r="T111" s="3117"/>
      <c r="U111" s="3117"/>
      <c r="V111" s="3117"/>
      <c r="W111" s="3117"/>
      <c r="X111" s="3117"/>
      <c r="Y111" s="3117"/>
      <c r="Z111" s="3117"/>
      <c r="AA111" s="3655"/>
      <c r="AB111" s="3117"/>
      <c r="AC111" s="3117"/>
      <c r="AD111" s="3117"/>
      <c r="AE111" s="3106"/>
      <c r="AF111" s="3117"/>
      <c r="AG111" s="3117"/>
      <c r="AH111" s="3117"/>
      <c r="AI111" s="3106"/>
    </row>
    <row r="112" spans="1:37">
      <c r="B112" s="3044"/>
      <c r="C112" s="3316"/>
      <c r="D112" s="3321" t="s">
        <v>733</v>
      </c>
      <c r="E112" s="3119"/>
      <c r="F112" s="3120"/>
      <c r="G112" s="3120"/>
      <c r="H112" s="3120"/>
      <c r="I112" s="3120"/>
      <c r="J112" s="3120"/>
      <c r="K112" s="3120"/>
      <c r="L112" s="3118"/>
      <c r="M112" s="3118"/>
      <c r="N112" s="3118">
        <v>103</v>
      </c>
      <c r="O112" s="3118">
        <v>99.4</v>
      </c>
      <c r="P112" s="3118">
        <v>100</v>
      </c>
      <c r="Q112" s="3118"/>
      <c r="R112" s="3118"/>
      <c r="S112" s="3320"/>
      <c r="T112" s="3320"/>
      <c r="U112" s="3320"/>
      <c r="V112" s="3320"/>
      <c r="W112" s="3320"/>
      <c r="X112" s="3320"/>
      <c r="Y112" s="3320"/>
      <c r="Z112" s="3320"/>
      <c r="AA112" s="3320"/>
      <c r="AB112" s="3117"/>
      <c r="AC112" s="3117"/>
      <c r="AD112" s="3117"/>
      <c r="AE112" s="3106"/>
      <c r="AF112" s="3117"/>
      <c r="AG112" s="3117"/>
      <c r="AH112" s="3117"/>
      <c r="AI112" s="3106"/>
    </row>
    <row r="113" spans="2:42">
      <c r="B113" s="3044"/>
      <c r="C113" s="3386" t="s">
        <v>2326</v>
      </c>
      <c r="D113" s="3317" t="s">
        <v>2383</v>
      </c>
      <c r="E113" s="3122">
        <f t="shared" ref="E113:Y113" si="59">E114*$AA$113/$AA$114</f>
        <v>105.60883636174452</v>
      </c>
      <c r="F113" s="3122">
        <f t="shared" si="59"/>
        <v>109.23438888357632</v>
      </c>
      <c r="G113" s="3122">
        <f t="shared" si="59"/>
        <v>112.7429880982522</v>
      </c>
      <c r="H113" s="3122">
        <f t="shared" si="59"/>
        <v>114.73119431990187</v>
      </c>
      <c r="I113" s="3122">
        <f t="shared" si="59"/>
        <v>116.25158731292811</v>
      </c>
      <c r="J113" s="3122">
        <f t="shared" si="59"/>
        <v>117.18721377017499</v>
      </c>
      <c r="K113" s="3122">
        <f t="shared" si="59"/>
        <v>116.95330715586327</v>
      </c>
      <c r="L113" s="3122">
        <f t="shared" si="59"/>
        <v>117.30416707733085</v>
      </c>
      <c r="M113" s="3122">
        <f t="shared" si="59"/>
        <v>117.53807369164259</v>
      </c>
      <c r="N113" s="3122">
        <f t="shared" si="59"/>
        <v>113.44470794118739</v>
      </c>
      <c r="O113" s="3122">
        <f t="shared" si="59"/>
        <v>110.5208752622908</v>
      </c>
      <c r="P113" s="3122">
        <f t="shared" si="59"/>
        <v>113.70460417931152</v>
      </c>
      <c r="Q113" s="3122">
        <f t="shared" si="59"/>
        <v>114.33961675192921</v>
      </c>
      <c r="R113" s="3122">
        <f t="shared" si="59"/>
        <v>109.56768403711087</v>
      </c>
      <c r="S113" s="3122">
        <f t="shared" si="59"/>
        <v>109.12877828838984</v>
      </c>
      <c r="T113" s="3122">
        <f t="shared" si="59"/>
        <v>110.03460504638861</v>
      </c>
      <c r="U113" s="3122">
        <f t="shared" si="59"/>
        <v>112.08905748721058</v>
      </c>
      <c r="V113" s="3122">
        <f t="shared" si="59"/>
        <v>112.99488424520942</v>
      </c>
      <c r="W113" s="3122">
        <f t="shared" si="59"/>
        <v>115.33882771178357</v>
      </c>
      <c r="X113" s="3122">
        <f t="shared" si="59"/>
        <v>112.90150004335383</v>
      </c>
      <c r="Y113" s="3122">
        <f t="shared" si="59"/>
        <v>107.88676840371106</v>
      </c>
      <c r="Z113" s="3122">
        <f>Z114*$AA$113/$AA$114</f>
        <v>108.08287522760773</v>
      </c>
      <c r="AA113" s="3122">
        <v>107.7</v>
      </c>
      <c r="AB113" s="3122">
        <v>106.3</v>
      </c>
      <c r="AC113" s="3122">
        <v>105.3</v>
      </c>
      <c r="AD113" s="3122">
        <v>102.1</v>
      </c>
      <c r="AE113" s="3656">
        <v>100</v>
      </c>
      <c r="AF113" s="3122">
        <v>101</v>
      </c>
      <c r="AG113" s="3122">
        <v>102.3</v>
      </c>
      <c r="AH113" s="3122">
        <v>106.1</v>
      </c>
      <c r="AI113" s="3656">
        <v>106.5</v>
      </c>
    </row>
    <row r="114" spans="2:42">
      <c r="B114" s="3044"/>
      <c r="C114" s="3316"/>
      <c r="D114" s="3317" t="s">
        <v>2329</v>
      </c>
      <c r="E114" s="3118">
        <f t="shared" ref="E114:M114" si="60">E115*$O$114/$O$115</f>
        <v>94.242239999999981</v>
      </c>
      <c r="F114" s="3118">
        <f t="shared" si="60"/>
        <v>97.477577142857143</v>
      </c>
      <c r="G114" s="3118">
        <f t="shared" si="60"/>
        <v>100.60854857142857</v>
      </c>
      <c r="H114" s="3118">
        <f t="shared" si="60"/>
        <v>102.3827657142857</v>
      </c>
      <c r="I114" s="3118">
        <f t="shared" si="60"/>
        <v>103.73952</v>
      </c>
      <c r="J114" s="3118">
        <f t="shared" si="60"/>
        <v>104.5744457142857</v>
      </c>
      <c r="K114" s="3118">
        <f t="shared" si="60"/>
        <v>104.36571428571428</v>
      </c>
      <c r="L114" s="3118">
        <f t="shared" si="60"/>
        <v>104.67881142857141</v>
      </c>
      <c r="M114" s="3118">
        <f t="shared" si="60"/>
        <v>104.88754285714285</v>
      </c>
      <c r="N114" s="3118">
        <f>N115*$O$114/$O$115</f>
        <v>101.23474285714285</v>
      </c>
      <c r="O114" s="3118">
        <f>O117*P114/P117</f>
        <v>98.625599999999991</v>
      </c>
      <c r="P114" s="3118">
        <v>101.46666666666665</v>
      </c>
      <c r="Q114" s="3118">
        <v>102.03333333333332</v>
      </c>
      <c r="R114" s="3118">
        <v>97.774999999999991</v>
      </c>
      <c r="S114" s="3117">
        <v>97.38333333333334</v>
      </c>
      <c r="T114" s="3117">
        <v>98.191666666666663</v>
      </c>
      <c r="U114" s="3117">
        <v>100.02499999999999</v>
      </c>
      <c r="V114" s="3117">
        <v>100.83333333333336</v>
      </c>
      <c r="W114" s="3117">
        <v>102.92500000000001</v>
      </c>
      <c r="X114" s="3117">
        <v>100.74999999999999</v>
      </c>
      <c r="Y114" s="3117">
        <v>96.274999999999991</v>
      </c>
      <c r="Z114" s="3117">
        <v>96.45</v>
      </c>
      <c r="AA114" s="3117">
        <v>96.108333333333348</v>
      </c>
      <c r="AB114" s="3117"/>
      <c r="AC114" s="3117"/>
      <c r="AD114" s="3117"/>
      <c r="AE114" s="3123"/>
      <c r="AF114" s="3117"/>
      <c r="AG114" s="3117"/>
      <c r="AH114" s="3117"/>
      <c r="AI114" s="3123"/>
    </row>
    <row r="115" spans="2:42">
      <c r="C115" s="3316"/>
      <c r="D115" s="3654"/>
      <c r="E115" s="3119">
        <v>90.3</v>
      </c>
      <c r="F115" s="3120">
        <v>93.4</v>
      </c>
      <c r="G115" s="3120">
        <v>96.4</v>
      </c>
      <c r="H115" s="3120">
        <v>98.1</v>
      </c>
      <c r="I115" s="3120">
        <v>99.4</v>
      </c>
      <c r="J115" s="3120">
        <v>100.2</v>
      </c>
      <c r="K115" s="3120">
        <v>100</v>
      </c>
      <c r="L115" s="3118">
        <v>100.3</v>
      </c>
      <c r="M115" s="3118">
        <v>100.5</v>
      </c>
      <c r="N115" s="3118">
        <v>97</v>
      </c>
      <c r="O115" s="3118">
        <v>94.5</v>
      </c>
      <c r="P115" s="3118"/>
      <c r="Q115" s="3118"/>
      <c r="R115" s="3118"/>
      <c r="S115" s="3117"/>
      <c r="T115" s="3117"/>
      <c r="U115" s="3117"/>
      <c r="V115" s="3117"/>
      <c r="W115" s="3117"/>
      <c r="X115" s="3117"/>
      <c r="Y115" s="3117"/>
      <c r="Z115" s="3117"/>
      <c r="AA115" s="3655"/>
      <c r="AB115" s="3117"/>
      <c r="AC115" s="3117"/>
      <c r="AD115" s="3117"/>
      <c r="AE115" s="3123"/>
      <c r="AF115" s="3117"/>
      <c r="AG115" s="3117"/>
      <c r="AH115" s="3117"/>
      <c r="AI115" s="3123"/>
    </row>
    <row r="116" spans="2:42">
      <c r="C116" s="3316"/>
      <c r="D116" s="3654"/>
      <c r="E116" s="3119"/>
      <c r="F116" s="3120"/>
      <c r="G116" s="3120"/>
      <c r="H116" s="3120"/>
      <c r="I116" s="3120"/>
      <c r="J116" s="3120"/>
      <c r="K116" s="3120"/>
      <c r="L116" s="3118"/>
      <c r="M116" s="3118"/>
      <c r="N116" s="3118"/>
      <c r="O116" s="3118"/>
      <c r="P116" s="3118"/>
      <c r="Q116" s="3118"/>
      <c r="R116" s="3118"/>
      <c r="S116" s="3117"/>
      <c r="T116" s="3117"/>
      <c r="U116" s="3117"/>
      <c r="V116" s="3117"/>
      <c r="W116" s="3117"/>
      <c r="X116" s="3117"/>
      <c r="Y116" s="3117"/>
      <c r="Z116" s="3117"/>
      <c r="AA116" s="3117"/>
      <c r="AB116" s="3117"/>
      <c r="AC116" s="3117"/>
      <c r="AD116" s="3117"/>
      <c r="AE116" s="3123"/>
      <c r="AF116" s="3117"/>
      <c r="AG116" s="3117"/>
      <c r="AH116" s="3117"/>
      <c r="AI116" s="3123"/>
    </row>
    <row r="117" spans="2:42">
      <c r="C117" s="3657"/>
      <c r="D117" s="3321" t="s">
        <v>733</v>
      </c>
      <c r="E117" s="3124"/>
      <c r="F117" s="3125"/>
      <c r="G117" s="3125"/>
      <c r="H117" s="3125"/>
      <c r="I117" s="3125"/>
      <c r="J117" s="3125"/>
      <c r="K117" s="3125"/>
      <c r="L117" s="3126"/>
      <c r="M117" s="3126"/>
      <c r="N117" s="3126">
        <v>99.8</v>
      </c>
      <c r="O117" s="3126">
        <v>97.2</v>
      </c>
      <c r="P117" s="3126">
        <v>100</v>
      </c>
      <c r="Q117" s="3126"/>
      <c r="R117" s="3126"/>
      <c r="S117" s="3127"/>
      <c r="T117" s="3127"/>
      <c r="U117" s="3127"/>
      <c r="V117" s="3127"/>
      <c r="W117" s="3127"/>
      <c r="X117" s="3127"/>
      <c r="Y117" s="3127"/>
      <c r="Z117" s="3127"/>
      <c r="AA117" s="3127"/>
      <c r="AB117" s="3127"/>
      <c r="AC117" s="3127"/>
      <c r="AD117" s="3127"/>
      <c r="AE117" s="3128"/>
      <c r="AF117" s="3127"/>
      <c r="AG117" s="3127"/>
      <c r="AH117" s="3127"/>
      <c r="AI117" s="3128"/>
    </row>
    <row r="118" spans="2:42">
      <c r="C118" s="3318" t="s">
        <v>2327</v>
      </c>
      <c r="D118" s="3317" t="s">
        <v>2383</v>
      </c>
      <c r="E118" s="3121">
        <f>ROUND(F118*E121/F121,1)</f>
        <v>157.5</v>
      </c>
      <c r="F118" s="3122">
        <f t="shared" ref="F118:Y118" si="61">F119*$AA$118/$AA$119</f>
        <v>152.92956706963881</v>
      </c>
      <c r="G118" s="3122">
        <f t="shared" si="61"/>
        <v>145.1401178120621</v>
      </c>
      <c r="H118" s="3122">
        <f t="shared" si="61"/>
        <v>126.40599934447256</v>
      </c>
      <c r="I118" s="3122">
        <f t="shared" si="61"/>
        <v>103.62925531282423</v>
      </c>
      <c r="J118" s="3122">
        <f t="shared" si="61"/>
        <v>97.81181852552011</v>
      </c>
      <c r="K118" s="3122">
        <f t="shared" si="61"/>
        <v>99.09362663119731</v>
      </c>
      <c r="L118" s="3122">
        <f t="shared" si="61"/>
        <v>109.24949085310109</v>
      </c>
      <c r="M118" s="3122">
        <f t="shared" si="61"/>
        <v>110.92570145283278</v>
      </c>
      <c r="N118" s="3122">
        <f t="shared" si="61"/>
        <v>98.797824760656411</v>
      </c>
      <c r="O118" s="3122">
        <f t="shared" si="61"/>
        <v>96.825812290383823</v>
      </c>
      <c r="P118" s="3122">
        <f t="shared" si="61"/>
        <v>100.38995262009122</v>
      </c>
      <c r="Q118" s="3122">
        <f t="shared" si="61"/>
        <v>94.74673043138786</v>
      </c>
      <c r="R118" s="3122">
        <f t="shared" si="61"/>
        <v>88.311477058305101</v>
      </c>
      <c r="S118" s="3122">
        <f t="shared" si="61"/>
        <v>91.776613489965044</v>
      </c>
      <c r="T118" s="3122">
        <f t="shared" si="61"/>
        <v>98.607882455237501</v>
      </c>
      <c r="U118" s="3122">
        <f t="shared" si="61"/>
        <v>102.37003058103976</v>
      </c>
      <c r="V118" s="3122">
        <f t="shared" si="61"/>
        <v>108.23394495412845</v>
      </c>
      <c r="W118" s="3122">
        <f t="shared" si="61"/>
        <v>109.92354740061162</v>
      </c>
      <c r="X118" s="3122">
        <f>X119*$AA$118/$AA$119</f>
        <v>104.5565749235474</v>
      </c>
      <c r="Y118" s="3122">
        <f t="shared" si="61"/>
        <v>94.717125382263006</v>
      </c>
      <c r="Z118" s="3122">
        <f>Z119*$AA$118/$AA$119</f>
        <v>99.686544342507645</v>
      </c>
      <c r="AA118" s="3122">
        <v>97.5</v>
      </c>
      <c r="AB118" s="3122">
        <v>94</v>
      </c>
      <c r="AC118" s="3122">
        <v>96.5</v>
      </c>
      <c r="AD118" s="3122">
        <v>102.3</v>
      </c>
      <c r="AE118" s="3656">
        <v>100</v>
      </c>
      <c r="AF118" s="3122">
        <v>96.3</v>
      </c>
      <c r="AG118" s="3122">
        <v>94.4</v>
      </c>
      <c r="AH118" s="3122">
        <v>105</v>
      </c>
      <c r="AI118" s="3656">
        <v>98.3</v>
      </c>
    </row>
    <row r="119" spans="2:42">
      <c r="C119" s="3658"/>
      <c r="D119" s="3654"/>
      <c r="E119" s="3119"/>
      <c r="F119" s="3118">
        <f t="shared" ref="F119:M119" si="62">F120*$O$119/$O$120</f>
        <v>153.87067209775967</v>
      </c>
      <c r="G119" s="3118">
        <f t="shared" si="62"/>
        <v>146.03328776782863</v>
      </c>
      <c r="H119" s="3118">
        <f t="shared" si="62"/>
        <v>127.18388241736162</v>
      </c>
      <c r="I119" s="3118">
        <f t="shared" si="62"/>
        <v>104.26697380705698</v>
      </c>
      <c r="J119" s="3118">
        <f t="shared" si="62"/>
        <v>98.413737408754073</v>
      </c>
      <c r="K119" s="3118">
        <f t="shared" si="62"/>
        <v>99.703433564312348</v>
      </c>
      <c r="L119" s="3118">
        <f t="shared" si="62"/>
        <v>109.92179541219708</v>
      </c>
      <c r="M119" s="3118">
        <f t="shared" si="62"/>
        <v>111.60832115408098</v>
      </c>
      <c r="N119" s="3118">
        <f>N120*$O$119/$O$120</f>
        <v>99.405811374568145</v>
      </c>
      <c r="O119" s="3117">
        <f>O121*$U$119/$U$121</f>
        <v>97.42166344294003</v>
      </c>
      <c r="P119" s="3117">
        <f>P121*$U$119/$U$121</f>
        <v>101.00773694390716</v>
      </c>
      <c r="Q119" s="3117">
        <f t="shared" ref="Q119:T119" si="63">Q121*$U$119/$U$121</f>
        <v>95.329787234042556</v>
      </c>
      <c r="R119" s="3117">
        <f t="shared" si="63"/>
        <v>88.854932301740817</v>
      </c>
      <c r="S119" s="3117">
        <f t="shared" si="63"/>
        <v>92.341392649903284</v>
      </c>
      <c r="T119" s="3117">
        <f t="shared" si="63"/>
        <v>99.214700193423582</v>
      </c>
      <c r="U119" s="3117">
        <v>103</v>
      </c>
      <c r="V119" s="3117">
        <v>108.9</v>
      </c>
      <c r="W119" s="3117">
        <v>110.6</v>
      </c>
      <c r="X119" s="3117">
        <v>105.2</v>
      </c>
      <c r="Y119" s="3117">
        <v>95.3</v>
      </c>
      <c r="Z119" s="3117">
        <v>100.3</v>
      </c>
      <c r="AA119" s="3117">
        <v>98.1</v>
      </c>
      <c r="AB119" s="3117"/>
      <c r="AC119" s="3117"/>
      <c r="AD119" s="3117"/>
      <c r="AE119" s="3123"/>
      <c r="AF119" s="3117"/>
      <c r="AG119" s="3117"/>
      <c r="AH119" s="3117"/>
      <c r="AI119" s="3123"/>
    </row>
    <row r="120" spans="2:42">
      <c r="C120" s="3658"/>
      <c r="D120" s="3322" t="s">
        <v>733</v>
      </c>
      <c r="E120" s="3119"/>
      <c r="F120" s="3120">
        <v>155.1</v>
      </c>
      <c r="G120" s="3120">
        <v>147.19999999999999</v>
      </c>
      <c r="H120" s="3120">
        <v>128.19999999999999</v>
      </c>
      <c r="I120" s="3120">
        <v>105.1</v>
      </c>
      <c r="J120" s="3120">
        <v>99.2</v>
      </c>
      <c r="K120" s="3120">
        <v>100.5</v>
      </c>
      <c r="L120" s="3118">
        <v>110.8</v>
      </c>
      <c r="M120" s="3118">
        <v>112.5</v>
      </c>
      <c r="N120" s="3118">
        <v>100.2</v>
      </c>
      <c r="O120" s="3118">
        <v>98.2</v>
      </c>
      <c r="P120" s="3118">
        <v>100</v>
      </c>
      <c r="Q120" s="3118"/>
      <c r="R120" s="3118"/>
      <c r="S120" s="3117"/>
      <c r="T120" s="3117"/>
      <c r="U120" s="3117"/>
      <c r="V120" s="3117"/>
      <c r="W120" s="3117"/>
      <c r="X120" s="3117"/>
      <c r="Y120" s="3117"/>
      <c r="Z120" s="3117"/>
      <c r="AA120" s="3117"/>
      <c r="AB120" s="3117"/>
      <c r="AC120" s="3117"/>
      <c r="AD120" s="3117"/>
      <c r="AE120" s="3123"/>
      <c r="AF120" s="3117"/>
      <c r="AG120" s="3117"/>
      <c r="AH120" s="3117"/>
      <c r="AI120" s="3123"/>
    </row>
    <row r="121" spans="2:42">
      <c r="C121" s="845"/>
      <c r="D121" s="3219"/>
      <c r="E121" s="3659">
        <v>158.9</v>
      </c>
      <c r="F121" s="3123">
        <v>154.30000000000001</v>
      </c>
      <c r="G121" s="3123"/>
      <c r="H121" s="3123"/>
      <c r="I121" s="3123"/>
      <c r="J121" s="3123"/>
      <c r="K121" s="3123"/>
      <c r="L121" s="3123"/>
      <c r="M121" s="3123"/>
      <c r="N121" s="3123"/>
      <c r="O121" s="3123">
        <v>97.8</v>
      </c>
      <c r="P121" s="3123">
        <v>101.4</v>
      </c>
      <c r="Q121" s="3123">
        <v>95.7</v>
      </c>
      <c r="R121" s="3123">
        <v>89.2</v>
      </c>
      <c r="S121" s="3123">
        <v>92.7</v>
      </c>
      <c r="T121" s="3123">
        <v>99.6</v>
      </c>
      <c r="U121" s="3123">
        <v>103.4</v>
      </c>
      <c r="V121" s="3123"/>
      <c r="W121" s="3123"/>
      <c r="X121" s="3123"/>
      <c r="Y121" s="3123"/>
      <c r="Z121" s="3123"/>
      <c r="AA121" s="3123"/>
      <c r="AB121" s="3123"/>
      <c r="AC121" s="3123"/>
      <c r="AD121" s="3123"/>
      <c r="AE121" s="3123"/>
      <c r="AF121" s="3123"/>
      <c r="AG121" s="3123"/>
      <c r="AH121" s="3123"/>
      <c r="AI121" s="3123"/>
    </row>
    <row r="122" spans="2:42">
      <c r="C122" s="845"/>
      <c r="D122" s="3219" t="s">
        <v>2384</v>
      </c>
      <c r="E122" s="3659"/>
      <c r="F122" s="3123"/>
      <c r="G122" s="3123"/>
      <c r="H122" s="3123"/>
      <c r="I122" s="3123"/>
      <c r="J122" s="3123"/>
      <c r="K122" s="3123"/>
      <c r="L122" s="3123"/>
      <c r="M122" s="3123"/>
      <c r="N122" s="3123"/>
      <c r="O122" s="3123"/>
      <c r="P122" s="3123"/>
      <c r="Q122" s="3324">
        <v>96.50833333333334</v>
      </c>
      <c r="R122" s="3324">
        <v>85.2</v>
      </c>
      <c r="S122" s="3324">
        <v>89.241666666666674</v>
      </c>
      <c r="T122" s="3324">
        <v>96.141666666666666</v>
      </c>
      <c r="U122" s="3324">
        <v>100.00833333333333</v>
      </c>
      <c r="V122" s="3324">
        <v>103.70833333333336</v>
      </c>
      <c r="W122" s="3324">
        <v>108.0333333333333</v>
      </c>
      <c r="X122" s="3324">
        <v>107.7</v>
      </c>
      <c r="Y122" s="3324">
        <v>94.27500000000002</v>
      </c>
      <c r="Z122" s="3324">
        <v>104.22500000000001</v>
      </c>
      <c r="AA122" s="3123"/>
      <c r="AB122" s="3123"/>
      <c r="AC122" s="3123"/>
      <c r="AD122" s="3123"/>
      <c r="AE122" s="3123"/>
      <c r="AF122" s="3123"/>
      <c r="AG122" s="3123"/>
      <c r="AH122" s="3123"/>
      <c r="AI122" s="3123"/>
    </row>
    <row r="123" spans="2:42">
      <c r="C123" s="3660" t="s">
        <v>1441</v>
      </c>
      <c r="D123" s="3325" t="s">
        <v>2383</v>
      </c>
      <c r="E123" s="3323">
        <f>ROUND(F123*E127/F127,1)</f>
        <v>109</v>
      </c>
      <c r="F123" s="3323">
        <f t="shared" ref="F123:N123" si="64">F124*$P$123/$P$124</f>
        <v>110.32307578266055</v>
      </c>
      <c r="G123" s="3323">
        <f t="shared" si="64"/>
        <v>113.32639405058408</v>
      </c>
      <c r="H123" s="3323">
        <f t="shared" si="64"/>
        <v>115.19236102177919</v>
      </c>
      <c r="I123" s="3323">
        <f t="shared" si="64"/>
        <v>114.5792575883865</v>
      </c>
      <c r="J123" s="3323">
        <f t="shared" si="64"/>
        <v>111.70922267554832</v>
      </c>
      <c r="K123" s="3323">
        <f t="shared" si="64"/>
        <v>108.80364553468731</v>
      </c>
      <c r="L123" s="3323">
        <f t="shared" si="64"/>
        <v>106.20906288902553</v>
      </c>
      <c r="M123" s="3323">
        <f t="shared" si="64"/>
        <v>105.72924281071819</v>
      </c>
      <c r="N123" s="3323">
        <f t="shared" si="64"/>
        <v>105.06282603529135</v>
      </c>
      <c r="O123" s="3323">
        <f>O124*$P$123/$P$124</f>
        <v>104.77848821110926</v>
      </c>
      <c r="P123" s="3323">
        <f t="shared" ref="P123:Z123" si="65">P124*$AA$123/$AA$124</f>
        <v>104.82291599613775</v>
      </c>
      <c r="Q123" s="3323">
        <f t="shared" si="65"/>
        <v>102.22748632121018</v>
      </c>
      <c r="R123" s="3323">
        <f t="shared" si="65"/>
        <v>100.72700354039269</v>
      </c>
      <c r="S123" s="3323">
        <f t="shared" si="65"/>
        <v>97.977470228516268</v>
      </c>
      <c r="T123" s="3323">
        <f t="shared" si="65"/>
        <v>97.89636305117476</v>
      </c>
      <c r="U123" s="3323">
        <f t="shared" si="65"/>
        <v>97.336723527518501</v>
      </c>
      <c r="V123" s="3323">
        <f t="shared" si="65"/>
        <v>97.231284196974556</v>
      </c>
      <c r="W123" s="3323">
        <f t="shared" si="65"/>
        <v>98.853427743804318</v>
      </c>
      <c r="X123" s="3323">
        <f t="shared" si="65"/>
        <v>100.37824267782426</v>
      </c>
      <c r="Y123" s="3323">
        <f t="shared" si="65"/>
        <v>100.70267138719022</v>
      </c>
      <c r="Z123" s="3323">
        <f t="shared" si="65"/>
        <v>100.28902478274864</v>
      </c>
      <c r="AA123" s="3323">
        <v>100.8</v>
      </c>
      <c r="AB123" s="3323">
        <v>100</v>
      </c>
      <c r="AC123" s="3323">
        <v>99.6</v>
      </c>
      <c r="AD123" s="3323">
        <v>99.6</v>
      </c>
      <c r="AE123" s="3323">
        <v>100</v>
      </c>
      <c r="AF123" s="3323">
        <v>100.4</v>
      </c>
      <c r="AG123" s="3323">
        <v>100.1</v>
      </c>
      <c r="AH123" s="3323">
        <v>100</v>
      </c>
      <c r="AI123" s="3323">
        <v>100.3</v>
      </c>
    </row>
    <row r="124" spans="2:42">
      <c r="C124" s="551"/>
      <c r="D124" s="3093" t="s">
        <v>2385</v>
      </c>
      <c r="E124" s="3324"/>
      <c r="F124" s="3324">
        <f t="shared" ref="F124:M124" si="66">F125*$P$124/$P$125</f>
        <v>113.35112316690686</v>
      </c>
      <c r="G124" s="3324">
        <f t="shared" si="66"/>
        <v>116.43687378146984</v>
      </c>
      <c r="H124" s="3324">
        <f t="shared" si="66"/>
        <v>118.35405611596164</v>
      </c>
      <c r="I124" s="3324">
        <f t="shared" si="66"/>
        <v>117.72412477748574</v>
      </c>
      <c r="J124" s="3324">
        <f t="shared" si="66"/>
        <v>114.77531575824361</v>
      </c>
      <c r="K124" s="3324">
        <f t="shared" si="66"/>
        <v>111.78998898024918</v>
      </c>
      <c r="L124" s="3324">
        <f t="shared" si="66"/>
        <v>109.12419259133677</v>
      </c>
      <c r="M124" s="3324">
        <f t="shared" si="66"/>
        <v>108.6312028481817</v>
      </c>
      <c r="N124" s="3324">
        <f>N125*$P$124/$P$125</f>
        <v>107.94649487157747</v>
      </c>
      <c r="O124" s="3324">
        <f>O125*$P$124/$P$125</f>
        <v>107.6543528015597</v>
      </c>
      <c r="P124" s="3324">
        <v>107.7</v>
      </c>
      <c r="Q124" s="3324">
        <v>105.03333333333335</v>
      </c>
      <c r="R124" s="3324">
        <v>103.49166666666669</v>
      </c>
      <c r="S124" s="3324">
        <v>100.66666666666667</v>
      </c>
      <c r="T124" s="3324">
        <v>100.58333333333333</v>
      </c>
      <c r="U124" s="3324">
        <v>100.00833333333333</v>
      </c>
      <c r="V124" s="3324">
        <v>99.899999999999991</v>
      </c>
      <c r="W124" s="3324">
        <v>101.56666666666666</v>
      </c>
      <c r="X124" s="3324">
        <v>103.13333333333333</v>
      </c>
      <c r="Y124" s="3324">
        <v>103.46666666666668</v>
      </c>
      <c r="Z124" s="3324">
        <v>103.04166666666667</v>
      </c>
      <c r="AA124" s="3324">
        <v>103.56666666666666</v>
      </c>
      <c r="AB124" s="3324"/>
      <c r="AC124" s="3324"/>
      <c r="AD124" s="3324"/>
      <c r="AE124" s="3324"/>
      <c r="AF124" s="3324"/>
      <c r="AG124" s="3324"/>
      <c r="AH124" s="3324"/>
      <c r="AI124" s="3324"/>
    </row>
    <row r="125" spans="2:42">
      <c r="C125" s="551"/>
      <c r="D125" s="3060"/>
      <c r="E125" s="3661"/>
      <c r="F125" s="3324">
        <v>95.507692307692338</v>
      </c>
      <c r="G125" s="3324">
        <v>98.107692307692318</v>
      </c>
      <c r="H125" s="3324">
        <v>99.723076923076917</v>
      </c>
      <c r="I125" s="3324">
        <v>99.192307692307679</v>
      </c>
      <c r="J125" s="3324">
        <v>96.707692307692326</v>
      </c>
      <c r="K125" s="3324">
        <v>94.192307692307693</v>
      </c>
      <c r="L125" s="3324">
        <v>91.946153846153848</v>
      </c>
      <c r="M125" s="3324">
        <v>91.530769230769224</v>
      </c>
      <c r="N125" s="3324">
        <v>90.953846153846143</v>
      </c>
      <c r="O125" s="3324">
        <v>90.707692307692312</v>
      </c>
      <c r="P125" s="3324">
        <v>90.746153846153874</v>
      </c>
      <c r="Q125" s="3324">
        <v>88.55384615384618</v>
      </c>
      <c r="R125" s="3324">
        <v>87.238461538461536</v>
      </c>
      <c r="S125" s="3324">
        <v>84.83846153846153</v>
      </c>
      <c r="T125" s="3324">
        <v>85.061538461538461</v>
      </c>
      <c r="U125" s="3324">
        <v>85.184615384615398</v>
      </c>
      <c r="V125" s="3324">
        <v>85.192307692307693</v>
      </c>
      <c r="W125" s="3324">
        <v>87.83846153846153</v>
      </c>
      <c r="X125" s="3324"/>
      <c r="Y125" s="3324"/>
      <c r="Z125" s="3324"/>
      <c r="AA125" s="3324"/>
      <c r="AB125" s="3324"/>
      <c r="AC125" s="3324"/>
      <c r="AD125" s="3324"/>
      <c r="AE125" s="3324"/>
      <c r="AF125" s="3324"/>
      <c r="AG125" s="3324"/>
      <c r="AH125" s="3324"/>
      <c r="AI125" s="3324"/>
    </row>
    <row r="126" spans="2:42">
      <c r="C126" s="3662"/>
      <c r="D126" s="3663" t="s">
        <v>2386</v>
      </c>
      <c r="E126" s="3664"/>
      <c r="F126" s="3128"/>
      <c r="G126" s="3128"/>
      <c r="H126" s="3128"/>
      <c r="I126" s="3128"/>
      <c r="J126" s="3128"/>
      <c r="K126" s="3128"/>
      <c r="L126" s="3128"/>
      <c r="M126" s="3128"/>
      <c r="N126" s="3128">
        <v>101.4</v>
      </c>
      <c r="O126" s="3128">
        <v>99.7</v>
      </c>
      <c r="P126" s="3128">
        <v>100</v>
      </c>
      <c r="Q126" s="3128"/>
      <c r="R126" s="3128"/>
      <c r="S126" s="3128"/>
      <c r="T126" s="3128"/>
      <c r="U126" s="3128"/>
      <c r="V126" s="3128"/>
      <c r="W126" s="3128"/>
      <c r="X126" s="3128"/>
      <c r="Y126" s="3128"/>
      <c r="Z126" s="3128"/>
      <c r="AA126" s="3128"/>
      <c r="AB126" s="3128"/>
      <c r="AC126" s="3128"/>
      <c r="AD126" s="3128"/>
      <c r="AE126" s="3128"/>
      <c r="AF126" s="3128"/>
      <c r="AG126" s="3128"/>
      <c r="AH126" s="3128"/>
      <c r="AI126" s="3128"/>
    </row>
    <row r="127" spans="2:42">
      <c r="D127" s="3106" t="s">
        <v>1442</v>
      </c>
      <c r="E127" s="3106">
        <v>825269</v>
      </c>
      <c r="F127" s="3106">
        <v>835039</v>
      </c>
      <c r="G127" s="3106"/>
      <c r="H127" s="3106"/>
      <c r="I127" s="3106"/>
      <c r="J127" s="3106"/>
      <c r="K127" s="3106"/>
      <c r="L127" s="3106"/>
      <c r="M127" s="3106"/>
      <c r="N127" s="3106"/>
      <c r="O127" s="3106"/>
      <c r="P127" s="3106"/>
      <c r="Q127" s="3106"/>
      <c r="R127" s="3106"/>
      <c r="S127" s="3106"/>
      <c r="T127" s="3106"/>
      <c r="U127" s="3106"/>
      <c r="V127" s="3106"/>
      <c r="W127" s="3106"/>
      <c r="X127" s="3106"/>
      <c r="Y127" s="3106"/>
      <c r="Z127" s="3106"/>
      <c r="AA127" s="3106"/>
      <c r="AB127" s="3106"/>
      <c r="AC127" s="3106"/>
      <c r="AD127" s="3106"/>
      <c r="AE127" s="3106"/>
      <c r="AF127" s="1418"/>
      <c r="AG127" s="1418"/>
      <c r="AH127" s="1418"/>
    </row>
    <row r="128" spans="2:42" ht="14.25" thickBot="1">
      <c r="E128" s="3331"/>
      <c r="F128" s="3331"/>
      <c r="G128" s="3331"/>
      <c r="H128" s="3331"/>
      <c r="I128" s="3331"/>
      <c r="J128" s="3331"/>
      <c r="K128" s="3331"/>
      <c r="L128" s="3331"/>
      <c r="M128" s="3331"/>
      <c r="N128" s="3331"/>
      <c r="O128" s="3331"/>
      <c r="P128" s="3331"/>
      <c r="Q128" s="3331"/>
      <c r="R128" s="3331"/>
      <c r="S128" s="3331"/>
      <c r="T128" s="3331"/>
      <c r="U128" s="3331"/>
      <c r="V128" s="3331"/>
      <c r="W128" s="3331"/>
      <c r="X128" s="3331"/>
      <c r="Y128" s="3331"/>
      <c r="Z128" s="3331"/>
      <c r="AA128" s="3331"/>
      <c r="AB128" s="3331"/>
      <c r="AC128" s="3331"/>
      <c r="AD128" s="3331"/>
      <c r="AE128" s="3331"/>
      <c r="AF128" s="3331"/>
      <c r="AG128" s="3331"/>
      <c r="AH128" s="3331"/>
      <c r="AI128" s="3331"/>
      <c r="AJ128" s="3665"/>
      <c r="AK128" s="3665"/>
      <c r="AL128" s="3665"/>
      <c r="AM128" s="3665"/>
      <c r="AN128" s="3665"/>
      <c r="AO128" s="3665"/>
      <c r="AP128" s="3665"/>
    </row>
    <row r="129" spans="2:36">
      <c r="B129" s="3666"/>
      <c r="C129" s="3395" t="s">
        <v>2382</v>
      </c>
      <c r="D129" s="3325" t="s">
        <v>2383</v>
      </c>
      <c r="E129" s="3397">
        <f t="shared" ref="E129:U129" si="67">E131*$W$129/$W$131</f>
        <v>93.741940637408945</v>
      </c>
      <c r="F129" s="3398">
        <f t="shared" si="67"/>
        <v>98.121430633817354</v>
      </c>
      <c r="G129" s="3398">
        <f t="shared" si="67"/>
        <v>101.45818491679522</v>
      </c>
      <c r="H129" s="3398">
        <f t="shared" si="67"/>
        <v>103.33510920097025</v>
      </c>
      <c r="I129" s="3398">
        <f t="shared" si="67"/>
        <v>103.9607506290286</v>
      </c>
      <c r="J129" s="3398">
        <f t="shared" si="67"/>
        <v>105.7334013418606</v>
      </c>
      <c r="K129" s="3398">
        <f t="shared" si="67"/>
        <v>107.71459919737867</v>
      </c>
      <c r="L129" s="3398">
        <f t="shared" si="67"/>
        <v>109.38297633886761</v>
      </c>
      <c r="M129" s="3398">
        <f t="shared" si="67"/>
        <v>111.57272133707183</v>
      </c>
      <c r="N129" s="3398">
        <f t="shared" si="67"/>
        <v>110.11289133826901</v>
      </c>
      <c r="O129" s="3398">
        <f t="shared" si="67"/>
        <v>108.54878776812313</v>
      </c>
      <c r="P129" s="3398">
        <f t="shared" si="67"/>
        <v>108.34024062543702</v>
      </c>
      <c r="Q129" s="3299">
        <f t="shared" si="67"/>
        <v>107.29750491200645</v>
      </c>
      <c r="R129" s="3299">
        <f t="shared" si="67"/>
        <v>104.16929777171472</v>
      </c>
      <c r="S129" s="3299">
        <f t="shared" si="67"/>
        <v>104.06502420037165</v>
      </c>
      <c r="T129" s="3299">
        <f t="shared" si="67"/>
        <v>103.23083562962719</v>
      </c>
      <c r="U129" s="3299">
        <f t="shared" si="67"/>
        <v>104.27357134305778</v>
      </c>
      <c r="V129" s="3299">
        <f>V131*$W$129/$W$131</f>
        <v>105.31630705648836</v>
      </c>
      <c r="W129" s="3299">
        <f t="shared" ref="W129:Z129" si="68">W130*$AB$129/$AB$130</f>
        <v>104.37784491440082</v>
      </c>
      <c r="X129" s="3299">
        <f t="shared" si="68"/>
        <v>103.78026183282982</v>
      </c>
      <c r="Y129" s="3299">
        <f t="shared" si="68"/>
        <v>98.601208459214504</v>
      </c>
      <c r="Z129" s="3299">
        <f t="shared" si="68"/>
        <v>99.597180261832833</v>
      </c>
      <c r="AA129" s="3299">
        <f>AA130*$AB$129/$AB$130</f>
        <v>99.79637462235651</v>
      </c>
      <c r="AB129" s="3299">
        <v>98.9</v>
      </c>
      <c r="AC129" s="3299">
        <v>98.9</v>
      </c>
      <c r="AD129" s="3299">
        <v>100</v>
      </c>
      <c r="AE129" s="3299">
        <v>100</v>
      </c>
      <c r="AF129" s="3398">
        <v>101.2</v>
      </c>
      <c r="AG129" s="3398">
        <v>101.7</v>
      </c>
      <c r="AH129" s="3398">
        <v>102.9</v>
      </c>
      <c r="AI129" s="3667">
        <v>102.7</v>
      </c>
      <c r="AJ129" s="3668"/>
    </row>
    <row r="130" spans="2:36">
      <c r="B130" s="3669"/>
      <c r="C130" s="3670"/>
      <c r="D130" s="3317" t="s">
        <v>2351</v>
      </c>
      <c r="E130" s="3671">
        <v>94</v>
      </c>
      <c r="F130" s="3672">
        <v>98.5</v>
      </c>
      <c r="G130" s="3672">
        <v>101.8</v>
      </c>
      <c r="H130" s="3672">
        <v>103.7</v>
      </c>
      <c r="I130" s="3672">
        <v>104.3</v>
      </c>
      <c r="J130" s="3672">
        <v>106.2</v>
      </c>
      <c r="K130" s="3672">
        <v>108.1</v>
      </c>
      <c r="L130" s="3672">
        <v>109.8</v>
      </c>
      <c r="M130" s="3672">
        <v>111.9</v>
      </c>
      <c r="N130" s="3672">
        <v>110.5</v>
      </c>
      <c r="O130" s="3672">
        <v>109</v>
      </c>
      <c r="P130" s="3672">
        <v>108.7</v>
      </c>
      <c r="Q130" s="3296">
        <v>107.6</v>
      </c>
      <c r="R130" s="3296">
        <v>104.5</v>
      </c>
      <c r="S130" s="3296">
        <v>104.4</v>
      </c>
      <c r="T130" s="3296">
        <v>103.6</v>
      </c>
      <c r="U130" s="3296">
        <v>104.6</v>
      </c>
      <c r="V130" s="3296">
        <v>105.7</v>
      </c>
      <c r="W130" s="3296">
        <v>104.8</v>
      </c>
      <c r="X130" s="3296">
        <v>104.2</v>
      </c>
      <c r="Y130" s="3296">
        <v>99</v>
      </c>
      <c r="Z130" s="3296">
        <v>100</v>
      </c>
      <c r="AA130" s="3296">
        <v>100.2</v>
      </c>
      <c r="AB130" s="3296">
        <v>99.3</v>
      </c>
      <c r="AC130" s="3296">
        <v>99</v>
      </c>
      <c r="AD130" s="3296">
        <v>99.9</v>
      </c>
      <c r="AE130" s="3296"/>
      <c r="AF130" s="3672"/>
      <c r="AG130" s="3672"/>
      <c r="AH130" s="3672"/>
      <c r="AI130" s="3673"/>
    </row>
    <row r="131" spans="2:36">
      <c r="B131" s="3669"/>
      <c r="C131" s="3674"/>
      <c r="D131" s="3396" t="s">
        <v>2387</v>
      </c>
      <c r="E131" s="3675">
        <v>89.9</v>
      </c>
      <c r="F131" s="3676">
        <v>94.1</v>
      </c>
      <c r="G131" s="3676">
        <v>97.3</v>
      </c>
      <c r="H131" s="3676">
        <v>99.1</v>
      </c>
      <c r="I131" s="3676">
        <v>99.7</v>
      </c>
      <c r="J131" s="3676">
        <v>101.4</v>
      </c>
      <c r="K131" s="3676">
        <v>103.3</v>
      </c>
      <c r="L131" s="3676">
        <v>104.9</v>
      </c>
      <c r="M131" s="3676">
        <v>107</v>
      </c>
      <c r="N131" s="3676">
        <v>105.6</v>
      </c>
      <c r="O131" s="3676">
        <v>104.1</v>
      </c>
      <c r="P131" s="3676">
        <v>103.9</v>
      </c>
      <c r="Q131" s="3676">
        <v>102.9</v>
      </c>
      <c r="R131" s="3676">
        <v>99.9</v>
      </c>
      <c r="S131" s="3676">
        <v>99.8</v>
      </c>
      <c r="T131" s="3676">
        <v>99</v>
      </c>
      <c r="U131" s="3676">
        <v>100</v>
      </c>
      <c r="V131" s="3676">
        <v>101</v>
      </c>
      <c r="W131" s="3676">
        <v>100.1</v>
      </c>
      <c r="X131" s="3676">
        <v>99.6</v>
      </c>
      <c r="Y131" s="3676">
        <v>94.8</v>
      </c>
      <c r="Z131" s="3676"/>
      <c r="AA131" s="3676"/>
      <c r="AB131" s="3676"/>
      <c r="AC131" s="3676"/>
      <c r="AD131" s="3676"/>
      <c r="AE131" s="3676"/>
      <c r="AF131" s="3676"/>
      <c r="AG131" s="3676"/>
      <c r="AH131" s="3676"/>
      <c r="AI131" s="3677"/>
    </row>
    <row r="132" spans="2:36">
      <c r="B132" s="3669"/>
      <c r="C132" s="3395" t="s">
        <v>2326</v>
      </c>
      <c r="D132" s="3325" t="s">
        <v>2383</v>
      </c>
      <c r="E132" s="3397">
        <f>E134*$W$132/$W$134</f>
        <v>105.34132246135999</v>
      </c>
      <c r="F132" s="3398">
        <f t="shared" ref="F132:V132" si="69">F134*$W$132/$W$134</f>
        <v>106.8632817126077</v>
      </c>
      <c r="G132" s="3398">
        <f t="shared" si="69"/>
        <v>107.08070446278596</v>
      </c>
      <c r="H132" s="3398">
        <f t="shared" si="69"/>
        <v>107.29812721296419</v>
      </c>
      <c r="I132" s="3398">
        <f t="shared" si="69"/>
        <v>106.75457033751857</v>
      </c>
      <c r="J132" s="3398">
        <f t="shared" si="69"/>
        <v>108.05910683858805</v>
      </c>
      <c r="K132" s="3398">
        <f t="shared" si="69"/>
        <v>110.34204571545963</v>
      </c>
      <c r="L132" s="3398">
        <f t="shared" si="69"/>
        <v>111.97271634179648</v>
      </c>
      <c r="M132" s="3398">
        <f t="shared" si="69"/>
        <v>112.51627321724209</v>
      </c>
      <c r="N132" s="3398">
        <f t="shared" si="69"/>
        <v>110.23333434037052</v>
      </c>
      <c r="O132" s="3398">
        <f t="shared" si="69"/>
        <v>109.14622058947928</v>
      </c>
      <c r="P132" s="3398">
        <f t="shared" si="69"/>
        <v>109.90720021510313</v>
      </c>
      <c r="Q132" s="3398">
        <f t="shared" si="69"/>
        <v>109.90720021510313</v>
      </c>
      <c r="R132" s="3398">
        <f t="shared" si="69"/>
        <v>107.84168408840982</v>
      </c>
      <c r="S132" s="3398">
        <f t="shared" si="69"/>
        <v>108.05910683858805</v>
      </c>
      <c r="T132" s="3398">
        <f t="shared" si="69"/>
        <v>107.18941583787506</v>
      </c>
      <c r="U132" s="3398">
        <f t="shared" si="69"/>
        <v>108.7113750891228</v>
      </c>
      <c r="V132" s="3398">
        <f t="shared" si="69"/>
        <v>109.47235471474666</v>
      </c>
      <c r="W132" s="3398">
        <f>W133*$AB$132/$AB$133</f>
        <v>108.38524096385542</v>
      </c>
      <c r="X132" s="3398">
        <f t="shared" ref="X132:AA132" si="70">X133*$AB$132/$AB$133</f>
        <v>106.09467871485946</v>
      </c>
      <c r="Y132" s="3398">
        <f t="shared" si="70"/>
        <v>102.24236947791165</v>
      </c>
      <c r="Z132" s="3398">
        <f t="shared" si="70"/>
        <v>104.11646586345383</v>
      </c>
      <c r="AA132" s="3398">
        <f t="shared" si="70"/>
        <v>104.63704819277109</v>
      </c>
      <c r="AB132" s="3678">
        <v>103.7</v>
      </c>
      <c r="AC132" s="3678">
        <v>103.1</v>
      </c>
      <c r="AD132" s="3678">
        <v>101</v>
      </c>
      <c r="AE132" s="3678">
        <v>100</v>
      </c>
      <c r="AF132" s="3678">
        <v>101.3</v>
      </c>
      <c r="AG132" s="3678">
        <v>101.2</v>
      </c>
      <c r="AH132" s="3678">
        <v>101.2</v>
      </c>
      <c r="AI132" s="3679">
        <v>100.4</v>
      </c>
    </row>
    <row r="133" spans="2:36">
      <c r="B133" s="3669"/>
      <c r="C133" s="3670"/>
      <c r="D133" s="3317" t="s">
        <v>2351</v>
      </c>
      <c r="E133" s="3680">
        <v>101.1</v>
      </c>
      <c r="F133" s="3681">
        <v>102.7</v>
      </c>
      <c r="G133" s="3681">
        <v>102.7</v>
      </c>
      <c r="H133" s="3681">
        <v>103</v>
      </c>
      <c r="I133" s="3681">
        <v>102.5</v>
      </c>
      <c r="J133" s="3681">
        <v>103.7</v>
      </c>
      <c r="K133" s="3681">
        <v>105.9</v>
      </c>
      <c r="L133" s="3681">
        <v>107.5</v>
      </c>
      <c r="M133" s="3681">
        <v>107.9</v>
      </c>
      <c r="N133" s="3681">
        <v>105.8</v>
      </c>
      <c r="O133" s="3681">
        <v>104.8</v>
      </c>
      <c r="P133" s="3681">
        <v>105.4</v>
      </c>
      <c r="Q133" s="3681">
        <v>105.4</v>
      </c>
      <c r="R133" s="3681">
        <v>103.5</v>
      </c>
      <c r="S133" s="3681">
        <v>103.7</v>
      </c>
      <c r="T133" s="3681">
        <v>102.9</v>
      </c>
      <c r="U133" s="3681">
        <v>104.3</v>
      </c>
      <c r="V133" s="3681">
        <v>105.1</v>
      </c>
      <c r="W133" s="3681">
        <v>104.1</v>
      </c>
      <c r="X133" s="3681">
        <v>101.9</v>
      </c>
      <c r="Y133" s="3681">
        <v>98.2</v>
      </c>
      <c r="Z133" s="3681">
        <v>100</v>
      </c>
      <c r="AA133" s="3681">
        <v>100.5</v>
      </c>
      <c r="AB133" s="3681">
        <v>99.6</v>
      </c>
      <c r="AC133" s="3681">
        <v>98.8</v>
      </c>
      <c r="AD133" s="3681">
        <v>96.4</v>
      </c>
      <c r="AE133" s="3681"/>
      <c r="AF133" s="3681"/>
      <c r="AG133" s="3681"/>
      <c r="AH133" s="3681"/>
      <c r="AI133" s="3682"/>
    </row>
    <row r="134" spans="2:36">
      <c r="B134" s="3683" t="s">
        <v>2352</v>
      </c>
      <c r="C134" s="3674"/>
      <c r="D134" s="3396" t="s">
        <v>2387</v>
      </c>
      <c r="E134" s="3684">
        <v>96.9</v>
      </c>
      <c r="F134" s="3685">
        <v>98.3</v>
      </c>
      <c r="G134" s="3685">
        <v>98.5</v>
      </c>
      <c r="H134" s="3685">
        <v>98.7</v>
      </c>
      <c r="I134" s="3685">
        <v>98.2</v>
      </c>
      <c r="J134" s="3685">
        <v>99.4</v>
      </c>
      <c r="K134" s="3685">
        <v>101.5</v>
      </c>
      <c r="L134" s="3685">
        <v>103</v>
      </c>
      <c r="M134" s="3685">
        <v>103.5</v>
      </c>
      <c r="N134" s="3685">
        <v>101.4</v>
      </c>
      <c r="O134" s="3685">
        <v>100.4</v>
      </c>
      <c r="P134" s="3685">
        <v>101.1</v>
      </c>
      <c r="Q134" s="3685">
        <v>101.1</v>
      </c>
      <c r="R134" s="3685">
        <v>99.2</v>
      </c>
      <c r="S134" s="3685">
        <v>99.4</v>
      </c>
      <c r="T134" s="3685">
        <v>98.6</v>
      </c>
      <c r="U134" s="3685">
        <v>100</v>
      </c>
      <c r="V134" s="3685">
        <v>100.7</v>
      </c>
      <c r="W134" s="3685">
        <v>99.7</v>
      </c>
      <c r="X134" s="3685">
        <v>97.6</v>
      </c>
      <c r="Y134" s="3685">
        <v>94.3</v>
      </c>
      <c r="Z134" s="3685"/>
      <c r="AA134" s="3685"/>
      <c r="AB134" s="3676"/>
      <c r="AC134" s="3676"/>
      <c r="AD134" s="3676"/>
      <c r="AE134" s="3676"/>
      <c r="AF134" s="3676"/>
      <c r="AG134" s="3676"/>
      <c r="AH134" s="3676"/>
      <c r="AI134" s="3677"/>
    </row>
    <row r="135" spans="2:36">
      <c r="B135" s="3669"/>
      <c r="C135" s="3395" t="s">
        <v>2353</v>
      </c>
      <c r="D135" s="3325" t="s">
        <v>2383</v>
      </c>
      <c r="E135" s="3397">
        <f t="shared" ref="E135:V135" si="71">E137*$W$135/$W$137</f>
        <v>122.47557545008827</v>
      </c>
      <c r="F135" s="3398">
        <f t="shared" si="71"/>
        <v>122.37728044571421</v>
      </c>
      <c r="G135" s="3398">
        <f t="shared" si="71"/>
        <v>114.51368009578879</v>
      </c>
      <c r="H135" s="3398">
        <f t="shared" si="71"/>
        <v>97.803529352197287</v>
      </c>
      <c r="I135" s="3398">
        <f t="shared" si="71"/>
        <v>86.794488862301719</v>
      </c>
      <c r="J135" s="3398">
        <f t="shared" si="71"/>
        <v>84.926883779194441</v>
      </c>
      <c r="K135" s="3398">
        <f t="shared" si="71"/>
        <v>88.170618923538669</v>
      </c>
      <c r="L135" s="3398">
        <f t="shared" si="71"/>
        <v>94.461499203478994</v>
      </c>
      <c r="M135" s="3398">
        <f t="shared" si="71"/>
        <v>97.312054330326959</v>
      </c>
      <c r="N135" s="3398">
        <f t="shared" si="71"/>
        <v>88.760388949783064</v>
      </c>
      <c r="O135" s="3398">
        <f t="shared" si="71"/>
        <v>87.482553892920208</v>
      </c>
      <c r="P135" s="3398">
        <f t="shared" si="71"/>
        <v>92.495599115997635</v>
      </c>
      <c r="Q135" s="3398">
        <f t="shared" si="71"/>
        <v>88.956978958531209</v>
      </c>
      <c r="R135" s="3398">
        <f t="shared" si="71"/>
        <v>89.74333899352375</v>
      </c>
      <c r="S135" s="3398">
        <f t="shared" si="71"/>
        <v>94.952974225349323</v>
      </c>
      <c r="T135" s="3398">
        <f t="shared" si="71"/>
        <v>98.000119360945448</v>
      </c>
      <c r="U135" s="3398">
        <f t="shared" si="71"/>
        <v>98.295004374067645</v>
      </c>
      <c r="V135" s="3398">
        <f t="shared" si="71"/>
        <v>101.53873951841187</v>
      </c>
      <c r="W135" s="3398">
        <f>W136*$AB$135/$AB$136</f>
        <v>103.89781962338949</v>
      </c>
      <c r="X135" s="3398">
        <f t="shared" ref="X135:AA135" si="72">X136*$AB$135/$AB$136</f>
        <v>100.98830525272545</v>
      </c>
      <c r="Y135" s="3398">
        <f t="shared" si="72"/>
        <v>84.375916749256689</v>
      </c>
      <c r="Z135" s="3398">
        <f t="shared" si="72"/>
        <v>93.855302279484633</v>
      </c>
      <c r="AA135" s="3398">
        <f t="shared" si="72"/>
        <v>93.386025768087208</v>
      </c>
      <c r="AB135" s="3398">
        <v>94.7</v>
      </c>
      <c r="AC135" s="3398">
        <v>97.3</v>
      </c>
      <c r="AD135" s="3398">
        <v>101</v>
      </c>
      <c r="AE135" s="3398">
        <v>100</v>
      </c>
      <c r="AF135" s="3398">
        <v>98.3</v>
      </c>
      <c r="AG135" s="3398">
        <v>98.2</v>
      </c>
      <c r="AH135" s="3398">
        <v>97.1</v>
      </c>
      <c r="AI135" s="3667">
        <v>96.1</v>
      </c>
    </row>
    <row r="136" spans="2:36">
      <c r="B136" s="3669"/>
      <c r="C136" s="3686"/>
      <c r="D136" s="3317" t="s">
        <v>2351</v>
      </c>
      <c r="E136" s="3687">
        <v>130.5</v>
      </c>
      <c r="F136" s="3672">
        <v>130.4</v>
      </c>
      <c r="G136" s="3672">
        <v>122</v>
      </c>
      <c r="H136" s="3672">
        <v>104.2</v>
      </c>
      <c r="I136" s="3672">
        <v>92.5</v>
      </c>
      <c r="J136" s="3672">
        <v>90.5</v>
      </c>
      <c r="K136" s="3672">
        <v>94</v>
      </c>
      <c r="L136" s="3672">
        <v>100.6</v>
      </c>
      <c r="M136" s="3672">
        <v>103.7</v>
      </c>
      <c r="N136" s="3672">
        <v>94.6</v>
      </c>
      <c r="O136" s="3672">
        <v>93.3</v>
      </c>
      <c r="P136" s="3672">
        <v>98.5</v>
      </c>
      <c r="Q136" s="3672">
        <v>94.8</v>
      </c>
      <c r="R136" s="3672">
        <v>95.7</v>
      </c>
      <c r="S136" s="3672">
        <v>101.2</v>
      </c>
      <c r="T136" s="3672">
        <v>104.4</v>
      </c>
      <c r="U136" s="3672">
        <v>104.8</v>
      </c>
      <c r="V136" s="3672">
        <v>108.2</v>
      </c>
      <c r="W136" s="3672">
        <v>110.7</v>
      </c>
      <c r="X136" s="3672">
        <v>107.6</v>
      </c>
      <c r="Y136" s="3672">
        <v>89.9</v>
      </c>
      <c r="Z136" s="3672">
        <v>100</v>
      </c>
      <c r="AA136" s="3672">
        <v>99.5</v>
      </c>
      <c r="AB136" s="3672">
        <v>100.9</v>
      </c>
      <c r="AC136" s="3672">
        <v>103.3</v>
      </c>
      <c r="AD136" s="3672">
        <v>106.8</v>
      </c>
      <c r="AE136" s="3672"/>
      <c r="AF136" s="3672"/>
      <c r="AG136" s="3672"/>
      <c r="AH136" s="3672"/>
      <c r="AI136" s="3673"/>
    </row>
    <row r="137" spans="2:36">
      <c r="B137" s="3669"/>
      <c r="C137" s="3688"/>
      <c r="D137" s="3396" t="s">
        <v>2387</v>
      </c>
      <c r="E137" s="3689">
        <v>124.6</v>
      </c>
      <c r="F137" s="3676">
        <v>124.5</v>
      </c>
      <c r="G137" s="3676">
        <v>116.5</v>
      </c>
      <c r="H137" s="3676">
        <v>99.5</v>
      </c>
      <c r="I137" s="3676">
        <v>88.3</v>
      </c>
      <c r="J137" s="3676">
        <v>86.4</v>
      </c>
      <c r="K137" s="3676">
        <v>89.7</v>
      </c>
      <c r="L137" s="3676">
        <v>96.1</v>
      </c>
      <c r="M137" s="3676">
        <v>99</v>
      </c>
      <c r="N137" s="3676">
        <v>90.3</v>
      </c>
      <c r="O137" s="3676">
        <v>89</v>
      </c>
      <c r="P137" s="3676">
        <v>94.1</v>
      </c>
      <c r="Q137" s="3676">
        <v>90.5</v>
      </c>
      <c r="R137" s="3676">
        <v>91.3</v>
      </c>
      <c r="S137" s="3676">
        <v>96.6</v>
      </c>
      <c r="T137" s="3676">
        <v>99.7</v>
      </c>
      <c r="U137" s="3676">
        <v>100</v>
      </c>
      <c r="V137" s="3676">
        <v>103.3</v>
      </c>
      <c r="W137" s="3676">
        <v>105.7</v>
      </c>
      <c r="X137" s="3676">
        <v>102.7</v>
      </c>
      <c r="Y137" s="3676">
        <v>85.6</v>
      </c>
      <c r="Z137" s="3676"/>
      <c r="AA137" s="3676"/>
      <c r="AB137" s="3676"/>
      <c r="AC137" s="3676"/>
      <c r="AD137" s="3676"/>
      <c r="AE137" s="3676"/>
      <c r="AF137" s="3676"/>
      <c r="AG137" s="3676"/>
      <c r="AH137" s="3676"/>
      <c r="AI137" s="3677"/>
    </row>
    <row r="138" spans="2:36">
      <c r="B138" s="3669"/>
      <c r="C138" s="3395" t="s">
        <v>2354</v>
      </c>
      <c r="D138" s="3325" t="s">
        <v>2383</v>
      </c>
      <c r="E138" s="3397">
        <f>E140*$W$138/$W$140</f>
        <v>86.167397505015032</v>
      </c>
      <c r="F138" s="3398">
        <f t="shared" ref="F138:V138" si="73">F140*$W$138/$W$140</f>
        <v>88.929173066073204</v>
      </c>
      <c r="G138" s="3398">
        <f t="shared" si="73"/>
        <v>91.783007812499989</v>
      </c>
      <c r="H138" s="3398">
        <f t="shared" si="73"/>
        <v>93.808309890609323</v>
      </c>
      <c r="I138" s="3398">
        <f t="shared" si="73"/>
        <v>94.820960929663983</v>
      </c>
      <c r="J138" s="3398">
        <f t="shared" si="73"/>
        <v>94.913020115032595</v>
      </c>
      <c r="K138" s="3398">
        <f t="shared" si="73"/>
        <v>94.360665002820951</v>
      </c>
      <c r="L138" s="3398">
        <f t="shared" si="73"/>
        <v>93.992428261346532</v>
      </c>
      <c r="M138" s="3398">
        <f t="shared" si="73"/>
        <v>94.636842558926759</v>
      </c>
      <c r="N138" s="3398">
        <f t="shared" si="73"/>
        <v>95.097138485769804</v>
      </c>
      <c r="O138" s="3398">
        <f t="shared" si="73"/>
        <v>94.544783373558175</v>
      </c>
      <c r="P138" s="3398">
        <f t="shared" si="73"/>
        <v>93.808309890609323</v>
      </c>
      <c r="Q138" s="3398">
        <f t="shared" si="73"/>
        <v>92.979777222291872</v>
      </c>
      <c r="R138" s="3398">
        <f t="shared" si="73"/>
        <v>91.690948627131391</v>
      </c>
      <c r="S138" s="3398">
        <f t="shared" si="73"/>
        <v>90.862415958813926</v>
      </c>
      <c r="T138" s="3398">
        <f t="shared" si="73"/>
        <v>91.322711885656972</v>
      </c>
      <c r="U138" s="3398">
        <f t="shared" si="73"/>
        <v>92.05918536860581</v>
      </c>
      <c r="V138" s="3398">
        <f t="shared" si="73"/>
        <v>92.887718036923275</v>
      </c>
      <c r="W138" s="3398">
        <f>W139*$AB$138/$AB$139</f>
        <v>94.268605817452354</v>
      </c>
      <c r="X138" s="3398">
        <f t="shared" ref="X138:AA138" si="74">X139*$AB$138/$AB$139</f>
        <v>97.407622868605799</v>
      </c>
      <c r="Y138" s="3398">
        <f t="shared" si="74"/>
        <v>98.290471414242717</v>
      </c>
      <c r="Z138" s="3398">
        <f t="shared" si="74"/>
        <v>98.094282848545632</v>
      </c>
      <c r="AA138" s="3398">
        <f t="shared" si="74"/>
        <v>98.094282848545632</v>
      </c>
      <c r="AB138" s="3678">
        <v>97.8</v>
      </c>
      <c r="AC138" s="3678">
        <v>98.2</v>
      </c>
      <c r="AD138" s="3678">
        <v>99</v>
      </c>
      <c r="AE138" s="3678">
        <v>100</v>
      </c>
      <c r="AF138" s="3678">
        <v>100.9</v>
      </c>
      <c r="AG138" s="3678">
        <v>102.3</v>
      </c>
      <c r="AH138" s="3678">
        <v>102.7</v>
      </c>
      <c r="AI138" s="3679">
        <v>104</v>
      </c>
    </row>
    <row r="139" spans="2:36">
      <c r="B139" s="3669"/>
      <c r="C139" s="3690"/>
      <c r="D139" s="3317" t="s">
        <v>2351</v>
      </c>
      <c r="E139" s="3680">
        <v>86.8</v>
      </c>
      <c r="F139" s="3681">
        <v>89.5</v>
      </c>
      <c r="G139" s="3681">
        <v>92.4</v>
      </c>
      <c r="H139" s="3681">
        <v>94.4</v>
      </c>
      <c r="I139" s="3681">
        <v>95.5</v>
      </c>
      <c r="J139" s="3681">
        <v>95.5</v>
      </c>
      <c r="K139" s="3681">
        <v>95</v>
      </c>
      <c r="L139" s="3681">
        <v>94.6</v>
      </c>
      <c r="M139" s="3681">
        <v>95.2</v>
      </c>
      <c r="N139" s="3681">
        <v>95.7</v>
      </c>
      <c r="O139" s="3681">
        <v>95.2</v>
      </c>
      <c r="P139" s="3681">
        <v>94.4</v>
      </c>
      <c r="Q139" s="3681">
        <v>93.5</v>
      </c>
      <c r="R139" s="3681">
        <v>92.3</v>
      </c>
      <c r="S139" s="3681">
        <v>91.4</v>
      </c>
      <c r="T139" s="3681">
        <v>91.9</v>
      </c>
      <c r="U139" s="3681">
        <v>92.6</v>
      </c>
      <c r="V139" s="3681">
        <v>93.6</v>
      </c>
      <c r="W139" s="3681">
        <v>96.1</v>
      </c>
      <c r="X139" s="3681">
        <v>99.3</v>
      </c>
      <c r="Y139" s="3681">
        <v>100.2</v>
      </c>
      <c r="Z139" s="3681">
        <v>100</v>
      </c>
      <c r="AA139" s="3681">
        <v>100</v>
      </c>
      <c r="AB139" s="3681">
        <v>99.7</v>
      </c>
      <c r="AC139" s="3681">
        <v>99.5</v>
      </c>
      <c r="AD139" s="3681">
        <v>99.9</v>
      </c>
      <c r="AE139" s="3681"/>
      <c r="AF139" s="3681"/>
      <c r="AG139" s="3681"/>
      <c r="AH139" s="3681"/>
      <c r="AI139" s="3682"/>
    </row>
    <row r="140" spans="2:36" ht="14.25" thickBot="1">
      <c r="B140" s="3691"/>
      <c r="C140" s="3692"/>
      <c r="D140" s="3396" t="s">
        <v>2387</v>
      </c>
      <c r="E140" s="3684">
        <v>93.6</v>
      </c>
      <c r="F140" s="3685">
        <v>96.6</v>
      </c>
      <c r="G140" s="3685">
        <v>99.7</v>
      </c>
      <c r="H140" s="3685">
        <v>101.9</v>
      </c>
      <c r="I140" s="3685">
        <v>103</v>
      </c>
      <c r="J140" s="3685">
        <v>103.1</v>
      </c>
      <c r="K140" s="3685">
        <v>102.5</v>
      </c>
      <c r="L140" s="3685">
        <v>102.1</v>
      </c>
      <c r="M140" s="3685">
        <v>102.8</v>
      </c>
      <c r="N140" s="3685">
        <v>103.3</v>
      </c>
      <c r="O140" s="3685">
        <v>102.7</v>
      </c>
      <c r="P140" s="3685">
        <v>101.9</v>
      </c>
      <c r="Q140" s="3685">
        <v>101</v>
      </c>
      <c r="R140" s="3685">
        <v>99.6</v>
      </c>
      <c r="S140" s="3685">
        <v>98.7</v>
      </c>
      <c r="T140" s="3685">
        <v>99.2</v>
      </c>
      <c r="U140" s="3685">
        <v>100</v>
      </c>
      <c r="V140" s="3685">
        <v>100.9</v>
      </c>
      <c r="W140" s="3685">
        <v>102.4</v>
      </c>
      <c r="X140" s="3685">
        <v>104.1</v>
      </c>
      <c r="Y140" s="3685">
        <v>103.7</v>
      </c>
      <c r="Z140" s="3685"/>
      <c r="AA140" s="3685"/>
      <c r="AB140" s="3676"/>
      <c r="AC140" s="3676"/>
      <c r="AD140" s="3676"/>
      <c r="AE140" s="3676"/>
      <c r="AF140" s="3676"/>
      <c r="AG140" s="3676"/>
      <c r="AH140" s="3676"/>
      <c r="AI140" s="3677"/>
    </row>
    <row r="141" spans="2:36">
      <c r="E141" s="3693"/>
      <c r="F141" s="3665"/>
      <c r="X141" s="3665"/>
      <c r="AA141" s="551"/>
      <c r="AB141" s="551"/>
      <c r="AC141" s="551"/>
    </row>
    <row r="142" spans="2:36">
      <c r="E142" s="3693"/>
      <c r="F142" s="3665"/>
      <c r="X142" s="3665"/>
    </row>
    <row r="143" spans="2:36">
      <c r="E143" s="3693"/>
      <c r="F143" s="3665"/>
      <c r="X143" s="3665"/>
    </row>
    <row r="144" spans="2:36">
      <c r="E144" s="3693"/>
      <c r="F144" s="3665"/>
      <c r="X144" s="3665"/>
    </row>
    <row r="145" spans="5:24">
      <c r="E145" s="3693"/>
      <c r="F145" s="3665"/>
      <c r="X145" s="3665"/>
    </row>
    <row r="146" spans="5:24">
      <c r="E146" s="3693"/>
      <c r="F146" s="3665"/>
      <c r="X146" s="3665"/>
    </row>
    <row r="147" spans="5:24">
      <c r="E147" s="3693"/>
      <c r="F147" s="3665"/>
      <c r="X147" s="3665"/>
    </row>
    <row r="148" spans="5:24">
      <c r="E148" s="3693"/>
      <c r="F148" s="3665"/>
      <c r="X148" s="3665"/>
    </row>
    <row r="149" spans="5:24">
      <c r="E149" s="3693"/>
      <c r="F149" s="3665"/>
      <c r="X149" s="3665"/>
    </row>
    <row r="150" spans="5:24">
      <c r="E150" s="3693"/>
      <c r="F150" s="3665"/>
      <c r="X150" s="3665"/>
    </row>
    <row r="151" spans="5:24">
      <c r="E151" s="3693"/>
      <c r="F151" s="3665"/>
      <c r="X151" s="3665"/>
    </row>
    <row r="152" spans="5:24">
      <c r="E152" s="3693"/>
      <c r="F152" s="3665"/>
      <c r="X152" s="3665"/>
    </row>
    <row r="153" spans="5:24">
      <c r="E153" s="3693"/>
      <c r="F153" s="3665"/>
    </row>
    <row r="154" spans="5:24">
      <c r="E154" s="3693"/>
      <c r="F154" s="3665"/>
    </row>
    <row r="155" spans="5:24">
      <c r="E155" s="3693"/>
      <c r="F155" s="3665"/>
    </row>
    <row r="156" spans="5:24">
      <c r="E156" s="3693"/>
      <c r="F156" s="3665"/>
    </row>
    <row r="157" spans="5:24">
      <c r="F157" s="3665"/>
    </row>
    <row r="158" spans="5:24">
      <c r="F158" s="3665"/>
    </row>
  </sheetData>
  <mergeCells count="6">
    <mergeCell ref="AJ80:AJ81"/>
    <mergeCell ref="F2:AD2"/>
    <mergeCell ref="B3:C3"/>
    <mergeCell ref="B4:B7"/>
    <mergeCell ref="B64:B67"/>
    <mergeCell ref="E62:AI62"/>
  </mergeCells>
  <phoneticPr fontId="2"/>
  <pageMargins left="0.70866141732283472" right="0.70866141732283472" top="0.74803149606299213" bottom="0.74803149606299213" header="0.31496062992125984" footer="0.31496062992125984"/>
  <pageSetup paperSize="9" scale="28" fitToWidth="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9" tint="0.39997558519241921"/>
  </sheetPr>
  <dimension ref="A1:N56"/>
  <sheetViews>
    <sheetView workbookViewId="0">
      <selection activeCell="H55" sqref="A50:H55"/>
    </sheetView>
  </sheetViews>
  <sheetFormatPr defaultRowHeight="13.5"/>
  <cols>
    <col min="1" max="1" width="1.625" style="141" customWidth="1"/>
    <col min="2" max="2" width="27.625" style="141" customWidth="1"/>
    <col min="3" max="3" width="9" style="142"/>
    <col min="4" max="16384" width="9" style="141"/>
  </cols>
  <sheetData>
    <row r="1" spans="1:14" ht="14.25">
      <c r="B1" s="1124" t="s">
        <v>1865</v>
      </c>
      <c r="G1" s="1125"/>
      <c r="H1" s="1125"/>
    </row>
    <row r="2" spans="1:14" ht="14.25" thickBot="1">
      <c r="B2" s="796"/>
      <c r="G2" s="1125"/>
      <c r="H2" s="1125"/>
    </row>
    <row r="3" spans="1:14" ht="13.9" customHeight="1">
      <c r="A3" s="1127"/>
      <c r="B3" s="1910"/>
      <c r="C3" s="3908"/>
      <c r="D3" s="3909"/>
      <c r="E3" s="3909"/>
      <c r="F3" s="3909"/>
      <c r="G3" s="3909"/>
      <c r="H3" s="3909"/>
      <c r="I3" s="3909"/>
      <c r="J3" s="3909"/>
      <c r="K3" s="1128"/>
      <c r="L3" s="1128"/>
      <c r="M3" s="1128"/>
      <c r="N3" s="1921"/>
    </row>
    <row r="4" spans="1:14" ht="13.9" customHeight="1">
      <c r="A4" s="3910" t="s">
        <v>977</v>
      </c>
      <c r="B4" s="3911"/>
      <c r="C4" s="1144"/>
      <c r="D4" s="1129"/>
      <c r="E4" s="1129"/>
      <c r="F4" s="1130"/>
      <c r="G4" s="1130"/>
      <c r="H4" s="1130"/>
      <c r="I4" s="1130"/>
      <c r="J4" s="1130"/>
      <c r="K4" s="1130"/>
      <c r="L4" s="1130"/>
      <c r="M4" s="1905"/>
      <c r="N4" s="1922"/>
    </row>
    <row r="5" spans="1:14" s="1126" customFormat="1" ht="13.9" customHeight="1">
      <c r="A5" s="1131"/>
      <c r="B5" s="1132"/>
      <c r="C5" s="1131" t="s">
        <v>978</v>
      </c>
      <c r="D5" s="1133" t="s">
        <v>979</v>
      </c>
      <c r="E5" s="1133" t="s">
        <v>980</v>
      </c>
      <c r="F5" s="1134" t="s">
        <v>981</v>
      </c>
      <c r="G5" s="1134" t="s">
        <v>982</v>
      </c>
      <c r="H5" s="1134" t="s">
        <v>983</v>
      </c>
      <c r="I5" s="1134" t="s">
        <v>984</v>
      </c>
      <c r="J5" s="1134" t="s">
        <v>985</v>
      </c>
      <c r="K5" s="1134" t="s">
        <v>986</v>
      </c>
      <c r="L5" s="1133" t="s">
        <v>987</v>
      </c>
      <c r="M5" s="1133" t="s">
        <v>988</v>
      </c>
      <c r="N5" s="1135" t="s">
        <v>1859</v>
      </c>
    </row>
    <row r="6" spans="1:14" ht="13.9" customHeight="1">
      <c r="A6" s="1136"/>
      <c r="B6" s="1911" t="s">
        <v>48</v>
      </c>
      <c r="C6" s="1966">
        <v>103.9</v>
      </c>
      <c r="D6" s="1967">
        <v>103.8</v>
      </c>
      <c r="E6" s="1968">
        <v>104.1</v>
      </c>
      <c r="F6" s="1968">
        <v>101.6</v>
      </c>
      <c r="G6" s="1967">
        <v>100.4</v>
      </c>
      <c r="H6" s="1967">
        <v>99.9</v>
      </c>
      <c r="I6" s="1967">
        <v>99.1</v>
      </c>
      <c r="J6" s="1967">
        <v>99.3</v>
      </c>
      <c r="K6" s="1967">
        <v>101.3</v>
      </c>
      <c r="L6" s="1967">
        <v>101.3</v>
      </c>
      <c r="M6" s="1967">
        <v>100.8</v>
      </c>
      <c r="N6" s="1939">
        <v>101.1</v>
      </c>
    </row>
    <row r="7" spans="1:14" ht="13.9" customHeight="1">
      <c r="A7" s="1136"/>
      <c r="B7" s="1912" t="s">
        <v>49</v>
      </c>
      <c r="C7" s="1966">
        <v>103.8</v>
      </c>
      <c r="D7" s="1968">
        <v>103.7</v>
      </c>
      <c r="E7" s="1968">
        <v>104.1</v>
      </c>
      <c r="F7" s="1968">
        <v>101.6</v>
      </c>
      <c r="G7" s="1968">
        <v>100.4</v>
      </c>
      <c r="H7" s="1968">
        <v>99.9</v>
      </c>
      <c r="I7" s="1968">
        <v>99.1</v>
      </c>
      <c r="J7" s="1968">
        <v>99.3</v>
      </c>
      <c r="K7" s="1968">
        <v>101.4</v>
      </c>
      <c r="L7" s="1968">
        <v>101.3</v>
      </c>
      <c r="M7" s="1968">
        <v>100.9</v>
      </c>
      <c r="N7" s="1939">
        <v>101.1</v>
      </c>
    </row>
    <row r="8" spans="1:14" ht="13.9" customHeight="1">
      <c r="A8" s="1136"/>
      <c r="B8" s="1912" t="s">
        <v>139</v>
      </c>
      <c r="C8" s="1966">
        <v>98.5</v>
      </c>
      <c r="D8" s="1968">
        <v>98.9</v>
      </c>
      <c r="E8" s="1968">
        <v>102.2</v>
      </c>
      <c r="F8" s="1968">
        <v>101.1</v>
      </c>
      <c r="G8" s="1968">
        <v>100.4</v>
      </c>
      <c r="H8" s="1968">
        <v>100.3</v>
      </c>
      <c r="I8" s="1968">
        <v>99.7</v>
      </c>
      <c r="J8" s="1968">
        <v>100.4</v>
      </c>
      <c r="K8" s="1968">
        <v>104.7</v>
      </c>
      <c r="L8" s="1968">
        <v>107.5</v>
      </c>
      <c r="M8" s="1968">
        <v>109.1</v>
      </c>
      <c r="N8" s="1939">
        <v>110.4</v>
      </c>
    </row>
    <row r="9" spans="1:14" ht="13.9" customHeight="1">
      <c r="A9" s="1136"/>
      <c r="B9" s="1912" t="s">
        <v>140</v>
      </c>
      <c r="C9" s="1966">
        <v>82.4</v>
      </c>
      <c r="D9" s="1968">
        <v>83.6</v>
      </c>
      <c r="E9" s="1968">
        <v>84.5</v>
      </c>
      <c r="F9" s="1968">
        <v>84</v>
      </c>
      <c r="G9" s="1968">
        <v>89.5</v>
      </c>
      <c r="H9" s="1968">
        <v>99.8</v>
      </c>
      <c r="I9" s="1968">
        <v>99.3</v>
      </c>
      <c r="J9" s="1968">
        <v>99</v>
      </c>
      <c r="K9" s="1968">
        <v>102.6</v>
      </c>
      <c r="L9" s="1968">
        <v>102.3</v>
      </c>
      <c r="M9" s="1968">
        <v>103.4</v>
      </c>
      <c r="N9" s="1939">
        <v>105.4</v>
      </c>
    </row>
    <row r="10" spans="1:14" ht="13.9" customHeight="1">
      <c r="A10" s="1136"/>
      <c r="B10" s="1912" t="s">
        <v>141</v>
      </c>
      <c r="C10" s="1966">
        <v>100.8</v>
      </c>
      <c r="D10" s="1968">
        <v>101.2</v>
      </c>
      <c r="E10" s="1968">
        <v>101.7</v>
      </c>
      <c r="F10" s="1968">
        <v>101.5</v>
      </c>
      <c r="G10" s="1968">
        <v>100.2</v>
      </c>
      <c r="H10" s="1968">
        <v>100.1</v>
      </c>
      <c r="I10" s="1968">
        <v>100.2</v>
      </c>
      <c r="J10" s="1968">
        <v>100.9</v>
      </c>
      <c r="K10" s="1968">
        <v>104</v>
      </c>
      <c r="L10" s="1968">
        <v>105.6</v>
      </c>
      <c r="M10" s="1968">
        <v>107.1</v>
      </c>
      <c r="N10" s="1939">
        <v>107.6</v>
      </c>
    </row>
    <row r="11" spans="1:14" ht="13.9" customHeight="1">
      <c r="A11" s="1136"/>
      <c r="B11" s="1912" t="s">
        <v>142</v>
      </c>
      <c r="C11" s="1966">
        <v>100.6</v>
      </c>
      <c r="D11" s="1968">
        <v>101.5</v>
      </c>
      <c r="E11" s="1968">
        <v>102.2</v>
      </c>
      <c r="F11" s="1968">
        <v>100.7</v>
      </c>
      <c r="G11" s="1968">
        <v>100.2</v>
      </c>
      <c r="H11" s="1968">
        <v>99.9</v>
      </c>
      <c r="I11" s="1968">
        <v>99.7</v>
      </c>
      <c r="J11" s="1968">
        <v>99.6</v>
      </c>
      <c r="K11" s="1968">
        <v>99.4</v>
      </c>
      <c r="L11" s="1968">
        <v>97.8</v>
      </c>
      <c r="M11" s="1968">
        <v>96.1</v>
      </c>
      <c r="N11" s="1939">
        <v>95.8</v>
      </c>
    </row>
    <row r="12" spans="1:14" ht="13.9" customHeight="1">
      <c r="A12" s="1136"/>
      <c r="B12" s="1912" t="s">
        <v>143</v>
      </c>
      <c r="C12" s="1966">
        <v>127.5</v>
      </c>
      <c r="D12" s="1968">
        <v>123.6</v>
      </c>
      <c r="E12" s="1968">
        <v>122.1</v>
      </c>
      <c r="F12" s="1968">
        <v>115.4</v>
      </c>
      <c r="G12" s="1968">
        <v>106.3</v>
      </c>
      <c r="H12" s="1968">
        <v>98.7</v>
      </c>
      <c r="I12" s="1968">
        <v>92.9</v>
      </c>
      <c r="J12" s="1968">
        <v>90.9</v>
      </c>
      <c r="K12" s="1968">
        <v>93.3</v>
      </c>
      <c r="L12" s="1968">
        <v>92.9</v>
      </c>
      <c r="M12" s="1968">
        <v>91.8</v>
      </c>
      <c r="N12" s="1939">
        <v>90.9</v>
      </c>
    </row>
    <row r="13" spans="1:14" ht="13.9" customHeight="1">
      <c r="A13" s="1136"/>
      <c r="B13" s="1912" t="s">
        <v>144</v>
      </c>
      <c r="C13" s="1966">
        <v>101.8</v>
      </c>
      <c r="D13" s="1968">
        <v>101.5</v>
      </c>
      <c r="E13" s="1968">
        <v>100.9</v>
      </c>
      <c r="F13" s="1968">
        <v>100.6</v>
      </c>
      <c r="G13" s="1968">
        <v>100.3</v>
      </c>
      <c r="H13" s="1968">
        <v>99.9</v>
      </c>
      <c r="I13" s="1968">
        <v>99.6</v>
      </c>
      <c r="J13" s="1968">
        <v>99.4</v>
      </c>
      <c r="K13" s="1968">
        <v>100.6</v>
      </c>
      <c r="L13" s="1968">
        <v>100.5</v>
      </c>
      <c r="M13" s="1968">
        <v>99.7</v>
      </c>
      <c r="N13" s="1939">
        <v>99.6</v>
      </c>
    </row>
    <row r="14" spans="1:14" ht="13.9" customHeight="1">
      <c r="A14" s="1136"/>
      <c r="B14" s="1912" t="s">
        <v>145</v>
      </c>
      <c r="C14" s="1966">
        <v>97.5</v>
      </c>
      <c r="D14" s="1968">
        <v>99.6</v>
      </c>
      <c r="E14" s="1968">
        <v>100.8</v>
      </c>
      <c r="F14" s="1968">
        <v>96.2</v>
      </c>
      <c r="G14" s="1968">
        <v>98</v>
      </c>
      <c r="H14" s="1968">
        <v>100.3</v>
      </c>
      <c r="I14" s="1968">
        <v>100.5</v>
      </c>
      <c r="J14" s="1968">
        <v>101.7</v>
      </c>
      <c r="K14" s="1968">
        <v>105.3</v>
      </c>
      <c r="L14" s="1968">
        <v>101.3</v>
      </c>
      <c r="M14" s="1968">
        <v>100.5</v>
      </c>
      <c r="N14" s="1939">
        <v>102.5</v>
      </c>
    </row>
    <row r="15" spans="1:14" ht="13.9" customHeight="1">
      <c r="A15" s="1136"/>
      <c r="B15" s="1912" t="s">
        <v>146</v>
      </c>
      <c r="C15" s="1966">
        <v>102.9</v>
      </c>
      <c r="D15" s="1968">
        <v>100.7</v>
      </c>
      <c r="E15" s="1968">
        <v>101.1</v>
      </c>
      <c r="F15" s="1968">
        <v>100.4</v>
      </c>
      <c r="G15" s="1968">
        <v>100</v>
      </c>
      <c r="H15" s="1968">
        <v>100</v>
      </c>
      <c r="I15" s="1968">
        <v>99.9</v>
      </c>
      <c r="J15" s="1968">
        <v>99.7</v>
      </c>
      <c r="K15" s="1968">
        <v>100.8</v>
      </c>
      <c r="L15" s="1968">
        <v>100.6</v>
      </c>
      <c r="M15" s="1968">
        <v>99.2</v>
      </c>
      <c r="N15" s="1939">
        <v>96.5</v>
      </c>
    </row>
    <row r="16" spans="1:14" ht="13.9" customHeight="1">
      <c r="A16" s="1136"/>
      <c r="B16" s="1912" t="s">
        <v>147</v>
      </c>
      <c r="C16" s="1966">
        <v>133.1</v>
      </c>
      <c r="D16" s="1968">
        <v>128</v>
      </c>
      <c r="E16" s="1968">
        <v>122.3</v>
      </c>
      <c r="F16" s="1968">
        <v>113.4</v>
      </c>
      <c r="G16" s="1968">
        <v>104.1</v>
      </c>
      <c r="H16" s="1968">
        <v>99.2</v>
      </c>
      <c r="I16" s="1968">
        <v>96.5</v>
      </c>
      <c r="J16" s="1968">
        <v>97</v>
      </c>
      <c r="K16" s="1968">
        <v>99.5</v>
      </c>
      <c r="L16" s="1968">
        <v>101</v>
      </c>
      <c r="M16" s="1968">
        <v>100.1</v>
      </c>
      <c r="N16" s="1939">
        <v>100</v>
      </c>
    </row>
    <row r="17" spans="1:14" ht="13.9" customHeight="1">
      <c r="A17" s="1136"/>
      <c r="B17" s="1912" t="s">
        <v>148</v>
      </c>
      <c r="C17" s="1966">
        <v>106</v>
      </c>
      <c r="D17" s="1968">
        <v>106.3</v>
      </c>
      <c r="E17" s="1968">
        <v>105.7</v>
      </c>
      <c r="F17" s="1968">
        <v>102.4</v>
      </c>
      <c r="G17" s="1968">
        <v>100.6</v>
      </c>
      <c r="H17" s="1968">
        <v>99.8</v>
      </c>
      <c r="I17" s="1968">
        <v>98.5</v>
      </c>
      <c r="J17" s="1968">
        <v>98.3</v>
      </c>
      <c r="K17" s="1968">
        <v>99.6</v>
      </c>
      <c r="L17" s="1968">
        <v>99.7</v>
      </c>
      <c r="M17" s="1968">
        <v>99.5</v>
      </c>
      <c r="N17" s="1939">
        <v>100</v>
      </c>
    </row>
    <row r="18" spans="1:14" ht="13.9" customHeight="1">
      <c r="A18" s="1136"/>
      <c r="B18" s="1912" t="s">
        <v>149</v>
      </c>
      <c r="C18" s="1966">
        <v>98</v>
      </c>
      <c r="D18" s="1968">
        <v>98.7</v>
      </c>
      <c r="E18" s="1968">
        <v>100.5</v>
      </c>
      <c r="F18" s="1968">
        <v>100.4</v>
      </c>
      <c r="G18" s="1968">
        <v>100.2</v>
      </c>
      <c r="H18" s="1968">
        <v>99.9</v>
      </c>
      <c r="I18" s="1968">
        <v>100.1</v>
      </c>
      <c r="J18" s="1968">
        <v>100.5</v>
      </c>
      <c r="K18" s="1968">
        <v>104.6</v>
      </c>
      <c r="L18" s="1968">
        <v>106.2</v>
      </c>
      <c r="M18" s="1968">
        <v>107.2</v>
      </c>
      <c r="N18" s="1939">
        <v>107.7</v>
      </c>
    </row>
    <row r="19" spans="1:14" ht="13.9" customHeight="1">
      <c r="A19" s="1136"/>
      <c r="B19" s="1912" t="s">
        <v>150</v>
      </c>
      <c r="C19" s="1966">
        <v>104.1</v>
      </c>
      <c r="D19" s="1968">
        <v>103.2</v>
      </c>
      <c r="E19" s="1968">
        <v>102.6</v>
      </c>
      <c r="F19" s="1968">
        <v>100.5</v>
      </c>
      <c r="G19" s="1968">
        <v>100.6</v>
      </c>
      <c r="H19" s="1968">
        <v>99.9</v>
      </c>
      <c r="I19" s="1968">
        <v>98.6</v>
      </c>
      <c r="J19" s="1968">
        <v>98.7</v>
      </c>
      <c r="K19" s="1968">
        <v>100.8</v>
      </c>
      <c r="L19" s="1968">
        <v>101.3</v>
      </c>
      <c r="M19" s="1968">
        <v>101.2</v>
      </c>
      <c r="N19" s="1939">
        <v>101.6</v>
      </c>
    </row>
    <row r="20" spans="1:14" ht="13.9" customHeight="1">
      <c r="A20" s="1136"/>
      <c r="B20" s="1912" t="s">
        <v>1868</v>
      </c>
      <c r="C20" s="1966">
        <v>104.6</v>
      </c>
      <c r="D20" s="1968">
        <v>104.2</v>
      </c>
      <c r="E20" s="1968">
        <v>104.5</v>
      </c>
      <c r="F20" s="1968">
        <v>101.8</v>
      </c>
      <c r="G20" s="1968">
        <v>100.4</v>
      </c>
      <c r="H20" s="1968">
        <v>99.9</v>
      </c>
      <c r="I20" s="1968">
        <v>99</v>
      </c>
      <c r="J20" s="1968">
        <v>99.2</v>
      </c>
      <c r="K20" s="1968">
        <v>101.8</v>
      </c>
      <c r="L20" s="1968">
        <v>102.1</v>
      </c>
      <c r="M20" s="1968">
        <v>102</v>
      </c>
      <c r="N20" s="1939">
        <v>102.5</v>
      </c>
    </row>
    <row r="21" spans="1:14" ht="13.9" customHeight="1">
      <c r="A21" s="1136"/>
      <c r="B21" s="1912" t="s">
        <v>1869</v>
      </c>
      <c r="C21" s="1966">
        <v>100.6</v>
      </c>
      <c r="D21" s="1968">
        <v>101.5</v>
      </c>
      <c r="E21" s="1968">
        <v>102.2</v>
      </c>
      <c r="F21" s="1968">
        <v>100.7</v>
      </c>
      <c r="G21" s="1968">
        <v>100.2</v>
      </c>
      <c r="H21" s="1968">
        <v>99.9</v>
      </c>
      <c r="I21" s="1968">
        <v>99.7</v>
      </c>
      <c r="J21" s="1968">
        <v>99.6</v>
      </c>
      <c r="K21" s="1968">
        <v>99.4</v>
      </c>
      <c r="L21" s="1968">
        <v>97.8</v>
      </c>
      <c r="M21" s="1968">
        <v>96.1</v>
      </c>
      <c r="N21" s="1939">
        <v>95.8</v>
      </c>
    </row>
    <row r="22" spans="1:14" ht="13.9" customHeight="1">
      <c r="A22" s="1138"/>
      <c r="B22" s="1914" t="s">
        <v>60</v>
      </c>
      <c r="C22" s="1969">
        <v>106.6</v>
      </c>
      <c r="D22" s="1970">
        <v>106.6</v>
      </c>
      <c r="E22" s="1970">
        <v>106</v>
      </c>
      <c r="F22" s="1970">
        <v>101.9</v>
      </c>
      <c r="G22" s="1970">
        <v>100.8</v>
      </c>
      <c r="H22" s="1970">
        <v>100.1</v>
      </c>
      <c r="I22" s="1970">
        <v>98.7</v>
      </c>
      <c r="J22" s="1970">
        <v>98.6</v>
      </c>
      <c r="K22" s="1968">
        <v>100</v>
      </c>
      <c r="L22" s="1968">
        <v>100.1</v>
      </c>
      <c r="M22" s="1968">
        <v>99.7</v>
      </c>
      <c r="N22" s="1939">
        <v>100.3</v>
      </c>
    </row>
    <row r="23" spans="1:14" ht="13.9" customHeight="1">
      <c r="A23" s="1136"/>
      <c r="B23" s="1911" t="s">
        <v>61</v>
      </c>
      <c r="C23" s="1966">
        <v>101.9</v>
      </c>
      <c r="D23" s="1968">
        <v>102.1</v>
      </c>
      <c r="E23" s="1968">
        <v>102.1</v>
      </c>
      <c r="F23" s="1968">
        <v>100.6</v>
      </c>
      <c r="G23" s="1968">
        <v>100.1</v>
      </c>
      <c r="H23" s="1968">
        <v>100</v>
      </c>
      <c r="I23" s="1968">
        <v>99.3</v>
      </c>
      <c r="J23" s="1968">
        <v>99</v>
      </c>
      <c r="K23" s="1971">
        <v>101</v>
      </c>
      <c r="L23" s="1971">
        <v>100.7</v>
      </c>
      <c r="M23" s="1971">
        <v>100.4</v>
      </c>
      <c r="N23" s="3263">
        <v>101.1</v>
      </c>
    </row>
    <row r="24" spans="1:14" ht="13.9" customHeight="1">
      <c r="A24" s="1136"/>
      <c r="B24" s="1912" t="s">
        <v>62</v>
      </c>
      <c r="C24" s="1966">
        <v>101.9</v>
      </c>
      <c r="D24" s="1968">
        <v>102.1</v>
      </c>
      <c r="E24" s="1968">
        <v>102.1</v>
      </c>
      <c r="F24" s="1968">
        <v>100.6</v>
      </c>
      <c r="G24" s="1968">
        <v>100.1</v>
      </c>
      <c r="H24" s="1968">
        <v>100</v>
      </c>
      <c r="I24" s="1968">
        <v>99.3</v>
      </c>
      <c r="J24" s="1968">
        <v>99</v>
      </c>
      <c r="K24" s="1968">
        <v>101</v>
      </c>
      <c r="L24" s="1968">
        <v>100.7</v>
      </c>
      <c r="M24" s="1968">
        <v>100.4</v>
      </c>
      <c r="N24" s="1939">
        <v>101.1</v>
      </c>
    </row>
    <row r="25" spans="1:14" ht="13.9" customHeight="1">
      <c r="A25" s="1136"/>
      <c r="B25" s="1912" t="s">
        <v>63</v>
      </c>
      <c r="C25" s="1966">
        <v>101.9</v>
      </c>
      <c r="D25" s="1968">
        <v>102.1</v>
      </c>
      <c r="E25" s="1968">
        <v>102.1</v>
      </c>
      <c r="F25" s="1968">
        <v>100.6</v>
      </c>
      <c r="G25" s="1968">
        <v>100.1</v>
      </c>
      <c r="H25" s="1968">
        <v>100</v>
      </c>
      <c r="I25" s="1968">
        <v>99.3</v>
      </c>
      <c r="J25" s="1968">
        <v>99</v>
      </c>
      <c r="K25" s="1968">
        <v>101</v>
      </c>
      <c r="L25" s="1968">
        <v>100.7</v>
      </c>
      <c r="M25" s="1968">
        <v>100.4</v>
      </c>
      <c r="N25" s="1939">
        <v>101.1</v>
      </c>
    </row>
    <row r="26" spans="1:14" ht="13.9" customHeight="1">
      <c r="A26" s="1136"/>
      <c r="B26" s="1912" t="s">
        <v>64</v>
      </c>
      <c r="C26" s="1966">
        <v>101.9</v>
      </c>
      <c r="D26" s="1968">
        <v>102.1</v>
      </c>
      <c r="E26" s="1968">
        <v>102.1</v>
      </c>
      <c r="F26" s="1968">
        <v>100.6</v>
      </c>
      <c r="G26" s="1968">
        <v>100.1</v>
      </c>
      <c r="H26" s="1968">
        <v>100</v>
      </c>
      <c r="I26" s="1968">
        <v>99.3</v>
      </c>
      <c r="J26" s="1968">
        <v>99</v>
      </c>
      <c r="K26" s="1968">
        <v>101</v>
      </c>
      <c r="L26" s="1968">
        <v>100.7</v>
      </c>
      <c r="M26" s="1968">
        <v>100.4</v>
      </c>
      <c r="N26" s="1939">
        <v>101.1</v>
      </c>
    </row>
    <row r="27" spans="1:14" ht="13.9" customHeight="1">
      <c r="A27" s="1138"/>
      <c r="B27" s="1914" t="s">
        <v>65</v>
      </c>
      <c r="C27" s="1969">
        <v>101.9</v>
      </c>
      <c r="D27" s="1970">
        <v>102.1</v>
      </c>
      <c r="E27" s="1970">
        <v>102.1</v>
      </c>
      <c r="F27" s="1970">
        <v>100.6</v>
      </c>
      <c r="G27" s="1970">
        <v>100.1</v>
      </c>
      <c r="H27" s="1970">
        <v>100</v>
      </c>
      <c r="I27" s="1970">
        <v>99.3</v>
      </c>
      <c r="J27" s="1970">
        <v>99</v>
      </c>
      <c r="K27" s="1970">
        <v>101</v>
      </c>
      <c r="L27" s="1970">
        <v>100.7</v>
      </c>
      <c r="M27" s="1970">
        <v>100.4</v>
      </c>
      <c r="N27" s="3264">
        <v>101.1</v>
      </c>
    </row>
    <row r="28" spans="1:14" ht="13.9" customHeight="1">
      <c r="A28" s="1139"/>
      <c r="B28" s="1915" t="s">
        <v>989</v>
      </c>
      <c r="C28" s="1966">
        <v>103.5</v>
      </c>
      <c r="D28" s="1968">
        <v>103.4</v>
      </c>
      <c r="E28" s="1968">
        <v>103.7</v>
      </c>
      <c r="F28" s="1968">
        <v>101.4</v>
      </c>
      <c r="G28" s="1968">
        <v>100.3</v>
      </c>
      <c r="H28" s="1968">
        <v>99.9</v>
      </c>
      <c r="I28" s="1968">
        <v>99.2</v>
      </c>
      <c r="J28" s="1968">
        <v>99.2</v>
      </c>
      <c r="K28" s="1968">
        <v>101.3</v>
      </c>
      <c r="L28" s="1968">
        <v>101.2</v>
      </c>
      <c r="M28" s="1968">
        <v>100.8</v>
      </c>
      <c r="N28" s="1939">
        <v>101.1</v>
      </c>
    </row>
    <row r="29" spans="1:14" ht="13.9" customHeight="1">
      <c r="A29" s="1140"/>
      <c r="B29" s="1916" t="s">
        <v>990</v>
      </c>
      <c r="C29" s="1969">
        <v>103.1</v>
      </c>
      <c r="D29" s="1970">
        <v>103.5</v>
      </c>
      <c r="E29" s="1970">
        <v>104.1</v>
      </c>
      <c r="F29" s="1970">
        <v>101.1</v>
      </c>
      <c r="G29" s="1970">
        <v>100.2</v>
      </c>
      <c r="H29" s="1970">
        <v>99.9</v>
      </c>
      <c r="I29" s="1970">
        <v>98.7</v>
      </c>
      <c r="J29" s="1970">
        <v>98.4</v>
      </c>
      <c r="K29" s="1968">
        <v>100.8</v>
      </c>
      <c r="L29" s="1968">
        <v>100.6</v>
      </c>
      <c r="M29" s="1968">
        <v>100.4</v>
      </c>
      <c r="N29" s="1939">
        <v>101.4</v>
      </c>
    </row>
    <row r="30" spans="1:14" ht="13.9" customHeight="1">
      <c r="A30" s="1136"/>
      <c r="B30" s="1913" t="s">
        <v>170</v>
      </c>
      <c r="C30" s="1966">
        <v>103.3</v>
      </c>
      <c r="D30" s="1968">
        <v>103.9</v>
      </c>
      <c r="E30" s="1968">
        <v>104.5</v>
      </c>
      <c r="F30" s="1968">
        <v>101.3</v>
      </c>
      <c r="G30" s="1968">
        <v>100.5</v>
      </c>
      <c r="H30" s="1968">
        <v>99.9</v>
      </c>
      <c r="I30" s="1968">
        <v>99.5</v>
      </c>
      <c r="J30" s="1968">
        <v>100.7</v>
      </c>
      <c r="K30" s="1971">
        <v>102.6</v>
      </c>
      <c r="L30" s="1971">
        <v>103</v>
      </c>
      <c r="M30" s="1971">
        <v>102.3</v>
      </c>
      <c r="N30" s="3263">
        <v>103.4</v>
      </c>
    </row>
    <row r="31" spans="1:14" ht="13.9" customHeight="1">
      <c r="A31" s="1136"/>
      <c r="B31" s="1912" t="s">
        <v>70</v>
      </c>
      <c r="C31" s="1966">
        <v>103.3</v>
      </c>
      <c r="D31" s="1968">
        <v>103.9</v>
      </c>
      <c r="E31" s="1968">
        <v>104.4</v>
      </c>
      <c r="F31" s="1968">
        <v>101.3</v>
      </c>
      <c r="G31" s="1968">
        <v>100.5</v>
      </c>
      <c r="H31" s="1968">
        <v>99.9</v>
      </c>
      <c r="I31" s="1968">
        <v>99.5</v>
      </c>
      <c r="J31" s="1968">
        <v>100.7</v>
      </c>
      <c r="K31" s="1968">
        <v>102.6</v>
      </c>
      <c r="L31" s="1968">
        <v>103</v>
      </c>
      <c r="M31" s="1968">
        <v>102.3</v>
      </c>
      <c r="N31" s="1939">
        <v>103.4</v>
      </c>
    </row>
    <row r="32" spans="1:14" ht="13.9" customHeight="1">
      <c r="A32" s="1136"/>
      <c r="B32" s="1912" t="s">
        <v>71</v>
      </c>
      <c r="C32" s="1966">
        <v>104</v>
      </c>
      <c r="D32" s="1968">
        <v>104.4</v>
      </c>
      <c r="E32" s="1968">
        <v>104.7</v>
      </c>
      <c r="F32" s="1968">
        <v>101.6</v>
      </c>
      <c r="G32" s="1968">
        <v>100.6</v>
      </c>
      <c r="H32" s="1968">
        <v>99.9</v>
      </c>
      <c r="I32" s="1968">
        <v>99.5</v>
      </c>
      <c r="J32" s="1968">
        <v>100.6</v>
      </c>
      <c r="K32" s="1968">
        <v>102.3</v>
      </c>
      <c r="L32" s="1968">
        <v>102.6</v>
      </c>
      <c r="M32" s="1968">
        <v>101.9</v>
      </c>
      <c r="N32" s="1939">
        <v>102.8</v>
      </c>
    </row>
    <row r="33" spans="1:14" ht="13.9" customHeight="1">
      <c r="A33" s="1136"/>
      <c r="B33" s="1912" t="s">
        <v>72</v>
      </c>
      <c r="C33" s="1966">
        <v>99.1</v>
      </c>
      <c r="D33" s="1968">
        <v>100.9</v>
      </c>
      <c r="E33" s="1968">
        <v>103.1</v>
      </c>
      <c r="F33" s="1968">
        <v>99.9</v>
      </c>
      <c r="G33" s="1968">
        <v>99.8</v>
      </c>
      <c r="H33" s="1968">
        <v>99.9</v>
      </c>
      <c r="I33" s="1968">
        <v>99.2</v>
      </c>
      <c r="J33" s="1968">
        <v>102.1</v>
      </c>
      <c r="K33" s="1968">
        <v>105.8</v>
      </c>
      <c r="L33" s="1968">
        <v>105.7</v>
      </c>
      <c r="M33" s="1968">
        <v>105.4</v>
      </c>
      <c r="N33" s="1939">
        <v>107.3</v>
      </c>
    </row>
    <row r="34" spans="1:14" ht="13.9" customHeight="1">
      <c r="A34" s="1136"/>
      <c r="B34" s="1912" t="s">
        <v>73</v>
      </c>
      <c r="C34" s="1966">
        <v>105.1</v>
      </c>
      <c r="D34" s="1968">
        <v>105.1</v>
      </c>
      <c r="E34" s="1968">
        <v>105</v>
      </c>
      <c r="F34" s="1968">
        <v>101.9</v>
      </c>
      <c r="G34" s="1968">
        <v>100.8</v>
      </c>
      <c r="H34" s="1968">
        <v>99.9</v>
      </c>
      <c r="I34" s="1968">
        <v>99.6</v>
      </c>
      <c r="J34" s="1968">
        <v>100.3</v>
      </c>
      <c r="K34" s="1968">
        <v>101.6</v>
      </c>
      <c r="L34" s="1968">
        <v>102</v>
      </c>
      <c r="M34" s="1968">
        <v>101.2</v>
      </c>
      <c r="N34" s="1939">
        <v>102</v>
      </c>
    </row>
    <row r="35" spans="1:14" ht="13.9" customHeight="1">
      <c r="A35" s="1136"/>
      <c r="B35" s="1912" t="s">
        <v>74</v>
      </c>
      <c r="C35" s="1966">
        <v>99.7</v>
      </c>
      <c r="D35" s="1968">
        <v>101.2</v>
      </c>
      <c r="E35" s="1968">
        <v>103.3</v>
      </c>
      <c r="F35" s="1968">
        <v>99.9</v>
      </c>
      <c r="G35" s="1968">
        <v>99.9</v>
      </c>
      <c r="H35" s="1968">
        <v>100</v>
      </c>
      <c r="I35" s="1968">
        <v>99.6</v>
      </c>
      <c r="J35" s="1968">
        <v>101.1</v>
      </c>
      <c r="K35" s="1968">
        <v>104.2</v>
      </c>
      <c r="L35" s="1968">
        <v>104.7</v>
      </c>
      <c r="M35" s="1968">
        <v>104.5</v>
      </c>
      <c r="N35" s="1939">
        <v>106.4</v>
      </c>
    </row>
    <row r="36" spans="1:14" ht="13.9" customHeight="1">
      <c r="A36" s="1136"/>
      <c r="B36" s="1912" t="s">
        <v>72</v>
      </c>
      <c r="C36" s="1966">
        <v>98.3</v>
      </c>
      <c r="D36" s="1968">
        <v>100</v>
      </c>
      <c r="E36" s="1968">
        <v>102.8</v>
      </c>
      <c r="F36" s="1968">
        <v>99.2</v>
      </c>
      <c r="G36" s="1968">
        <v>99.5</v>
      </c>
      <c r="H36" s="1968">
        <v>100</v>
      </c>
      <c r="I36" s="1968">
        <v>99.3</v>
      </c>
      <c r="J36" s="1968">
        <v>101.8</v>
      </c>
      <c r="K36" s="1968">
        <v>105.1</v>
      </c>
      <c r="L36" s="1968">
        <v>105.4</v>
      </c>
      <c r="M36" s="1968">
        <v>105.1</v>
      </c>
      <c r="N36" s="1939">
        <v>107.2</v>
      </c>
    </row>
    <row r="37" spans="1:14" ht="13.9" customHeight="1">
      <c r="A37" s="1136"/>
      <c r="B37" s="1912" t="s">
        <v>73</v>
      </c>
      <c r="C37" s="1966">
        <v>102.3</v>
      </c>
      <c r="D37" s="1968">
        <v>103.4</v>
      </c>
      <c r="E37" s="1968">
        <v>104.6</v>
      </c>
      <c r="F37" s="1968">
        <v>101.2</v>
      </c>
      <c r="G37" s="1968">
        <v>100.4</v>
      </c>
      <c r="H37" s="1968">
        <v>99.9</v>
      </c>
      <c r="I37" s="1968">
        <v>99.4</v>
      </c>
      <c r="J37" s="1968">
        <v>100.6</v>
      </c>
      <c r="K37" s="1968">
        <v>102</v>
      </c>
      <c r="L37" s="1968">
        <v>102.6</v>
      </c>
      <c r="M37" s="1968">
        <v>101.7</v>
      </c>
      <c r="N37" s="1939">
        <v>103</v>
      </c>
    </row>
    <row r="38" spans="1:14" ht="13.9" customHeight="1">
      <c r="A38" s="1136"/>
      <c r="B38" s="1912" t="s">
        <v>75</v>
      </c>
      <c r="C38" s="1966">
        <v>99.2</v>
      </c>
      <c r="D38" s="1968">
        <v>100.8</v>
      </c>
      <c r="E38" s="1968">
        <v>103.1</v>
      </c>
      <c r="F38" s="1968">
        <v>99.7</v>
      </c>
      <c r="G38" s="1968">
        <v>99.8</v>
      </c>
      <c r="H38" s="1968">
        <v>100</v>
      </c>
      <c r="I38" s="1968">
        <v>99.7</v>
      </c>
      <c r="J38" s="1968">
        <v>101.2</v>
      </c>
      <c r="K38" s="1968">
        <v>104.7</v>
      </c>
      <c r="L38" s="1968">
        <v>105.2</v>
      </c>
      <c r="M38" s="1968">
        <v>105.2</v>
      </c>
      <c r="N38" s="1939">
        <v>107.2</v>
      </c>
    </row>
    <row r="39" spans="1:14" ht="13.9" customHeight="1">
      <c r="A39" s="1136"/>
      <c r="B39" s="1912" t="s">
        <v>991</v>
      </c>
      <c r="C39" s="1966">
        <v>100.9</v>
      </c>
      <c r="D39" s="1968">
        <v>103</v>
      </c>
      <c r="E39" s="1968">
        <v>103.9</v>
      </c>
      <c r="F39" s="1968">
        <v>98.2</v>
      </c>
      <c r="G39" s="1968">
        <v>99.3</v>
      </c>
      <c r="H39" s="1968">
        <v>99.7</v>
      </c>
      <c r="I39" s="1968">
        <v>98.3</v>
      </c>
      <c r="J39" s="1968">
        <v>100.5</v>
      </c>
      <c r="K39" s="1968">
        <v>101.2</v>
      </c>
      <c r="L39" s="1968">
        <v>104</v>
      </c>
      <c r="M39" s="1968">
        <v>102</v>
      </c>
      <c r="N39" s="1939">
        <v>105.2</v>
      </c>
    </row>
    <row r="40" spans="1:14" ht="13.9" customHeight="1">
      <c r="A40" s="1136"/>
      <c r="B40" s="1912" t="s">
        <v>77</v>
      </c>
      <c r="C40" s="1966">
        <v>101</v>
      </c>
      <c r="D40" s="1968">
        <v>103.1</v>
      </c>
      <c r="E40" s="1968">
        <v>104</v>
      </c>
      <c r="F40" s="1968">
        <v>98.3</v>
      </c>
      <c r="G40" s="1968">
        <v>99.3</v>
      </c>
      <c r="H40" s="1968">
        <v>99.7</v>
      </c>
      <c r="I40" s="1968">
        <v>98.4</v>
      </c>
      <c r="J40" s="1968">
        <v>101</v>
      </c>
      <c r="K40" s="1968">
        <v>101.7</v>
      </c>
      <c r="L40" s="1968">
        <v>98.9</v>
      </c>
      <c r="M40" s="1968">
        <v>97</v>
      </c>
      <c r="N40" s="1939">
        <v>100</v>
      </c>
    </row>
    <row r="41" spans="1:14" ht="13.9" customHeight="1">
      <c r="A41" s="1138"/>
      <c r="B41" s="1914" t="s">
        <v>78</v>
      </c>
      <c r="C41" s="1969">
        <v>93.1</v>
      </c>
      <c r="D41" s="1970">
        <v>104.2</v>
      </c>
      <c r="E41" s="1970">
        <v>99</v>
      </c>
      <c r="F41" s="1970">
        <v>87.7</v>
      </c>
      <c r="G41" s="1970">
        <v>91.7</v>
      </c>
      <c r="H41" s="1970">
        <v>102.2</v>
      </c>
      <c r="I41" s="1970">
        <v>104.3</v>
      </c>
      <c r="J41" s="1970">
        <v>114.5</v>
      </c>
      <c r="K41" s="1970">
        <v>103.5</v>
      </c>
      <c r="L41" s="1970">
        <v>79.400000000000006</v>
      </c>
      <c r="M41" s="1970">
        <v>78.099999999999994</v>
      </c>
      <c r="N41" s="3264">
        <v>84.8</v>
      </c>
    </row>
    <row r="42" spans="1:14" ht="13.9" customHeight="1">
      <c r="A42" s="1136"/>
      <c r="B42" s="1911" t="s">
        <v>171</v>
      </c>
      <c r="C42" s="1972" t="s">
        <v>242</v>
      </c>
      <c r="D42" s="1973" t="s">
        <v>242</v>
      </c>
      <c r="E42" s="1973" t="s">
        <v>242</v>
      </c>
      <c r="F42" s="1973" t="s">
        <v>242</v>
      </c>
      <c r="G42" s="1973" t="s">
        <v>242</v>
      </c>
      <c r="H42" s="1973" t="s">
        <v>242</v>
      </c>
      <c r="I42" s="1973" t="s">
        <v>242</v>
      </c>
      <c r="J42" s="1973" t="s">
        <v>242</v>
      </c>
      <c r="K42" s="1973" t="s">
        <v>242</v>
      </c>
      <c r="L42" s="1973" t="s">
        <v>242</v>
      </c>
      <c r="M42" s="1973" t="s">
        <v>242</v>
      </c>
      <c r="N42" s="3265" t="s">
        <v>242</v>
      </c>
    </row>
    <row r="43" spans="1:14" ht="13.9" customHeight="1">
      <c r="A43" s="1136"/>
      <c r="B43" s="1917" t="s">
        <v>151</v>
      </c>
      <c r="C43" s="1966">
        <v>100.2</v>
      </c>
      <c r="D43" s="1968">
        <v>101.7</v>
      </c>
      <c r="E43" s="1968">
        <v>104.3</v>
      </c>
      <c r="F43" s="1968">
        <v>100.2</v>
      </c>
      <c r="G43" s="1968">
        <v>99.1</v>
      </c>
      <c r="H43" s="1968">
        <v>98.4</v>
      </c>
      <c r="I43" s="1968">
        <v>98.1</v>
      </c>
      <c r="J43" s="1968">
        <v>99.7</v>
      </c>
      <c r="K43" s="1968">
        <v>100.9</v>
      </c>
      <c r="L43" s="1968">
        <v>98.4</v>
      </c>
      <c r="M43" s="1968">
        <v>98.2</v>
      </c>
      <c r="N43" s="1939">
        <v>99.4</v>
      </c>
    </row>
    <row r="44" spans="1:14" ht="13.9" customHeight="1">
      <c r="A44" s="1141"/>
      <c r="B44" s="1917" t="s">
        <v>759</v>
      </c>
      <c r="C44" s="1966">
        <v>101.6</v>
      </c>
      <c r="D44" s="1968">
        <v>104.1</v>
      </c>
      <c r="E44" s="1968">
        <v>106</v>
      </c>
      <c r="F44" s="1968">
        <v>99.7</v>
      </c>
      <c r="G44" s="1968">
        <v>98.6</v>
      </c>
      <c r="H44" s="1968">
        <v>98</v>
      </c>
      <c r="I44" s="1968">
        <v>98</v>
      </c>
      <c r="J44" s="1968">
        <v>101.8</v>
      </c>
      <c r="K44" s="1968">
        <v>103</v>
      </c>
      <c r="L44" s="1968">
        <v>99.6</v>
      </c>
      <c r="M44" s="1968">
        <v>97.5</v>
      </c>
      <c r="N44" s="1939">
        <v>98.6</v>
      </c>
    </row>
    <row r="45" spans="1:14" ht="13.9" customHeight="1">
      <c r="A45" s="1142"/>
      <c r="B45" s="1917" t="s">
        <v>153</v>
      </c>
      <c r="C45" s="1966">
        <v>118.1</v>
      </c>
      <c r="D45" s="1968">
        <v>113.7</v>
      </c>
      <c r="E45" s="1968">
        <v>110.2</v>
      </c>
      <c r="F45" s="1968">
        <v>104.4</v>
      </c>
      <c r="G45" s="1968">
        <v>103.2</v>
      </c>
      <c r="H45" s="1968">
        <v>99.9</v>
      </c>
      <c r="I45" s="1968">
        <v>94.3</v>
      </c>
      <c r="J45" s="1968">
        <v>89.5</v>
      </c>
      <c r="K45" s="1968">
        <v>88.7</v>
      </c>
      <c r="L45" s="1968">
        <v>86.3</v>
      </c>
      <c r="M45" s="1968">
        <v>84.3</v>
      </c>
      <c r="N45" s="1939">
        <v>83.3</v>
      </c>
    </row>
    <row r="46" spans="1:14" ht="13.9" customHeight="1">
      <c r="A46" s="1142"/>
      <c r="B46" s="1917" t="s">
        <v>992</v>
      </c>
      <c r="C46" s="1972" t="s">
        <v>832</v>
      </c>
      <c r="D46" s="1973" t="s">
        <v>832</v>
      </c>
      <c r="E46" s="1973" t="s">
        <v>832</v>
      </c>
      <c r="F46" s="1973" t="s">
        <v>832</v>
      </c>
      <c r="G46" s="1973" t="s">
        <v>832</v>
      </c>
      <c r="H46" s="1973" t="s">
        <v>832</v>
      </c>
      <c r="I46" s="1973" t="s">
        <v>832</v>
      </c>
      <c r="J46" s="1973" t="s">
        <v>832</v>
      </c>
      <c r="K46" s="1973" t="s">
        <v>832</v>
      </c>
      <c r="L46" s="1973" t="s">
        <v>832</v>
      </c>
      <c r="M46" s="1973" t="s">
        <v>832</v>
      </c>
      <c r="N46" s="3266" t="s">
        <v>832</v>
      </c>
    </row>
    <row r="47" spans="1:14" ht="13.9" customHeight="1">
      <c r="A47" s="1143"/>
      <c r="B47" s="1918" t="s">
        <v>154</v>
      </c>
      <c r="C47" s="1972" t="s">
        <v>993</v>
      </c>
      <c r="D47" s="1973" t="s">
        <v>993</v>
      </c>
      <c r="E47" s="1973" t="s">
        <v>993</v>
      </c>
      <c r="F47" s="1973" t="s">
        <v>993</v>
      </c>
      <c r="G47" s="1973" t="s">
        <v>993</v>
      </c>
      <c r="H47" s="1973" t="s">
        <v>993</v>
      </c>
      <c r="I47" s="1973" t="s">
        <v>993</v>
      </c>
      <c r="J47" s="1973" t="s">
        <v>993</v>
      </c>
      <c r="K47" s="1973" t="s">
        <v>993</v>
      </c>
      <c r="L47" s="1973" t="s">
        <v>993</v>
      </c>
      <c r="M47" s="1973" t="s">
        <v>993</v>
      </c>
      <c r="N47" s="3267" t="s">
        <v>832</v>
      </c>
    </row>
    <row r="48" spans="1:14" ht="13.9" customHeight="1">
      <c r="A48" s="1136"/>
      <c r="B48" s="1912" t="s">
        <v>83</v>
      </c>
      <c r="C48" s="1974">
        <v>104.6</v>
      </c>
      <c r="D48" s="1975">
        <v>103.8</v>
      </c>
      <c r="E48" s="1975">
        <v>103.4</v>
      </c>
      <c r="F48" s="1975">
        <v>103.2</v>
      </c>
      <c r="G48" s="1975">
        <v>101.4</v>
      </c>
      <c r="H48" s="1975">
        <v>100.1</v>
      </c>
      <c r="I48" s="1975">
        <v>99.9</v>
      </c>
      <c r="J48" s="1975">
        <v>99.7</v>
      </c>
      <c r="K48" s="1975">
        <v>101.8</v>
      </c>
      <c r="L48" s="1975">
        <v>103.3</v>
      </c>
      <c r="M48" s="1975">
        <v>103.1</v>
      </c>
      <c r="N48" s="1979">
        <v>102.8</v>
      </c>
    </row>
    <row r="49" spans="1:14" ht="13.9" customHeight="1">
      <c r="A49" s="1144" t="s">
        <v>84</v>
      </c>
      <c r="B49" s="1919" t="s">
        <v>994</v>
      </c>
      <c r="C49" s="1976">
        <v>104.6</v>
      </c>
      <c r="D49" s="1967">
        <v>103.8</v>
      </c>
      <c r="E49" s="1967">
        <v>103.4</v>
      </c>
      <c r="F49" s="1967">
        <v>103.2</v>
      </c>
      <c r="G49" s="1967">
        <v>101.4</v>
      </c>
      <c r="H49" s="1967">
        <v>100.1</v>
      </c>
      <c r="I49" s="1967">
        <v>99.9</v>
      </c>
      <c r="J49" s="1967">
        <v>99.7</v>
      </c>
      <c r="K49" s="1968">
        <v>101.8</v>
      </c>
      <c r="L49" s="1968">
        <v>103.3</v>
      </c>
      <c r="M49" s="1968">
        <v>103.1</v>
      </c>
      <c r="N49" s="1939">
        <v>102.8</v>
      </c>
    </row>
    <row r="50" spans="1:14" ht="14.25" thickBot="1">
      <c r="A50" s="1145" t="s">
        <v>86</v>
      </c>
      <c r="B50" s="1920" t="s">
        <v>173</v>
      </c>
      <c r="C50" s="1977">
        <v>104.6</v>
      </c>
      <c r="D50" s="1978">
        <v>103.8</v>
      </c>
      <c r="E50" s="1978">
        <v>103.4</v>
      </c>
      <c r="F50" s="1978">
        <v>103.2</v>
      </c>
      <c r="G50" s="1978">
        <v>101.4</v>
      </c>
      <c r="H50" s="1978">
        <v>100.1</v>
      </c>
      <c r="I50" s="1978">
        <v>99.9</v>
      </c>
      <c r="J50" s="1978">
        <v>99.7</v>
      </c>
      <c r="K50" s="1978">
        <v>101.8</v>
      </c>
      <c r="L50" s="1978">
        <v>103.3</v>
      </c>
      <c r="M50" s="1978">
        <v>103.1</v>
      </c>
      <c r="N50" s="1940">
        <v>102.8</v>
      </c>
    </row>
    <row r="51" spans="1:14">
      <c r="D51" s="142"/>
      <c r="E51" s="142"/>
      <c r="F51" s="142"/>
      <c r="G51" s="142"/>
    </row>
    <row r="52" spans="1:14">
      <c r="D52" s="142"/>
      <c r="E52" s="142"/>
      <c r="F52" s="142"/>
      <c r="G52" s="142"/>
    </row>
    <row r="53" spans="1:14">
      <c r="D53" s="142"/>
      <c r="E53" s="142"/>
      <c r="F53" s="142"/>
      <c r="G53" s="142"/>
    </row>
    <row r="54" spans="1:14">
      <c r="D54" s="142"/>
      <c r="E54" s="142"/>
      <c r="F54" s="142"/>
      <c r="G54" s="142"/>
    </row>
    <row r="55" spans="1:14">
      <c r="D55" s="142"/>
      <c r="E55" s="142"/>
      <c r="F55" s="142"/>
      <c r="G55" s="142"/>
    </row>
    <row r="56" spans="1:14">
      <c r="D56" s="142"/>
      <c r="E56" s="142"/>
      <c r="F56" s="142"/>
      <c r="G56" s="142"/>
    </row>
  </sheetData>
  <mergeCells count="2">
    <mergeCell ref="C3:J3"/>
    <mergeCell ref="A4:B4"/>
  </mergeCells>
  <phoneticPr fontId="2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314"/>
  <sheetViews>
    <sheetView workbookViewId="0">
      <selection activeCell="B122" sqref="B122"/>
    </sheetView>
  </sheetViews>
  <sheetFormatPr defaultColWidth="8" defaultRowHeight="12"/>
  <cols>
    <col min="1" max="3" width="10.625" style="2457" customWidth="1"/>
    <col min="4" max="4" width="10.25" style="2457" bestFit="1" customWidth="1"/>
    <col min="5" max="6" width="9.75" style="2457" customWidth="1"/>
    <col min="7" max="7" width="9.875" style="2457" customWidth="1"/>
    <col min="8" max="10" width="9.75" style="2457" customWidth="1"/>
    <col min="11" max="11" width="12.25" style="2458" bestFit="1" customWidth="1"/>
    <col min="12" max="12" width="11.75" style="2458" customWidth="1"/>
    <col min="13" max="13" width="10.625" style="2458" customWidth="1"/>
    <col min="14" max="14" width="10.625" style="2457" customWidth="1"/>
    <col min="15" max="15" width="12.125" style="2457" customWidth="1"/>
    <col min="16" max="16" width="7.125" style="2457" customWidth="1"/>
    <col min="17" max="17" width="4.625" style="1607" customWidth="1"/>
    <col min="18" max="18" width="10.625" style="2457" customWidth="1"/>
    <col min="19" max="19" width="7.125" style="2457" customWidth="1"/>
    <col min="20" max="20" width="9.75" style="2457" customWidth="1"/>
    <col min="21" max="21" width="7.625" style="2457" customWidth="1"/>
    <col min="22" max="22" width="12.25" style="2457" customWidth="1"/>
    <col min="23" max="23" width="10.5" style="2457" customWidth="1"/>
    <col min="24" max="25" width="8" style="2457" customWidth="1"/>
    <col min="26" max="26" width="9.625" style="2457" customWidth="1"/>
    <col min="27" max="16384" width="8" style="2457"/>
  </cols>
  <sheetData>
    <row r="1" spans="1:26">
      <c r="A1" s="2455" t="s">
        <v>92</v>
      </c>
      <c r="B1" s="2456"/>
      <c r="C1" s="2456"/>
      <c r="D1" s="2456"/>
      <c r="G1" s="2457" t="s">
        <v>93</v>
      </c>
      <c r="H1" s="2458"/>
      <c r="M1" s="2457"/>
      <c r="R1" s="2459"/>
      <c r="S1" s="2459"/>
      <c r="T1" s="2459"/>
      <c r="U1" s="2459"/>
      <c r="V1" s="2459"/>
      <c r="W1" s="2459"/>
    </row>
    <row r="2" spans="1:26">
      <c r="O2" s="2460" t="s">
        <v>94</v>
      </c>
      <c r="Q2" s="2461"/>
      <c r="R2" s="2459"/>
      <c r="S2" s="2459"/>
      <c r="T2" s="2459"/>
      <c r="U2" s="2459"/>
      <c r="V2" s="2460" t="s">
        <v>94</v>
      </c>
      <c r="W2" s="2459"/>
    </row>
    <row r="3" spans="1:26" ht="9" customHeight="1">
      <c r="A3" s="2462"/>
      <c r="B3" s="2463"/>
      <c r="C3" s="2464"/>
      <c r="D3" s="2464"/>
      <c r="E3" s="2464"/>
      <c r="F3" s="2464"/>
      <c r="G3" s="2464"/>
      <c r="H3" s="2464"/>
      <c r="I3" s="2464"/>
      <c r="J3" s="2464"/>
      <c r="K3" s="2465"/>
      <c r="L3" s="2465"/>
      <c r="M3" s="2465"/>
      <c r="N3" s="2464"/>
      <c r="O3" s="2466"/>
      <c r="P3" s="2467"/>
      <c r="R3" s="2468"/>
      <c r="S3" s="2469"/>
      <c r="T3" s="2468"/>
      <c r="U3" s="2469"/>
      <c r="V3" s="2470"/>
      <c r="W3" s="2469"/>
      <c r="X3" s="2462"/>
      <c r="Y3" s="2464"/>
      <c r="Z3" s="2463"/>
    </row>
    <row r="4" spans="1:26" s="2479" customFormat="1">
      <c r="A4" s="2471"/>
      <c r="B4" s="2472"/>
      <c r="C4" s="2473" t="s">
        <v>95</v>
      </c>
      <c r="D4" s="2474" t="s">
        <v>96</v>
      </c>
      <c r="E4" s="2474" t="s">
        <v>97</v>
      </c>
      <c r="F4" s="2474" t="s">
        <v>98</v>
      </c>
      <c r="G4" s="2474" t="s">
        <v>99</v>
      </c>
      <c r="H4" s="2474" t="s">
        <v>100</v>
      </c>
      <c r="I4" s="2474" t="s">
        <v>101</v>
      </c>
      <c r="J4" s="2474" t="s">
        <v>102</v>
      </c>
      <c r="K4" s="2475" t="s">
        <v>103</v>
      </c>
      <c r="L4" s="2476"/>
      <c r="M4" s="2477"/>
      <c r="N4" s="2477"/>
      <c r="O4" s="2477"/>
      <c r="P4" s="2478" t="s">
        <v>104</v>
      </c>
      <c r="R4" s="2471"/>
      <c r="S4" s="2480" t="s">
        <v>1067</v>
      </c>
      <c r="T4" s="2471"/>
      <c r="U4" s="2480" t="s">
        <v>1068</v>
      </c>
      <c r="V4" s="2481" t="s">
        <v>1069</v>
      </c>
      <c r="W4" s="2482"/>
      <c r="X4" s="2483" t="s">
        <v>623</v>
      </c>
      <c r="Y4" s="2484"/>
      <c r="Z4" s="2472"/>
    </row>
    <row r="5" spans="1:26" s="2479" customFormat="1">
      <c r="A5" s="2471" t="s">
        <v>105</v>
      </c>
      <c r="B5" s="2472"/>
      <c r="C5" s="2473" t="s">
        <v>106</v>
      </c>
      <c r="D5" s="2485" t="s">
        <v>107</v>
      </c>
      <c r="E5" s="2485" t="s">
        <v>108</v>
      </c>
      <c r="F5" s="2485" t="s">
        <v>109</v>
      </c>
      <c r="G5" s="2485" t="s">
        <v>901</v>
      </c>
      <c r="H5" s="2485" t="s">
        <v>110</v>
      </c>
      <c r="I5" s="2485" t="s">
        <v>111</v>
      </c>
      <c r="J5" s="2485" t="s">
        <v>902</v>
      </c>
      <c r="K5" s="2486" t="s">
        <v>112</v>
      </c>
      <c r="L5" s="2474" t="s">
        <v>113</v>
      </c>
      <c r="M5" s="2474" t="s">
        <v>114</v>
      </c>
      <c r="N5" s="2474" t="s">
        <v>115</v>
      </c>
      <c r="O5" s="2474" t="s">
        <v>116</v>
      </c>
      <c r="P5" s="2478" t="s">
        <v>117</v>
      </c>
      <c r="Q5" s="2484"/>
      <c r="R5" s="2471" t="s">
        <v>624</v>
      </c>
      <c r="S5" s="2487" t="s">
        <v>117</v>
      </c>
      <c r="T5" s="2481" t="s">
        <v>625</v>
      </c>
      <c r="U5" s="2487" t="s">
        <v>117</v>
      </c>
      <c r="V5" s="2481" t="s">
        <v>626</v>
      </c>
      <c r="W5" s="2487" t="s">
        <v>117</v>
      </c>
      <c r="X5" s="2477" t="s">
        <v>627</v>
      </c>
      <c r="Y5" s="2488" t="s">
        <v>628</v>
      </c>
      <c r="Z5" s="2489" t="s">
        <v>629</v>
      </c>
    </row>
    <row r="6" spans="1:26" s="2479" customFormat="1">
      <c r="A6" s="2490"/>
      <c r="B6" s="2491"/>
      <c r="C6" s="2492"/>
      <c r="D6" s="2493"/>
      <c r="E6" s="2493"/>
      <c r="F6" s="2493"/>
      <c r="G6" s="2493"/>
      <c r="H6" s="2493"/>
      <c r="I6" s="2493"/>
      <c r="J6" s="2493"/>
      <c r="K6" s="2494" t="s">
        <v>118</v>
      </c>
      <c r="L6" s="2495" t="s">
        <v>119</v>
      </c>
      <c r="M6" s="2493" t="s">
        <v>1070</v>
      </c>
      <c r="N6" s="2493" t="s">
        <v>120</v>
      </c>
      <c r="O6" s="2493" t="s">
        <v>121</v>
      </c>
      <c r="P6" s="2496" t="s">
        <v>122</v>
      </c>
      <c r="Q6" s="2484"/>
      <c r="R6" s="2490"/>
      <c r="S6" s="2496" t="s">
        <v>122</v>
      </c>
      <c r="T6" s="2497"/>
      <c r="U6" s="2496" t="s">
        <v>122</v>
      </c>
      <c r="V6" s="2497" t="s">
        <v>630</v>
      </c>
      <c r="W6" s="2496" t="s">
        <v>122</v>
      </c>
      <c r="X6" s="2498"/>
      <c r="Y6" s="2499"/>
      <c r="Z6" s="2491" t="s">
        <v>631</v>
      </c>
    </row>
    <row r="7" spans="1:26" s="2479" customFormat="1" hidden="1">
      <c r="A7" s="2500" t="s">
        <v>20</v>
      </c>
      <c r="B7" s="2501" t="s">
        <v>123</v>
      </c>
      <c r="C7" s="2502"/>
      <c r="D7" s="2503"/>
      <c r="E7" s="2503"/>
      <c r="F7" s="2503"/>
      <c r="G7" s="2503"/>
      <c r="H7" s="2503"/>
      <c r="I7" s="2503"/>
      <c r="J7" s="2503"/>
      <c r="K7" s="2503"/>
      <c r="L7" s="2956"/>
      <c r="M7" s="2503"/>
      <c r="N7" s="2503"/>
      <c r="O7" s="2618"/>
      <c r="P7" s="2504"/>
      <c r="Q7" s="2484"/>
      <c r="R7" s="2505"/>
      <c r="S7" s="2504"/>
      <c r="T7" s="2506"/>
      <c r="U7" s="2504"/>
      <c r="V7" s="2507"/>
      <c r="W7" s="2508"/>
      <c r="X7" s="2484"/>
      <c r="Y7" s="2509"/>
      <c r="Z7" s="2472"/>
    </row>
    <row r="8" spans="1:26" s="2479" customFormat="1" hidden="1">
      <c r="A8" s="2510">
        <v>-2001</v>
      </c>
      <c r="B8" s="2511" t="s">
        <v>124</v>
      </c>
      <c r="C8" s="2512"/>
      <c r="D8" s="2507"/>
      <c r="E8" s="2507"/>
      <c r="F8" s="2507"/>
      <c r="G8" s="2507"/>
      <c r="H8" s="2507"/>
      <c r="I8" s="2507"/>
      <c r="J8" s="2507"/>
      <c r="K8" s="2507"/>
      <c r="L8" s="2957"/>
      <c r="M8" s="2507"/>
      <c r="N8" s="2507"/>
      <c r="O8" s="2619"/>
      <c r="P8" s="2513"/>
      <c r="Q8" s="2484"/>
      <c r="R8" s="2505"/>
      <c r="S8" s="2513"/>
      <c r="T8" s="2506"/>
      <c r="U8" s="2513"/>
      <c r="V8" s="2507"/>
      <c r="W8" s="2508"/>
      <c r="X8" s="2484"/>
      <c r="Y8" s="2509"/>
      <c r="Z8" s="2472"/>
    </row>
    <row r="9" spans="1:26" s="2479" customFormat="1" hidden="1">
      <c r="A9" s="2514"/>
      <c r="B9" s="2511" t="s">
        <v>125</v>
      </c>
      <c r="C9" s="2512"/>
      <c r="D9" s="2507"/>
      <c r="E9" s="2507"/>
      <c r="F9" s="2507"/>
      <c r="G9" s="2507"/>
      <c r="H9" s="2507"/>
      <c r="I9" s="2507"/>
      <c r="J9" s="2507"/>
      <c r="K9" s="2507"/>
      <c r="L9" s="2957"/>
      <c r="M9" s="2507"/>
      <c r="N9" s="2507"/>
      <c r="O9" s="2619"/>
      <c r="P9" s="2513"/>
      <c r="Q9" s="2484"/>
      <c r="R9" s="2505"/>
      <c r="S9" s="2513"/>
      <c r="T9" s="2506"/>
      <c r="U9" s="2513"/>
      <c r="V9" s="2507"/>
      <c r="W9" s="2508"/>
      <c r="X9" s="2484"/>
      <c r="Y9" s="2509"/>
      <c r="Z9" s="2472"/>
    </row>
    <row r="10" spans="1:26" s="2479" customFormat="1" hidden="1">
      <c r="A10" s="2514"/>
      <c r="B10" s="2515" t="s">
        <v>1158</v>
      </c>
      <c r="C10" s="2512"/>
      <c r="D10" s="2507"/>
      <c r="E10" s="2507"/>
      <c r="F10" s="2507"/>
      <c r="G10" s="2507"/>
      <c r="H10" s="2507"/>
      <c r="I10" s="2507"/>
      <c r="J10" s="2507"/>
      <c r="K10" s="2507"/>
      <c r="L10" s="2957"/>
      <c r="M10" s="2507"/>
      <c r="N10" s="2507"/>
      <c r="O10" s="2619"/>
      <c r="P10" s="2513"/>
      <c r="Q10" s="2484"/>
      <c r="R10" s="2516"/>
      <c r="S10" s="2517"/>
      <c r="T10" s="2518"/>
      <c r="U10" s="2517"/>
      <c r="V10" s="2519"/>
      <c r="W10" s="2496"/>
      <c r="X10" s="2498"/>
      <c r="Y10" s="2499"/>
      <c r="Z10" s="2491"/>
    </row>
    <row r="11" spans="1:26" s="2479" customFormat="1" hidden="1">
      <c r="A11" s="2500" t="s">
        <v>21</v>
      </c>
      <c r="B11" s="2501" t="s">
        <v>123</v>
      </c>
      <c r="C11" s="2502"/>
      <c r="D11" s="2503"/>
      <c r="E11" s="2503"/>
      <c r="F11" s="2503"/>
      <c r="G11" s="2503"/>
      <c r="H11" s="2503"/>
      <c r="I11" s="2503"/>
      <c r="J11" s="2503"/>
      <c r="K11" s="2503"/>
      <c r="L11" s="2956"/>
      <c r="M11" s="2503"/>
      <c r="N11" s="2503"/>
      <c r="O11" s="2618"/>
      <c r="P11" s="2504"/>
      <c r="Q11" s="2484"/>
      <c r="R11" s="2505"/>
      <c r="S11" s="2513"/>
      <c r="T11" s="2506"/>
      <c r="U11" s="2513"/>
      <c r="V11" s="2507"/>
      <c r="W11" s="2508"/>
      <c r="X11" s="2484"/>
      <c r="Y11" s="2509"/>
      <c r="Z11" s="2472"/>
    </row>
    <row r="12" spans="1:26" s="2479" customFormat="1" hidden="1">
      <c r="A12" s="2510">
        <v>-2002</v>
      </c>
      <c r="B12" s="2511" t="s">
        <v>124</v>
      </c>
      <c r="C12" s="2512"/>
      <c r="D12" s="2507"/>
      <c r="E12" s="2507"/>
      <c r="F12" s="2507"/>
      <c r="G12" s="2507"/>
      <c r="H12" s="2507"/>
      <c r="I12" s="2507"/>
      <c r="J12" s="2507"/>
      <c r="K12" s="2507"/>
      <c r="L12" s="2957"/>
      <c r="M12" s="2507"/>
      <c r="N12" s="2507"/>
      <c r="O12" s="2619"/>
      <c r="P12" s="2513"/>
      <c r="Q12" s="2484"/>
      <c r="R12" s="2505"/>
      <c r="S12" s="2513"/>
      <c r="T12" s="2506"/>
      <c r="U12" s="2513"/>
      <c r="V12" s="2507"/>
      <c r="W12" s="2508"/>
      <c r="X12" s="2484"/>
      <c r="Y12" s="2509"/>
      <c r="Z12" s="2472"/>
    </row>
    <row r="13" spans="1:26" s="2479" customFormat="1" hidden="1">
      <c r="A13" s="2514"/>
      <c r="B13" s="2511" t="s">
        <v>125</v>
      </c>
      <c r="C13" s="2512"/>
      <c r="D13" s="2507"/>
      <c r="E13" s="2507"/>
      <c r="F13" s="2507"/>
      <c r="G13" s="2507"/>
      <c r="H13" s="2507"/>
      <c r="I13" s="2507"/>
      <c r="J13" s="2507"/>
      <c r="K13" s="2507"/>
      <c r="L13" s="2957"/>
      <c r="M13" s="2507"/>
      <c r="N13" s="2507"/>
      <c r="O13" s="2619"/>
      <c r="P13" s="2513"/>
      <c r="Q13" s="2484"/>
      <c r="R13" s="2505"/>
      <c r="S13" s="2513"/>
      <c r="T13" s="2506"/>
      <c r="U13" s="2513"/>
      <c r="V13" s="2507"/>
      <c r="W13" s="2508"/>
      <c r="X13" s="2484"/>
      <c r="Y13" s="2509"/>
      <c r="Z13" s="2472"/>
    </row>
    <row r="14" spans="1:26" s="2479" customFormat="1" hidden="1">
      <c r="A14" s="2520"/>
      <c r="B14" s="2521" t="s">
        <v>1159</v>
      </c>
      <c r="C14" s="2522"/>
      <c r="D14" s="2519"/>
      <c r="E14" s="2519"/>
      <c r="F14" s="2519"/>
      <c r="G14" s="2519"/>
      <c r="H14" s="2519"/>
      <c r="I14" s="2519"/>
      <c r="J14" s="2519"/>
      <c r="K14" s="2519"/>
      <c r="L14" s="2958"/>
      <c r="M14" s="2519"/>
      <c r="N14" s="2519"/>
      <c r="O14" s="2620"/>
      <c r="P14" s="2517"/>
      <c r="Q14" s="2484"/>
      <c r="R14" s="2505"/>
      <c r="S14" s="2513"/>
      <c r="T14" s="2506"/>
      <c r="U14" s="2513"/>
      <c r="V14" s="2507"/>
      <c r="W14" s="2508"/>
      <c r="X14" s="2484"/>
      <c r="Y14" s="2509"/>
      <c r="Z14" s="2472"/>
    </row>
    <row r="15" spans="1:26" s="2479" customFormat="1" hidden="1">
      <c r="A15" s="2514" t="s">
        <v>22</v>
      </c>
      <c r="B15" s="2523" t="s">
        <v>123</v>
      </c>
      <c r="C15" s="2512"/>
      <c r="D15" s="2507"/>
      <c r="E15" s="2507"/>
      <c r="F15" s="2507"/>
      <c r="G15" s="2507"/>
      <c r="H15" s="2507"/>
      <c r="I15" s="2507"/>
      <c r="J15" s="2507"/>
      <c r="K15" s="2507"/>
      <c r="L15" s="2957"/>
      <c r="M15" s="2507"/>
      <c r="N15" s="2507"/>
      <c r="O15" s="2619"/>
      <c r="P15" s="2513"/>
      <c r="Q15" s="2484"/>
      <c r="R15" s="2524"/>
      <c r="S15" s="2504"/>
      <c r="T15" s="2525"/>
      <c r="U15" s="2504"/>
      <c r="V15" s="2503"/>
      <c r="W15" s="2487"/>
      <c r="X15" s="2477"/>
      <c r="Y15" s="2488"/>
      <c r="Z15" s="2489"/>
    </row>
    <row r="16" spans="1:26" s="2479" customFormat="1" hidden="1">
      <c r="A16" s="2510">
        <v>-2003</v>
      </c>
      <c r="B16" s="2511" t="s">
        <v>124</v>
      </c>
      <c r="C16" s="2512"/>
      <c r="D16" s="2507"/>
      <c r="E16" s="2507"/>
      <c r="F16" s="2507"/>
      <c r="G16" s="2507"/>
      <c r="H16" s="2507"/>
      <c r="I16" s="2507"/>
      <c r="J16" s="2507"/>
      <c r="K16" s="2507"/>
      <c r="L16" s="2957"/>
      <c r="M16" s="2507"/>
      <c r="N16" s="2507"/>
      <c r="O16" s="2619"/>
      <c r="P16" s="2513"/>
      <c r="Q16" s="2484"/>
      <c r="R16" s="2505"/>
      <c r="S16" s="2513"/>
      <c r="T16" s="2506"/>
      <c r="U16" s="2513"/>
      <c r="V16" s="2507"/>
      <c r="W16" s="2508"/>
      <c r="X16" s="2484"/>
      <c r="Y16" s="2509"/>
      <c r="Z16" s="2472"/>
    </row>
    <row r="17" spans="1:26" s="2479" customFormat="1" hidden="1">
      <c r="A17" s="2514"/>
      <c r="B17" s="2511" t="s">
        <v>125</v>
      </c>
      <c r="C17" s="2512"/>
      <c r="D17" s="2507"/>
      <c r="E17" s="2507"/>
      <c r="F17" s="2507"/>
      <c r="G17" s="2507"/>
      <c r="H17" s="2507"/>
      <c r="I17" s="2507"/>
      <c r="J17" s="2507"/>
      <c r="K17" s="2507"/>
      <c r="L17" s="2957"/>
      <c r="M17" s="2507"/>
      <c r="N17" s="2507"/>
      <c r="O17" s="2619"/>
      <c r="P17" s="2513"/>
      <c r="Q17" s="2484"/>
      <c r="R17" s="2505"/>
      <c r="S17" s="2513"/>
      <c r="T17" s="2506"/>
      <c r="U17" s="2513"/>
      <c r="V17" s="2507"/>
      <c r="W17" s="2508"/>
      <c r="X17" s="2484"/>
      <c r="Y17" s="2509"/>
      <c r="Z17" s="2472"/>
    </row>
    <row r="18" spans="1:26" s="2479" customFormat="1" hidden="1">
      <c r="A18" s="2514"/>
      <c r="B18" s="2515" t="s">
        <v>1160</v>
      </c>
      <c r="C18" s="2512"/>
      <c r="D18" s="2507"/>
      <c r="E18" s="2507"/>
      <c r="F18" s="2507"/>
      <c r="G18" s="2507"/>
      <c r="H18" s="2507"/>
      <c r="I18" s="2507"/>
      <c r="J18" s="2507"/>
      <c r="K18" s="2507"/>
      <c r="L18" s="2957"/>
      <c r="M18" s="2507"/>
      <c r="N18" s="2507"/>
      <c r="O18" s="2619"/>
      <c r="P18" s="2513"/>
      <c r="Q18" s="2484"/>
      <c r="R18" s="2516"/>
      <c r="S18" s="2517"/>
      <c r="T18" s="2518"/>
      <c r="U18" s="2517"/>
      <c r="V18" s="2519"/>
      <c r="W18" s="2496"/>
      <c r="X18" s="2498"/>
      <c r="Y18" s="2499"/>
      <c r="Z18" s="2491"/>
    </row>
    <row r="19" spans="1:26" s="2479" customFormat="1" hidden="1">
      <c r="A19" s="2500" t="s">
        <v>23</v>
      </c>
      <c r="B19" s="2501" t="s">
        <v>123</v>
      </c>
      <c r="C19" s="2502"/>
      <c r="D19" s="2503"/>
      <c r="E19" s="2503"/>
      <c r="F19" s="2503"/>
      <c r="G19" s="2503"/>
      <c r="H19" s="2503"/>
      <c r="I19" s="2503"/>
      <c r="J19" s="2503"/>
      <c r="K19" s="2503"/>
      <c r="L19" s="2956"/>
      <c r="M19" s="2503"/>
      <c r="N19" s="2503"/>
      <c r="O19" s="2618"/>
      <c r="P19" s="2504"/>
      <c r="Q19" s="2484"/>
      <c r="R19" s="2505"/>
      <c r="S19" s="2513"/>
      <c r="T19" s="2506"/>
      <c r="U19" s="2513"/>
      <c r="V19" s="2507"/>
      <c r="W19" s="2508"/>
      <c r="X19" s="2484"/>
      <c r="Y19" s="2509"/>
      <c r="Z19" s="2472"/>
    </row>
    <row r="20" spans="1:26" s="2479" customFormat="1" hidden="1">
      <c r="A20" s="2510">
        <v>-2004</v>
      </c>
      <c r="B20" s="2511" t="s">
        <v>124</v>
      </c>
      <c r="C20" s="2512"/>
      <c r="D20" s="2507"/>
      <c r="E20" s="2507"/>
      <c r="F20" s="2507"/>
      <c r="G20" s="2507"/>
      <c r="H20" s="2507"/>
      <c r="I20" s="2507"/>
      <c r="J20" s="2507"/>
      <c r="K20" s="2507"/>
      <c r="L20" s="2957"/>
      <c r="M20" s="2507"/>
      <c r="N20" s="2507"/>
      <c r="O20" s="2619"/>
      <c r="P20" s="2513"/>
      <c r="Q20" s="2484"/>
      <c r="R20" s="2505"/>
      <c r="S20" s="2513"/>
      <c r="T20" s="2506"/>
      <c r="U20" s="2513"/>
      <c r="V20" s="2507"/>
      <c r="W20" s="2508"/>
      <c r="X20" s="2484"/>
      <c r="Y20" s="2509"/>
      <c r="Z20" s="2472"/>
    </row>
    <row r="21" spans="1:26" s="2479" customFormat="1" hidden="1">
      <c r="A21" s="2514"/>
      <c r="B21" s="2511" t="s">
        <v>125</v>
      </c>
      <c r="C21" s="2512"/>
      <c r="D21" s="2507"/>
      <c r="E21" s="2507"/>
      <c r="F21" s="2507"/>
      <c r="G21" s="2507"/>
      <c r="H21" s="2507"/>
      <c r="I21" s="2507"/>
      <c r="J21" s="2507"/>
      <c r="K21" s="2507"/>
      <c r="L21" s="2957"/>
      <c r="M21" s="2507"/>
      <c r="N21" s="2507"/>
      <c r="O21" s="2619"/>
      <c r="P21" s="2513"/>
      <c r="Q21" s="2484"/>
      <c r="R21" s="2505"/>
      <c r="S21" s="2513"/>
      <c r="T21" s="2506"/>
      <c r="U21" s="2513"/>
      <c r="V21" s="2507"/>
      <c r="W21" s="2508"/>
      <c r="X21" s="2484"/>
      <c r="Y21" s="2509"/>
      <c r="Z21" s="2472"/>
    </row>
    <row r="22" spans="1:26" s="2479" customFormat="1" hidden="1">
      <c r="A22" s="2520"/>
      <c r="B22" s="2521" t="s">
        <v>1161</v>
      </c>
      <c r="C22" s="2522"/>
      <c r="D22" s="2519"/>
      <c r="E22" s="2519"/>
      <c r="F22" s="2519"/>
      <c r="G22" s="2519"/>
      <c r="H22" s="2519"/>
      <c r="I22" s="2519"/>
      <c r="J22" s="2519"/>
      <c r="K22" s="2519"/>
      <c r="L22" s="2958"/>
      <c r="M22" s="2519"/>
      <c r="N22" s="2519"/>
      <c r="O22" s="2620"/>
      <c r="P22" s="2517"/>
      <c r="Q22" s="2484"/>
      <c r="R22" s="2505"/>
      <c r="S22" s="2513"/>
      <c r="T22" s="2506"/>
      <c r="U22" s="2513"/>
      <c r="V22" s="2507"/>
      <c r="W22" s="2508"/>
      <c r="X22" s="2484"/>
      <c r="Y22" s="2509"/>
      <c r="Z22" s="2472"/>
    </row>
    <row r="23" spans="1:26" s="2479" customFormat="1" hidden="1">
      <c r="A23" s="2514" t="s">
        <v>24</v>
      </c>
      <c r="B23" s="2523" t="s">
        <v>123</v>
      </c>
      <c r="C23" s="2512"/>
      <c r="D23" s="2507"/>
      <c r="E23" s="2507"/>
      <c r="F23" s="2507"/>
      <c r="G23" s="2507"/>
      <c r="H23" s="2507"/>
      <c r="I23" s="2507"/>
      <c r="J23" s="2507"/>
      <c r="K23" s="2507"/>
      <c r="L23" s="2957"/>
      <c r="M23" s="2507"/>
      <c r="N23" s="2507"/>
      <c r="O23" s="2619"/>
      <c r="P23" s="2513"/>
      <c r="Q23" s="2484"/>
      <c r="R23" s="2524"/>
      <c r="S23" s="2504"/>
      <c r="T23" s="2525"/>
      <c r="U23" s="2504"/>
      <c r="V23" s="2503"/>
      <c r="W23" s="2487"/>
      <c r="X23" s="2477"/>
      <c r="Y23" s="2488"/>
      <c r="Z23" s="2489"/>
    </row>
    <row r="24" spans="1:26" s="2479" customFormat="1" hidden="1">
      <c r="A24" s="2510">
        <v>-2005</v>
      </c>
      <c r="B24" s="2511" t="s">
        <v>124</v>
      </c>
      <c r="C24" s="2512"/>
      <c r="D24" s="2507"/>
      <c r="E24" s="2507"/>
      <c r="F24" s="2507"/>
      <c r="G24" s="2507"/>
      <c r="H24" s="2507"/>
      <c r="I24" s="2507"/>
      <c r="J24" s="2507"/>
      <c r="K24" s="2507"/>
      <c r="L24" s="2957"/>
      <c r="M24" s="2507"/>
      <c r="N24" s="2507"/>
      <c r="O24" s="2619"/>
      <c r="P24" s="2513"/>
      <c r="Q24" s="2484"/>
      <c r="R24" s="2505"/>
      <c r="S24" s="2513"/>
      <c r="T24" s="2506"/>
      <c r="U24" s="2513"/>
      <c r="V24" s="2507"/>
      <c r="W24" s="2508"/>
      <c r="X24" s="2484"/>
      <c r="Y24" s="2509"/>
      <c r="Z24" s="2472"/>
    </row>
    <row r="25" spans="1:26" s="2479" customFormat="1" hidden="1">
      <c r="A25" s="2514"/>
      <c r="B25" s="2511" t="s">
        <v>125</v>
      </c>
      <c r="C25" s="2512"/>
      <c r="D25" s="2507"/>
      <c r="E25" s="2507"/>
      <c r="F25" s="2507"/>
      <c r="G25" s="2507"/>
      <c r="H25" s="2507"/>
      <c r="I25" s="2507"/>
      <c r="J25" s="2507"/>
      <c r="K25" s="2507"/>
      <c r="L25" s="2957"/>
      <c r="M25" s="2507"/>
      <c r="N25" s="2507"/>
      <c r="O25" s="2619"/>
      <c r="P25" s="2513"/>
      <c r="Q25" s="2484"/>
      <c r="R25" s="2505"/>
      <c r="S25" s="2513"/>
      <c r="T25" s="2506"/>
      <c r="U25" s="2513"/>
      <c r="V25" s="2507"/>
      <c r="W25" s="2508"/>
      <c r="X25" s="2484"/>
      <c r="Y25" s="2509"/>
      <c r="Z25" s="2472"/>
    </row>
    <row r="26" spans="1:26" s="2479" customFormat="1" hidden="1">
      <c r="A26" s="2520"/>
      <c r="B26" s="2521" t="s">
        <v>1162</v>
      </c>
      <c r="C26" s="2512"/>
      <c r="D26" s="2507"/>
      <c r="E26" s="2507"/>
      <c r="F26" s="2507"/>
      <c r="G26" s="2507"/>
      <c r="H26" s="2507"/>
      <c r="I26" s="2507"/>
      <c r="J26" s="2507"/>
      <c r="K26" s="2507"/>
      <c r="L26" s="2957"/>
      <c r="M26" s="2507"/>
      <c r="N26" s="2507"/>
      <c r="O26" s="2619"/>
      <c r="P26" s="2513"/>
      <c r="Q26" s="2484"/>
      <c r="R26" s="2516"/>
      <c r="S26" s="2517"/>
      <c r="T26" s="2518"/>
      <c r="U26" s="2517"/>
      <c r="V26" s="2519"/>
      <c r="W26" s="2496"/>
      <c r="X26" s="2498"/>
      <c r="Y26" s="2499"/>
      <c r="Z26" s="2491"/>
    </row>
    <row r="27" spans="1:26" s="2535" customFormat="1">
      <c r="A27" s="2526" t="s">
        <v>1789</v>
      </c>
      <c r="B27" s="2501" t="s">
        <v>123</v>
      </c>
      <c r="C27" s="2527">
        <v>5092730</v>
      </c>
      <c r="D27" s="2528">
        <v>3281965</v>
      </c>
      <c r="E27" s="2528">
        <v>174110</v>
      </c>
      <c r="F27" s="2528">
        <v>766283</v>
      </c>
      <c r="G27" s="2528">
        <v>42741</v>
      </c>
      <c r="H27" s="2528">
        <v>844437</v>
      </c>
      <c r="I27" s="2528">
        <v>128493</v>
      </c>
      <c r="J27" s="2528">
        <v>-337</v>
      </c>
      <c r="K27" s="2528">
        <v>-144963</v>
      </c>
      <c r="L27" s="2531">
        <v>-62225</v>
      </c>
      <c r="M27" s="2528">
        <v>4301163</v>
      </c>
      <c r="N27" s="2528">
        <v>4363387</v>
      </c>
      <c r="O27" s="2555">
        <v>-82738</v>
      </c>
      <c r="P27" s="2529" t="s">
        <v>242</v>
      </c>
      <c r="Q27" s="2530"/>
      <c r="R27" s="2531">
        <v>4265100</v>
      </c>
      <c r="S27" s="2504" t="s">
        <v>242</v>
      </c>
      <c r="T27" s="2528">
        <v>972593</v>
      </c>
      <c r="U27" s="2504" t="s">
        <v>242</v>
      </c>
      <c r="V27" s="2528">
        <v>-144963</v>
      </c>
      <c r="W27" s="2504" t="s">
        <v>242</v>
      </c>
      <c r="X27" s="2532" t="s">
        <v>242</v>
      </c>
      <c r="Y27" s="2533" t="s">
        <v>242</v>
      </c>
      <c r="Z27" s="2534" t="s">
        <v>242</v>
      </c>
    </row>
    <row r="28" spans="1:26" s="2535" customFormat="1">
      <c r="A28" s="2510">
        <v>-2006</v>
      </c>
      <c r="B28" s="2511" t="s">
        <v>124</v>
      </c>
      <c r="C28" s="2536">
        <v>5076741</v>
      </c>
      <c r="D28" s="2537">
        <v>3280736</v>
      </c>
      <c r="E28" s="2537">
        <v>217963</v>
      </c>
      <c r="F28" s="2537">
        <v>772759</v>
      </c>
      <c r="G28" s="2537">
        <v>17292</v>
      </c>
      <c r="H28" s="2537">
        <v>799065</v>
      </c>
      <c r="I28" s="2537">
        <v>162944</v>
      </c>
      <c r="J28" s="2537">
        <v>-56</v>
      </c>
      <c r="K28" s="2537">
        <v>-173962</v>
      </c>
      <c r="L28" s="2540">
        <v>-91484</v>
      </c>
      <c r="M28" s="2537">
        <v>4333543</v>
      </c>
      <c r="N28" s="2537">
        <v>4425027</v>
      </c>
      <c r="O28" s="2556">
        <v>-82479</v>
      </c>
      <c r="P28" s="2538" t="s">
        <v>242</v>
      </c>
      <c r="Q28" s="2539"/>
      <c r="R28" s="2540">
        <v>4288751</v>
      </c>
      <c r="S28" s="2513" t="s">
        <v>242</v>
      </c>
      <c r="T28" s="2537">
        <v>961953</v>
      </c>
      <c r="U28" s="2513" t="s">
        <v>242</v>
      </c>
      <c r="V28" s="2537">
        <v>-173962</v>
      </c>
      <c r="W28" s="2513" t="s">
        <v>242</v>
      </c>
      <c r="X28" s="2541" t="s">
        <v>242</v>
      </c>
      <c r="Y28" s="2542" t="s">
        <v>242</v>
      </c>
      <c r="Z28" s="2543" t="s">
        <v>242</v>
      </c>
    </row>
    <row r="29" spans="1:26" s="2535" customFormat="1">
      <c r="A29" s="2544"/>
      <c r="B29" s="2511" t="s">
        <v>125</v>
      </c>
      <c r="C29" s="2536">
        <v>5345071</v>
      </c>
      <c r="D29" s="2537">
        <v>3263692</v>
      </c>
      <c r="E29" s="2537">
        <v>224255</v>
      </c>
      <c r="F29" s="2537">
        <v>773488</v>
      </c>
      <c r="G29" s="2537">
        <v>63379</v>
      </c>
      <c r="H29" s="2537">
        <v>854512</v>
      </c>
      <c r="I29" s="2537">
        <v>235102</v>
      </c>
      <c r="J29" s="2537">
        <v>-564</v>
      </c>
      <c r="K29" s="2537">
        <v>-68793</v>
      </c>
      <c r="L29" s="2540">
        <v>18045</v>
      </c>
      <c r="M29" s="2537">
        <v>4529280</v>
      </c>
      <c r="N29" s="2537">
        <v>4511236</v>
      </c>
      <c r="O29" s="2556">
        <v>-86838</v>
      </c>
      <c r="P29" s="2538" t="s">
        <v>242</v>
      </c>
      <c r="Q29" s="2539"/>
      <c r="R29" s="2540">
        <v>4324815</v>
      </c>
      <c r="S29" s="2513" t="s">
        <v>242</v>
      </c>
      <c r="T29" s="2537">
        <v>1089050</v>
      </c>
      <c r="U29" s="2513" t="s">
        <v>242</v>
      </c>
      <c r="V29" s="2537">
        <v>-68793</v>
      </c>
      <c r="W29" s="2513" t="s">
        <v>242</v>
      </c>
      <c r="X29" s="2541" t="s">
        <v>242</v>
      </c>
      <c r="Y29" s="2542" t="s">
        <v>242</v>
      </c>
      <c r="Z29" s="2543" t="s">
        <v>242</v>
      </c>
    </row>
    <row r="30" spans="1:26" s="2535" customFormat="1">
      <c r="A30" s="2545"/>
      <c r="B30" s="2521" t="s">
        <v>126</v>
      </c>
      <c r="C30" s="2546">
        <v>5170625</v>
      </c>
      <c r="D30" s="2547">
        <v>3282347</v>
      </c>
      <c r="E30" s="2547">
        <v>191542</v>
      </c>
      <c r="F30" s="2547">
        <v>741078</v>
      </c>
      <c r="G30" s="2547">
        <v>-59597</v>
      </c>
      <c r="H30" s="2547">
        <v>811017</v>
      </c>
      <c r="I30" s="2547">
        <v>252104</v>
      </c>
      <c r="J30" s="2547">
        <v>791</v>
      </c>
      <c r="K30" s="2547">
        <v>-48657</v>
      </c>
      <c r="L30" s="2550">
        <v>35346</v>
      </c>
      <c r="M30" s="2547">
        <v>4418384</v>
      </c>
      <c r="N30" s="2547">
        <v>4383037</v>
      </c>
      <c r="O30" s="2557">
        <v>-84004</v>
      </c>
      <c r="P30" s="2548" t="s">
        <v>242</v>
      </c>
      <c r="Q30" s="2549"/>
      <c r="R30" s="2550">
        <v>4155370</v>
      </c>
      <c r="S30" s="2517" t="s">
        <v>242</v>
      </c>
      <c r="T30" s="2547">
        <v>1063912</v>
      </c>
      <c r="U30" s="2517" t="s">
        <v>242</v>
      </c>
      <c r="V30" s="2547">
        <v>-48657</v>
      </c>
      <c r="W30" s="2517" t="s">
        <v>242</v>
      </c>
      <c r="X30" s="2551" t="s">
        <v>242</v>
      </c>
      <c r="Y30" s="2552" t="s">
        <v>242</v>
      </c>
      <c r="Z30" s="2553" t="s">
        <v>242</v>
      </c>
    </row>
    <row r="31" spans="1:26" s="2535" customFormat="1">
      <c r="A31" s="2526" t="s">
        <v>1790</v>
      </c>
      <c r="B31" s="2501" t="s">
        <v>123</v>
      </c>
      <c r="C31" s="2536">
        <v>5122525</v>
      </c>
      <c r="D31" s="2537">
        <v>3334853</v>
      </c>
      <c r="E31" s="2537">
        <v>181550</v>
      </c>
      <c r="F31" s="2537">
        <v>706829</v>
      </c>
      <c r="G31" s="2537">
        <v>32098</v>
      </c>
      <c r="H31" s="2537">
        <v>844418</v>
      </c>
      <c r="I31" s="2537">
        <v>148948</v>
      </c>
      <c r="J31" s="2537">
        <v>-244</v>
      </c>
      <c r="K31" s="2537">
        <v>-125927</v>
      </c>
      <c r="L31" s="2540">
        <v>104021</v>
      </c>
      <c r="M31" s="2537">
        <v>4524104</v>
      </c>
      <c r="N31" s="2537">
        <v>4420083</v>
      </c>
      <c r="O31" s="2556">
        <v>-229948</v>
      </c>
      <c r="P31" s="2538">
        <v>0.6</v>
      </c>
      <c r="Q31" s="2549"/>
      <c r="R31" s="2540">
        <v>4255330</v>
      </c>
      <c r="S31" s="2513">
        <v>-0.2</v>
      </c>
      <c r="T31" s="2537">
        <v>993122</v>
      </c>
      <c r="U31" s="2513">
        <v>2.1</v>
      </c>
      <c r="V31" s="2537">
        <v>-125927</v>
      </c>
      <c r="W31" s="2513">
        <v>13.1</v>
      </c>
      <c r="X31" s="2541">
        <v>-0.19</v>
      </c>
      <c r="Y31" s="2542">
        <v>0.4</v>
      </c>
      <c r="Z31" s="2543">
        <v>0.37</v>
      </c>
    </row>
    <row r="32" spans="1:26" s="2535" customFormat="1">
      <c r="A32" s="2510">
        <v>-2007</v>
      </c>
      <c r="B32" s="2511" t="s">
        <v>124</v>
      </c>
      <c r="C32" s="2536">
        <v>5089361</v>
      </c>
      <c r="D32" s="2537">
        <v>3332252</v>
      </c>
      <c r="E32" s="2537">
        <v>186152</v>
      </c>
      <c r="F32" s="2537">
        <v>744669</v>
      </c>
      <c r="G32" s="2537">
        <v>12321</v>
      </c>
      <c r="H32" s="2537">
        <v>797618</v>
      </c>
      <c r="I32" s="2537">
        <v>136805</v>
      </c>
      <c r="J32" s="2537">
        <v>-26</v>
      </c>
      <c r="K32" s="2537">
        <v>-120431</v>
      </c>
      <c r="L32" s="2540">
        <v>108028</v>
      </c>
      <c r="M32" s="2537">
        <v>4521764</v>
      </c>
      <c r="N32" s="2537">
        <v>4413736</v>
      </c>
      <c r="O32" s="2556">
        <v>-228459</v>
      </c>
      <c r="P32" s="2538">
        <v>0.2</v>
      </c>
      <c r="Q32" s="2549"/>
      <c r="R32" s="2540">
        <v>4275395</v>
      </c>
      <c r="S32" s="2513">
        <v>-0.3</v>
      </c>
      <c r="T32" s="2537">
        <v>934397</v>
      </c>
      <c r="U32" s="2513">
        <v>-2.9</v>
      </c>
      <c r="V32" s="2537">
        <v>-120431</v>
      </c>
      <c r="W32" s="2513">
        <v>30.8</v>
      </c>
      <c r="X32" s="2541">
        <v>-0.26</v>
      </c>
      <c r="Y32" s="2542">
        <v>-0.54</v>
      </c>
      <c r="Z32" s="2543">
        <v>1.05</v>
      </c>
    </row>
    <row r="33" spans="1:26" s="2535" customFormat="1">
      <c r="A33" s="2510"/>
      <c r="B33" s="2511" t="s">
        <v>125</v>
      </c>
      <c r="C33" s="2536">
        <v>5303450</v>
      </c>
      <c r="D33" s="2537">
        <v>3305278</v>
      </c>
      <c r="E33" s="2537">
        <v>180697</v>
      </c>
      <c r="F33" s="2537">
        <v>754525</v>
      </c>
      <c r="G33" s="2537">
        <v>53263</v>
      </c>
      <c r="H33" s="2537">
        <v>866880</v>
      </c>
      <c r="I33" s="2537">
        <v>184221</v>
      </c>
      <c r="J33" s="2537">
        <v>-477</v>
      </c>
      <c r="K33" s="2537">
        <v>-40936</v>
      </c>
      <c r="L33" s="2540">
        <v>197133</v>
      </c>
      <c r="M33" s="2537">
        <v>4709968</v>
      </c>
      <c r="N33" s="2537">
        <v>4512835</v>
      </c>
      <c r="O33" s="2556">
        <v>-238069</v>
      </c>
      <c r="P33" s="2538">
        <v>-0.8</v>
      </c>
      <c r="Q33" s="2549"/>
      <c r="R33" s="2540">
        <v>4293762</v>
      </c>
      <c r="S33" s="2513">
        <v>-0.7</v>
      </c>
      <c r="T33" s="2537">
        <v>1050624</v>
      </c>
      <c r="U33" s="2513">
        <v>-3.5</v>
      </c>
      <c r="V33" s="2537">
        <v>-40936</v>
      </c>
      <c r="W33" s="2513">
        <v>40.5</v>
      </c>
      <c r="X33" s="2541">
        <v>-0.57999999999999996</v>
      </c>
      <c r="Y33" s="2542">
        <v>-0.72</v>
      </c>
      <c r="Z33" s="2543">
        <v>0.52</v>
      </c>
    </row>
    <row r="34" spans="1:26" s="2535" customFormat="1">
      <c r="A34" s="2545"/>
      <c r="B34" s="2521" t="s">
        <v>127</v>
      </c>
      <c r="C34" s="2546">
        <v>5111943</v>
      </c>
      <c r="D34" s="2547">
        <v>3316769</v>
      </c>
      <c r="E34" s="2547">
        <v>157926</v>
      </c>
      <c r="F34" s="2547">
        <v>750733</v>
      </c>
      <c r="G34" s="2547">
        <v>-32014</v>
      </c>
      <c r="H34" s="2547">
        <v>820476</v>
      </c>
      <c r="I34" s="2547">
        <v>206948</v>
      </c>
      <c r="J34" s="2547">
        <v>463</v>
      </c>
      <c r="K34" s="2547">
        <v>-109359</v>
      </c>
      <c r="L34" s="2550">
        <v>120113</v>
      </c>
      <c r="M34" s="2547">
        <v>4559620</v>
      </c>
      <c r="N34" s="2547">
        <v>4439507</v>
      </c>
      <c r="O34" s="2557">
        <v>-229473</v>
      </c>
      <c r="P34" s="2538">
        <v>-1.1000000000000001</v>
      </c>
      <c r="Q34" s="2549"/>
      <c r="R34" s="2550">
        <v>4193415</v>
      </c>
      <c r="S34" s="2517">
        <v>0.9</v>
      </c>
      <c r="T34" s="2547">
        <v>1027887</v>
      </c>
      <c r="U34" s="2517">
        <v>-3.4</v>
      </c>
      <c r="V34" s="2547">
        <v>-109359</v>
      </c>
      <c r="W34" s="2517">
        <v>-124.8</v>
      </c>
      <c r="X34" s="2551">
        <v>0.74</v>
      </c>
      <c r="Y34" s="2552">
        <v>-0.7</v>
      </c>
      <c r="Z34" s="2553">
        <v>-1.17</v>
      </c>
    </row>
    <row r="35" spans="1:26" s="2535" customFormat="1">
      <c r="A35" s="2526" t="s">
        <v>1791</v>
      </c>
      <c r="B35" s="2501" t="s">
        <v>123</v>
      </c>
      <c r="C35" s="2536">
        <v>5150586</v>
      </c>
      <c r="D35" s="2537">
        <v>3233967</v>
      </c>
      <c r="E35" s="2537">
        <v>162417</v>
      </c>
      <c r="F35" s="2537">
        <v>657248</v>
      </c>
      <c r="G35" s="2537">
        <v>13849</v>
      </c>
      <c r="H35" s="2537">
        <v>863208</v>
      </c>
      <c r="I35" s="2537">
        <v>126925</v>
      </c>
      <c r="J35" s="2537">
        <v>-312</v>
      </c>
      <c r="K35" s="2537">
        <v>93282</v>
      </c>
      <c r="L35" s="2540">
        <v>235899</v>
      </c>
      <c r="M35" s="2537">
        <v>4686528</v>
      </c>
      <c r="N35" s="2537">
        <v>4450628</v>
      </c>
      <c r="O35" s="2556">
        <v>-142617</v>
      </c>
      <c r="P35" s="2529">
        <v>0.5</v>
      </c>
      <c r="Q35" s="2549"/>
      <c r="R35" s="2540">
        <v>4067481</v>
      </c>
      <c r="S35" s="2513">
        <v>-4.4000000000000004</v>
      </c>
      <c r="T35" s="2537">
        <v>989822</v>
      </c>
      <c r="U35" s="2513">
        <v>-0.3</v>
      </c>
      <c r="V35" s="2537">
        <v>93282</v>
      </c>
      <c r="W35" s="2513">
        <v>174.1</v>
      </c>
      <c r="X35" s="2541">
        <v>-3.67</v>
      </c>
      <c r="Y35" s="2542">
        <v>-0.06</v>
      </c>
      <c r="Z35" s="2543">
        <v>4.28</v>
      </c>
    </row>
    <row r="36" spans="1:26" s="2535" customFormat="1">
      <c r="A36" s="2510">
        <v>-2008</v>
      </c>
      <c r="B36" s="2511" t="s">
        <v>124</v>
      </c>
      <c r="C36" s="2536">
        <v>5106113</v>
      </c>
      <c r="D36" s="2537">
        <v>3232077</v>
      </c>
      <c r="E36" s="2537">
        <v>184415</v>
      </c>
      <c r="F36" s="2537">
        <v>776555</v>
      </c>
      <c r="G36" s="2537">
        <v>-11752</v>
      </c>
      <c r="H36" s="2537">
        <v>821850</v>
      </c>
      <c r="I36" s="2537">
        <v>144576</v>
      </c>
      <c r="J36" s="2537">
        <v>-29</v>
      </c>
      <c r="K36" s="2537">
        <v>-41579</v>
      </c>
      <c r="L36" s="2540">
        <v>99807</v>
      </c>
      <c r="M36" s="2537">
        <v>4728790</v>
      </c>
      <c r="N36" s="2537">
        <v>4628983</v>
      </c>
      <c r="O36" s="2556">
        <v>-141386</v>
      </c>
      <c r="P36" s="2538">
        <v>0.3</v>
      </c>
      <c r="Q36" s="2549"/>
      <c r="R36" s="2540">
        <v>4181295</v>
      </c>
      <c r="S36" s="2513">
        <v>-2.2000000000000002</v>
      </c>
      <c r="T36" s="2537">
        <v>966396</v>
      </c>
      <c r="U36" s="2513">
        <v>3.4</v>
      </c>
      <c r="V36" s="2537">
        <v>-41579</v>
      </c>
      <c r="W36" s="2513">
        <v>65.5</v>
      </c>
      <c r="X36" s="2541">
        <v>-1.85</v>
      </c>
      <c r="Y36" s="2542">
        <v>0.63</v>
      </c>
      <c r="Z36" s="2543">
        <v>1.55</v>
      </c>
    </row>
    <row r="37" spans="1:26" s="2535" customFormat="1">
      <c r="A37" s="2510"/>
      <c r="B37" s="2511" t="s">
        <v>125</v>
      </c>
      <c r="C37" s="2536">
        <v>5186878</v>
      </c>
      <c r="D37" s="2537">
        <v>3222504</v>
      </c>
      <c r="E37" s="2537">
        <v>189024</v>
      </c>
      <c r="F37" s="2537">
        <v>890682</v>
      </c>
      <c r="G37" s="2537">
        <v>-2537</v>
      </c>
      <c r="H37" s="2537">
        <v>880628</v>
      </c>
      <c r="I37" s="2537">
        <v>198451</v>
      </c>
      <c r="J37" s="2537">
        <v>-131</v>
      </c>
      <c r="K37" s="2537">
        <v>-191745</v>
      </c>
      <c r="L37" s="2540">
        <v>-48123</v>
      </c>
      <c r="M37" s="2537">
        <v>4542411</v>
      </c>
      <c r="N37" s="2537">
        <v>4590534</v>
      </c>
      <c r="O37" s="2556">
        <v>-143622</v>
      </c>
      <c r="P37" s="2538">
        <v>-2.2000000000000002</v>
      </c>
      <c r="Q37" s="2549"/>
      <c r="R37" s="2540">
        <v>4299674</v>
      </c>
      <c r="S37" s="2513">
        <v>0.1</v>
      </c>
      <c r="T37" s="2537">
        <v>1078948</v>
      </c>
      <c r="U37" s="2513">
        <v>2.7</v>
      </c>
      <c r="V37" s="2537">
        <v>-191745</v>
      </c>
      <c r="W37" s="2513">
        <v>-368.4</v>
      </c>
      <c r="X37" s="2541">
        <v>0.11</v>
      </c>
      <c r="Y37" s="2542">
        <v>0.53</v>
      </c>
      <c r="Z37" s="2543">
        <v>-2.84</v>
      </c>
    </row>
    <row r="38" spans="1:26" s="2535" customFormat="1">
      <c r="A38" s="2554"/>
      <c r="B38" s="2521" t="s">
        <v>128</v>
      </c>
      <c r="C38" s="2546">
        <v>4761887</v>
      </c>
      <c r="D38" s="2547">
        <v>3244882</v>
      </c>
      <c r="E38" s="2547">
        <v>143923</v>
      </c>
      <c r="F38" s="2547">
        <v>817179</v>
      </c>
      <c r="G38" s="2547">
        <v>-101787</v>
      </c>
      <c r="H38" s="2547">
        <v>838251</v>
      </c>
      <c r="I38" s="2547">
        <v>203386</v>
      </c>
      <c r="J38" s="2547">
        <v>963</v>
      </c>
      <c r="K38" s="2547">
        <v>-384909</v>
      </c>
      <c r="L38" s="2550">
        <v>-253055</v>
      </c>
      <c r="M38" s="2547">
        <v>3977492</v>
      </c>
      <c r="N38" s="2547">
        <v>4230547</v>
      </c>
      <c r="O38" s="2557">
        <v>-131854</v>
      </c>
      <c r="P38" s="2548">
        <v>-6.8</v>
      </c>
      <c r="Q38" s="2549"/>
      <c r="R38" s="2550">
        <v>4104197</v>
      </c>
      <c r="S38" s="2517">
        <v>-2.1</v>
      </c>
      <c r="T38" s="2547">
        <v>1042600</v>
      </c>
      <c r="U38" s="2517">
        <v>1.4</v>
      </c>
      <c r="V38" s="2547">
        <v>-384909</v>
      </c>
      <c r="W38" s="2517">
        <v>-252</v>
      </c>
      <c r="X38" s="2551">
        <v>-1.75</v>
      </c>
      <c r="Y38" s="2552">
        <v>0.28999999999999998</v>
      </c>
      <c r="Z38" s="2553">
        <v>-5.39</v>
      </c>
    </row>
    <row r="39" spans="1:26" s="2535" customFormat="1">
      <c r="A39" s="2526" t="s">
        <v>1792</v>
      </c>
      <c r="B39" s="2501" t="s">
        <v>123</v>
      </c>
      <c r="C39" s="2536">
        <v>4662001</v>
      </c>
      <c r="D39" s="2537">
        <v>3188689</v>
      </c>
      <c r="E39" s="2537">
        <v>122760</v>
      </c>
      <c r="F39" s="2537">
        <v>852695</v>
      </c>
      <c r="G39" s="2537">
        <v>18831</v>
      </c>
      <c r="H39" s="2537">
        <v>870726</v>
      </c>
      <c r="I39" s="2537">
        <v>148676</v>
      </c>
      <c r="J39" s="2537">
        <v>-30</v>
      </c>
      <c r="K39" s="2537">
        <v>-540347</v>
      </c>
      <c r="L39" s="2540">
        <v>-380150</v>
      </c>
      <c r="M39" s="2537">
        <v>3630280</v>
      </c>
      <c r="N39" s="2537">
        <v>4010429</v>
      </c>
      <c r="O39" s="2556">
        <v>-160197</v>
      </c>
      <c r="P39" s="2529">
        <v>-9.5</v>
      </c>
      <c r="Q39" s="2549"/>
      <c r="R39" s="2540">
        <v>4182976</v>
      </c>
      <c r="S39" s="2513">
        <v>2.8</v>
      </c>
      <c r="T39" s="2537">
        <v>1019372</v>
      </c>
      <c r="U39" s="2513">
        <v>3</v>
      </c>
      <c r="V39" s="2537">
        <v>-540347</v>
      </c>
      <c r="W39" s="2513">
        <v>-679.3</v>
      </c>
      <c r="X39" s="2541">
        <v>2.2400000000000002</v>
      </c>
      <c r="Y39" s="2542">
        <v>0.56999999999999995</v>
      </c>
      <c r="Z39" s="2543">
        <v>-12.3</v>
      </c>
    </row>
    <row r="40" spans="1:26" s="2535" customFormat="1">
      <c r="A40" s="2510">
        <v>-2009</v>
      </c>
      <c r="B40" s="2511" t="s">
        <v>124</v>
      </c>
      <c r="C40" s="2536">
        <v>4606270</v>
      </c>
      <c r="D40" s="2537">
        <v>3187970</v>
      </c>
      <c r="E40" s="2537">
        <v>133472</v>
      </c>
      <c r="F40" s="2537">
        <v>679447</v>
      </c>
      <c r="G40" s="2537">
        <v>31101</v>
      </c>
      <c r="H40" s="2537">
        <v>837789</v>
      </c>
      <c r="I40" s="2537">
        <v>142525</v>
      </c>
      <c r="J40" s="2537">
        <v>-166</v>
      </c>
      <c r="K40" s="2537">
        <v>-405867</v>
      </c>
      <c r="L40" s="2540">
        <v>-247585</v>
      </c>
      <c r="M40" s="2537">
        <v>3676362</v>
      </c>
      <c r="N40" s="2537">
        <v>3923947</v>
      </c>
      <c r="O40" s="2556">
        <v>-158282</v>
      </c>
      <c r="P40" s="2538">
        <v>-9.8000000000000007</v>
      </c>
      <c r="Q40" s="2549"/>
      <c r="R40" s="2540">
        <v>4031989</v>
      </c>
      <c r="S40" s="2513">
        <v>-3.6</v>
      </c>
      <c r="T40" s="2537">
        <v>980148</v>
      </c>
      <c r="U40" s="2513">
        <v>1.4</v>
      </c>
      <c r="V40" s="2537">
        <v>-405867</v>
      </c>
      <c r="W40" s="2513">
        <v>-876.1</v>
      </c>
      <c r="X40" s="2541">
        <v>-2.92</v>
      </c>
      <c r="Y40" s="2542">
        <v>0.27</v>
      </c>
      <c r="Z40" s="2543">
        <v>-7.13</v>
      </c>
    </row>
    <row r="41" spans="1:26" s="2535" customFormat="1">
      <c r="A41" s="2510"/>
      <c r="B41" s="2511" t="s">
        <v>125</v>
      </c>
      <c r="C41" s="2536">
        <v>4820482</v>
      </c>
      <c r="D41" s="2537">
        <v>3165398</v>
      </c>
      <c r="E41" s="2537">
        <v>135830</v>
      </c>
      <c r="F41" s="2537">
        <v>679244</v>
      </c>
      <c r="G41" s="2537">
        <v>49873</v>
      </c>
      <c r="H41" s="2537">
        <v>891894</v>
      </c>
      <c r="I41" s="2537">
        <v>204324</v>
      </c>
      <c r="J41" s="2537">
        <v>-372</v>
      </c>
      <c r="K41" s="2537">
        <v>-305710</v>
      </c>
      <c r="L41" s="2540">
        <v>-140067</v>
      </c>
      <c r="M41" s="2537">
        <v>3855148</v>
      </c>
      <c r="N41" s="2537">
        <v>3995215</v>
      </c>
      <c r="O41" s="2556">
        <v>-165643</v>
      </c>
      <c r="P41" s="2538">
        <v>-7.1</v>
      </c>
      <c r="Q41" s="2549"/>
      <c r="R41" s="2540">
        <v>4030346</v>
      </c>
      <c r="S41" s="2513">
        <v>-6.3</v>
      </c>
      <c r="T41" s="2537">
        <v>1095846</v>
      </c>
      <c r="U41" s="2513">
        <v>1.6</v>
      </c>
      <c r="V41" s="2537">
        <v>-305710</v>
      </c>
      <c r="W41" s="2513">
        <v>-59.4</v>
      </c>
      <c r="X41" s="2541">
        <v>-5.19</v>
      </c>
      <c r="Y41" s="2542">
        <v>0.33</v>
      </c>
      <c r="Z41" s="2543">
        <v>-2.2000000000000002</v>
      </c>
    </row>
    <row r="42" spans="1:26" s="2535" customFormat="1">
      <c r="A42" s="2554"/>
      <c r="B42" s="2521" t="s">
        <v>129</v>
      </c>
      <c r="C42" s="2546">
        <v>4690755</v>
      </c>
      <c r="D42" s="2547">
        <v>3196583</v>
      </c>
      <c r="E42" s="2547">
        <v>129173</v>
      </c>
      <c r="F42" s="2547">
        <v>689779</v>
      </c>
      <c r="G42" s="2547">
        <v>-45852</v>
      </c>
      <c r="H42" s="2547">
        <v>849605</v>
      </c>
      <c r="I42" s="2547">
        <v>241196</v>
      </c>
      <c r="J42" s="2547">
        <v>682</v>
      </c>
      <c r="K42" s="2547">
        <v>-370412</v>
      </c>
      <c r="L42" s="2550">
        <v>-209227</v>
      </c>
      <c r="M42" s="2547">
        <v>3793442</v>
      </c>
      <c r="N42" s="2547">
        <v>4002670</v>
      </c>
      <c r="O42" s="2557">
        <v>-161185</v>
      </c>
      <c r="P42" s="2548">
        <v>-1.5</v>
      </c>
      <c r="Q42" s="2549"/>
      <c r="R42" s="2550">
        <v>3969683</v>
      </c>
      <c r="S42" s="2517">
        <v>-3.3</v>
      </c>
      <c r="T42" s="2547">
        <v>1091484</v>
      </c>
      <c r="U42" s="2517">
        <v>4.7</v>
      </c>
      <c r="V42" s="2547">
        <v>-370412</v>
      </c>
      <c r="W42" s="2517">
        <v>3.8</v>
      </c>
      <c r="X42" s="2551">
        <v>-2.82</v>
      </c>
      <c r="Y42" s="2552">
        <v>1.03</v>
      </c>
      <c r="Z42" s="2553">
        <v>0.3</v>
      </c>
    </row>
    <row r="43" spans="1:26" s="2535" customFormat="1">
      <c r="A43" s="2526" t="s">
        <v>1793</v>
      </c>
      <c r="B43" s="2501" t="s">
        <v>123</v>
      </c>
      <c r="C43" s="2527">
        <v>4872756</v>
      </c>
      <c r="D43" s="2528">
        <v>3186847</v>
      </c>
      <c r="E43" s="2528">
        <v>119332</v>
      </c>
      <c r="F43" s="2528">
        <v>650706</v>
      </c>
      <c r="G43" s="2528">
        <v>1034</v>
      </c>
      <c r="H43" s="2528">
        <v>879540</v>
      </c>
      <c r="I43" s="2528">
        <v>146412</v>
      </c>
      <c r="J43" s="2528">
        <v>-172</v>
      </c>
      <c r="K43" s="2528">
        <v>-110942</v>
      </c>
      <c r="L43" s="2531">
        <v>-22282</v>
      </c>
      <c r="M43" s="2528">
        <v>4005087</v>
      </c>
      <c r="N43" s="2528">
        <v>4027369</v>
      </c>
      <c r="O43" s="2555">
        <v>-88660</v>
      </c>
      <c r="P43" s="2538">
        <v>4.5</v>
      </c>
      <c r="Q43" s="2549"/>
      <c r="R43" s="2531">
        <v>3957919</v>
      </c>
      <c r="S43" s="2504">
        <v>-5.4</v>
      </c>
      <c r="T43" s="2528">
        <v>1025780</v>
      </c>
      <c r="U43" s="2504">
        <v>0.6</v>
      </c>
      <c r="V43" s="2528">
        <v>-110942</v>
      </c>
      <c r="W43" s="2504">
        <v>79.5</v>
      </c>
      <c r="X43" s="2532">
        <v>-4.83</v>
      </c>
      <c r="Y43" s="2533">
        <v>0.14000000000000001</v>
      </c>
      <c r="Z43" s="2534">
        <v>9.2100000000000009</v>
      </c>
    </row>
    <row r="44" spans="1:26" s="2535" customFormat="1">
      <c r="A44" s="2510">
        <v>-2010</v>
      </c>
      <c r="B44" s="2511" t="s">
        <v>124</v>
      </c>
      <c r="C44" s="2536">
        <v>4895839</v>
      </c>
      <c r="D44" s="2537">
        <v>3176297</v>
      </c>
      <c r="E44" s="2537">
        <v>138045</v>
      </c>
      <c r="F44" s="2537">
        <v>700526</v>
      </c>
      <c r="G44" s="2537">
        <v>1901</v>
      </c>
      <c r="H44" s="2537">
        <v>847460</v>
      </c>
      <c r="I44" s="2537">
        <v>161020</v>
      </c>
      <c r="J44" s="2537">
        <v>-182</v>
      </c>
      <c r="K44" s="2537">
        <v>-129228</v>
      </c>
      <c r="L44" s="2540">
        <v>-40148</v>
      </c>
      <c r="M44" s="2537">
        <v>4011564</v>
      </c>
      <c r="N44" s="2537">
        <v>4051712</v>
      </c>
      <c r="O44" s="2556">
        <v>-89080</v>
      </c>
      <c r="P44" s="2538">
        <v>6.3</v>
      </c>
      <c r="Q44" s="2549"/>
      <c r="R44" s="2540">
        <v>4016769</v>
      </c>
      <c r="S44" s="2513">
        <v>-0.4</v>
      </c>
      <c r="T44" s="2537">
        <v>1008298</v>
      </c>
      <c r="U44" s="2513">
        <v>2.9</v>
      </c>
      <c r="V44" s="2537">
        <v>-129228</v>
      </c>
      <c r="W44" s="2513">
        <v>68.2</v>
      </c>
      <c r="X44" s="2541">
        <v>-0.33</v>
      </c>
      <c r="Y44" s="2542">
        <v>0.61</v>
      </c>
      <c r="Z44" s="2543">
        <v>6.01</v>
      </c>
    </row>
    <row r="45" spans="1:26" s="2535" customFormat="1">
      <c r="A45" s="2510"/>
      <c r="B45" s="2511" t="s">
        <v>125</v>
      </c>
      <c r="C45" s="2536">
        <v>5045873</v>
      </c>
      <c r="D45" s="2537">
        <v>3162560</v>
      </c>
      <c r="E45" s="2537">
        <v>146990</v>
      </c>
      <c r="F45" s="2537">
        <v>720712</v>
      </c>
      <c r="G45" s="2537">
        <v>19074</v>
      </c>
      <c r="H45" s="2537">
        <v>896033</v>
      </c>
      <c r="I45" s="2537">
        <v>219061</v>
      </c>
      <c r="J45" s="2537">
        <v>-371</v>
      </c>
      <c r="K45" s="2537">
        <v>-118185</v>
      </c>
      <c r="L45" s="2540">
        <v>-26375</v>
      </c>
      <c r="M45" s="2537">
        <v>4115870</v>
      </c>
      <c r="N45" s="2537">
        <v>4142245</v>
      </c>
      <c r="O45" s="2556">
        <v>-91810</v>
      </c>
      <c r="P45" s="2538">
        <v>4.7</v>
      </c>
      <c r="Q45" s="2549"/>
      <c r="R45" s="2540">
        <v>4049336</v>
      </c>
      <c r="S45" s="2513">
        <v>0.5</v>
      </c>
      <c r="T45" s="2537">
        <v>1114722</v>
      </c>
      <c r="U45" s="2513">
        <v>1.7</v>
      </c>
      <c r="V45" s="2537">
        <v>-118185</v>
      </c>
      <c r="W45" s="2513">
        <v>61.3</v>
      </c>
      <c r="X45" s="2541">
        <v>0.39</v>
      </c>
      <c r="Y45" s="2542">
        <v>0.39</v>
      </c>
      <c r="Z45" s="2543">
        <v>3.89</v>
      </c>
    </row>
    <row r="46" spans="1:26" s="2535" customFormat="1">
      <c r="A46" s="2554"/>
      <c r="B46" s="2521" t="s">
        <v>130</v>
      </c>
      <c r="C46" s="2546">
        <v>4830402</v>
      </c>
      <c r="D46" s="2547">
        <v>3182496</v>
      </c>
      <c r="E46" s="2547">
        <v>139615</v>
      </c>
      <c r="F46" s="2547">
        <v>739539</v>
      </c>
      <c r="G46" s="2547">
        <v>-38895</v>
      </c>
      <c r="H46" s="2547">
        <v>863650</v>
      </c>
      <c r="I46" s="2547">
        <v>256940</v>
      </c>
      <c r="J46" s="2547">
        <v>268</v>
      </c>
      <c r="K46" s="2547">
        <v>-313211</v>
      </c>
      <c r="L46" s="2550">
        <v>-225321</v>
      </c>
      <c r="M46" s="2547">
        <v>3986459</v>
      </c>
      <c r="N46" s="2547">
        <v>4211780</v>
      </c>
      <c r="O46" s="2557">
        <v>-87889</v>
      </c>
      <c r="P46" s="2538">
        <v>3</v>
      </c>
      <c r="Q46" s="2549"/>
      <c r="R46" s="2540">
        <v>4022755</v>
      </c>
      <c r="S46" s="2513">
        <v>1.3</v>
      </c>
      <c r="T46" s="2537">
        <v>1120857</v>
      </c>
      <c r="U46" s="2513">
        <v>2.7</v>
      </c>
      <c r="V46" s="2537">
        <v>-313211</v>
      </c>
      <c r="W46" s="2513">
        <v>15.4</v>
      </c>
      <c r="X46" s="2541">
        <v>1.1299999999999999</v>
      </c>
      <c r="Y46" s="2542">
        <v>0.63</v>
      </c>
      <c r="Z46" s="2543">
        <v>1.22</v>
      </c>
    </row>
    <row r="47" spans="1:26" s="2535" customFormat="1">
      <c r="A47" s="2526" t="s">
        <v>1794</v>
      </c>
      <c r="B47" s="2501" t="s">
        <v>123</v>
      </c>
      <c r="C47" s="2527">
        <v>4758948</v>
      </c>
      <c r="D47" s="2528">
        <v>3191117</v>
      </c>
      <c r="E47" s="2528">
        <v>122265</v>
      </c>
      <c r="F47" s="2528">
        <v>652627</v>
      </c>
      <c r="G47" s="2528">
        <v>12801</v>
      </c>
      <c r="H47" s="2528">
        <v>898012</v>
      </c>
      <c r="I47" s="2528">
        <v>114763</v>
      </c>
      <c r="J47" s="2528">
        <v>-14</v>
      </c>
      <c r="K47" s="2528">
        <v>-232624</v>
      </c>
      <c r="L47" s="2531">
        <v>-152287</v>
      </c>
      <c r="M47" s="2528">
        <v>3927858</v>
      </c>
      <c r="N47" s="2528">
        <v>4080145</v>
      </c>
      <c r="O47" s="2555">
        <v>-80337</v>
      </c>
      <c r="P47" s="2529">
        <v>-2.2999999999999998</v>
      </c>
      <c r="Q47" s="2549"/>
      <c r="R47" s="2531">
        <v>3978811</v>
      </c>
      <c r="S47" s="2558">
        <v>0.5</v>
      </c>
      <c r="T47" s="2528">
        <v>1012761</v>
      </c>
      <c r="U47" s="2558">
        <v>-1.3</v>
      </c>
      <c r="V47" s="2528">
        <v>-232624</v>
      </c>
      <c r="W47" s="2558">
        <v>-109.7</v>
      </c>
      <c r="X47" s="2532">
        <v>0.43</v>
      </c>
      <c r="Y47" s="2533">
        <v>-0.27</v>
      </c>
      <c r="Z47" s="2534">
        <v>-2.5</v>
      </c>
    </row>
    <row r="48" spans="1:26" s="2535" customFormat="1">
      <c r="A48" s="2510">
        <v>-2011</v>
      </c>
      <c r="B48" s="2511" t="s">
        <v>124</v>
      </c>
      <c r="C48" s="2536">
        <v>4825081</v>
      </c>
      <c r="D48" s="2537">
        <v>3184075</v>
      </c>
      <c r="E48" s="2537">
        <v>147735</v>
      </c>
      <c r="F48" s="2537">
        <v>658681</v>
      </c>
      <c r="G48" s="2537">
        <v>21780</v>
      </c>
      <c r="H48" s="2537">
        <v>865375</v>
      </c>
      <c r="I48" s="2537">
        <v>115722</v>
      </c>
      <c r="J48" s="2537">
        <v>-113</v>
      </c>
      <c r="K48" s="2537">
        <v>-168174</v>
      </c>
      <c r="L48" s="2540">
        <v>-86721</v>
      </c>
      <c r="M48" s="2537">
        <v>4010266</v>
      </c>
      <c r="N48" s="2537">
        <v>4096988</v>
      </c>
      <c r="O48" s="2556">
        <v>-81453</v>
      </c>
      <c r="P48" s="2538">
        <v>-1.4</v>
      </c>
      <c r="Q48" s="2549"/>
      <c r="R48" s="2540">
        <v>4012271</v>
      </c>
      <c r="S48" s="2559">
        <v>-0.1</v>
      </c>
      <c r="T48" s="2537">
        <v>980984</v>
      </c>
      <c r="U48" s="2559">
        <v>-2.7</v>
      </c>
      <c r="V48" s="2537">
        <v>-168174</v>
      </c>
      <c r="W48" s="2559">
        <v>-30.1</v>
      </c>
      <c r="X48" s="2541">
        <v>-0.09</v>
      </c>
      <c r="Y48" s="2560">
        <v>-0.56000000000000005</v>
      </c>
      <c r="Z48" s="2561">
        <v>-0.8</v>
      </c>
    </row>
    <row r="49" spans="1:27" s="2535" customFormat="1">
      <c r="A49" s="2510"/>
      <c r="B49" s="2511" t="s">
        <v>125</v>
      </c>
      <c r="C49" s="2536">
        <v>4957585</v>
      </c>
      <c r="D49" s="2537">
        <v>3157397</v>
      </c>
      <c r="E49" s="2537">
        <v>144908</v>
      </c>
      <c r="F49" s="2537">
        <v>676320</v>
      </c>
      <c r="G49" s="2537">
        <v>40460</v>
      </c>
      <c r="H49" s="2537">
        <v>912789</v>
      </c>
      <c r="I49" s="2537">
        <v>175040</v>
      </c>
      <c r="J49" s="2537">
        <v>-319</v>
      </c>
      <c r="K49" s="2537">
        <v>-149010</v>
      </c>
      <c r="L49" s="2540">
        <v>-65320</v>
      </c>
      <c r="M49" s="2537">
        <v>4082836</v>
      </c>
      <c r="N49" s="2537">
        <v>4148156</v>
      </c>
      <c r="O49" s="2556">
        <v>-83690</v>
      </c>
      <c r="P49" s="2538">
        <v>-1.7</v>
      </c>
      <c r="Q49" s="2549"/>
      <c r="R49" s="2540">
        <v>4019085</v>
      </c>
      <c r="S49" s="2559">
        <v>-0.7</v>
      </c>
      <c r="T49" s="2537">
        <v>1087510</v>
      </c>
      <c r="U49" s="2559">
        <v>-2.4</v>
      </c>
      <c r="V49" s="2537">
        <v>-149010</v>
      </c>
      <c r="W49" s="2559">
        <v>-26.1</v>
      </c>
      <c r="X49" s="2541">
        <v>-0.6</v>
      </c>
      <c r="Y49" s="2560">
        <v>-0.54</v>
      </c>
      <c r="Z49" s="2561">
        <v>-0.61</v>
      </c>
    </row>
    <row r="50" spans="1:27" s="2535" customFormat="1">
      <c r="A50" s="2554"/>
      <c r="B50" s="2521" t="s">
        <v>131</v>
      </c>
      <c r="C50" s="2562">
        <v>4868552</v>
      </c>
      <c r="D50" s="2563">
        <v>3175799</v>
      </c>
      <c r="E50" s="2563">
        <v>134672</v>
      </c>
      <c r="F50" s="2563">
        <v>705960</v>
      </c>
      <c r="G50" s="2563">
        <v>-30038</v>
      </c>
      <c r="H50" s="2563">
        <v>887322</v>
      </c>
      <c r="I50" s="2563">
        <v>216144</v>
      </c>
      <c r="J50" s="2563">
        <v>458</v>
      </c>
      <c r="K50" s="2563">
        <v>-221763</v>
      </c>
      <c r="L50" s="2564">
        <v>-139577</v>
      </c>
      <c r="M50" s="2563">
        <v>4039507</v>
      </c>
      <c r="N50" s="2563">
        <v>4179083</v>
      </c>
      <c r="O50" s="2599">
        <v>-82187</v>
      </c>
      <c r="P50" s="2548">
        <v>0.8</v>
      </c>
      <c r="Q50" s="2549"/>
      <c r="R50" s="2564">
        <v>3986392</v>
      </c>
      <c r="S50" s="2565">
        <v>-0.9</v>
      </c>
      <c r="T50" s="2563">
        <v>1103924</v>
      </c>
      <c r="U50" s="2565">
        <v>-1.5</v>
      </c>
      <c r="V50" s="2563">
        <v>-221763</v>
      </c>
      <c r="W50" s="2565">
        <v>29.2</v>
      </c>
      <c r="X50" s="2566">
        <v>-0.75</v>
      </c>
      <c r="Y50" s="2560">
        <v>-0.35</v>
      </c>
      <c r="Z50" s="2561">
        <v>1.89</v>
      </c>
    </row>
    <row r="51" spans="1:27" s="2535" customFormat="1">
      <c r="A51" s="2526" t="s">
        <v>1795</v>
      </c>
      <c r="B51" s="2501" t="s">
        <v>123</v>
      </c>
      <c r="C51" s="2527">
        <v>4855789</v>
      </c>
      <c r="D51" s="2528">
        <v>3170646</v>
      </c>
      <c r="E51" s="2528">
        <v>124577</v>
      </c>
      <c r="F51" s="2528">
        <v>677505</v>
      </c>
      <c r="G51" s="2528">
        <v>15523</v>
      </c>
      <c r="H51" s="2528">
        <v>895072</v>
      </c>
      <c r="I51" s="2528">
        <v>113872</v>
      </c>
      <c r="J51" s="2528">
        <v>-68</v>
      </c>
      <c r="K51" s="2528">
        <v>-141340</v>
      </c>
      <c r="L51" s="2531">
        <v>-130164</v>
      </c>
      <c r="M51" s="2528">
        <v>3903108</v>
      </c>
      <c r="N51" s="2528">
        <v>4033272</v>
      </c>
      <c r="O51" s="2555">
        <v>-11175</v>
      </c>
      <c r="P51" s="2529">
        <v>2</v>
      </c>
      <c r="Q51" s="2549"/>
      <c r="R51" s="2531">
        <v>3988252</v>
      </c>
      <c r="S51" s="2558">
        <v>0.2</v>
      </c>
      <c r="T51" s="2528">
        <v>1008876</v>
      </c>
      <c r="U51" s="2558">
        <v>-0.4</v>
      </c>
      <c r="V51" s="2528">
        <v>-141340</v>
      </c>
      <c r="W51" s="2558">
        <v>39.200000000000003</v>
      </c>
      <c r="X51" s="2532">
        <v>0.2</v>
      </c>
      <c r="Y51" s="2533">
        <v>-0.08</v>
      </c>
      <c r="Z51" s="2534">
        <v>1.92</v>
      </c>
    </row>
    <row r="52" spans="1:27" s="2535" customFormat="1">
      <c r="A52" s="2510">
        <v>-2012</v>
      </c>
      <c r="B52" s="2511" t="s">
        <v>124</v>
      </c>
      <c r="C52" s="2536">
        <v>4814544</v>
      </c>
      <c r="D52" s="2537">
        <v>3173307</v>
      </c>
      <c r="E52" s="2537">
        <v>141718</v>
      </c>
      <c r="F52" s="2537">
        <v>693547</v>
      </c>
      <c r="G52" s="2537">
        <v>19656</v>
      </c>
      <c r="H52" s="2537">
        <v>864712</v>
      </c>
      <c r="I52" s="2537">
        <v>128845</v>
      </c>
      <c r="J52" s="2537">
        <v>-113</v>
      </c>
      <c r="K52" s="2537">
        <v>-207127</v>
      </c>
      <c r="L52" s="2540">
        <v>-196046</v>
      </c>
      <c r="M52" s="2537">
        <v>3842031</v>
      </c>
      <c r="N52" s="2537">
        <v>4038077</v>
      </c>
      <c r="O52" s="2556">
        <v>-11080</v>
      </c>
      <c r="P52" s="2538">
        <v>-0.2</v>
      </c>
      <c r="Q52" s="2549"/>
      <c r="R52" s="2540">
        <v>4028227</v>
      </c>
      <c r="S52" s="2559">
        <v>0.4</v>
      </c>
      <c r="T52" s="2537">
        <v>993443</v>
      </c>
      <c r="U52" s="2559">
        <v>1.3</v>
      </c>
      <c r="V52" s="2537">
        <v>-207127</v>
      </c>
      <c r="W52" s="2559">
        <v>-23.2</v>
      </c>
      <c r="X52" s="2541">
        <v>0.33</v>
      </c>
      <c r="Y52" s="2560">
        <v>0.26</v>
      </c>
      <c r="Z52" s="2561">
        <v>-0.81</v>
      </c>
    </row>
    <row r="53" spans="1:27" s="2535" customFormat="1">
      <c r="A53" s="2510"/>
      <c r="B53" s="2511" t="s">
        <v>125</v>
      </c>
      <c r="C53" s="2536">
        <v>4966952</v>
      </c>
      <c r="D53" s="2537">
        <v>3154626</v>
      </c>
      <c r="E53" s="2537">
        <v>149205</v>
      </c>
      <c r="F53" s="2537">
        <v>694292</v>
      </c>
      <c r="G53" s="2537">
        <v>47306</v>
      </c>
      <c r="H53" s="2537">
        <v>913025</v>
      </c>
      <c r="I53" s="2537">
        <v>181512</v>
      </c>
      <c r="J53" s="2537">
        <v>-418</v>
      </c>
      <c r="K53" s="2537">
        <v>-172595</v>
      </c>
      <c r="L53" s="2540">
        <v>-161163</v>
      </c>
      <c r="M53" s="2537">
        <v>3935111</v>
      </c>
      <c r="N53" s="2537">
        <v>4096275</v>
      </c>
      <c r="O53" s="2556">
        <v>-11431</v>
      </c>
      <c r="P53" s="2538">
        <v>0.2</v>
      </c>
      <c r="Q53" s="2549"/>
      <c r="R53" s="2540">
        <v>4045428</v>
      </c>
      <c r="S53" s="2559">
        <v>0.7</v>
      </c>
      <c r="T53" s="2537">
        <v>1094119</v>
      </c>
      <c r="U53" s="2559">
        <v>0.6</v>
      </c>
      <c r="V53" s="2537">
        <v>-172595</v>
      </c>
      <c r="W53" s="2559">
        <v>-15.8</v>
      </c>
      <c r="X53" s="2541">
        <v>0.53</v>
      </c>
      <c r="Y53" s="2560">
        <v>0.13</v>
      </c>
      <c r="Z53" s="2561">
        <v>-0.48</v>
      </c>
    </row>
    <row r="54" spans="1:27" s="2535" customFormat="1">
      <c r="A54" s="2554"/>
      <c r="B54" s="2521" t="s">
        <v>132</v>
      </c>
      <c r="C54" s="2567">
        <v>4892056</v>
      </c>
      <c r="D54" s="2568">
        <v>3159061</v>
      </c>
      <c r="E54" s="2568">
        <v>141589</v>
      </c>
      <c r="F54" s="2568">
        <v>727937</v>
      </c>
      <c r="G54" s="2568">
        <v>-21252</v>
      </c>
      <c r="H54" s="2568">
        <v>879658</v>
      </c>
      <c r="I54" s="2568">
        <v>229985</v>
      </c>
      <c r="J54" s="2568">
        <v>338</v>
      </c>
      <c r="K54" s="2568">
        <v>-225261</v>
      </c>
      <c r="L54" s="2572">
        <v>-214002</v>
      </c>
      <c r="M54" s="2568">
        <v>3960471</v>
      </c>
      <c r="N54" s="2568">
        <v>4174473</v>
      </c>
      <c r="O54" s="2615">
        <v>-11259</v>
      </c>
      <c r="P54" s="2548">
        <v>0.5</v>
      </c>
      <c r="Q54" s="2549"/>
      <c r="R54" s="2564">
        <v>4007336</v>
      </c>
      <c r="S54" s="2565">
        <v>0.5</v>
      </c>
      <c r="T54" s="2563">
        <v>1109980</v>
      </c>
      <c r="U54" s="2565">
        <v>0.5</v>
      </c>
      <c r="V54" s="2563">
        <v>-225261</v>
      </c>
      <c r="W54" s="2565">
        <v>-1.6</v>
      </c>
      <c r="X54" s="2566">
        <v>0.43</v>
      </c>
      <c r="Y54" s="2560">
        <v>0.12</v>
      </c>
      <c r="Z54" s="2561">
        <v>-7.0000000000000007E-2</v>
      </c>
    </row>
    <row r="55" spans="1:27" s="2535" customFormat="1">
      <c r="A55" s="2544" t="s">
        <v>1796</v>
      </c>
      <c r="B55" s="2523" t="s">
        <v>123</v>
      </c>
      <c r="C55" s="2527">
        <v>4899156</v>
      </c>
      <c r="D55" s="2528">
        <v>3309980</v>
      </c>
      <c r="E55" s="2528">
        <v>127742</v>
      </c>
      <c r="F55" s="2528">
        <v>702907</v>
      </c>
      <c r="G55" s="2528">
        <v>5485</v>
      </c>
      <c r="H55" s="2528">
        <v>909527</v>
      </c>
      <c r="I55" s="2528">
        <v>135328</v>
      </c>
      <c r="J55" s="2528">
        <v>-154</v>
      </c>
      <c r="K55" s="2528">
        <v>-291659</v>
      </c>
      <c r="L55" s="2531">
        <v>-247795</v>
      </c>
      <c r="M55" s="2528">
        <v>3876479</v>
      </c>
      <c r="N55" s="2528">
        <v>4124275</v>
      </c>
      <c r="O55" s="2555">
        <v>-43863</v>
      </c>
      <c r="P55" s="2529">
        <v>0.9</v>
      </c>
      <c r="Q55" s="2549"/>
      <c r="R55" s="2531">
        <v>4146114</v>
      </c>
      <c r="S55" s="2558">
        <v>4</v>
      </c>
      <c r="T55" s="2528">
        <v>1044701</v>
      </c>
      <c r="U55" s="2558">
        <v>3.6</v>
      </c>
      <c r="V55" s="2528">
        <v>-291659</v>
      </c>
      <c r="W55" s="2558">
        <v>-106.4</v>
      </c>
      <c r="X55" s="2532">
        <v>3.25</v>
      </c>
      <c r="Y55" s="2569">
        <v>0.74</v>
      </c>
      <c r="Z55" s="2570">
        <v>-3.1</v>
      </c>
    </row>
    <row r="56" spans="1:27" s="2535" customFormat="1" ht="12.75" customHeight="1">
      <c r="A56" s="2510">
        <v>-2013</v>
      </c>
      <c r="B56" s="2511" t="s">
        <v>124</v>
      </c>
      <c r="C56" s="2536">
        <v>4896638</v>
      </c>
      <c r="D56" s="2563">
        <v>3302519</v>
      </c>
      <c r="E56" s="2537">
        <v>142974</v>
      </c>
      <c r="F56" s="2537">
        <v>733368</v>
      </c>
      <c r="G56" s="2537">
        <v>-377</v>
      </c>
      <c r="H56" s="2537">
        <v>880896</v>
      </c>
      <c r="I56" s="2537">
        <v>181208</v>
      </c>
      <c r="J56" s="2537">
        <v>-90</v>
      </c>
      <c r="K56" s="2537">
        <v>-343860</v>
      </c>
      <c r="L56" s="2540">
        <v>-300019</v>
      </c>
      <c r="M56" s="2537">
        <v>3889142</v>
      </c>
      <c r="N56" s="2537">
        <v>4189162</v>
      </c>
      <c r="O56" s="2556">
        <v>-43841</v>
      </c>
      <c r="P56" s="2538">
        <v>1.7</v>
      </c>
      <c r="Q56" s="2571"/>
      <c r="R56" s="2540">
        <v>4178484</v>
      </c>
      <c r="S56" s="2559">
        <v>3.7</v>
      </c>
      <c r="T56" s="2537">
        <v>1062014</v>
      </c>
      <c r="U56" s="2559">
        <v>6.9</v>
      </c>
      <c r="V56" s="2537">
        <v>-343860</v>
      </c>
      <c r="W56" s="2559">
        <v>-66</v>
      </c>
      <c r="X56" s="2541">
        <v>3.12</v>
      </c>
      <c r="Y56" s="2560">
        <v>1.42</v>
      </c>
      <c r="Z56" s="2561">
        <v>-2.84</v>
      </c>
    </row>
    <row r="57" spans="1:27" s="2535" customFormat="1" ht="12.75" customHeight="1">
      <c r="A57" s="2510"/>
      <c r="B57" s="2511" t="s">
        <v>125</v>
      </c>
      <c r="C57" s="2536">
        <v>5042661</v>
      </c>
      <c r="D57" s="2563">
        <v>3285220</v>
      </c>
      <c r="E57" s="2537">
        <v>164916</v>
      </c>
      <c r="F57" s="2537">
        <v>753381</v>
      </c>
      <c r="G57" s="2537">
        <v>35881</v>
      </c>
      <c r="H57" s="2537">
        <v>921799</v>
      </c>
      <c r="I57" s="2537">
        <v>209236</v>
      </c>
      <c r="J57" s="2537">
        <v>-489</v>
      </c>
      <c r="K57" s="2537">
        <v>-327281</v>
      </c>
      <c r="L57" s="2540">
        <v>-282133</v>
      </c>
      <c r="M57" s="2537">
        <v>4013963</v>
      </c>
      <c r="N57" s="2537">
        <v>4296097</v>
      </c>
      <c r="O57" s="2556">
        <v>-45148</v>
      </c>
      <c r="P57" s="2538">
        <v>1.5</v>
      </c>
      <c r="Q57" s="2571"/>
      <c r="R57" s="2540">
        <v>4239397</v>
      </c>
      <c r="S57" s="2559">
        <v>4.8</v>
      </c>
      <c r="T57" s="2537">
        <v>1130545</v>
      </c>
      <c r="U57" s="2559">
        <v>3.3</v>
      </c>
      <c r="V57" s="2537">
        <v>-327281</v>
      </c>
      <c r="W57" s="2559">
        <v>-89.6</v>
      </c>
      <c r="X57" s="2541">
        <v>3.91</v>
      </c>
      <c r="Y57" s="2560">
        <v>0.73</v>
      </c>
      <c r="Z57" s="2561">
        <v>-3.11</v>
      </c>
    </row>
    <row r="58" spans="1:27" s="2535" customFormat="1" ht="12.75" customHeight="1">
      <c r="A58" s="2554"/>
      <c r="B58" s="2521" t="s">
        <v>159</v>
      </c>
      <c r="C58" s="2567">
        <v>4966306</v>
      </c>
      <c r="D58" s="2568">
        <v>3291554</v>
      </c>
      <c r="E58" s="2568">
        <v>164588</v>
      </c>
      <c r="F58" s="2568">
        <v>752325</v>
      </c>
      <c r="G58" s="2568">
        <v>-33940</v>
      </c>
      <c r="H58" s="2568">
        <v>893140</v>
      </c>
      <c r="I58" s="2568">
        <v>233254</v>
      </c>
      <c r="J58" s="2568">
        <v>280</v>
      </c>
      <c r="K58" s="2568">
        <v>-334894</v>
      </c>
      <c r="L58" s="2572">
        <v>-290430</v>
      </c>
      <c r="M58" s="2568">
        <v>4035858</v>
      </c>
      <c r="N58" s="2568">
        <v>4326288</v>
      </c>
      <c r="O58" s="2615">
        <v>-44464</v>
      </c>
      <c r="P58" s="2548">
        <v>1.5</v>
      </c>
      <c r="Q58" s="2571"/>
      <c r="R58" s="2572">
        <v>4174527</v>
      </c>
      <c r="S58" s="2573">
        <v>4.2</v>
      </c>
      <c r="T58" s="2568">
        <v>1126674</v>
      </c>
      <c r="U58" s="2573">
        <v>1.5</v>
      </c>
      <c r="V58" s="2568">
        <v>-334894</v>
      </c>
      <c r="W58" s="2573">
        <v>-48.7</v>
      </c>
      <c r="X58" s="2574">
        <v>3.42</v>
      </c>
      <c r="Y58" s="2575">
        <v>0.34</v>
      </c>
      <c r="Z58" s="2576">
        <v>-2.2400000000000002</v>
      </c>
    </row>
    <row r="59" spans="1:27" s="2535" customFormat="1" ht="12.75" customHeight="1">
      <c r="A59" s="2526" t="s">
        <v>1797</v>
      </c>
      <c r="B59" s="2501" t="s">
        <v>123</v>
      </c>
      <c r="C59" s="2536">
        <v>4989041</v>
      </c>
      <c r="D59" s="2563">
        <v>3280309</v>
      </c>
      <c r="E59" s="2537">
        <v>135996</v>
      </c>
      <c r="F59" s="2537">
        <v>683998</v>
      </c>
      <c r="G59" s="2537">
        <v>-19038</v>
      </c>
      <c r="H59" s="2537">
        <v>925438</v>
      </c>
      <c r="I59" s="2537">
        <v>138666</v>
      </c>
      <c r="J59" s="2537">
        <v>-131</v>
      </c>
      <c r="K59" s="2537">
        <v>-156198</v>
      </c>
      <c r="L59" s="2540">
        <v>-172200</v>
      </c>
      <c r="M59" s="2537">
        <v>4035678</v>
      </c>
      <c r="N59" s="2537">
        <v>4207878</v>
      </c>
      <c r="O59" s="2556">
        <v>16003</v>
      </c>
      <c r="P59" s="2538">
        <v>1.8</v>
      </c>
      <c r="Q59" s="2571"/>
      <c r="R59" s="2540">
        <v>4081265</v>
      </c>
      <c r="S59" s="2559">
        <v>-1.6</v>
      </c>
      <c r="T59" s="2537">
        <v>1063973</v>
      </c>
      <c r="U59" s="2559">
        <v>1.8</v>
      </c>
      <c r="V59" s="2537">
        <v>-156198</v>
      </c>
      <c r="W59" s="2559">
        <v>46.4</v>
      </c>
      <c r="X59" s="2541">
        <v>-1.32</v>
      </c>
      <c r="Y59" s="2560">
        <v>0.39</v>
      </c>
      <c r="Z59" s="2561">
        <v>2.76</v>
      </c>
      <c r="AA59" s="2571"/>
    </row>
    <row r="60" spans="1:27" s="2535" customFormat="1" ht="12.75" customHeight="1">
      <c r="A60" s="2510">
        <v>-2014</v>
      </c>
      <c r="B60" s="2511" t="s">
        <v>124</v>
      </c>
      <c r="C60" s="2536">
        <v>4973071</v>
      </c>
      <c r="D60" s="2563">
        <v>3266515</v>
      </c>
      <c r="E60" s="2537">
        <v>144253</v>
      </c>
      <c r="F60" s="2537">
        <v>718043</v>
      </c>
      <c r="G60" s="2537">
        <v>-28849</v>
      </c>
      <c r="H60" s="2537">
        <v>897415</v>
      </c>
      <c r="I60" s="2537">
        <v>158311</v>
      </c>
      <c r="J60" s="2537">
        <v>-23</v>
      </c>
      <c r="K60" s="2537">
        <v>-182593</v>
      </c>
      <c r="L60" s="2540">
        <v>-198544</v>
      </c>
      <c r="M60" s="2537">
        <v>4056465</v>
      </c>
      <c r="N60" s="2537">
        <v>4255009</v>
      </c>
      <c r="O60" s="2556">
        <v>15951</v>
      </c>
      <c r="P60" s="2538">
        <v>1.6</v>
      </c>
      <c r="Q60" s="2571"/>
      <c r="R60" s="2540">
        <v>4099962</v>
      </c>
      <c r="S60" s="2559">
        <v>-1.9</v>
      </c>
      <c r="T60" s="2537">
        <v>1055702</v>
      </c>
      <c r="U60" s="2559">
        <v>-0.6</v>
      </c>
      <c r="V60" s="2537">
        <v>-182593</v>
      </c>
      <c r="W60" s="2559">
        <v>46.9</v>
      </c>
      <c r="X60" s="2541">
        <v>-1.6</v>
      </c>
      <c r="Y60" s="2560">
        <v>-0.13</v>
      </c>
      <c r="Z60" s="2561">
        <v>3.29</v>
      </c>
      <c r="AA60" s="2571"/>
    </row>
    <row r="61" spans="1:27" s="2535" customFormat="1" ht="12.75" customHeight="1">
      <c r="A61" s="2510"/>
      <c r="B61" s="2511" t="s">
        <v>125</v>
      </c>
      <c r="C61" s="2536">
        <v>5196034</v>
      </c>
      <c r="D61" s="2563">
        <v>3241377</v>
      </c>
      <c r="E61" s="2537">
        <v>157204</v>
      </c>
      <c r="F61" s="2537">
        <v>751459</v>
      </c>
      <c r="G61" s="2537">
        <v>3290</v>
      </c>
      <c r="H61" s="2537">
        <v>940005</v>
      </c>
      <c r="I61" s="2537">
        <v>203523</v>
      </c>
      <c r="J61" s="2537">
        <v>-378</v>
      </c>
      <c r="K61" s="2537">
        <v>-100446</v>
      </c>
      <c r="L61" s="2540">
        <v>-117113</v>
      </c>
      <c r="M61" s="2537">
        <v>4247475</v>
      </c>
      <c r="N61" s="2537">
        <v>4364588</v>
      </c>
      <c r="O61" s="2556">
        <v>16667</v>
      </c>
      <c r="P61" s="2538">
        <v>3</v>
      </c>
      <c r="Q61" s="2571"/>
      <c r="R61" s="2540">
        <v>4153330</v>
      </c>
      <c r="S61" s="2559">
        <v>-2</v>
      </c>
      <c r="T61" s="2537">
        <v>1143150</v>
      </c>
      <c r="U61" s="2559">
        <v>1.1000000000000001</v>
      </c>
      <c r="V61" s="2537">
        <v>-100446</v>
      </c>
      <c r="W61" s="2559">
        <v>69.3</v>
      </c>
      <c r="X61" s="2541">
        <v>-1.71</v>
      </c>
      <c r="Y61" s="2560">
        <v>0.25</v>
      </c>
      <c r="Z61" s="2561">
        <v>4.5</v>
      </c>
    </row>
    <row r="62" spans="1:27" s="2535" customFormat="1" ht="12.75" customHeight="1">
      <c r="A62" s="2554"/>
      <c r="B62" s="2521" t="s">
        <v>159</v>
      </c>
      <c r="C62" s="2562">
        <v>5145845</v>
      </c>
      <c r="D62" s="2563">
        <v>3258034</v>
      </c>
      <c r="E62" s="2563">
        <v>145782</v>
      </c>
      <c r="F62" s="2563">
        <v>746574</v>
      </c>
      <c r="G62" s="2563">
        <v>-92893</v>
      </c>
      <c r="H62" s="2563">
        <v>914325</v>
      </c>
      <c r="I62" s="2563">
        <v>212114</v>
      </c>
      <c r="J62" s="2563">
        <v>682</v>
      </c>
      <c r="K62" s="2563">
        <v>-38774</v>
      </c>
      <c r="L62" s="2564">
        <v>-55280</v>
      </c>
      <c r="M62" s="2563">
        <v>4175296</v>
      </c>
      <c r="N62" s="2563">
        <v>4230576</v>
      </c>
      <c r="O62" s="2599">
        <v>16506</v>
      </c>
      <c r="P62" s="2538">
        <v>3.6</v>
      </c>
      <c r="Q62" s="2571"/>
      <c r="R62" s="2564">
        <v>4057498</v>
      </c>
      <c r="S62" s="2565">
        <v>-2.8</v>
      </c>
      <c r="T62" s="2563">
        <v>1127121</v>
      </c>
      <c r="U62" s="2565">
        <v>0</v>
      </c>
      <c r="V62" s="2563">
        <v>-38774</v>
      </c>
      <c r="W62" s="2565">
        <v>88.4</v>
      </c>
      <c r="X62" s="2566">
        <v>-2.36</v>
      </c>
      <c r="Y62" s="2560">
        <v>0.01</v>
      </c>
      <c r="Z62" s="2561">
        <v>5.96</v>
      </c>
    </row>
    <row r="63" spans="1:27" s="2535" customFormat="1" ht="12.75" customHeight="1">
      <c r="A63" s="2526" t="s">
        <v>1798</v>
      </c>
      <c r="B63" s="2501" t="s">
        <v>123</v>
      </c>
      <c r="C63" s="2527">
        <v>5160492</v>
      </c>
      <c r="D63" s="2528">
        <v>3283095</v>
      </c>
      <c r="E63" s="2528">
        <v>137921</v>
      </c>
      <c r="F63" s="2528">
        <v>701887</v>
      </c>
      <c r="G63" s="2528">
        <v>4759</v>
      </c>
      <c r="H63" s="2528">
        <v>937705</v>
      </c>
      <c r="I63" s="2528">
        <v>154289</v>
      </c>
      <c r="J63" s="2528">
        <v>-32</v>
      </c>
      <c r="K63" s="2528">
        <v>-59133</v>
      </c>
      <c r="L63" s="2531">
        <v>-140910</v>
      </c>
      <c r="M63" s="2528">
        <v>4125556</v>
      </c>
      <c r="N63" s="2528">
        <v>4266466</v>
      </c>
      <c r="O63" s="2555">
        <v>81777</v>
      </c>
      <c r="P63" s="2529">
        <v>3.4</v>
      </c>
      <c r="Q63" s="2571"/>
      <c r="R63" s="2531">
        <v>4127663</v>
      </c>
      <c r="S63" s="2558">
        <v>1.1000000000000001</v>
      </c>
      <c r="T63" s="2528">
        <v>1091962</v>
      </c>
      <c r="U63" s="2558">
        <v>2.6</v>
      </c>
      <c r="V63" s="2528">
        <v>-59133</v>
      </c>
      <c r="W63" s="2558">
        <v>62.1</v>
      </c>
      <c r="X63" s="2532">
        <v>0.93</v>
      </c>
      <c r="Y63" s="2569">
        <v>0.56000000000000005</v>
      </c>
      <c r="Z63" s="2570">
        <v>1.95</v>
      </c>
    </row>
    <row r="64" spans="1:27" s="2535" customFormat="1" ht="12.75" customHeight="1">
      <c r="A64" s="2510">
        <v>-2015</v>
      </c>
      <c r="B64" s="2511" t="s">
        <v>124</v>
      </c>
      <c r="C64" s="2536">
        <v>5141747</v>
      </c>
      <c r="D64" s="2563">
        <v>3280964</v>
      </c>
      <c r="E64" s="2537">
        <v>150493</v>
      </c>
      <c r="F64" s="2537">
        <v>708484</v>
      </c>
      <c r="G64" s="2537">
        <v>774</v>
      </c>
      <c r="H64" s="2537">
        <v>906883</v>
      </c>
      <c r="I64" s="2537">
        <v>167905</v>
      </c>
      <c r="J64" s="2537">
        <v>12</v>
      </c>
      <c r="K64" s="2537">
        <v>-73768</v>
      </c>
      <c r="L64" s="2540">
        <v>-155247</v>
      </c>
      <c r="M64" s="2537">
        <v>4130647</v>
      </c>
      <c r="N64" s="2537">
        <v>4285895</v>
      </c>
      <c r="O64" s="2556">
        <v>81480</v>
      </c>
      <c r="P64" s="2538">
        <v>3.4</v>
      </c>
      <c r="Q64" s="2571"/>
      <c r="R64" s="2540">
        <v>4140715</v>
      </c>
      <c r="S64" s="2559">
        <v>1</v>
      </c>
      <c r="T64" s="2537">
        <v>1074800</v>
      </c>
      <c r="U64" s="2559">
        <v>1.8</v>
      </c>
      <c r="V64" s="2537">
        <v>-73768</v>
      </c>
      <c r="W64" s="2559">
        <v>59.6</v>
      </c>
      <c r="X64" s="2541">
        <v>0.82</v>
      </c>
      <c r="Y64" s="2560">
        <v>0.38</v>
      </c>
      <c r="Z64" s="2561">
        <v>2.19</v>
      </c>
    </row>
    <row r="65" spans="1:26" s="2535" customFormat="1" ht="12.75" customHeight="1">
      <c r="A65" s="2510"/>
      <c r="B65" s="2511" t="s">
        <v>125</v>
      </c>
      <c r="C65" s="2536">
        <v>5306185</v>
      </c>
      <c r="D65" s="2563">
        <v>3263148</v>
      </c>
      <c r="E65" s="2537">
        <v>159114</v>
      </c>
      <c r="F65" s="2537">
        <v>720552</v>
      </c>
      <c r="G65" s="2537">
        <v>44815</v>
      </c>
      <c r="H65" s="2537">
        <v>958756</v>
      </c>
      <c r="I65" s="2537">
        <v>199920</v>
      </c>
      <c r="J65" s="2537">
        <v>-474</v>
      </c>
      <c r="K65" s="2537">
        <v>-39645</v>
      </c>
      <c r="L65" s="2540">
        <v>-123730</v>
      </c>
      <c r="M65" s="2537">
        <v>4210543</v>
      </c>
      <c r="N65" s="2537">
        <v>4334274</v>
      </c>
      <c r="O65" s="2556">
        <v>84086</v>
      </c>
      <c r="P65" s="2538">
        <v>2.1</v>
      </c>
      <c r="Q65" s="2571"/>
      <c r="R65" s="2540">
        <v>4187628</v>
      </c>
      <c r="S65" s="2559">
        <v>0.8</v>
      </c>
      <c r="T65" s="2537">
        <v>1158202</v>
      </c>
      <c r="U65" s="2559">
        <v>1.3</v>
      </c>
      <c r="V65" s="2537">
        <v>-39645</v>
      </c>
      <c r="W65" s="2559">
        <v>60.5</v>
      </c>
      <c r="X65" s="2541">
        <v>0.66</v>
      </c>
      <c r="Y65" s="2560">
        <v>0.28999999999999998</v>
      </c>
      <c r="Z65" s="2561">
        <v>1.17</v>
      </c>
    </row>
    <row r="66" spans="1:26" s="2535" customFormat="1">
      <c r="A66" s="2554"/>
      <c r="B66" s="2521" t="s">
        <v>400</v>
      </c>
      <c r="C66" s="2567">
        <v>5220964</v>
      </c>
      <c r="D66" s="2568">
        <v>3282400</v>
      </c>
      <c r="E66" s="2568">
        <v>157936</v>
      </c>
      <c r="F66" s="2568">
        <v>731155</v>
      </c>
      <c r="G66" s="2568">
        <v>-50873</v>
      </c>
      <c r="H66" s="2568">
        <v>945952</v>
      </c>
      <c r="I66" s="2568">
        <v>219075</v>
      </c>
      <c r="J66" s="2568">
        <v>581</v>
      </c>
      <c r="K66" s="2568">
        <v>-65261</v>
      </c>
      <c r="L66" s="2572">
        <v>-147996</v>
      </c>
      <c r="M66" s="2568">
        <v>4075567</v>
      </c>
      <c r="N66" s="2568">
        <v>4223563</v>
      </c>
      <c r="O66" s="2615">
        <v>82735</v>
      </c>
      <c r="P66" s="2548">
        <v>1.5</v>
      </c>
      <c r="Q66" s="2571"/>
      <c r="R66" s="2572">
        <v>4120617</v>
      </c>
      <c r="S66" s="2573">
        <v>1.6</v>
      </c>
      <c r="T66" s="2568">
        <v>1165607</v>
      </c>
      <c r="U66" s="2573">
        <v>3.4</v>
      </c>
      <c r="V66" s="2568">
        <v>-65261</v>
      </c>
      <c r="W66" s="2573">
        <v>-68.3</v>
      </c>
      <c r="X66" s="2574">
        <v>1.23</v>
      </c>
      <c r="Y66" s="2575">
        <v>0.75</v>
      </c>
      <c r="Z66" s="2576">
        <v>-0.51</v>
      </c>
    </row>
    <row r="67" spans="1:26" s="2535" customFormat="1">
      <c r="A67" s="2526" t="s">
        <v>1799</v>
      </c>
      <c r="B67" s="2501" t="s">
        <v>123</v>
      </c>
      <c r="C67" s="2536">
        <v>5174595</v>
      </c>
      <c r="D67" s="2537">
        <v>3270441</v>
      </c>
      <c r="E67" s="2537">
        <v>147717</v>
      </c>
      <c r="F67" s="2537">
        <v>742378</v>
      </c>
      <c r="G67" s="2537">
        <v>14980</v>
      </c>
      <c r="H67" s="2537">
        <v>955611</v>
      </c>
      <c r="I67" s="2537">
        <v>153537</v>
      </c>
      <c r="J67" s="2537">
        <v>19</v>
      </c>
      <c r="K67" s="2537">
        <v>-110088</v>
      </c>
      <c r="L67" s="2540">
        <v>-169394</v>
      </c>
      <c r="M67" s="2537">
        <v>4020998</v>
      </c>
      <c r="N67" s="2537">
        <v>4190392</v>
      </c>
      <c r="O67" s="2556">
        <v>59307</v>
      </c>
      <c r="P67" s="2538">
        <v>0.3</v>
      </c>
      <c r="Q67" s="2571"/>
      <c r="R67" s="2540">
        <v>4175516</v>
      </c>
      <c r="S67" s="2559">
        <v>1.2</v>
      </c>
      <c r="T67" s="2537">
        <v>1109167</v>
      </c>
      <c r="U67" s="2559">
        <v>1.6</v>
      </c>
      <c r="V67" s="2537">
        <v>-110088</v>
      </c>
      <c r="W67" s="2559">
        <v>-86.2</v>
      </c>
      <c r="X67" s="2541">
        <v>0.93</v>
      </c>
      <c r="Y67" s="2560">
        <v>0.33</v>
      </c>
      <c r="Z67" s="2561">
        <v>-0.99</v>
      </c>
    </row>
    <row r="68" spans="1:26" s="2535" customFormat="1" ht="12.75" customHeight="1">
      <c r="A68" s="2510">
        <v>-2016</v>
      </c>
      <c r="B68" s="2511" t="s">
        <v>124</v>
      </c>
      <c r="C68" s="2536">
        <v>5153479</v>
      </c>
      <c r="D68" s="2563">
        <v>3261338</v>
      </c>
      <c r="E68" s="2537">
        <v>159152</v>
      </c>
      <c r="F68" s="2537">
        <v>779754</v>
      </c>
      <c r="G68" s="2537">
        <v>23192</v>
      </c>
      <c r="H68" s="2537">
        <v>927783</v>
      </c>
      <c r="I68" s="2537">
        <v>178306</v>
      </c>
      <c r="J68" s="2537">
        <v>-71</v>
      </c>
      <c r="K68" s="2537">
        <v>-175975</v>
      </c>
      <c r="L68" s="2540">
        <v>-235040</v>
      </c>
      <c r="M68" s="2537">
        <v>3998959</v>
      </c>
      <c r="N68" s="2537">
        <v>4233999</v>
      </c>
      <c r="O68" s="2556">
        <v>59065</v>
      </c>
      <c r="P68" s="2538">
        <v>0.2</v>
      </c>
      <c r="Q68" s="2571"/>
      <c r="R68" s="2540">
        <v>4223436</v>
      </c>
      <c r="S68" s="2559">
        <v>2</v>
      </c>
      <c r="T68" s="2537">
        <v>1106018</v>
      </c>
      <c r="U68" s="2559">
        <v>2.9</v>
      </c>
      <c r="V68" s="2537">
        <v>-175975</v>
      </c>
      <c r="W68" s="2559">
        <v>-138.6</v>
      </c>
      <c r="X68" s="2541">
        <v>1.61</v>
      </c>
      <c r="Y68" s="2560">
        <v>0.61</v>
      </c>
      <c r="Z68" s="2561">
        <v>-1.99</v>
      </c>
    </row>
    <row r="69" spans="1:26" s="2535" customFormat="1" ht="12.75" customHeight="1">
      <c r="A69" s="2510"/>
      <c r="B69" s="2511" t="s">
        <v>125</v>
      </c>
      <c r="C69" s="2536">
        <v>5356649</v>
      </c>
      <c r="D69" s="2563">
        <v>3251034</v>
      </c>
      <c r="E69" s="2537">
        <v>157114</v>
      </c>
      <c r="F69" s="2537">
        <v>806375</v>
      </c>
      <c r="G69" s="2537">
        <v>57970</v>
      </c>
      <c r="H69" s="2537">
        <v>969036</v>
      </c>
      <c r="I69" s="2537">
        <v>218462</v>
      </c>
      <c r="J69" s="2537">
        <v>-454</v>
      </c>
      <c r="K69" s="2537">
        <v>-102888</v>
      </c>
      <c r="L69" s="2540">
        <v>-164282</v>
      </c>
      <c r="M69" s="2537">
        <v>4206927</v>
      </c>
      <c r="N69" s="2537">
        <v>4371208</v>
      </c>
      <c r="O69" s="2556">
        <v>61393</v>
      </c>
      <c r="P69" s="2538">
        <v>1</v>
      </c>
      <c r="Q69" s="2571"/>
      <c r="R69" s="2540">
        <v>4272493</v>
      </c>
      <c r="S69" s="2559">
        <v>2</v>
      </c>
      <c r="T69" s="2537">
        <v>1187044</v>
      </c>
      <c r="U69" s="2559">
        <v>2.5</v>
      </c>
      <c r="V69" s="2537">
        <v>-102888</v>
      </c>
      <c r="W69" s="2559">
        <v>-159.5</v>
      </c>
      <c r="X69" s="2541">
        <v>1.6</v>
      </c>
      <c r="Y69" s="2560">
        <v>0.54</v>
      </c>
      <c r="Z69" s="2561">
        <v>-1.19</v>
      </c>
    </row>
    <row r="70" spans="1:26" s="2535" customFormat="1">
      <c r="A70" s="2554"/>
      <c r="B70" s="2521" t="s">
        <v>501</v>
      </c>
      <c r="C70" s="2562">
        <v>5253058</v>
      </c>
      <c r="D70" s="2563">
        <v>3267222</v>
      </c>
      <c r="E70" s="2563">
        <v>150933</v>
      </c>
      <c r="F70" s="2563">
        <v>828732</v>
      </c>
      <c r="G70" s="2563">
        <v>-34922</v>
      </c>
      <c r="H70" s="2563">
        <v>943389</v>
      </c>
      <c r="I70" s="2563">
        <v>209217</v>
      </c>
      <c r="J70" s="2563">
        <v>569</v>
      </c>
      <c r="K70" s="2563">
        <v>-112083</v>
      </c>
      <c r="L70" s="2564">
        <v>-172289</v>
      </c>
      <c r="M70" s="2563">
        <v>4204700</v>
      </c>
      <c r="N70" s="2563">
        <v>4376989</v>
      </c>
      <c r="O70" s="2599">
        <v>60206</v>
      </c>
      <c r="P70" s="2538">
        <v>0.6</v>
      </c>
      <c r="Q70" s="2571"/>
      <c r="R70" s="2564">
        <v>4211965</v>
      </c>
      <c r="S70" s="2565">
        <v>2.2000000000000002</v>
      </c>
      <c r="T70" s="2563">
        <v>1153176</v>
      </c>
      <c r="U70" s="2565">
        <v>-1.1000000000000001</v>
      </c>
      <c r="V70" s="2563">
        <v>-112083</v>
      </c>
      <c r="W70" s="2565">
        <v>-71.7</v>
      </c>
      <c r="X70" s="2566">
        <v>1.75</v>
      </c>
      <c r="Y70" s="2560">
        <v>-0.24</v>
      </c>
      <c r="Z70" s="2561">
        <v>-0.9</v>
      </c>
    </row>
    <row r="71" spans="1:26" s="2535" customFormat="1">
      <c r="A71" s="2526" t="s">
        <v>1800</v>
      </c>
      <c r="B71" s="2501" t="s">
        <v>123</v>
      </c>
      <c r="C71" s="2527">
        <v>5260329</v>
      </c>
      <c r="D71" s="2528">
        <v>3282013</v>
      </c>
      <c r="E71" s="2528">
        <v>136608</v>
      </c>
      <c r="F71" s="2528">
        <v>796146</v>
      </c>
      <c r="G71" s="2528">
        <v>16963</v>
      </c>
      <c r="H71" s="2528">
        <v>971583</v>
      </c>
      <c r="I71" s="2528">
        <v>152337</v>
      </c>
      <c r="J71" s="2528">
        <v>-116</v>
      </c>
      <c r="K71" s="2528">
        <v>-95205</v>
      </c>
      <c r="L71" s="2531">
        <v>-204781</v>
      </c>
      <c r="M71" s="2528">
        <v>4223517</v>
      </c>
      <c r="N71" s="2528">
        <v>4428297</v>
      </c>
      <c r="O71" s="2555">
        <v>109576</v>
      </c>
      <c r="P71" s="2529">
        <v>1.7</v>
      </c>
      <c r="Q71" s="2571"/>
      <c r="R71" s="2531">
        <v>4231730</v>
      </c>
      <c r="S71" s="2558">
        <v>1.3</v>
      </c>
      <c r="T71" s="2528">
        <v>1123804</v>
      </c>
      <c r="U71" s="2558">
        <v>1.3</v>
      </c>
      <c r="V71" s="2528">
        <v>-95205</v>
      </c>
      <c r="W71" s="2558">
        <v>13.5</v>
      </c>
      <c r="X71" s="2532">
        <v>1.0900000000000001</v>
      </c>
      <c r="Y71" s="2569">
        <v>0.28000000000000003</v>
      </c>
      <c r="Z71" s="2570">
        <v>0.28999999999999998</v>
      </c>
    </row>
    <row r="72" spans="1:26" s="2535" customFormat="1" ht="12.75" customHeight="1">
      <c r="A72" s="2510">
        <v>-2017</v>
      </c>
      <c r="B72" s="2511" t="s">
        <v>124</v>
      </c>
      <c r="C72" s="2536">
        <v>5277373</v>
      </c>
      <c r="D72" s="2563">
        <v>3283122</v>
      </c>
      <c r="E72" s="2537">
        <v>144509</v>
      </c>
      <c r="F72" s="2537">
        <v>816303</v>
      </c>
      <c r="G72" s="2537">
        <v>15522</v>
      </c>
      <c r="H72" s="2537">
        <v>941196</v>
      </c>
      <c r="I72" s="2537">
        <v>166473</v>
      </c>
      <c r="J72" s="2537">
        <v>-100</v>
      </c>
      <c r="K72" s="2537">
        <v>-89651</v>
      </c>
      <c r="L72" s="2540">
        <v>-199582</v>
      </c>
      <c r="M72" s="2537">
        <v>4246106</v>
      </c>
      <c r="N72" s="2537">
        <v>4445688</v>
      </c>
      <c r="O72" s="2556">
        <v>109931</v>
      </c>
      <c r="P72" s="2538">
        <v>2.4</v>
      </c>
      <c r="Q72" s="2571"/>
      <c r="R72" s="2540">
        <v>4259455</v>
      </c>
      <c r="S72" s="2559">
        <v>0.9</v>
      </c>
      <c r="T72" s="2537">
        <v>1107569</v>
      </c>
      <c r="U72" s="2559">
        <v>0.1</v>
      </c>
      <c r="V72" s="2537">
        <v>-89651</v>
      </c>
      <c r="W72" s="2559">
        <v>49.1</v>
      </c>
      <c r="X72" s="2541">
        <v>0.7</v>
      </c>
      <c r="Y72" s="2560">
        <v>0.03</v>
      </c>
      <c r="Z72" s="2561">
        <v>1.68</v>
      </c>
    </row>
    <row r="73" spans="1:26" s="2535" customFormat="1" ht="12.75" customHeight="1">
      <c r="A73" s="2510"/>
      <c r="B73" s="2511" t="s">
        <v>125</v>
      </c>
      <c r="C73" s="2536">
        <v>5474401</v>
      </c>
      <c r="D73" s="2563">
        <v>3270177</v>
      </c>
      <c r="E73" s="2537">
        <v>157926</v>
      </c>
      <c r="F73" s="2537">
        <v>826892</v>
      </c>
      <c r="G73" s="2537">
        <v>40263</v>
      </c>
      <c r="H73" s="2537">
        <v>983403</v>
      </c>
      <c r="I73" s="2537">
        <v>207604</v>
      </c>
      <c r="J73" s="2537">
        <v>-373</v>
      </c>
      <c r="K73" s="2537">
        <v>-11492</v>
      </c>
      <c r="L73" s="2540">
        <v>-125528</v>
      </c>
      <c r="M73" s="2537">
        <v>4458349</v>
      </c>
      <c r="N73" s="2537">
        <v>4583877</v>
      </c>
      <c r="O73" s="2556">
        <v>114035</v>
      </c>
      <c r="P73" s="2538">
        <v>2.2000000000000002</v>
      </c>
      <c r="Q73" s="2571"/>
      <c r="R73" s="2540">
        <v>4295258</v>
      </c>
      <c r="S73" s="2559">
        <v>0.5</v>
      </c>
      <c r="T73" s="2537">
        <v>1190635</v>
      </c>
      <c r="U73" s="2559">
        <v>0.3</v>
      </c>
      <c r="V73" s="2537">
        <v>-11492</v>
      </c>
      <c r="W73" s="2559">
        <v>88.8</v>
      </c>
      <c r="X73" s="2541">
        <v>0.42</v>
      </c>
      <c r="Y73" s="2560">
        <v>7.0000000000000007E-2</v>
      </c>
      <c r="Z73" s="2561">
        <v>1.71</v>
      </c>
    </row>
    <row r="74" spans="1:26" s="2535" customFormat="1">
      <c r="A74" s="2554"/>
      <c r="B74" s="2521" t="s">
        <v>754</v>
      </c>
      <c r="C74" s="2567">
        <v>5316721</v>
      </c>
      <c r="D74" s="2568">
        <v>3281615</v>
      </c>
      <c r="E74" s="2568">
        <v>143003</v>
      </c>
      <c r="F74" s="2568">
        <v>816321</v>
      </c>
      <c r="G74" s="2568">
        <v>-37091</v>
      </c>
      <c r="H74" s="2568">
        <v>957642</v>
      </c>
      <c r="I74" s="2568">
        <v>199079</v>
      </c>
      <c r="J74" s="2568">
        <v>480</v>
      </c>
      <c r="K74" s="2568">
        <v>-44328</v>
      </c>
      <c r="L74" s="2572">
        <v>-155078</v>
      </c>
      <c r="M74" s="2568">
        <v>4359711</v>
      </c>
      <c r="N74" s="2568">
        <v>4514790</v>
      </c>
      <c r="O74" s="2615">
        <v>110751</v>
      </c>
      <c r="P74" s="2548">
        <v>1.2</v>
      </c>
      <c r="Q74" s="2571"/>
      <c r="R74" s="2572">
        <v>4203848</v>
      </c>
      <c r="S74" s="2573">
        <v>-0.2</v>
      </c>
      <c r="T74" s="2568">
        <v>1157200</v>
      </c>
      <c r="U74" s="2573">
        <v>0.3</v>
      </c>
      <c r="V74" s="2568">
        <v>-44328</v>
      </c>
      <c r="W74" s="2573">
        <v>60.5</v>
      </c>
      <c r="X74" s="2574">
        <v>-0.15</v>
      </c>
      <c r="Y74" s="2575">
        <v>0.08</v>
      </c>
      <c r="Z74" s="2576">
        <v>1.29</v>
      </c>
    </row>
    <row r="75" spans="1:26" s="2535" customFormat="1">
      <c r="A75" s="2526" t="s">
        <v>1801</v>
      </c>
      <c r="B75" s="2501" t="s">
        <v>123</v>
      </c>
      <c r="C75" s="2536">
        <v>5308435</v>
      </c>
      <c r="D75" s="2537">
        <v>3293399</v>
      </c>
      <c r="E75" s="2537">
        <v>136820</v>
      </c>
      <c r="F75" s="2537">
        <v>838896</v>
      </c>
      <c r="G75" s="2537">
        <v>13163</v>
      </c>
      <c r="H75" s="2537">
        <v>972770</v>
      </c>
      <c r="I75" s="2537">
        <v>160726</v>
      </c>
      <c r="J75" s="2537">
        <v>-74</v>
      </c>
      <c r="K75" s="2537">
        <v>-107266</v>
      </c>
      <c r="L75" s="2540">
        <v>-216842</v>
      </c>
      <c r="M75" s="2537">
        <v>4342217</v>
      </c>
      <c r="N75" s="2537">
        <v>4559059</v>
      </c>
      <c r="O75" s="2556">
        <v>109576</v>
      </c>
      <c r="P75" s="2538">
        <v>0.9</v>
      </c>
      <c r="Q75" s="2571"/>
      <c r="R75" s="2540">
        <v>4282279</v>
      </c>
      <c r="S75" s="2559">
        <v>1.2</v>
      </c>
      <c r="T75" s="2537">
        <v>1133423</v>
      </c>
      <c r="U75" s="2559">
        <v>0.9</v>
      </c>
      <c r="V75" s="2537">
        <v>-107266</v>
      </c>
      <c r="W75" s="2559">
        <v>-12.7</v>
      </c>
      <c r="X75" s="2541">
        <v>0.96</v>
      </c>
      <c r="Y75" s="2560">
        <v>0.18</v>
      </c>
      <c r="Z75" s="2561">
        <v>-0.23</v>
      </c>
    </row>
    <row r="76" spans="1:26" s="2535" customFormat="1" ht="12.75" customHeight="1">
      <c r="A76" s="2510">
        <v>-2018</v>
      </c>
      <c r="B76" s="2511" t="s">
        <v>124</v>
      </c>
      <c r="C76" s="2536">
        <v>5244385</v>
      </c>
      <c r="D76" s="2563">
        <v>3285122</v>
      </c>
      <c r="E76" s="2537">
        <v>150209</v>
      </c>
      <c r="F76" s="2537">
        <v>919389</v>
      </c>
      <c r="G76" s="2537">
        <v>11130</v>
      </c>
      <c r="H76" s="2537">
        <v>940336</v>
      </c>
      <c r="I76" s="2537">
        <v>168534</v>
      </c>
      <c r="J76" s="2537">
        <v>-52</v>
      </c>
      <c r="K76" s="2537">
        <v>-230284</v>
      </c>
      <c r="L76" s="2540">
        <v>-340215</v>
      </c>
      <c r="M76" s="2537">
        <v>4314554</v>
      </c>
      <c r="N76" s="2537">
        <v>4654769</v>
      </c>
      <c r="O76" s="2556">
        <v>109931</v>
      </c>
      <c r="P76" s="2538">
        <v>-0.6</v>
      </c>
      <c r="Q76" s="2571"/>
      <c r="R76" s="2540">
        <v>4365851</v>
      </c>
      <c r="S76" s="2559">
        <v>2.5</v>
      </c>
      <c r="T76" s="2537">
        <v>1108818</v>
      </c>
      <c r="U76" s="2559">
        <v>0.1</v>
      </c>
      <c r="V76" s="2537">
        <v>-230284</v>
      </c>
      <c r="W76" s="2559">
        <v>-156.9</v>
      </c>
      <c r="X76" s="2541">
        <v>2.02</v>
      </c>
      <c r="Y76" s="2560">
        <v>0.02</v>
      </c>
      <c r="Z76" s="2561">
        <v>-2.66</v>
      </c>
    </row>
    <row r="77" spans="1:26" s="2535" customFormat="1" ht="12.75" customHeight="1">
      <c r="A77" s="2510"/>
      <c r="B77" s="2511" t="s">
        <v>125</v>
      </c>
      <c r="C77" s="2536">
        <v>5419244</v>
      </c>
      <c r="D77" s="2563">
        <v>3267298</v>
      </c>
      <c r="E77" s="2537">
        <v>151481</v>
      </c>
      <c r="F77" s="2537">
        <v>886219</v>
      </c>
      <c r="G77" s="2537">
        <v>52199</v>
      </c>
      <c r="H77" s="2537">
        <v>986272</v>
      </c>
      <c r="I77" s="2537">
        <v>203868</v>
      </c>
      <c r="J77" s="2537">
        <v>-504</v>
      </c>
      <c r="K77" s="2537">
        <v>-127588</v>
      </c>
      <c r="L77" s="2540">
        <v>-241624</v>
      </c>
      <c r="M77" s="2537">
        <v>4502197</v>
      </c>
      <c r="N77" s="2537">
        <v>4743820</v>
      </c>
      <c r="O77" s="2556">
        <v>114035</v>
      </c>
      <c r="P77" s="2538">
        <v>-1</v>
      </c>
      <c r="Q77" s="2571"/>
      <c r="R77" s="2540">
        <v>4357197</v>
      </c>
      <c r="S77" s="2559">
        <v>1.4</v>
      </c>
      <c r="T77" s="2537">
        <v>1189636</v>
      </c>
      <c r="U77" s="2559">
        <v>-0.1</v>
      </c>
      <c r="V77" s="2537">
        <v>-127588</v>
      </c>
      <c r="W77" s="2559">
        <v>-1010.2</v>
      </c>
      <c r="X77" s="2541">
        <v>1.1299999999999999</v>
      </c>
      <c r="Y77" s="2560">
        <v>-0.02</v>
      </c>
      <c r="Z77" s="2561">
        <v>-2.12</v>
      </c>
    </row>
    <row r="78" spans="1:26" s="2535" customFormat="1">
      <c r="A78" s="2554"/>
      <c r="B78" s="2521" t="s">
        <v>1045</v>
      </c>
      <c r="C78" s="2562">
        <v>5327339</v>
      </c>
      <c r="D78" s="2563">
        <v>3278373</v>
      </c>
      <c r="E78" s="2563">
        <v>143660</v>
      </c>
      <c r="F78" s="2563">
        <v>795113</v>
      </c>
      <c r="G78" s="2563">
        <v>-47846</v>
      </c>
      <c r="H78" s="2563">
        <v>956127</v>
      </c>
      <c r="I78" s="2563">
        <v>225936</v>
      </c>
      <c r="J78" s="2563">
        <v>598</v>
      </c>
      <c r="K78" s="2563">
        <v>-24622</v>
      </c>
      <c r="L78" s="2564">
        <v>-135372</v>
      </c>
      <c r="M78" s="2563">
        <v>4344797</v>
      </c>
      <c r="N78" s="2563">
        <v>4480169</v>
      </c>
      <c r="O78" s="2599">
        <v>110751</v>
      </c>
      <c r="P78" s="2538">
        <v>0.2</v>
      </c>
      <c r="Q78" s="2571"/>
      <c r="R78" s="2564">
        <v>4169300</v>
      </c>
      <c r="S78" s="2565">
        <v>-0.8</v>
      </c>
      <c r="T78" s="2563">
        <v>1182661</v>
      </c>
      <c r="U78" s="2565">
        <v>2.2000000000000002</v>
      </c>
      <c r="V78" s="2563">
        <v>-24622</v>
      </c>
      <c r="W78" s="2565">
        <v>44.5</v>
      </c>
      <c r="X78" s="2566">
        <v>-0.65</v>
      </c>
      <c r="Y78" s="2560">
        <v>0.48</v>
      </c>
      <c r="Z78" s="2561">
        <v>0.37</v>
      </c>
    </row>
    <row r="79" spans="1:26" s="2535" customFormat="1">
      <c r="A79" s="2526" t="s">
        <v>1847</v>
      </c>
      <c r="B79" s="2501" t="s">
        <v>123</v>
      </c>
      <c r="C79" s="2527">
        <v>5321825</v>
      </c>
      <c r="D79" s="2528">
        <v>3284915</v>
      </c>
      <c r="E79" s="2528">
        <v>138859</v>
      </c>
      <c r="F79" s="2528">
        <v>794431</v>
      </c>
      <c r="G79" s="2528">
        <v>-72</v>
      </c>
      <c r="H79" s="2528">
        <v>987453</v>
      </c>
      <c r="I79" s="2528">
        <v>182882</v>
      </c>
      <c r="J79" s="2528">
        <v>72</v>
      </c>
      <c r="K79" s="2528">
        <v>-66713</v>
      </c>
      <c r="L79" s="2531">
        <v>-176289</v>
      </c>
      <c r="M79" s="2528">
        <v>4327281</v>
      </c>
      <c r="N79" s="2528">
        <v>4503570</v>
      </c>
      <c r="O79" s="2555">
        <v>109576</v>
      </c>
      <c r="P79" s="2529">
        <v>0.3</v>
      </c>
      <c r="Q79" s="2571"/>
      <c r="R79" s="2531">
        <v>4218132</v>
      </c>
      <c r="S79" s="2558">
        <v>-1.5</v>
      </c>
      <c r="T79" s="2528">
        <v>1170406</v>
      </c>
      <c r="U79" s="2558">
        <v>3.3</v>
      </c>
      <c r="V79" s="2528">
        <v>-66713</v>
      </c>
      <c r="W79" s="2558">
        <v>37.799999999999997</v>
      </c>
      <c r="X79" s="2532">
        <v>-1.21</v>
      </c>
      <c r="Y79" s="2569">
        <v>0.7</v>
      </c>
      <c r="Z79" s="2570">
        <v>0.76</v>
      </c>
    </row>
    <row r="80" spans="1:26" s="2535" customFormat="1">
      <c r="A80" s="2510">
        <v>-2019</v>
      </c>
      <c r="B80" s="2511" t="s">
        <v>124</v>
      </c>
      <c r="C80" s="2536">
        <v>5290322</v>
      </c>
      <c r="D80" s="2537">
        <v>3286597</v>
      </c>
      <c r="E80" s="2537">
        <v>161342</v>
      </c>
      <c r="F80" s="2537">
        <v>803614</v>
      </c>
      <c r="G80" s="2537">
        <v>9074</v>
      </c>
      <c r="H80" s="2537">
        <v>964610</v>
      </c>
      <c r="I80" s="2537">
        <v>206836</v>
      </c>
      <c r="J80" s="2537">
        <v>-29</v>
      </c>
      <c r="K80" s="2537">
        <v>-141721</v>
      </c>
      <c r="L80" s="2540">
        <v>-251652</v>
      </c>
      <c r="M80" s="2537">
        <v>4290424</v>
      </c>
      <c r="N80" s="2537">
        <v>4542076</v>
      </c>
      <c r="O80" s="2556">
        <v>109931</v>
      </c>
      <c r="P80" s="2538">
        <v>0.9</v>
      </c>
      <c r="Q80" s="2571"/>
      <c r="R80" s="2540">
        <v>4260626</v>
      </c>
      <c r="S80" s="2559">
        <v>-2.4</v>
      </c>
      <c r="T80" s="2537">
        <v>1171417</v>
      </c>
      <c r="U80" s="2559">
        <v>5.6</v>
      </c>
      <c r="V80" s="2537">
        <v>-141721</v>
      </c>
      <c r="W80" s="2559">
        <v>38.5</v>
      </c>
      <c r="X80" s="2541">
        <v>-2.0099999999999998</v>
      </c>
      <c r="Y80" s="2560">
        <v>1.19</v>
      </c>
      <c r="Z80" s="2561">
        <v>1.69</v>
      </c>
    </row>
    <row r="81" spans="1:26" s="2535" customFormat="1">
      <c r="A81" s="2510"/>
      <c r="B81" s="2511" t="s">
        <v>125</v>
      </c>
      <c r="C81" s="2536">
        <v>5444354</v>
      </c>
      <c r="D81" s="2537">
        <v>3281702</v>
      </c>
      <c r="E81" s="2537">
        <v>163628</v>
      </c>
      <c r="F81" s="2537">
        <v>810350</v>
      </c>
      <c r="G81" s="2537">
        <v>45761</v>
      </c>
      <c r="H81" s="2537">
        <v>1001989</v>
      </c>
      <c r="I81" s="2537">
        <v>220048</v>
      </c>
      <c r="J81" s="2537">
        <v>-433</v>
      </c>
      <c r="K81" s="2537">
        <v>-78690</v>
      </c>
      <c r="L81" s="2540">
        <v>-192725</v>
      </c>
      <c r="M81" s="2537">
        <v>4399473</v>
      </c>
      <c r="N81" s="2537">
        <v>4592198</v>
      </c>
      <c r="O81" s="2556">
        <v>114035</v>
      </c>
      <c r="P81" s="2538">
        <v>0.5</v>
      </c>
      <c r="Q81" s="2571"/>
      <c r="R81" s="2540">
        <v>4301441</v>
      </c>
      <c r="S81" s="2559">
        <v>-1.3</v>
      </c>
      <c r="T81" s="2537">
        <v>1221603</v>
      </c>
      <c r="U81" s="2559">
        <v>2.7</v>
      </c>
      <c r="V81" s="2537">
        <v>-78690</v>
      </c>
      <c r="W81" s="2559">
        <v>38.299999999999997</v>
      </c>
      <c r="X81" s="2541">
        <v>-1.03</v>
      </c>
      <c r="Y81" s="2560">
        <v>0.59</v>
      </c>
      <c r="Z81" s="2561">
        <v>0.9</v>
      </c>
    </row>
    <row r="82" spans="1:26" s="2535" customFormat="1">
      <c r="A82" s="2554"/>
      <c r="B82" s="2521" t="s">
        <v>1846</v>
      </c>
      <c r="C82" s="2567">
        <v>5288005</v>
      </c>
      <c r="D82" s="2568">
        <v>3298257</v>
      </c>
      <c r="E82" s="2568">
        <v>149165</v>
      </c>
      <c r="F82" s="2568">
        <v>795173</v>
      </c>
      <c r="G82" s="2568">
        <v>-57780</v>
      </c>
      <c r="H82" s="2568">
        <v>972811</v>
      </c>
      <c r="I82" s="2568">
        <v>217856</v>
      </c>
      <c r="J82" s="2568">
        <v>708</v>
      </c>
      <c r="K82" s="2568">
        <v>-88185</v>
      </c>
      <c r="L82" s="2572">
        <v>-198936</v>
      </c>
      <c r="M82" s="2568">
        <v>4222757</v>
      </c>
      <c r="N82" s="2568">
        <v>4421693</v>
      </c>
      <c r="O82" s="2615">
        <v>110751</v>
      </c>
      <c r="P82" s="2548">
        <v>-0.7</v>
      </c>
      <c r="Q82" s="2571"/>
      <c r="R82" s="2572">
        <v>4184815</v>
      </c>
      <c r="S82" s="2573">
        <v>0.4</v>
      </c>
      <c r="T82" s="2568">
        <v>1191375</v>
      </c>
      <c r="U82" s="2573">
        <v>0.7</v>
      </c>
      <c r="V82" s="2568">
        <v>-88185</v>
      </c>
      <c r="W82" s="2577">
        <v>-258.2</v>
      </c>
      <c r="X82" s="2574">
        <v>0.28999999999999998</v>
      </c>
      <c r="Y82" s="2575">
        <v>0.16</v>
      </c>
      <c r="Z82" s="2576">
        <v>-1.19</v>
      </c>
    </row>
    <row r="83" spans="1:26" s="2535" customFormat="1" ht="12.75" customHeight="1">
      <c r="A83" s="2571"/>
      <c r="B83" s="2571"/>
      <c r="C83" s="2578"/>
      <c r="D83" s="2578"/>
      <c r="E83" s="2578"/>
      <c r="F83" s="2578"/>
      <c r="G83" s="2578"/>
      <c r="H83" s="2578"/>
      <c r="I83" s="2578"/>
      <c r="J83" s="2578"/>
      <c r="K83" s="2579"/>
      <c r="L83" s="2579"/>
      <c r="M83" s="2579"/>
      <c r="N83" s="2578"/>
      <c r="O83" s="2578"/>
      <c r="P83" s="2571"/>
      <c r="Q83" s="2571"/>
      <c r="R83" s="2578"/>
      <c r="S83" s="2571"/>
      <c r="T83" s="2578"/>
      <c r="U83" s="2571"/>
      <c r="V83" s="2578"/>
      <c r="W83" s="2571"/>
      <c r="X83" s="2571"/>
      <c r="Y83" s="2571"/>
      <c r="Z83" s="2571"/>
    </row>
    <row r="84" spans="1:26" s="2535" customFormat="1">
      <c r="A84" s="2535" t="s">
        <v>133</v>
      </c>
      <c r="C84" s="2571"/>
      <c r="D84" s="2571"/>
      <c r="E84" s="2571"/>
      <c r="F84" s="2571"/>
      <c r="G84" s="2571"/>
      <c r="H84" s="2571"/>
      <c r="I84" s="2571"/>
      <c r="J84" s="2571"/>
      <c r="K84" s="2571"/>
      <c r="L84" s="2571"/>
      <c r="M84" s="2571"/>
      <c r="N84" s="2571"/>
      <c r="O84" s="2571"/>
      <c r="P84" s="2571"/>
      <c r="Q84" s="2549"/>
      <c r="R84" s="2571"/>
      <c r="S84" s="2571"/>
      <c r="T84" s="2571"/>
      <c r="U84" s="2571"/>
      <c r="V84" s="2571"/>
      <c r="W84" s="2571"/>
      <c r="X84" s="2571"/>
      <c r="Y84" s="2571"/>
      <c r="Z84" s="2571"/>
    </row>
    <row r="85" spans="1:26" s="2535" customFormat="1">
      <c r="C85" s="2571"/>
      <c r="D85" s="2571"/>
      <c r="E85" s="2571"/>
      <c r="F85" s="2571"/>
      <c r="G85" s="2571"/>
      <c r="H85" s="2571"/>
      <c r="I85" s="2571"/>
      <c r="J85" s="2571"/>
      <c r="K85" s="2571"/>
      <c r="L85" s="2571"/>
      <c r="M85" s="2571"/>
      <c r="N85" s="2571"/>
      <c r="O85" s="2571"/>
      <c r="P85" s="2571"/>
      <c r="Q85" s="2549"/>
      <c r="R85" s="2571"/>
      <c r="S85" s="2571"/>
      <c r="T85" s="2571"/>
      <c r="U85" s="2571"/>
      <c r="V85" s="2571"/>
      <c r="W85" s="2571"/>
      <c r="X85" s="2571"/>
      <c r="Y85" s="2571"/>
      <c r="Z85" s="2571"/>
    </row>
    <row r="86" spans="1:26" s="2535" customFormat="1">
      <c r="A86" s="2571" t="s">
        <v>134</v>
      </c>
      <c r="C86" s="2571"/>
      <c r="D86" s="2571"/>
      <c r="E86" s="2571"/>
      <c r="F86" s="2571"/>
      <c r="G86" s="2571"/>
      <c r="H86" s="2571"/>
      <c r="I86" s="2571"/>
      <c r="J86" s="2571"/>
      <c r="K86" s="2571"/>
      <c r="L86" s="2571"/>
      <c r="M86" s="2571"/>
      <c r="N86" s="2571"/>
      <c r="O86" s="2571"/>
      <c r="P86" s="2571"/>
      <c r="Q86" s="2549"/>
      <c r="R86" s="2571"/>
      <c r="S86" s="2571"/>
      <c r="T86" s="2571"/>
      <c r="U86" s="2571"/>
      <c r="V86" s="2571"/>
      <c r="W86" s="2571"/>
      <c r="X86" s="2571"/>
      <c r="Y86" s="2571"/>
      <c r="Z86" s="2571"/>
    </row>
    <row r="87" spans="1:26" s="2535" customFormat="1" ht="9" customHeight="1">
      <c r="A87" s="2462"/>
      <c r="B87" s="2463"/>
      <c r="C87" s="2464"/>
      <c r="D87" s="2464"/>
      <c r="E87" s="2464"/>
      <c r="F87" s="2464"/>
      <c r="G87" s="2464"/>
      <c r="H87" s="2464"/>
      <c r="I87" s="2464"/>
      <c r="J87" s="2464"/>
      <c r="K87" s="2465"/>
      <c r="L87" s="2465"/>
      <c r="M87" s="2465"/>
      <c r="N87" s="2464"/>
      <c r="O87" s="2466"/>
      <c r="P87" s="2467"/>
      <c r="Q87" s="2571"/>
      <c r="R87" s="2581"/>
      <c r="S87" s="1381"/>
      <c r="T87" s="2581"/>
      <c r="U87" s="1381"/>
      <c r="V87" s="2581"/>
      <c r="W87" s="2582"/>
      <c r="X87" s="1381"/>
      <c r="Y87" s="2583"/>
      <c r="Z87" s="2584"/>
    </row>
    <row r="88" spans="1:26" s="2535" customFormat="1">
      <c r="A88" s="2471"/>
      <c r="B88" s="2472"/>
      <c r="C88" s="2473" t="s">
        <v>95</v>
      </c>
      <c r="D88" s="2474" t="s">
        <v>96</v>
      </c>
      <c r="E88" s="2474" t="s">
        <v>97</v>
      </c>
      <c r="F88" s="2474" t="s">
        <v>98</v>
      </c>
      <c r="G88" s="2474" t="s">
        <v>99</v>
      </c>
      <c r="H88" s="2474" t="s">
        <v>100</v>
      </c>
      <c r="I88" s="2474" t="s">
        <v>101</v>
      </c>
      <c r="J88" s="2474" t="s">
        <v>102</v>
      </c>
      <c r="K88" s="2475" t="s">
        <v>103</v>
      </c>
      <c r="L88" s="2476"/>
      <c r="M88" s="2477"/>
      <c r="N88" s="2477"/>
      <c r="O88" s="2477"/>
      <c r="P88" s="2478" t="s">
        <v>104</v>
      </c>
      <c r="Q88" s="2571"/>
      <c r="R88" s="2586"/>
      <c r="S88" s="1173" t="s">
        <v>1071</v>
      </c>
      <c r="T88" s="2586"/>
      <c r="U88" s="1173" t="s">
        <v>1072</v>
      </c>
      <c r="V88" s="2586" t="s">
        <v>1073</v>
      </c>
      <c r="W88" s="2587"/>
      <c r="X88" s="2588" t="s">
        <v>623</v>
      </c>
      <c r="Y88" s="2484"/>
      <c r="Z88" s="2472"/>
    </row>
    <row r="89" spans="1:26" s="2535" customFormat="1">
      <c r="A89" s="2471" t="s">
        <v>105</v>
      </c>
      <c r="B89" s="2472"/>
      <c r="C89" s="2473" t="s">
        <v>106</v>
      </c>
      <c r="D89" s="2485" t="s">
        <v>107</v>
      </c>
      <c r="E89" s="2485" t="s">
        <v>108</v>
      </c>
      <c r="F89" s="2485" t="s">
        <v>109</v>
      </c>
      <c r="G89" s="2485" t="s">
        <v>901</v>
      </c>
      <c r="H89" s="2485" t="s">
        <v>110</v>
      </c>
      <c r="I89" s="2485" t="s">
        <v>111</v>
      </c>
      <c r="J89" s="2485" t="s">
        <v>901</v>
      </c>
      <c r="K89" s="2486" t="s">
        <v>112</v>
      </c>
      <c r="L89" s="2474" t="s">
        <v>113</v>
      </c>
      <c r="M89" s="2474" t="s">
        <v>114</v>
      </c>
      <c r="N89" s="2474" t="s">
        <v>115</v>
      </c>
      <c r="O89" s="2474" t="s">
        <v>116</v>
      </c>
      <c r="P89" s="2478" t="s">
        <v>117</v>
      </c>
      <c r="Q89" s="2571"/>
      <c r="R89" s="2586" t="s">
        <v>624</v>
      </c>
      <c r="S89" s="2580" t="s">
        <v>632</v>
      </c>
      <c r="T89" s="2586" t="s">
        <v>625</v>
      </c>
      <c r="U89" s="2581" t="s">
        <v>632</v>
      </c>
      <c r="V89" s="2586" t="s">
        <v>626</v>
      </c>
      <c r="W89" s="2580" t="s">
        <v>632</v>
      </c>
      <c r="X89" s="1381" t="s">
        <v>627</v>
      </c>
      <c r="Y89" s="2580" t="s">
        <v>628</v>
      </c>
      <c r="Z89" s="2489" t="s">
        <v>629</v>
      </c>
    </row>
    <row r="90" spans="1:26" s="2535" customFormat="1">
      <c r="A90" s="2471"/>
      <c r="B90" s="2472"/>
      <c r="C90" s="2473"/>
      <c r="D90" s="2485"/>
      <c r="E90" s="2485"/>
      <c r="F90" s="2485"/>
      <c r="G90" s="2485"/>
      <c r="H90" s="2485"/>
      <c r="I90" s="2485"/>
      <c r="J90" s="2485"/>
      <c r="K90" s="2486" t="s">
        <v>118</v>
      </c>
      <c r="L90" s="2586" t="s">
        <v>119</v>
      </c>
      <c r="M90" s="2485" t="s">
        <v>1070</v>
      </c>
      <c r="N90" s="2485" t="s">
        <v>120</v>
      </c>
      <c r="O90" s="2485" t="s">
        <v>121</v>
      </c>
      <c r="P90" s="2496" t="s">
        <v>122</v>
      </c>
      <c r="Q90" s="2571"/>
      <c r="R90" s="2589"/>
      <c r="S90" s="2590" t="s">
        <v>122</v>
      </c>
      <c r="T90" s="2589"/>
      <c r="U90" s="2589" t="s">
        <v>122</v>
      </c>
      <c r="V90" s="2589" t="s">
        <v>630</v>
      </c>
      <c r="W90" s="2590" t="s">
        <v>122</v>
      </c>
      <c r="X90" s="2591"/>
      <c r="Y90" s="2590"/>
      <c r="Z90" s="2491" t="s">
        <v>631</v>
      </c>
    </row>
    <row r="91" spans="1:26" s="2535" customFormat="1">
      <c r="A91" s="2462" t="s">
        <v>1789</v>
      </c>
      <c r="B91" s="1381" t="s">
        <v>1802</v>
      </c>
      <c r="C91" s="2611">
        <v>20685167</v>
      </c>
      <c r="D91" s="2528">
        <v>13108741</v>
      </c>
      <c r="E91" s="2528">
        <v>807871</v>
      </c>
      <c r="F91" s="2528">
        <v>3053609</v>
      </c>
      <c r="G91" s="2528">
        <v>63815</v>
      </c>
      <c r="H91" s="2528">
        <v>3309030</v>
      </c>
      <c r="I91" s="2528">
        <v>778644</v>
      </c>
      <c r="J91" s="2528">
        <v>-167</v>
      </c>
      <c r="K91" s="2528">
        <v>-436376</v>
      </c>
      <c r="L91" s="2611">
        <v>-100317</v>
      </c>
      <c r="M91" s="2528">
        <v>17582370</v>
      </c>
      <c r="N91" s="2528">
        <v>17682687</v>
      </c>
      <c r="O91" s="2959">
        <v>-336059</v>
      </c>
      <c r="P91" s="2593" t="s">
        <v>242</v>
      </c>
      <c r="Q91" s="2549"/>
      <c r="R91" s="2611">
        <v>17034036</v>
      </c>
      <c r="S91" s="2558" t="s">
        <v>242</v>
      </c>
      <c r="T91" s="2592">
        <v>4087507</v>
      </c>
      <c r="U91" s="2558" t="s">
        <v>242</v>
      </c>
      <c r="V91" s="2528">
        <v>-436376</v>
      </c>
      <c r="W91" s="2558" t="s">
        <v>242</v>
      </c>
      <c r="X91" s="2532" t="s">
        <v>242</v>
      </c>
      <c r="Y91" s="2533" t="s">
        <v>242</v>
      </c>
      <c r="Z91" s="2534" t="s">
        <v>242</v>
      </c>
    </row>
    <row r="92" spans="1:26" s="2535" customFormat="1">
      <c r="A92" s="2586" t="s">
        <v>1790</v>
      </c>
      <c r="B92" s="1173" t="s">
        <v>1803</v>
      </c>
      <c r="C92" s="2564">
        <v>20627279</v>
      </c>
      <c r="D92" s="2537">
        <v>13289152</v>
      </c>
      <c r="E92" s="2537">
        <v>706326</v>
      </c>
      <c r="F92" s="2537">
        <v>2956756</v>
      </c>
      <c r="G92" s="2537">
        <v>65668</v>
      </c>
      <c r="H92" s="2537">
        <v>3329392</v>
      </c>
      <c r="I92" s="2537">
        <v>676922</v>
      </c>
      <c r="J92" s="2537">
        <v>-283</v>
      </c>
      <c r="K92" s="2537">
        <v>-396654</v>
      </c>
      <c r="L92" s="2564">
        <v>529295</v>
      </c>
      <c r="M92" s="2537">
        <v>18315456</v>
      </c>
      <c r="N92" s="2537">
        <v>17786161</v>
      </c>
      <c r="O92" s="2599">
        <v>-925949</v>
      </c>
      <c r="P92" s="2565">
        <v>-0.3</v>
      </c>
      <c r="Q92" s="2549"/>
      <c r="R92" s="2564">
        <v>17017902</v>
      </c>
      <c r="S92" s="2559">
        <v>-0.1</v>
      </c>
      <c r="T92" s="2563">
        <v>4006031</v>
      </c>
      <c r="U92" s="2559">
        <v>-2</v>
      </c>
      <c r="V92" s="2537">
        <v>-396654</v>
      </c>
      <c r="W92" s="2559">
        <v>9.1</v>
      </c>
      <c r="X92" s="2541">
        <v>-0.08</v>
      </c>
      <c r="Y92" s="2542">
        <v>-0.39</v>
      </c>
      <c r="Z92" s="2543">
        <v>0.19</v>
      </c>
    </row>
    <row r="93" spans="1:26" s="2535" customFormat="1">
      <c r="A93" s="2586" t="s">
        <v>1791</v>
      </c>
      <c r="B93" s="1173" t="s">
        <v>1804</v>
      </c>
      <c r="C93" s="2564">
        <v>20205464</v>
      </c>
      <c r="D93" s="2537">
        <v>12933431</v>
      </c>
      <c r="E93" s="2537">
        <v>679779</v>
      </c>
      <c r="F93" s="2537">
        <v>3141664</v>
      </c>
      <c r="G93" s="2537">
        <v>-102227</v>
      </c>
      <c r="H93" s="2537">
        <v>3403937</v>
      </c>
      <c r="I93" s="2537">
        <v>673339</v>
      </c>
      <c r="J93" s="2537">
        <v>491</v>
      </c>
      <c r="K93" s="2537">
        <v>-524950</v>
      </c>
      <c r="L93" s="2564">
        <v>34529</v>
      </c>
      <c r="M93" s="2537">
        <v>17935221</v>
      </c>
      <c r="N93" s="2537">
        <v>17900692</v>
      </c>
      <c r="O93" s="2599">
        <v>-559479</v>
      </c>
      <c r="P93" s="2565">
        <v>-2</v>
      </c>
      <c r="Q93" s="2549"/>
      <c r="R93" s="2564">
        <v>16652647</v>
      </c>
      <c r="S93" s="2559">
        <v>-2.1</v>
      </c>
      <c r="T93" s="2563">
        <v>4077767</v>
      </c>
      <c r="U93" s="2559">
        <v>1.8</v>
      </c>
      <c r="V93" s="2537">
        <v>-524950</v>
      </c>
      <c r="W93" s="2559">
        <v>-32.299999999999997</v>
      </c>
      <c r="X93" s="2541">
        <v>-1.77</v>
      </c>
      <c r="Y93" s="2542">
        <v>0.35</v>
      </c>
      <c r="Z93" s="2543">
        <v>-0.62</v>
      </c>
    </row>
    <row r="94" spans="1:26" s="2535" customFormat="1">
      <c r="A94" s="2586" t="s">
        <v>1792</v>
      </c>
      <c r="B94" s="1173" t="s">
        <v>1805</v>
      </c>
      <c r="C94" s="2564">
        <v>18779508</v>
      </c>
      <c r="D94" s="2537">
        <v>12738640</v>
      </c>
      <c r="E94" s="2537">
        <v>521236</v>
      </c>
      <c r="F94" s="2537">
        <v>2901165</v>
      </c>
      <c r="G94" s="2537">
        <v>53953</v>
      </c>
      <c r="H94" s="2537">
        <v>3450014</v>
      </c>
      <c r="I94" s="2537">
        <v>736722</v>
      </c>
      <c r="J94" s="2537">
        <v>114</v>
      </c>
      <c r="K94" s="2537">
        <v>-1622336</v>
      </c>
      <c r="L94" s="2564">
        <v>-977029</v>
      </c>
      <c r="M94" s="2537">
        <v>14955232</v>
      </c>
      <c r="N94" s="2537">
        <v>15932261</v>
      </c>
      <c r="O94" s="2599">
        <v>-645307</v>
      </c>
      <c r="P94" s="2565">
        <v>-7.1</v>
      </c>
      <c r="Q94" s="2549"/>
      <c r="R94" s="2564">
        <v>16214994</v>
      </c>
      <c r="S94" s="2559">
        <v>-2.6</v>
      </c>
      <c r="T94" s="2563">
        <v>4186850</v>
      </c>
      <c r="U94" s="2559">
        <v>2.7</v>
      </c>
      <c r="V94" s="2537">
        <v>-1622336</v>
      </c>
      <c r="W94" s="2559">
        <v>-209</v>
      </c>
      <c r="X94" s="2541">
        <v>-2.17</v>
      </c>
      <c r="Y94" s="2542">
        <v>0.54</v>
      </c>
      <c r="Z94" s="2543">
        <v>-5.43</v>
      </c>
    </row>
    <row r="95" spans="1:26" s="2535" customFormat="1">
      <c r="A95" s="2586" t="s">
        <v>1793</v>
      </c>
      <c r="B95" s="1173" t="s">
        <v>1806</v>
      </c>
      <c r="C95" s="2564">
        <v>19644870</v>
      </c>
      <c r="D95" s="2537">
        <v>12708200</v>
      </c>
      <c r="E95" s="2537">
        <v>543982</v>
      </c>
      <c r="F95" s="2537">
        <v>2811483</v>
      </c>
      <c r="G95" s="2537">
        <v>-16887</v>
      </c>
      <c r="H95" s="2537">
        <v>3486683</v>
      </c>
      <c r="I95" s="2537">
        <v>783433</v>
      </c>
      <c r="J95" s="2537">
        <v>-458</v>
      </c>
      <c r="K95" s="2537">
        <v>-671566</v>
      </c>
      <c r="L95" s="2564">
        <v>-314127</v>
      </c>
      <c r="M95" s="2537">
        <v>16118980</v>
      </c>
      <c r="N95" s="2537">
        <v>16433107</v>
      </c>
      <c r="O95" s="2599">
        <v>-357439</v>
      </c>
      <c r="P95" s="2565">
        <v>4.5999999999999996</v>
      </c>
      <c r="Q95" s="2571"/>
      <c r="R95" s="2564">
        <v>16046778</v>
      </c>
      <c r="S95" s="2559">
        <v>-1</v>
      </c>
      <c r="T95" s="2563">
        <v>4269658</v>
      </c>
      <c r="U95" s="2559">
        <v>2</v>
      </c>
      <c r="V95" s="2537">
        <v>-671566</v>
      </c>
      <c r="W95" s="2559">
        <v>58.6</v>
      </c>
      <c r="X95" s="2541">
        <v>-0.9</v>
      </c>
      <c r="Y95" s="2542">
        <v>0.44</v>
      </c>
      <c r="Z95" s="2543">
        <v>5.0599999999999996</v>
      </c>
    </row>
    <row r="96" spans="1:26" s="2535" customFormat="1">
      <c r="A96" s="2586" t="s">
        <v>1794</v>
      </c>
      <c r="B96" s="1173" t="s">
        <v>1807</v>
      </c>
      <c r="C96" s="2564">
        <v>19410167</v>
      </c>
      <c r="D96" s="2537">
        <v>12708388</v>
      </c>
      <c r="E96" s="2537">
        <v>549580</v>
      </c>
      <c r="F96" s="2537">
        <v>2693588</v>
      </c>
      <c r="G96" s="2537">
        <v>45003</v>
      </c>
      <c r="H96" s="2537">
        <v>3563497</v>
      </c>
      <c r="I96" s="2537">
        <v>621669</v>
      </c>
      <c r="J96" s="2537">
        <v>13</v>
      </c>
      <c r="K96" s="2537">
        <v>-771571</v>
      </c>
      <c r="L96" s="2564">
        <v>-443905</v>
      </c>
      <c r="M96" s="2537">
        <v>16060466</v>
      </c>
      <c r="N96" s="2537">
        <v>16504371</v>
      </c>
      <c r="O96" s="2599">
        <v>-327666</v>
      </c>
      <c r="P96" s="2565">
        <v>-1.2</v>
      </c>
      <c r="Q96" s="2571"/>
      <c r="R96" s="2564">
        <v>15996559</v>
      </c>
      <c r="S96" s="2559">
        <v>-0.3</v>
      </c>
      <c r="T96" s="2563">
        <v>4185179</v>
      </c>
      <c r="U96" s="2559">
        <v>-2</v>
      </c>
      <c r="V96" s="2537">
        <v>-771571</v>
      </c>
      <c r="W96" s="2559">
        <v>-14.9</v>
      </c>
      <c r="X96" s="2541">
        <v>-0.26</v>
      </c>
      <c r="Y96" s="2542">
        <v>-0.43</v>
      </c>
      <c r="Z96" s="2543">
        <v>-0.51</v>
      </c>
    </row>
    <row r="97" spans="1:27" s="2535" customFormat="1">
      <c r="A97" s="2586" t="s">
        <v>91</v>
      </c>
      <c r="B97" s="1173" t="s">
        <v>1808</v>
      </c>
      <c r="C97" s="2564">
        <v>19529340</v>
      </c>
      <c r="D97" s="2537">
        <v>12657640</v>
      </c>
      <c r="E97" s="2537">
        <v>557089</v>
      </c>
      <c r="F97" s="2537">
        <v>2793281</v>
      </c>
      <c r="G97" s="2537">
        <v>61233</v>
      </c>
      <c r="H97" s="2537">
        <v>3552467</v>
      </c>
      <c r="I97" s="2537">
        <v>654213</v>
      </c>
      <c r="J97" s="2537">
        <v>-261</v>
      </c>
      <c r="K97" s="2537">
        <v>-746322</v>
      </c>
      <c r="L97" s="2564">
        <v>-701376</v>
      </c>
      <c r="M97" s="2537">
        <v>15640721</v>
      </c>
      <c r="N97" s="2537">
        <v>16342097</v>
      </c>
      <c r="O97" s="2599">
        <v>-44946</v>
      </c>
      <c r="P97" s="2565">
        <v>0.6</v>
      </c>
      <c r="Q97" s="2571"/>
      <c r="R97" s="2564">
        <v>16069243</v>
      </c>
      <c r="S97" s="2559">
        <v>0.5</v>
      </c>
      <c r="T97" s="2563">
        <v>4206419</v>
      </c>
      <c r="U97" s="2559">
        <v>0.5</v>
      </c>
      <c r="V97" s="2537">
        <v>-746322</v>
      </c>
      <c r="W97" s="2559">
        <v>3.3</v>
      </c>
      <c r="X97" s="2541">
        <v>0.37</v>
      </c>
      <c r="Y97" s="2542">
        <v>0.11</v>
      </c>
      <c r="Z97" s="2543">
        <v>0.13</v>
      </c>
    </row>
    <row r="98" spans="1:27" s="2535" customFormat="1">
      <c r="A98" s="2586" t="s">
        <v>633</v>
      </c>
      <c r="B98" s="1173" t="s">
        <v>1809</v>
      </c>
      <c r="C98" s="2564">
        <v>19804762</v>
      </c>
      <c r="D98" s="2537">
        <v>13189273</v>
      </c>
      <c r="E98" s="2537">
        <v>600219</v>
      </c>
      <c r="F98" s="2537">
        <v>2941981</v>
      </c>
      <c r="G98" s="2537">
        <v>7049</v>
      </c>
      <c r="H98" s="2537">
        <v>3605361</v>
      </c>
      <c r="I98" s="2537">
        <v>759026</v>
      </c>
      <c r="J98" s="2537">
        <v>-453</v>
      </c>
      <c r="K98" s="2537">
        <v>-1297694</v>
      </c>
      <c r="L98" s="2564">
        <v>-1120378</v>
      </c>
      <c r="M98" s="2537">
        <v>15815443</v>
      </c>
      <c r="N98" s="2537">
        <v>16935821</v>
      </c>
      <c r="O98" s="2599">
        <v>-177316</v>
      </c>
      <c r="P98" s="2565">
        <v>1.4</v>
      </c>
      <c r="Q98" s="2571"/>
      <c r="R98" s="2564">
        <v>16738522</v>
      </c>
      <c r="S98" s="2559">
        <v>4.2</v>
      </c>
      <c r="T98" s="2563">
        <v>4363934</v>
      </c>
      <c r="U98" s="2559">
        <v>3.7</v>
      </c>
      <c r="V98" s="2537">
        <v>-1297694</v>
      </c>
      <c r="W98" s="2559">
        <v>-73.900000000000006</v>
      </c>
      <c r="X98" s="2541">
        <v>3.43</v>
      </c>
      <c r="Y98" s="2542">
        <v>0.81</v>
      </c>
      <c r="Z98" s="2543">
        <v>-2.82</v>
      </c>
    </row>
    <row r="99" spans="1:27" s="2535" customFormat="1">
      <c r="A99" s="2586" t="s">
        <v>409</v>
      </c>
      <c r="B99" s="1173" t="s">
        <v>1810</v>
      </c>
      <c r="C99" s="2564">
        <v>20303991</v>
      </c>
      <c r="D99" s="2537">
        <v>13046236</v>
      </c>
      <c r="E99" s="2537">
        <v>583235</v>
      </c>
      <c r="F99" s="2537">
        <v>2900074</v>
      </c>
      <c r="G99" s="2537">
        <v>-137490</v>
      </c>
      <c r="H99" s="2537">
        <v>3677183</v>
      </c>
      <c r="I99" s="2537">
        <v>712614</v>
      </c>
      <c r="J99" s="2537">
        <v>150</v>
      </c>
      <c r="K99" s="2537">
        <v>-478011</v>
      </c>
      <c r="L99" s="2564">
        <v>-543137</v>
      </c>
      <c r="M99" s="2537">
        <v>16514914</v>
      </c>
      <c r="N99" s="2537">
        <v>17058051</v>
      </c>
      <c r="O99" s="2599">
        <v>65126</v>
      </c>
      <c r="P99" s="2565">
        <v>2.5</v>
      </c>
      <c r="Q99" s="2571"/>
      <c r="R99" s="2564">
        <v>16392055</v>
      </c>
      <c r="S99" s="2559">
        <v>-2.1</v>
      </c>
      <c r="T99" s="2563">
        <v>4389947</v>
      </c>
      <c r="U99" s="2559">
        <v>0.6</v>
      </c>
      <c r="V99" s="2537">
        <v>-478011</v>
      </c>
      <c r="W99" s="2559">
        <v>63.2</v>
      </c>
      <c r="X99" s="2541">
        <v>-1.75</v>
      </c>
      <c r="Y99" s="2542">
        <v>0.13</v>
      </c>
      <c r="Z99" s="2543">
        <v>4.1399999999999997</v>
      </c>
    </row>
    <row r="100" spans="1:27" s="2535" customFormat="1">
      <c r="A100" s="2586" t="s">
        <v>428</v>
      </c>
      <c r="B100" s="1173" t="s">
        <v>1811</v>
      </c>
      <c r="C100" s="2564">
        <v>20829388</v>
      </c>
      <c r="D100" s="2537">
        <v>13109607</v>
      </c>
      <c r="E100" s="2537">
        <v>605463</v>
      </c>
      <c r="F100" s="2537">
        <v>2862078</v>
      </c>
      <c r="G100" s="2537">
        <v>-525</v>
      </c>
      <c r="H100" s="2537">
        <v>3749295</v>
      </c>
      <c r="I100" s="2537">
        <v>741189</v>
      </c>
      <c r="J100" s="2537">
        <v>87</v>
      </c>
      <c r="K100" s="2537">
        <v>-237806</v>
      </c>
      <c r="L100" s="2564">
        <v>-567883</v>
      </c>
      <c r="M100" s="2537">
        <v>16542314</v>
      </c>
      <c r="N100" s="2537">
        <v>17110197</v>
      </c>
      <c r="O100" s="2599">
        <v>330077</v>
      </c>
      <c r="P100" s="2565">
        <v>2.6</v>
      </c>
      <c r="Q100" s="2571"/>
      <c r="R100" s="2564">
        <v>16576623</v>
      </c>
      <c r="S100" s="2559">
        <v>1.1000000000000001</v>
      </c>
      <c r="T100" s="2563">
        <v>4490571</v>
      </c>
      <c r="U100" s="2559">
        <v>2.2999999999999998</v>
      </c>
      <c r="V100" s="2537">
        <v>-237806</v>
      </c>
      <c r="W100" s="2559">
        <v>50.3</v>
      </c>
      <c r="X100" s="2541">
        <v>0.91</v>
      </c>
      <c r="Y100" s="2542">
        <v>0.5</v>
      </c>
      <c r="Z100" s="2543">
        <v>1.18</v>
      </c>
    </row>
    <row r="101" spans="1:27" s="2535" customFormat="1">
      <c r="A101" s="2586" t="s">
        <v>621</v>
      </c>
      <c r="B101" s="1173" t="s">
        <v>634</v>
      </c>
      <c r="C101" s="2564">
        <v>20937781</v>
      </c>
      <c r="D101" s="2537">
        <v>13050034</v>
      </c>
      <c r="E101" s="2537">
        <v>614916</v>
      </c>
      <c r="F101" s="2537">
        <v>3157240</v>
      </c>
      <c r="G101" s="2537">
        <v>61220</v>
      </c>
      <c r="H101" s="2537">
        <v>3795820</v>
      </c>
      <c r="I101" s="2537">
        <v>759522</v>
      </c>
      <c r="J101" s="2537">
        <v>63</v>
      </c>
      <c r="K101" s="2537">
        <v>-501034</v>
      </c>
      <c r="L101" s="2564">
        <v>-741005</v>
      </c>
      <c r="M101" s="2537">
        <v>16431583</v>
      </c>
      <c r="N101" s="2537">
        <v>17172588</v>
      </c>
      <c r="O101" s="2599">
        <v>239971</v>
      </c>
      <c r="P101" s="2565">
        <v>0.5</v>
      </c>
      <c r="Q101" s="2571"/>
      <c r="R101" s="2564">
        <v>16883410</v>
      </c>
      <c r="S101" s="2559">
        <v>1.9</v>
      </c>
      <c r="T101" s="2563">
        <v>4555405</v>
      </c>
      <c r="U101" s="2559">
        <v>1.4</v>
      </c>
      <c r="V101" s="2537">
        <v>-501034</v>
      </c>
      <c r="W101" s="2559">
        <v>-110.7</v>
      </c>
      <c r="X101" s="2541">
        <v>1.47</v>
      </c>
      <c r="Y101" s="2542">
        <v>0.31</v>
      </c>
      <c r="Z101" s="2543">
        <v>-1.26</v>
      </c>
    </row>
    <row r="102" spans="1:27" s="2535" customFormat="1">
      <c r="A102" s="2586" t="s">
        <v>1800</v>
      </c>
      <c r="B102" s="1173" t="s">
        <v>1812</v>
      </c>
      <c r="C102" s="2564">
        <v>21328823</v>
      </c>
      <c r="D102" s="2537">
        <v>13116928</v>
      </c>
      <c r="E102" s="2537">
        <v>582045</v>
      </c>
      <c r="F102" s="2537">
        <v>3255662</v>
      </c>
      <c r="G102" s="2537">
        <v>35656</v>
      </c>
      <c r="H102" s="2537">
        <v>3853824</v>
      </c>
      <c r="I102" s="2537">
        <v>725493</v>
      </c>
      <c r="J102" s="2537">
        <v>-109</v>
      </c>
      <c r="K102" s="2537">
        <v>-240676</v>
      </c>
      <c r="L102" s="2564">
        <v>-684969</v>
      </c>
      <c r="M102" s="2537">
        <v>17287683</v>
      </c>
      <c r="N102" s="2537">
        <v>17972652</v>
      </c>
      <c r="O102" s="2599">
        <v>444293</v>
      </c>
      <c r="P102" s="2565">
        <v>1.9</v>
      </c>
      <c r="Q102" s="2571"/>
      <c r="R102" s="2564">
        <v>16990291</v>
      </c>
      <c r="S102" s="2559">
        <v>0.6</v>
      </c>
      <c r="T102" s="2563">
        <v>4579208</v>
      </c>
      <c r="U102" s="2559">
        <v>0.5</v>
      </c>
      <c r="V102" s="2537">
        <v>-240676</v>
      </c>
      <c r="W102" s="2559">
        <v>52</v>
      </c>
      <c r="X102" s="2541">
        <v>0.51</v>
      </c>
      <c r="Y102" s="2542">
        <v>0.11</v>
      </c>
      <c r="Z102" s="2543">
        <v>1.24</v>
      </c>
    </row>
    <row r="103" spans="1:27" s="2535" customFormat="1">
      <c r="A103" s="3168" t="s">
        <v>1773</v>
      </c>
      <c r="B103" s="1173" t="s">
        <v>1776</v>
      </c>
      <c r="C103" s="2564">
        <v>21299403</v>
      </c>
      <c r="D103" s="2563">
        <v>13124193</v>
      </c>
      <c r="E103" s="2563">
        <v>582171</v>
      </c>
      <c r="F103" s="2563">
        <v>3439616</v>
      </c>
      <c r="G103" s="2563">
        <v>28646</v>
      </c>
      <c r="H103" s="2563">
        <v>3855505</v>
      </c>
      <c r="I103" s="2563">
        <v>759065</v>
      </c>
      <c r="J103" s="2563">
        <v>-32</v>
      </c>
      <c r="K103" s="2563">
        <v>-489760</v>
      </c>
      <c r="L103" s="2564">
        <v>-934053</v>
      </c>
      <c r="M103" s="2563">
        <v>17503765</v>
      </c>
      <c r="N103" s="2563">
        <v>18437818</v>
      </c>
      <c r="O103" s="2599">
        <v>444293</v>
      </c>
      <c r="P103" s="2565">
        <v>-0.1</v>
      </c>
      <c r="Q103" s="2549"/>
      <c r="R103" s="2564">
        <v>17174626</v>
      </c>
      <c r="S103" s="2565">
        <v>1.1000000000000001</v>
      </c>
      <c r="T103" s="2563">
        <v>4614538</v>
      </c>
      <c r="U103" s="2565">
        <v>0.8</v>
      </c>
      <c r="V103" s="2537">
        <v>-489760</v>
      </c>
      <c r="W103" s="2565">
        <v>-103.5</v>
      </c>
      <c r="X103" s="2541">
        <v>0.86</v>
      </c>
      <c r="Y103" s="2542">
        <v>0.17</v>
      </c>
      <c r="Z103" s="2543">
        <v>-1.17</v>
      </c>
    </row>
    <row r="104" spans="1:27" s="2535" customFormat="1">
      <c r="A104" s="2545" t="s">
        <v>2256</v>
      </c>
      <c r="B104" s="3022" t="s">
        <v>2255</v>
      </c>
      <c r="C104" s="2572">
        <v>21344506</v>
      </c>
      <c r="D104" s="3169">
        <v>13151471</v>
      </c>
      <c r="E104" s="3169">
        <v>612994</v>
      </c>
      <c r="F104" s="3169">
        <v>3203568</v>
      </c>
      <c r="G104" s="3169">
        <v>-3017</v>
      </c>
      <c r="H104" s="3169">
        <v>3926862</v>
      </c>
      <c r="I104" s="3169">
        <v>827622</v>
      </c>
      <c r="J104" s="3169">
        <v>317</v>
      </c>
      <c r="K104" s="3169">
        <v>-375310</v>
      </c>
      <c r="L104" s="2572">
        <v>-819603</v>
      </c>
      <c r="M104" s="3169">
        <v>17239934</v>
      </c>
      <c r="N104" s="3169">
        <v>18059537</v>
      </c>
      <c r="O104" s="2615">
        <v>444293</v>
      </c>
      <c r="P104" s="2573">
        <v>0.2</v>
      </c>
      <c r="Q104" s="2549"/>
      <c r="R104" s="2572">
        <v>16965015</v>
      </c>
      <c r="S104" s="2573">
        <v>-1.2</v>
      </c>
      <c r="T104" s="3169">
        <v>4754801</v>
      </c>
      <c r="U104" s="2573">
        <v>3</v>
      </c>
      <c r="V104" s="3170">
        <v>-375310</v>
      </c>
      <c r="W104" s="2573">
        <v>23.4</v>
      </c>
      <c r="X104" s="3171">
        <v>-0.98</v>
      </c>
      <c r="Y104" s="2552">
        <v>0.66</v>
      </c>
      <c r="Z104" s="2553">
        <v>0.54</v>
      </c>
    </row>
    <row r="105" spans="1:27" s="2535" customFormat="1">
      <c r="C105" s="2571"/>
      <c r="D105" s="2571"/>
      <c r="E105" s="2571"/>
      <c r="F105" s="2571"/>
      <c r="G105" s="2571"/>
      <c r="H105" s="2571"/>
      <c r="I105" s="2571"/>
      <c r="J105" s="2571"/>
      <c r="K105" s="2571"/>
      <c r="L105" s="2571"/>
      <c r="M105" s="2571"/>
      <c r="N105" s="2571"/>
      <c r="O105" s="2571"/>
      <c r="P105" s="2571"/>
      <c r="Q105" s="2549"/>
      <c r="R105" s="2571"/>
      <c r="S105" s="2571"/>
      <c r="T105" s="2571"/>
      <c r="U105" s="2571"/>
      <c r="V105" s="2571"/>
      <c r="W105" s="2571"/>
      <c r="X105" s="2571"/>
      <c r="Y105" s="2571"/>
      <c r="Z105" s="2571"/>
    </row>
    <row r="106" spans="1:27" s="2535" customFormat="1">
      <c r="A106" s="2571" t="s">
        <v>635</v>
      </c>
      <c r="C106" s="2571"/>
      <c r="D106" s="2571"/>
      <c r="E106" s="2571"/>
      <c r="F106" s="2571"/>
      <c r="G106" s="2571"/>
      <c r="H106" s="2571"/>
      <c r="I106" s="2571"/>
      <c r="J106" s="2571"/>
      <c r="K106" s="2571"/>
      <c r="L106" s="2571"/>
      <c r="M106" s="2571"/>
      <c r="N106" s="2571"/>
      <c r="O106" s="2571"/>
      <c r="P106" s="2571"/>
      <c r="Q106" s="2549"/>
      <c r="R106" s="2571"/>
      <c r="S106" s="2571"/>
      <c r="T106" s="2571"/>
      <c r="U106" s="2571"/>
      <c r="V106" s="2571"/>
      <c r="W106" s="2571"/>
      <c r="X106" s="2571"/>
      <c r="Y106" s="2571"/>
      <c r="Z106" s="2571"/>
    </row>
    <row r="107" spans="1:27" s="2535" customFormat="1" ht="7.5" customHeight="1">
      <c r="A107" s="2462"/>
      <c r="B107" s="2463"/>
      <c r="C107" s="2464"/>
      <c r="D107" s="2462"/>
      <c r="E107" s="2464"/>
      <c r="F107" s="2464"/>
      <c r="G107" s="2464"/>
      <c r="H107" s="2464"/>
      <c r="I107" s="2464"/>
      <c r="J107" s="2464"/>
      <c r="K107" s="2465"/>
      <c r="L107" s="2465"/>
      <c r="M107" s="2465"/>
      <c r="N107" s="2464"/>
      <c r="O107" s="2466"/>
      <c r="P107" s="2467"/>
      <c r="Q107" s="2571"/>
      <c r="R107" s="2581"/>
      <c r="S107" s="2582"/>
      <c r="T107" s="2581"/>
      <c r="U107" s="2582"/>
      <c r="V107" s="2581"/>
      <c r="W107" s="2582"/>
      <c r="X107" s="1381"/>
      <c r="Y107" s="2583"/>
      <c r="Z107" s="2584"/>
    </row>
    <row r="108" spans="1:27" s="2535" customFormat="1">
      <c r="A108" s="2471"/>
      <c r="B108" s="2484"/>
      <c r="C108" s="2594" t="s">
        <v>95</v>
      </c>
      <c r="D108" s="2474" t="s">
        <v>96</v>
      </c>
      <c r="E108" s="2474" t="s">
        <v>97</v>
      </c>
      <c r="F108" s="2474" t="s">
        <v>98</v>
      </c>
      <c r="G108" s="2474" t="s">
        <v>99</v>
      </c>
      <c r="H108" s="2474" t="s">
        <v>100</v>
      </c>
      <c r="I108" s="2474" t="s">
        <v>101</v>
      </c>
      <c r="J108" s="2475" t="s">
        <v>102</v>
      </c>
      <c r="K108" s="2475" t="s">
        <v>103</v>
      </c>
      <c r="L108" s="2476"/>
      <c r="M108" s="2477"/>
      <c r="N108" s="2477"/>
      <c r="O108" s="2489"/>
      <c r="P108" s="2478" t="s">
        <v>104</v>
      </c>
      <c r="Q108" s="2571"/>
      <c r="R108" s="2586"/>
      <c r="S108" s="2587" t="s">
        <v>1071</v>
      </c>
      <c r="T108" s="2586"/>
      <c r="U108" s="2587" t="s">
        <v>1072</v>
      </c>
      <c r="V108" s="2586" t="s">
        <v>1073</v>
      </c>
      <c r="W108" s="2587"/>
      <c r="X108" s="2571" t="s">
        <v>623</v>
      </c>
      <c r="Y108" s="2498"/>
      <c r="Z108" s="2491"/>
    </row>
    <row r="109" spans="1:27" s="2535" customFormat="1">
      <c r="A109" s="2471" t="s">
        <v>105</v>
      </c>
      <c r="B109" s="2484"/>
      <c r="C109" s="2595" t="s">
        <v>106</v>
      </c>
      <c r="D109" s="2485" t="s">
        <v>107</v>
      </c>
      <c r="E109" s="2485" t="s">
        <v>108</v>
      </c>
      <c r="F109" s="2485" t="s">
        <v>109</v>
      </c>
      <c r="G109" s="2485" t="s">
        <v>901</v>
      </c>
      <c r="H109" s="2485" t="s">
        <v>110</v>
      </c>
      <c r="I109" s="2485" t="s">
        <v>111</v>
      </c>
      <c r="J109" s="2486" t="s">
        <v>901</v>
      </c>
      <c r="K109" s="2486" t="s">
        <v>112</v>
      </c>
      <c r="L109" s="2474" t="s">
        <v>113</v>
      </c>
      <c r="M109" s="2474" t="s">
        <v>114</v>
      </c>
      <c r="N109" s="2474" t="s">
        <v>115</v>
      </c>
      <c r="O109" s="2474" t="s">
        <v>116</v>
      </c>
      <c r="P109" s="2478" t="s">
        <v>117</v>
      </c>
      <c r="Q109" s="2571"/>
      <c r="R109" s="2471" t="s">
        <v>624</v>
      </c>
      <c r="S109" s="2580" t="s">
        <v>636</v>
      </c>
      <c r="T109" s="2471" t="s">
        <v>625</v>
      </c>
      <c r="U109" s="2580" t="s">
        <v>636</v>
      </c>
      <c r="V109" s="2471" t="s">
        <v>626</v>
      </c>
      <c r="W109" s="2580" t="s">
        <v>636</v>
      </c>
      <c r="X109" s="1173" t="s">
        <v>627</v>
      </c>
      <c r="Y109" s="2580" t="s">
        <v>628</v>
      </c>
      <c r="Z109" s="2472" t="s">
        <v>629</v>
      </c>
    </row>
    <row r="110" spans="1:27" s="2535" customFormat="1">
      <c r="A110" s="2471"/>
      <c r="B110" s="2484"/>
      <c r="C110" s="2596"/>
      <c r="D110" s="2493"/>
      <c r="E110" s="2493"/>
      <c r="F110" s="2493"/>
      <c r="G110" s="2493"/>
      <c r="H110" s="2493"/>
      <c r="I110" s="2493"/>
      <c r="J110" s="2494"/>
      <c r="K110" s="2494" t="s">
        <v>118</v>
      </c>
      <c r="L110" s="2589" t="s">
        <v>119</v>
      </c>
      <c r="M110" s="2493" t="s">
        <v>1070</v>
      </c>
      <c r="N110" s="2493" t="s">
        <v>120</v>
      </c>
      <c r="O110" s="2493" t="s">
        <v>121</v>
      </c>
      <c r="P110" s="2496" t="s">
        <v>122</v>
      </c>
      <c r="Q110" s="2571"/>
      <c r="R110" s="2589"/>
      <c r="S110" s="2590" t="s">
        <v>122</v>
      </c>
      <c r="T110" s="2589"/>
      <c r="U110" s="2590" t="s">
        <v>122</v>
      </c>
      <c r="V110" s="2589" t="s">
        <v>630</v>
      </c>
      <c r="W110" s="2590" t="s">
        <v>122</v>
      </c>
      <c r="X110" s="2591"/>
      <c r="Y110" s="2590"/>
      <c r="Z110" s="2094" t="s">
        <v>631</v>
      </c>
    </row>
    <row r="111" spans="1:27" s="2535" customFormat="1">
      <c r="A111" s="2462" t="s">
        <v>1813</v>
      </c>
      <c r="B111" s="2597" t="s">
        <v>1814</v>
      </c>
      <c r="C111" s="2598">
        <v>20488832</v>
      </c>
      <c r="D111" s="2564">
        <v>13137341</v>
      </c>
      <c r="E111" s="2563">
        <v>800054</v>
      </c>
      <c r="F111" s="2563">
        <v>2998773</v>
      </c>
      <c r="G111" s="2563">
        <v>75706</v>
      </c>
      <c r="H111" s="2563">
        <v>3314738</v>
      </c>
      <c r="I111" s="2563">
        <v>832980</v>
      </c>
      <c r="J111" s="2563">
        <v>-2506</v>
      </c>
      <c r="K111" s="2564">
        <v>-668254</v>
      </c>
      <c r="L111" s="2564">
        <v>-352857</v>
      </c>
      <c r="M111" s="2563">
        <v>17290346</v>
      </c>
      <c r="N111" s="2563">
        <v>17643203</v>
      </c>
      <c r="O111" s="2599">
        <v>-315397</v>
      </c>
      <c r="P111" s="2600" t="s">
        <v>242</v>
      </c>
      <c r="Q111" s="2571"/>
      <c r="R111" s="2601">
        <v>17011873</v>
      </c>
      <c r="S111" s="2558" t="s">
        <v>242</v>
      </c>
      <c r="T111" s="2602">
        <v>4145212</v>
      </c>
      <c r="U111" s="2558" t="s">
        <v>242</v>
      </c>
      <c r="V111" s="2528">
        <v>-668254</v>
      </c>
      <c r="W111" s="2558" t="s">
        <v>242</v>
      </c>
      <c r="X111" s="2532" t="s">
        <v>242</v>
      </c>
      <c r="Y111" s="2533" t="s">
        <v>242</v>
      </c>
      <c r="Z111" s="2534" t="s">
        <v>242</v>
      </c>
      <c r="AA111" s="2535" t="s">
        <v>1903</v>
      </c>
    </row>
    <row r="112" spans="1:27" s="2535" customFormat="1">
      <c r="A112" s="2586" t="s">
        <v>1815</v>
      </c>
      <c r="B112" s="1562" t="s">
        <v>1816</v>
      </c>
      <c r="C112" s="2562">
        <v>20685961</v>
      </c>
      <c r="D112" s="2564">
        <v>13254731</v>
      </c>
      <c r="E112" s="2563">
        <v>739942</v>
      </c>
      <c r="F112" s="2563">
        <v>2947101</v>
      </c>
      <c r="G112" s="2563">
        <v>38085</v>
      </c>
      <c r="H112" s="2563">
        <v>3319932</v>
      </c>
      <c r="I112" s="2563">
        <v>722078</v>
      </c>
      <c r="J112" s="2563">
        <v>45</v>
      </c>
      <c r="K112" s="2564">
        <v>-335952</v>
      </c>
      <c r="L112" s="2564">
        <v>444528</v>
      </c>
      <c r="M112" s="2563">
        <v>18174219</v>
      </c>
      <c r="N112" s="2563">
        <v>17729691</v>
      </c>
      <c r="O112" s="2599">
        <v>-780480</v>
      </c>
      <c r="P112" s="2600">
        <v>1</v>
      </c>
      <c r="Q112" s="2571"/>
      <c r="R112" s="2603">
        <v>16979858</v>
      </c>
      <c r="S112" s="2559">
        <v>-0.2</v>
      </c>
      <c r="T112" s="2604">
        <v>4042056</v>
      </c>
      <c r="U112" s="2559">
        <v>-2.5</v>
      </c>
      <c r="V112" s="2537">
        <v>-335952</v>
      </c>
      <c r="W112" s="2559">
        <v>49.7</v>
      </c>
      <c r="X112" s="2541">
        <v>-0.16</v>
      </c>
      <c r="Y112" s="2542">
        <v>-0.5</v>
      </c>
      <c r="Z112" s="2543">
        <v>1.62</v>
      </c>
    </row>
    <row r="113" spans="1:26" s="2535" customFormat="1">
      <c r="A113" s="2586" t="s">
        <v>1817</v>
      </c>
      <c r="B113" s="1562" t="s">
        <v>1818</v>
      </c>
      <c r="C113" s="2562">
        <v>20555519</v>
      </c>
      <c r="D113" s="2564">
        <v>13005317</v>
      </c>
      <c r="E113" s="2563">
        <v>693782</v>
      </c>
      <c r="F113" s="2563">
        <v>3075219</v>
      </c>
      <c r="G113" s="2563">
        <v>-32453</v>
      </c>
      <c r="H113" s="2563">
        <v>3386163</v>
      </c>
      <c r="I113" s="2563">
        <v>676901</v>
      </c>
      <c r="J113" s="2563">
        <v>-9</v>
      </c>
      <c r="K113" s="2564">
        <v>-249401</v>
      </c>
      <c r="L113" s="2564">
        <v>407697</v>
      </c>
      <c r="M113" s="2563">
        <v>18517349</v>
      </c>
      <c r="N113" s="2563">
        <v>18109652</v>
      </c>
      <c r="O113" s="2599">
        <v>-657098</v>
      </c>
      <c r="P113" s="2600">
        <v>-0.6</v>
      </c>
      <c r="Q113" s="2571"/>
      <c r="R113" s="2603">
        <v>16741865</v>
      </c>
      <c r="S113" s="2559">
        <v>-1.4</v>
      </c>
      <c r="T113" s="2604">
        <v>4063054</v>
      </c>
      <c r="U113" s="2559">
        <v>0.5</v>
      </c>
      <c r="V113" s="2537">
        <v>-249401</v>
      </c>
      <c r="W113" s="2559">
        <v>25.8</v>
      </c>
      <c r="X113" s="2541">
        <v>-1.1499999999999999</v>
      </c>
      <c r="Y113" s="2542">
        <v>0.1</v>
      </c>
      <c r="Z113" s="2543">
        <v>0.42</v>
      </c>
    </row>
    <row r="114" spans="1:26" s="2535" customFormat="1">
      <c r="A114" s="2586" t="s">
        <v>1819</v>
      </c>
      <c r="B114" s="1562" t="s">
        <v>1820</v>
      </c>
      <c r="C114" s="2562">
        <v>18850640</v>
      </c>
      <c r="D114" s="2564">
        <v>12786939</v>
      </c>
      <c r="E114" s="2563">
        <v>535986</v>
      </c>
      <c r="F114" s="2563">
        <v>3028565</v>
      </c>
      <c r="G114" s="2563">
        <v>-1982</v>
      </c>
      <c r="H114" s="2563">
        <v>3438660</v>
      </c>
      <c r="I114" s="2563">
        <v>698912</v>
      </c>
      <c r="J114" s="2563">
        <v>394</v>
      </c>
      <c r="K114" s="2564">
        <v>-1636833</v>
      </c>
      <c r="L114" s="2564">
        <v>-1020857</v>
      </c>
      <c r="M114" s="2563">
        <v>15139282</v>
      </c>
      <c r="N114" s="2563">
        <v>16160139</v>
      </c>
      <c r="O114" s="2599">
        <v>-615976</v>
      </c>
      <c r="P114" s="2600">
        <v>-8.3000000000000007</v>
      </c>
      <c r="Q114" s="2571"/>
      <c r="R114" s="2603">
        <v>16349507</v>
      </c>
      <c r="S114" s="2559">
        <v>-2.2999999999999998</v>
      </c>
      <c r="T114" s="2604">
        <v>4137966</v>
      </c>
      <c r="U114" s="2559">
        <v>1.8</v>
      </c>
      <c r="V114" s="2537">
        <v>-1636833</v>
      </c>
      <c r="W114" s="2559">
        <v>-556.29999999999995</v>
      </c>
      <c r="X114" s="2541">
        <v>-1.91</v>
      </c>
      <c r="Y114" s="2542">
        <v>0.36</v>
      </c>
      <c r="Z114" s="2543">
        <v>-6.75</v>
      </c>
    </row>
    <row r="115" spans="1:26" s="2535" customFormat="1">
      <c r="A115" s="2586" t="s">
        <v>1821</v>
      </c>
      <c r="B115" s="1562" t="s">
        <v>1822</v>
      </c>
      <c r="C115" s="2562">
        <v>19505223</v>
      </c>
      <c r="D115" s="2564">
        <v>12722287</v>
      </c>
      <c r="E115" s="2563">
        <v>533541</v>
      </c>
      <c r="F115" s="2563">
        <v>2761722</v>
      </c>
      <c r="G115" s="2563">
        <v>-23844</v>
      </c>
      <c r="H115" s="2563">
        <v>3472638</v>
      </c>
      <c r="I115" s="2563">
        <v>767689</v>
      </c>
      <c r="J115" s="2563">
        <v>-43</v>
      </c>
      <c r="K115" s="2564">
        <v>-728768</v>
      </c>
      <c r="L115" s="2564">
        <v>-298033</v>
      </c>
      <c r="M115" s="2563">
        <v>15925964</v>
      </c>
      <c r="N115" s="2563">
        <v>16223997</v>
      </c>
      <c r="O115" s="2599">
        <v>-430735</v>
      </c>
      <c r="P115" s="2600">
        <v>3.5</v>
      </c>
      <c r="Q115" s="2461"/>
      <c r="R115" s="2603">
        <v>15993706</v>
      </c>
      <c r="S115" s="2559">
        <v>-2.2000000000000002</v>
      </c>
      <c r="T115" s="2604">
        <v>4240284</v>
      </c>
      <c r="U115" s="2559">
        <v>2.5</v>
      </c>
      <c r="V115" s="2537">
        <v>-728768</v>
      </c>
      <c r="W115" s="2559">
        <v>55.5</v>
      </c>
      <c r="X115" s="2541">
        <v>-1.89</v>
      </c>
      <c r="Y115" s="2542">
        <v>0.54</v>
      </c>
      <c r="Z115" s="2543">
        <v>4.82</v>
      </c>
    </row>
    <row r="116" spans="1:26" s="2535" customFormat="1">
      <c r="A116" s="2586" t="s">
        <v>1823</v>
      </c>
      <c r="B116" s="2484" t="s">
        <v>1824</v>
      </c>
      <c r="C116" s="2562">
        <v>19372016</v>
      </c>
      <c r="D116" s="2564">
        <v>12715085</v>
      </c>
      <c r="E116" s="2563">
        <v>554523</v>
      </c>
      <c r="F116" s="2563">
        <v>2727168</v>
      </c>
      <c r="G116" s="2563">
        <v>36146</v>
      </c>
      <c r="H116" s="2563">
        <v>3539825</v>
      </c>
      <c r="I116" s="2563">
        <v>662465</v>
      </c>
      <c r="J116" s="2563">
        <v>-178</v>
      </c>
      <c r="K116" s="2564">
        <v>-863019</v>
      </c>
      <c r="L116" s="2564">
        <v>-529650</v>
      </c>
      <c r="M116" s="2563">
        <v>16007418</v>
      </c>
      <c r="N116" s="2563">
        <v>16537068</v>
      </c>
      <c r="O116" s="2599">
        <v>-333369</v>
      </c>
      <c r="P116" s="2600">
        <v>-0.7</v>
      </c>
      <c r="Q116" s="2461"/>
      <c r="R116" s="2603">
        <v>16032922</v>
      </c>
      <c r="S116" s="2559">
        <v>0.2</v>
      </c>
      <c r="T116" s="2604">
        <v>4202112</v>
      </c>
      <c r="U116" s="2559">
        <v>-0.9</v>
      </c>
      <c r="V116" s="2537">
        <v>-863019</v>
      </c>
      <c r="W116" s="2559">
        <v>-18.399999999999999</v>
      </c>
      <c r="X116" s="2541">
        <v>0.2</v>
      </c>
      <c r="Y116" s="2542">
        <v>-0.2</v>
      </c>
      <c r="Z116" s="2543">
        <v>-0.69</v>
      </c>
    </row>
    <row r="117" spans="1:26" s="2535" customFormat="1">
      <c r="A117" s="2586" t="s">
        <v>1825</v>
      </c>
      <c r="B117" s="2484" t="s">
        <v>1826</v>
      </c>
      <c r="C117" s="2562">
        <v>19505837</v>
      </c>
      <c r="D117" s="2564">
        <v>12674377</v>
      </c>
      <c r="E117" s="2563">
        <v>550172</v>
      </c>
      <c r="F117" s="2563">
        <v>2771303</v>
      </c>
      <c r="G117" s="2563">
        <v>52446</v>
      </c>
      <c r="H117" s="2563">
        <v>3560131</v>
      </c>
      <c r="I117" s="2563">
        <v>640373</v>
      </c>
      <c r="J117" s="2563">
        <v>-140</v>
      </c>
      <c r="K117" s="2564">
        <v>-742825</v>
      </c>
      <c r="L117" s="2564">
        <v>-626951</v>
      </c>
      <c r="M117" s="2563">
        <v>15719756</v>
      </c>
      <c r="N117" s="2563">
        <v>16346707</v>
      </c>
      <c r="O117" s="2599">
        <v>-115874</v>
      </c>
      <c r="P117" s="2600">
        <v>0.7</v>
      </c>
      <c r="Q117" s="2461"/>
      <c r="R117" s="2603">
        <v>16048299</v>
      </c>
      <c r="S117" s="2559">
        <v>0.1</v>
      </c>
      <c r="T117" s="2604">
        <v>4200363</v>
      </c>
      <c r="U117" s="2559">
        <v>0</v>
      </c>
      <c r="V117" s="2537">
        <v>-742825</v>
      </c>
      <c r="W117" s="2559">
        <v>13.9</v>
      </c>
      <c r="X117" s="2541">
        <v>0.08</v>
      </c>
      <c r="Y117" s="2542">
        <v>-0.01</v>
      </c>
      <c r="Z117" s="2543">
        <v>0.62</v>
      </c>
    </row>
    <row r="118" spans="1:26" s="2535" customFormat="1">
      <c r="A118" s="2586" t="s">
        <v>1827</v>
      </c>
      <c r="B118" s="2484" t="s">
        <v>1828</v>
      </c>
      <c r="C118" s="2562">
        <v>19730511</v>
      </c>
      <c r="D118" s="2564">
        <v>13056781</v>
      </c>
      <c r="E118" s="2563">
        <v>577220</v>
      </c>
      <c r="F118" s="2563">
        <v>2917593</v>
      </c>
      <c r="G118" s="2563">
        <v>19737</v>
      </c>
      <c r="H118" s="2563">
        <v>3591879</v>
      </c>
      <c r="I118" s="2563">
        <v>755757</v>
      </c>
      <c r="J118" s="2563">
        <v>-396</v>
      </c>
      <c r="K118" s="2564">
        <v>-1188061</v>
      </c>
      <c r="L118" s="2564">
        <v>-1043950</v>
      </c>
      <c r="M118" s="2563">
        <v>15740056</v>
      </c>
      <c r="N118" s="2563">
        <v>16784006</v>
      </c>
      <c r="O118" s="2599">
        <v>-144111</v>
      </c>
      <c r="P118" s="2600">
        <v>1.2</v>
      </c>
      <c r="Q118" s="2461"/>
      <c r="R118" s="2603">
        <v>16571331</v>
      </c>
      <c r="S118" s="2559">
        <v>3.3</v>
      </c>
      <c r="T118" s="2604">
        <v>4347240</v>
      </c>
      <c r="U118" s="2559">
        <v>3.5</v>
      </c>
      <c r="V118" s="2537">
        <v>-1188061</v>
      </c>
      <c r="W118" s="2559">
        <v>-59.9</v>
      </c>
      <c r="X118" s="2541">
        <v>2.68</v>
      </c>
      <c r="Y118" s="2542">
        <v>0.75</v>
      </c>
      <c r="Z118" s="2543">
        <v>-2.2799999999999998</v>
      </c>
    </row>
    <row r="119" spans="1:26" s="2535" customFormat="1">
      <c r="A119" s="2586" t="s">
        <v>1829</v>
      </c>
      <c r="B119" s="2484" t="s">
        <v>1830</v>
      </c>
      <c r="C119" s="2562">
        <v>20124452</v>
      </c>
      <c r="D119" s="2564">
        <v>13079755</v>
      </c>
      <c r="E119" s="2563">
        <v>602040</v>
      </c>
      <c r="F119" s="2563">
        <v>2905825</v>
      </c>
      <c r="G119" s="2563">
        <v>-78537</v>
      </c>
      <c r="H119" s="2563">
        <v>3655998</v>
      </c>
      <c r="I119" s="2563">
        <v>733754</v>
      </c>
      <c r="J119" s="2563">
        <v>-252</v>
      </c>
      <c r="K119" s="2564">
        <v>-774131</v>
      </c>
      <c r="L119" s="2564">
        <v>-778287</v>
      </c>
      <c r="M119" s="2563">
        <v>16375476</v>
      </c>
      <c r="N119" s="2563">
        <v>17153763</v>
      </c>
      <c r="O119" s="2599">
        <v>4156</v>
      </c>
      <c r="P119" s="2600">
        <v>2</v>
      </c>
      <c r="Q119" s="2461"/>
      <c r="R119" s="2603">
        <v>16509084</v>
      </c>
      <c r="S119" s="2559">
        <v>-0.4</v>
      </c>
      <c r="T119" s="2604">
        <v>4389499</v>
      </c>
      <c r="U119" s="2559">
        <v>1</v>
      </c>
      <c r="V119" s="2537">
        <v>-774131</v>
      </c>
      <c r="W119" s="2559">
        <v>34.799999999999997</v>
      </c>
      <c r="X119" s="2541">
        <v>-0.32</v>
      </c>
      <c r="Y119" s="2542">
        <v>0.21</v>
      </c>
      <c r="Z119" s="2543">
        <v>2.1</v>
      </c>
    </row>
    <row r="120" spans="1:26" s="2535" customFormat="1">
      <c r="A120" s="2586" t="s">
        <v>1831</v>
      </c>
      <c r="B120" s="2484" t="s">
        <v>1832</v>
      </c>
      <c r="C120" s="2562">
        <v>20754269</v>
      </c>
      <c r="D120" s="2564">
        <v>13085242</v>
      </c>
      <c r="E120" s="2563">
        <v>593310</v>
      </c>
      <c r="F120" s="2563">
        <v>2877497</v>
      </c>
      <c r="G120" s="2563">
        <v>-42545</v>
      </c>
      <c r="H120" s="2563">
        <v>3717668</v>
      </c>
      <c r="I120" s="2563">
        <v>734228</v>
      </c>
      <c r="J120" s="2563">
        <v>188</v>
      </c>
      <c r="K120" s="2564">
        <v>-211320</v>
      </c>
      <c r="L120" s="2564">
        <v>-475168</v>
      </c>
      <c r="M120" s="2563">
        <v>16642043</v>
      </c>
      <c r="N120" s="2563">
        <v>17117211</v>
      </c>
      <c r="O120" s="2599">
        <v>263848</v>
      </c>
      <c r="P120" s="2600">
        <v>3.1</v>
      </c>
      <c r="Q120" s="2461"/>
      <c r="R120" s="2603">
        <v>16513504</v>
      </c>
      <c r="S120" s="2559">
        <v>0</v>
      </c>
      <c r="T120" s="2604">
        <v>4452085</v>
      </c>
      <c r="U120" s="2559">
        <v>1.4</v>
      </c>
      <c r="V120" s="2537">
        <v>-211320</v>
      </c>
      <c r="W120" s="2559">
        <v>72.7</v>
      </c>
      <c r="X120" s="2541">
        <v>0.02</v>
      </c>
      <c r="Y120" s="2542">
        <v>0.31</v>
      </c>
      <c r="Z120" s="2543">
        <v>2.8</v>
      </c>
    </row>
    <row r="121" spans="1:26" s="2535" customFormat="1">
      <c r="A121" s="2586" t="s">
        <v>1833</v>
      </c>
      <c r="B121" s="2484" t="s">
        <v>1834</v>
      </c>
      <c r="C121" s="2562">
        <v>20905687</v>
      </c>
      <c r="D121" s="2564">
        <v>13065212</v>
      </c>
      <c r="E121" s="2563">
        <v>621918</v>
      </c>
      <c r="F121" s="2563">
        <v>3059663</v>
      </c>
      <c r="G121" s="2563">
        <v>45269</v>
      </c>
      <c r="H121" s="2563">
        <v>3798383</v>
      </c>
      <c r="I121" s="2563">
        <v>769380</v>
      </c>
      <c r="J121" s="2563">
        <v>75</v>
      </c>
      <c r="K121" s="2564">
        <v>-454212</v>
      </c>
      <c r="L121" s="2564">
        <v>-716712</v>
      </c>
      <c r="M121" s="2563">
        <v>16302450</v>
      </c>
      <c r="N121" s="2563">
        <v>17019162</v>
      </c>
      <c r="O121" s="2599">
        <v>262500</v>
      </c>
      <c r="P121" s="2600">
        <v>0.7</v>
      </c>
      <c r="Q121" s="2461"/>
      <c r="R121" s="2603">
        <v>16792062</v>
      </c>
      <c r="S121" s="2559">
        <v>1.7</v>
      </c>
      <c r="T121" s="2604">
        <v>4567837</v>
      </c>
      <c r="U121" s="2559">
        <v>2.6</v>
      </c>
      <c r="V121" s="2537">
        <v>-454212</v>
      </c>
      <c r="W121" s="2559">
        <v>-114.9</v>
      </c>
      <c r="X121" s="2541">
        <v>1.34</v>
      </c>
      <c r="Y121" s="2542">
        <v>0.56000000000000005</v>
      </c>
      <c r="Z121" s="2543">
        <v>-1.17</v>
      </c>
    </row>
    <row r="122" spans="1:26" s="2535" customFormat="1">
      <c r="A122" s="2586" t="s">
        <v>903</v>
      </c>
      <c r="B122" s="1562" t="s">
        <v>1835</v>
      </c>
      <c r="C122" s="2562">
        <v>21265160</v>
      </c>
      <c r="D122" s="2564">
        <v>13102535</v>
      </c>
      <c r="E122" s="2563">
        <v>589975</v>
      </c>
      <c r="F122" s="2563">
        <v>3268073</v>
      </c>
      <c r="G122" s="2563">
        <v>37825</v>
      </c>
      <c r="H122" s="2563">
        <v>3839572</v>
      </c>
      <c r="I122" s="2563">
        <v>735631</v>
      </c>
      <c r="J122" s="2563">
        <v>-19</v>
      </c>
      <c r="K122" s="2564">
        <v>-308431</v>
      </c>
      <c r="L122" s="2564">
        <v>-702180</v>
      </c>
      <c r="M122" s="2563">
        <v>17132671</v>
      </c>
      <c r="N122" s="2563">
        <v>17834851</v>
      </c>
      <c r="O122" s="2599">
        <v>393748</v>
      </c>
      <c r="P122" s="2600">
        <v>1.7</v>
      </c>
      <c r="Q122" s="2461"/>
      <c r="R122" s="2603">
        <v>16998408</v>
      </c>
      <c r="S122" s="2559">
        <v>1.2</v>
      </c>
      <c r="T122" s="2604">
        <v>4575183</v>
      </c>
      <c r="U122" s="2559">
        <v>0.2</v>
      </c>
      <c r="V122" s="2537">
        <v>-308431</v>
      </c>
      <c r="W122" s="2559">
        <v>32.1</v>
      </c>
      <c r="X122" s="2541">
        <v>0.99</v>
      </c>
      <c r="Y122" s="2542">
        <v>0.04</v>
      </c>
      <c r="Z122" s="2543">
        <v>0.7</v>
      </c>
    </row>
    <row r="123" spans="1:26" s="2535" customFormat="1">
      <c r="A123" s="2586" t="s">
        <v>1836</v>
      </c>
      <c r="B123" s="1562" t="s">
        <v>1837</v>
      </c>
      <c r="C123" s="2562">
        <v>21288785</v>
      </c>
      <c r="D123" s="2564">
        <v>13127434</v>
      </c>
      <c r="E123" s="2563">
        <v>581513</v>
      </c>
      <c r="F123" s="2563">
        <v>3460825</v>
      </c>
      <c r="G123" s="2563">
        <v>39401</v>
      </c>
      <c r="H123" s="2563">
        <v>3857020</v>
      </c>
      <c r="I123" s="2563">
        <v>732207</v>
      </c>
      <c r="J123" s="2563">
        <v>-150</v>
      </c>
      <c r="K123" s="2564">
        <v>-509466</v>
      </c>
      <c r="L123" s="2564">
        <v>-953759</v>
      </c>
      <c r="M123" s="2563">
        <v>17518679</v>
      </c>
      <c r="N123" s="2563">
        <v>18472438</v>
      </c>
      <c r="O123" s="2599">
        <v>444293</v>
      </c>
      <c r="P123" s="2600">
        <v>0.1</v>
      </c>
      <c r="Q123" s="2461"/>
      <c r="R123" s="2605">
        <v>17209174</v>
      </c>
      <c r="S123" s="2565">
        <v>1.2</v>
      </c>
      <c r="T123" s="1384">
        <v>4589077</v>
      </c>
      <c r="U123" s="2565">
        <v>0.3</v>
      </c>
      <c r="V123" s="2537">
        <v>-509466</v>
      </c>
      <c r="W123" s="2565">
        <v>-65.2</v>
      </c>
      <c r="X123" s="2541">
        <v>0.99</v>
      </c>
      <c r="Y123" s="2542">
        <v>7.0000000000000007E-2</v>
      </c>
      <c r="Z123" s="2543">
        <v>-0.95</v>
      </c>
    </row>
    <row r="124" spans="1:26" s="2535" customFormat="1">
      <c r="A124" s="2545" t="s">
        <v>2104</v>
      </c>
      <c r="B124" s="2606" t="s">
        <v>2106</v>
      </c>
      <c r="C124" s="2567">
        <v>21383841</v>
      </c>
      <c r="D124" s="2550">
        <v>13131587</v>
      </c>
      <c r="E124" s="2547">
        <v>607489</v>
      </c>
      <c r="F124" s="2547">
        <v>3203508</v>
      </c>
      <c r="G124" s="2547">
        <v>6916</v>
      </c>
      <c r="H124" s="2547">
        <v>3910178</v>
      </c>
      <c r="I124" s="2547">
        <v>835702</v>
      </c>
      <c r="J124" s="2547">
        <v>208</v>
      </c>
      <c r="K124" s="2550">
        <v>-311746</v>
      </c>
      <c r="L124" s="2550">
        <v>-756039</v>
      </c>
      <c r="M124" s="2547">
        <v>17361974</v>
      </c>
      <c r="N124" s="2547">
        <v>18118013</v>
      </c>
      <c r="O124" s="2557">
        <v>444293</v>
      </c>
      <c r="P124" s="2607">
        <v>0.4</v>
      </c>
      <c r="Q124" s="2461"/>
      <c r="R124" s="2608">
        <v>16949500</v>
      </c>
      <c r="S124" s="2573">
        <v>-1.5</v>
      </c>
      <c r="T124" s="2609">
        <v>4746087</v>
      </c>
      <c r="U124" s="2573">
        <v>3.4</v>
      </c>
      <c r="V124" s="2547">
        <v>-311746</v>
      </c>
      <c r="W124" s="2573">
        <v>38.799999999999997</v>
      </c>
      <c r="X124" s="2551">
        <v>-1.22</v>
      </c>
      <c r="Y124" s="2552">
        <v>0.74</v>
      </c>
      <c r="Z124" s="2553">
        <v>0.93</v>
      </c>
    </row>
    <row r="125" spans="1:26" s="2535" customFormat="1">
      <c r="K125" s="2571"/>
      <c r="L125" s="2571"/>
      <c r="M125" s="2571"/>
      <c r="Q125" s="2461"/>
      <c r="S125" s="2571"/>
      <c r="U125" s="2571"/>
    </row>
    <row r="126" spans="1:26" s="2535" customFormat="1">
      <c r="K126" s="2571"/>
      <c r="L126" s="2571"/>
      <c r="M126" s="2571"/>
      <c r="Q126" s="2461"/>
      <c r="S126" s="2571"/>
      <c r="U126" s="2571"/>
    </row>
    <row r="127" spans="1:26" s="2535" customFormat="1">
      <c r="K127" s="2571"/>
      <c r="L127" s="2571"/>
      <c r="M127" s="2571"/>
      <c r="Q127" s="2461"/>
      <c r="S127" s="2571"/>
      <c r="U127" s="2571"/>
    </row>
    <row r="128" spans="1:26" s="2535" customFormat="1">
      <c r="K128" s="2571"/>
      <c r="L128" s="2571"/>
      <c r="M128" s="2571"/>
      <c r="Q128" s="2461"/>
      <c r="S128" s="2571"/>
      <c r="U128" s="2571"/>
    </row>
    <row r="129" spans="11:21" s="2535" customFormat="1">
      <c r="K129" s="2571"/>
      <c r="L129" s="2571"/>
      <c r="M129" s="2571"/>
      <c r="Q129" s="2461"/>
      <c r="S129" s="2571"/>
      <c r="U129" s="2571"/>
    </row>
    <row r="130" spans="11:21" s="2535" customFormat="1">
      <c r="K130" s="2571"/>
      <c r="L130" s="2571"/>
      <c r="M130" s="2571"/>
      <c r="Q130" s="2461"/>
      <c r="S130" s="2571"/>
      <c r="U130" s="2571"/>
    </row>
    <row r="131" spans="11:21" s="2535" customFormat="1">
      <c r="K131" s="2571"/>
      <c r="L131" s="2571"/>
      <c r="M131" s="2571"/>
      <c r="Q131" s="2461"/>
      <c r="S131" s="2571"/>
      <c r="U131" s="2571"/>
    </row>
    <row r="132" spans="11:21" s="2535" customFormat="1">
      <c r="K132" s="2571"/>
      <c r="L132" s="2571"/>
      <c r="M132" s="2571"/>
      <c r="Q132" s="2461"/>
      <c r="S132" s="2571"/>
      <c r="U132" s="2571"/>
    </row>
    <row r="133" spans="11:21" s="2535" customFormat="1">
      <c r="K133" s="2571"/>
      <c r="L133" s="2571"/>
      <c r="M133" s="2571"/>
      <c r="Q133" s="2461"/>
      <c r="S133" s="2571"/>
      <c r="U133" s="2571"/>
    </row>
    <row r="134" spans="11:21" s="2535" customFormat="1">
      <c r="K134" s="2571"/>
      <c r="L134" s="2571"/>
      <c r="M134" s="2571"/>
      <c r="Q134" s="2461"/>
      <c r="S134" s="2571"/>
      <c r="U134" s="2571"/>
    </row>
    <row r="135" spans="11:21" s="2535" customFormat="1">
      <c r="K135" s="2571"/>
      <c r="L135" s="2571"/>
      <c r="M135" s="2571"/>
      <c r="Q135" s="2461"/>
      <c r="S135" s="2571"/>
      <c r="U135" s="2571"/>
    </row>
    <row r="136" spans="11:21" s="2535" customFormat="1">
      <c r="K136" s="2571"/>
      <c r="L136" s="2571"/>
      <c r="M136" s="2571"/>
      <c r="Q136" s="2461"/>
      <c r="S136" s="2571"/>
      <c r="U136" s="2571"/>
    </row>
    <row r="137" spans="11:21" s="2535" customFormat="1">
      <c r="K137" s="2571"/>
      <c r="L137" s="2571"/>
      <c r="M137" s="2571"/>
      <c r="Q137" s="2461"/>
      <c r="S137" s="2571"/>
      <c r="U137" s="2571"/>
    </row>
    <row r="138" spans="11:21" s="2535" customFormat="1">
      <c r="K138" s="2571"/>
      <c r="L138" s="2571"/>
      <c r="M138" s="2571"/>
      <c r="Q138" s="2461"/>
      <c r="S138" s="2571"/>
      <c r="U138" s="2571"/>
    </row>
    <row r="139" spans="11:21" s="2535" customFormat="1">
      <c r="K139" s="2571"/>
      <c r="L139" s="2571"/>
      <c r="M139" s="2571"/>
      <c r="Q139" s="2461"/>
      <c r="S139" s="2571"/>
      <c r="U139" s="2571"/>
    </row>
    <row r="140" spans="11:21" s="2535" customFormat="1">
      <c r="K140" s="2571"/>
      <c r="L140" s="2571"/>
      <c r="M140" s="2571"/>
      <c r="Q140" s="2461"/>
      <c r="S140" s="2571"/>
      <c r="U140" s="2571"/>
    </row>
    <row r="141" spans="11:21" s="2535" customFormat="1">
      <c r="K141" s="2571"/>
      <c r="L141" s="2571"/>
      <c r="M141" s="2571"/>
      <c r="Q141" s="2461"/>
      <c r="S141" s="2571"/>
      <c r="U141" s="2571"/>
    </row>
    <row r="142" spans="11:21" s="2535" customFormat="1">
      <c r="K142" s="2571"/>
      <c r="L142" s="2571"/>
      <c r="M142" s="2571"/>
      <c r="Q142" s="2461"/>
      <c r="S142" s="2571"/>
      <c r="U142" s="2571"/>
    </row>
    <row r="143" spans="11:21" s="2535" customFormat="1">
      <c r="K143" s="2571"/>
      <c r="L143" s="2571"/>
      <c r="M143" s="2571"/>
      <c r="Q143" s="2461"/>
      <c r="S143" s="2571"/>
      <c r="U143" s="2571"/>
    </row>
    <row r="144" spans="11:21" s="2535" customFormat="1">
      <c r="K144" s="2571"/>
      <c r="L144" s="2571"/>
      <c r="M144" s="2571"/>
      <c r="Q144" s="2461"/>
      <c r="S144" s="2571"/>
      <c r="U144" s="2571"/>
    </row>
    <row r="145" spans="11:21" s="2535" customFormat="1">
      <c r="K145" s="2571"/>
      <c r="L145" s="2571"/>
      <c r="M145" s="2571"/>
      <c r="Q145" s="2461"/>
      <c r="S145" s="2571"/>
      <c r="U145" s="2571"/>
    </row>
    <row r="146" spans="11:21" s="2535" customFormat="1">
      <c r="K146" s="2571"/>
      <c r="L146" s="2571"/>
      <c r="M146" s="2571"/>
      <c r="Q146" s="2461"/>
      <c r="S146" s="2571"/>
      <c r="U146" s="2571"/>
    </row>
    <row r="147" spans="11:21" s="2535" customFormat="1">
      <c r="K147" s="2571"/>
      <c r="L147" s="2571"/>
      <c r="M147" s="2571"/>
      <c r="Q147" s="2461"/>
      <c r="S147" s="2571"/>
      <c r="U147" s="2571"/>
    </row>
    <row r="148" spans="11:21" s="2535" customFormat="1">
      <c r="K148" s="2571"/>
      <c r="L148" s="2571"/>
      <c r="M148" s="2571"/>
      <c r="Q148" s="2461"/>
      <c r="S148" s="2571"/>
      <c r="U148" s="2571"/>
    </row>
    <row r="149" spans="11:21" s="2535" customFormat="1">
      <c r="K149" s="2571"/>
      <c r="L149" s="2571"/>
      <c r="M149" s="2571"/>
      <c r="Q149" s="2461"/>
      <c r="S149" s="2571"/>
      <c r="U149" s="2571"/>
    </row>
    <row r="150" spans="11:21" s="2535" customFormat="1">
      <c r="K150" s="2571"/>
      <c r="L150" s="2571"/>
      <c r="M150" s="2571"/>
      <c r="Q150" s="2461"/>
      <c r="S150" s="2571"/>
      <c r="U150" s="2571"/>
    </row>
    <row r="151" spans="11:21" s="2535" customFormat="1">
      <c r="K151" s="2571"/>
      <c r="L151" s="2571"/>
      <c r="M151" s="2571"/>
      <c r="Q151" s="2461"/>
      <c r="S151" s="2571"/>
      <c r="U151" s="2571"/>
    </row>
    <row r="152" spans="11:21" s="2535" customFormat="1">
      <c r="K152" s="2571"/>
      <c r="L152" s="2571"/>
      <c r="M152" s="2571"/>
      <c r="Q152" s="2461"/>
      <c r="S152" s="2571"/>
      <c r="U152" s="2571"/>
    </row>
    <row r="153" spans="11:21" s="2535" customFormat="1">
      <c r="K153" s="2571"/>
      <c r="L153" s="2571"/>
      <c r="M153" s="2571"/>
      <c r="Q153" s="2461"/>
      <c r="S153" s="2571"/>
      <c r="U153" s="2571"/>
    </row>
    <row r="154" spans="11:21" s="2535" customFormat="1">
      <c r="K154" s="2571"/>
      <c r="L154" s="2571"/>
      <c r="M154" s="2571"/>
      <c r="Q154" s="2461"/>
      <c r="S154" s="2571"/>
      <c r="U154" s="2571"/>
    </row>
    <row r="155" spans="11:21" s="2535" customFormat="1">
      <c r="K155" s="2571"/>
      <c r="L155" s="2571"/>
      <c r="M155" s="2571"/>
      <c r="Q155" s="2461"/>
      <c r="S155" s="2571"/>
      <c r="U155" s="2571"/>
    </row>
    <row r="156" spans="11:21" s="2535" customFormat="1">
      <c r="K156" s="2571"/>
      <c r="L156" s="2571"/>
      <c r="M156" s="2571"/>
      <c r="Q156" s="2461"/>
      <c r="S156" s="2571"/>
      <c r="U156" s="2571"/>
    </row>
    <row r="157" spans="11:21" s="2535" customFormat="1">
      <c r="K157" s="2571"/>
      <c r="L157" s="2571"/>
      <c r="M157" s="2571"/>
      <c r="Q157" s="2461"/>
      <c r="S157" s="2571"/>
      <c r="U157" s="2571"/>
    </row>
    <row r="158" spans="11:21" s="2535" customFormat="1">
      <c r="K158" s="2571"/>
      <c r="L158" s="2571"/>
      <c r="M158" s="2571"/>
      <c r="Q158" s="2461"/>
      <c r="S158" s="2571"/>
      <c r="U158" s="2571"/>
    </row>
    <row r="159" spans="11:21" s="2535" customFormat="1">
      <c r="K159" s="2571"/>
      <c r="L159" s="2571"/>
      <c r="M159" s="2571"/>
      <c r="Q159" s="2461"/>
      <c r="S159" s="2571"/>
      <c r="U159" s="2571"/>
    </row>
    <row r="160" spans="11:21" s="2535" customFormat="1">
      <c r="K160" s="2571"/>
      <c r="L160" s="2571"/>
      <c r="M160" s="2571"/>
      <c r="Q160" s="2461"/>
      <c r="S160" s="2571"/>
      <c r="U160" s="2571"/>
    </row>
    <row r="161" spans="11:21" s="2535" customFormat="1">
      <c r="K161" s="2571"/>
      <c r="L161" s="2571"/>
      <c r="M161" s="2571"/>
      <c r="Q161" s="2461"/>
      <c r="S161" s="2571"/>
      <c r="U161" s="2571"/>
    </row>
    <row r="162" spans="11:21" s="2535" customFormat="1">
      <c r="K162" s="2571"/>
      <c r="L162" s="2571"/>
      <c r="M162" s="2571"/>
      <c r="Q162" s="2461"/>
      <c r="S162" s="2571"/>
      <c r="U162" s="2571"/>
    </row>
    <row r="163" spans="11:21" s="2535" customFormat="1">
      <c r="K163" s="2571"/>
      <c r="L163" s="2571"/>
      <c r="M163" s="2571"/>
      <c r="Q163" s="2461"/>
      <c r="S163" s="2571"/>
      <c r="U163" s="2571"/>
    </row>
    <row r="164" spans="11:21" s="2535" customFormat="1">
      <c r="K164" s="2571"/>
      <c r="L164" s="2571"/>
      <c r="M164" s="2571"/>
      <c r="Q164" s="2461"/>
      <c r="S164" s="2571"/>
      <c r="U164" s="2571"/>
    </row>
    <row r="165" spans="11:21" s="2535" customFormat="1">
      <c r="K165" s="2571"/>
      <c r="L165" s="2571"/>
      <c r="M165" s="2571"/>
      <c r="Q165" s="2461"/>
      <c r="S165" s="2571"/>
      <c r="U165" s="2571"/>
    </row>
    <row r="166" spans="11:21" s="2535" customFormat="1">
      <c r="K166" s="2571"/>
      <c r="L166" s="2571"/>
      <c r="M166" s="2571"/>
      <c r="Q166" s="2461"/>
      <c r="S166" s="2571"/>
      <c r="U166" s="2571"/>
    </row>
    <row r="167" spans="11:21" s="2535" customFormat="1">
      <c r="K167" s="2571"/>
      <c r="L167" s="2571"/>
      <c r="M167" s="2571"/>
      <c r="Q167" s="2461"/>
      <c r="S167" s="2571"/>
      <c r="U167" s="2571"/>
    </row>
    <row r="168" spans="11:21" s="2535" customFormat="1">
      <c r="K168" s="2571"/>
      <c r="L168" s="2571"/>
      <c r="M168" s="2571"/>
      <c r="Q168" s="2461"/>
      <c r="S168" s="2571"/>
      <c r="U168" s="2571"/>
    </row>
    <row r="169" spans="11:21" s="2535" customFormat="1">
      <c r="K169" s="2571"/>
      <c r="L169" s="2571"/>
      <c r="M169" s="2571"/>
      <c r="Q169" s="2461"/>
      <c r="S169" s="2571"/>
      <c r="U169" s="2571"/>
    </row>
    <row r="170" spans="11:21" s="2535" customFormat="1">
      <c r="K170" s="2571"/>
      <c r="L170" s="2571"/>
      <c r="M170" s="2571"/>
      <c r="Q170" s="2461"/>
      <c r="S170" s="2571"/>
      <c r="U170" s="2571"/>
    </row>
    <row r="171" spans="11:21" s="2535" customFormat="1">
      <c r="K171" s="2571"/>
      <c r="L171" s="2571"/>
      <c r="M171" s="2571"/>
      <c r="Q171" s="2461"/>
      <c r="S171" s="2571"/>
      <c r="U171" s="2571"/>
    </row>
    <row r="172" spans="11:21" s="2535" customFormat="1">
      <c r="K172" s="2571"/>
      <c r="L172" s="2571"/>
      <c r="M172" s="2571"/>
      <c r="Q172" s="2461"/>
      <c r="S172" s="2571"/>
      <c r="U172" s="2571"/>
    </row>
    <row r="173" spans="11:21" s="2535" customFormat="1">
      <c r="K173" s="2571"/>
      <c r="L173" s="2571"/>
      <c r="M173" s="2571"/>
      <c r="Q173" s="2461"/>
      <c r="S173" s="2571"/>
      <c r="U173" s="2571"/>
    </row>
    <row r="174" spans="11:21" s="2535" customFormat="1">
      <c r="K174" s="2571"/>
      <c r="L174" s="2571"/>
      <c r="M174" s="2571"/>
      <c r="Q174" s="2461"/>
      <c r="S174" s="2571"/>
      <c r="U174" s="2571"/>
    </row>
    <row r="175" spans="11:21" s="2535" customFormat="1">
      <c r="K175" s="2571"/>
      <c r="L175" s="2571"/>
      <c r="M175" s="2571"/>
      <c r="Q175" s="2461"/>
      <c r="S175" s="2571"/>
      <c r="U175" s="2571"/>
    </row>
    <row r="176" spans="11:21" s="2535" customFormat="1">
      <c r="K176" s="2571"/>
      <c r="L176" s="2571"/>
      <c r="M176" s="2571"/>
      <c r="Q176" s="2461"/>
      <c r="S176" s="2571"/>
      <c r="U176" s="2571"/>
    </row>
    <row r="177" spans="11:21" s="2535" customFormat="1">
      <c r="K177" s="2571"/>
      <c r="L177" s="2571"/>
      <c r="M177" s="2571"/>
      <c r="Q177" s="2461"/>
      <c r="S177" s="2571"/>
      <c r="U177" s="2571"/>
    </row>
    <row r="178" spans="11:21" s="2535" customFormat="1">
      <c r="K178" s="2571"/>
      <c r="L178" s="2571"/>
      <c r="M178" s="2571"/>
      <c r="Q178" s="2461"/>
      <c r="S178" s="2571"/>
      <c r="U178" s="2571"/>
    </row>
    <row r="179" spans="11:21" s="2535" customFormat="1">
      <c r="K179" s="2571"/>
      <c r="L179" s="2571"/>
      <c r="M179" s="2571"/>
      <c r="Q179" s="2461"/>
      <c r="S179" s="2571"/>
      <c r="U179" s="2571"/>
    </row>
    <row r="180" spans="11:21" s="2535" customFormat="1">
      <c r="K180" s="2571"/>
      <c r="L180" s="2571"/>
      <c r="M180" s="2571"/>
      <c r="Q180" s="2461"/>
      <c r="S180" s="2571"/>
      <c r="U180" s="2571"/>
    </row>
    <row r="181" spans="11:21" s="2535" customFormat="1">
      <c r="K181" s="2571"/>
      <c r="L181" s="2571"/>
      <c r="M181" s="2571"/>
      <c r="Q181" s="2461"/>
      <c r="S181" s="2571"/>
      <c r="U181" s="2571"/>
    </row>
    <row r="182" spans="11:21" s="2535" customFormat="1">
      <c r="K182" s="2571"/>
      <c r="L182" s="2571"/>
      <c r="M182" s="2571"/>
      <c r="Q182" s="2461"/>
      <c r="S182" s="2571"/>
      <c r="U182" s="2571"/>
    </row>
    <row r="183" spans="11:21" s="2535" customFormat="1">
      <c r="K183" s="2571"/>
      <c r="L183" s="2571"/>
      <c r="M183" s="2571"/>
      <c r="Q183" s="2461"/>
      <c r="S183" s="2571"/>
      <c r="U183" s="2571"/>
    </row>
    <row r="184" spans="11:21" s="2535" customFormat="1">
      <c r="K184" s="2571"/>
      <c r="L184" s="2571"/>
      <c r="M184" s="2571"/>
      <c r="Q184" s="2461"/>
      <c r="S184" s="2571"/>
      <c r="U184" s="2571"/>
    </row>
    <row r="185" spans="11:21" s="2535" customFormat="1">
      <c r="K185" s="2571"/>
      <c r="L185" s="2571"/>
      <c r="M185" s="2571"/>
      <c r="Q185" s="2461"/>
      <c r="S185" s="2571"/>
      <c r="U185" s="2571"/>
    </row>
    <row r="186" spans="11:21" s="2535" customFormat="1">
      <c r="K186" s="2571"/>
      <c r="L186" s="2571"/>
      <c r="M186" s="2571"/>
      <c r="Q186" s="2461"/>
      <c r="S186" s="2571"/>
      <c r="U186" s="2571"/>
    </row>
    <row r="187" spans="11:21" s="2535" customFormat="1">
      <c r="K187" s="2571"/>
      <c r="L187" s="2571"/>
      <c r="M187" s="2571"/>
      <c r="Q187" s="2461"/>
      <c r="S187" s="2571"/>
      <c r="U187" s="2571"/>
    </row>
    <row r="188" spans="11:21" s="2535" customFormat="1">
      <c r="K188" s="2571"/>
      <c r="L188" s="2571"/>
      <c r="M188" s="2571"/>
      <c r="Q188" s="2461"/>
      <c r="S188" s="2571"/>
      <c r="U188" s="2571"/>
    </row>
    <row r="189" spans="11:21" s="2535" customFormat="1">
      <c r="K189" s="2571"/>
      <c r="L189" s="2571"/>
      <c r="M189" s="2571"/>
      <c r="Q189" s="2461"/>
      <c r="S189" s="2571"/>
      <c r="U189" s="2571"/>
    </row>
    <row r="190" spans="11:21" s="2535" customFormat="1">
      <c r="K190" s="2571"/>
      <c r="L190" s="2571"/>
      <c r="M190" s="2571"/>
      <c r="Q190" s="2461"/>
      <c r="S190" s="2571"/>
      <c r="U190" s="2571"/>
    </row>
    <row r="191" spans="11:21" s="2535" customFormat="1">
      <c r="K191" s="2571"/>
      <c r="L191" s="2571"/>
      <c r="M191" s="2571"/>
      <c r="Q191" s="2461"/>
      <c r="S191" s="2571"/>
      <c r="U191" s="2571"/>
    </row>
    <row r="192" spans="11:21" s="2535" customFormat="1">
      <c r="K192" s="2571"/>
      <c r="L192" s="2571"/>
      <c r="M192" s="2571"/>
      <c r="Q192" s="2461"/>
      <c r="S192" s="2571"/>
      <c r="U192" s="2571"/>
    </row>
    <row r="193" spans="11:21" s="2535" customFormat="1">
      <c r="K193" s="2571"/>
      <c r="L193" s="2571"/>
      <c r="M193" s="2571"/>
      <c r="Q193" s="2461"/>
      <c r="S193" s="2571"/>
      <c r="U193" s="2571"/>
    </row>
    <row r="194" spans="11:21" s="2535" customFormat="1">
      <c r="K194" s="2571"/>
      <c r="L194" s="2571"/>
      <c r="M194" s="2571"/>
      <c r="Q194" s="2461"/>
      <c r="S194" s="2571"/>
      <c r="U194" s="2571"/>
    </row>
    <row r="195" spans="11:21" s="2535" customFormat="1">
      <c r="K195" s="2571"/>
      <c r="L195" s="2571"/>
      <c r="M195" s="2571"/>
      <c r="Q195" s="2461"/>
      <c r="S195" s="2571"/>
      <c r="U195" s="2571"/>
    </row>
    <row r="196" spans="11:21" s="2535" customFormat="1">
      <c r="K196" s="2571"/>
      <c r="L196" s="2571"/>
      <c r="M196" s="2571"/>
      <c r="Q196" s="2461"/>
      <c r="S196" s="2571"/>
      <c r="U196" s="2571"/>
    </row>
    <row r="197" spans="11:21" s="2535" customFormat="1">
      <c r="K197" s="2571"/>
      <c r="L197" s="2571"/>
      <c r="M197" s="2571"/>
      <c r="Q197" s="2461"/>
      <c r="S197" s="2571"/>
      <c r="U197" s="2571"/>
    </row>
    <row r="198" spans="11:21" s="2535" customFormat="1">
      <c r="K198" s="2571"/>
      <c r="L198" s="2571"/>
      <c r="M198" s="2571"/>
      <c r="Q198" s="2461"/>
      <c r="S198" s="2571"/>
      <c r="U198" s="2571"/>
    </row>
    <row r="199" spans="11:21" s="2535" customFormat="1">
      <c r="K199" s="2571"/>
      <c r="L199" s="2571"/>
      <c r="M199" s="2571"/>
      <c r="Q199" s="2461"/>
      <c r="S199" s="2571"/>
      <c r="U199" s="2571"/>
    </row>
    <row r="200" spans="11:21" s="2535" customFormat="1">
      <c r="K200" s="2571"/>
      <c r="L200" s="2571"/>
      <c r="M200" s="2571"/>
      <c r="Q200" s="2461"/>
      <c r="S200" s="2571"/>
      <c r="U200" s="2571"/>
    </row>
    <row r="201" spans="11:21" s="2535" customFormat="1">
      <c r="K201" s="2571"/>
      <c r="L201" s="2571"/>
      <c r="M201" s="2571"/>
      <c r="Q201" s="2461"/>
      <c r="S201" s="2571"/>
      <c r="U201" s="2571"/>
    </row>
    <row r="202" spans="11:21" s="2535" customFormat="1">
      <c r="K202" s="2571"/>
      <c r="L202" s="2571"/>
      <c r="M202" s="2571"/>
      <c r="Q202" s="2461"/>
      <c r="S202" s="2571"/>
      <c r="U202" s="2571"/>
    </row>
    <row r="203" spans="11:21" s="2535" customFormat="1">
      <c r="K203" s="2571"/>
      <c r="L203" s="2571"/>
      <c r="M203" s="2571"/>
      <c r="Q203" s="2461"/>
      <c r="S203" s="2571"/>
      <c r="U203" s="2571"/>
    </row>
    <row r="204" spans="11:21" s="2535" customFormat="1">
      <c r="K204" s="2571"/>
      <c r="L204" s="2571"/>
      <c r="M204" s="2571"/>
      <c r="Q204" s="2461"/>
      <c r="S204" s="2571"/>
      <c r="U204" s="2571"/>
    </row>
    <row r="205" spans="11:21" s="2535" customFormat="1">
      <c r="K205" s="2571"/>
      <c r="L205" s="2571"/>
      <c r="M205" s="2571"/>
      <c r="Q205" s="2461"/>
      <c r="S205" s="2571"/>
      <c r="U205" s="2571"/>
    </row>
    <row r="206" spans="11:21" s="2535" customFormat="1">
      <c r="K206" s="2571"/>
      <c r="L206" s="2571"/>
      <c r="M206" s="2571"/>
      <c r="Q206" s="2461"/>
      <c r="S206" s="2571"/>
      <c r="U206" s="2571"/>
    </row>
    <row r="207" spans="11:21" s="2535" customFormat="1">
      <c r="K207" s="2571"/>
      <c r="L207" s="2571"/>
      <c r="M207" s="2571"/>
      <c r="Q207" s="2461"/>
      <c r="S207" s="2571"/>
      <c r="U207" s="2571"/>
    </row>
    <row r="208" spans="11:21" s="2535" customFormat="1">
      <c r="K208" s="2571"/>
      <c r="L208" s="2571"/>
      <c r="M208" s="2571"/>
      <c r="Q208" s="2461"/>
      <c r="S208" s="2571"/>
      <c r="U208" s="2571"/>
    </row>
    <row r="209" spans="11:21" s="2535" customFormat="1">
      <c r="K209" s="2571"/>
      <c r="L209" s="2571"/>
      <c r="M209" s="2571"/>
      <c r="Q209" s="2461"/>
      <c r="U209" s="2571"/>
    </row>
    <row r="210" spans="11:21" s="2535" customFormat="1">
      <c r="K210" s="2571"/>
      <c r="L210" s="2571"/>
      <c r="M210" s="2571"/>
      <c r="Q210" s="2461"/>
      <c r="U210" s="2571"/>
    </row>
    <row r="211" spans="11:21" s="2535" customFormat="1">
      <c r="K211" s="2571"/>
      <c r="L211" s="2571"/>
      <c r="M211" s="2571"/>
      <c r="Q211" s="2461"/>
      <c r="U211" s="2571"/>
    </row>
    <row r="212" spans="11:21" s="2535" customFormat="1">
      <c r="K212" s="2571"/>
      <c r="L212" s="2571"/>
      <c r="M212" s="2571"/>
      <c r="Q212" s="2461"/>
      <c r="U212" s="2571"/>
    </row>
    <row r="213" spans="11:21" s="2535" customFormat="1">
      <c r="K213" s="2571"/>
      <c r="L213" s="2571"/>
      <c r="M213" s="2571"/>
      <c r="Q213" s="2461"/>
      <c r="U213" s="2571"/>
    </row>
    <row r="214" spans="11:21" s="2535" customFormat="1">
      <c r="K214" s="2571"/>
      <c r="L214" s="2571"/>
      <c r="M214" s="2571"/>
      <c r="Q214" s="2461"/>
      <c r="U214" s="2571"/>
    </row>
    <row r="215" spans="11:21" s="2535" customFormat="1">
      <c r="K215" s="2571"/>
      <c r="L215" s="2571"/>
      <c r="M215" s="2571"/>
      <c r="Q215" s="2461"/>
      <c r="U215" s="2571"/>
    </row>
    <row r="216" spans="11:21" s="2535" customFormat="1">
      <c r="K216" s="2571"/>
      <c r="L216" s="2571"/>
      <c r="M216" s="2571"/>
      <c r="Q216" s="2461"/>
      <c r="U216" s="2571"/>
    </row>
    <row r="217" spans="11:21" s="2535" customFormat="1">
      <c r="K217" s="2571"/>
      <c r="L217" s="2571"/>
      <c r="M217" s="2571"/>
      <c r="Q217" s="2461"/>
      <c r="U217" s="2571"/>
    </row>
    <row r="218" spans="11:21" s="2535" customFormat="1">
      <c r="K218" s="2571"/>
      <c r="L218" s="2571"/>
      <c r="M218" s="2571"/>
      <c r="Q218" s="2461"/>
      <c r="U218" s="2571"/>
    </row>
    <row r="219" spans="11:21" s="2535" customFormat="1">
      <c r="K219" s="2571"/>
      <c r="L219" s="2571"/>
      <c r="M219" s="2571"/>
      <c r="Q219" s="2461"/>
      <c r="U219" s="2571"/>
    </row>
    <row r="220" spans="11:21" s="2535" customFormat="1">
      <c r="K220" s="2571"/>
      <c r="L220" s="2571"/>
      <c r="M220" s="2571"/>
      <c r="Q220" s="2461"/>
      <c r="U220" s="2571"/>
    </row>
    <row r="221" spans="11:21" s="2535" customFormat="1">
      <c r="K221" s="2571"/>
      <c r="L221" s="2571"/>
      <c r="M221" s="2571"/>
      <c r="Q221" s="2461"/>
      <c r="U221" s="2571"/>
    </row>
    <row r="222" spans="11:21" s="2535" customFormat="1">
      <c r="K222" s="2571"/>
      <c r="L222" s="2571"/>
      <c r="M222" s="2571"/>
      <c r="Q222" s="2461"/>
      <c r="U222" s="2571"/>
    </row>
    <row r="223" spans="11:21" s="2535" customFormat="1">
      <c r="K223" s="2571"/>
      <c r="L223" s="2571"/>
      <c r="M223" s="2571"/>
      <c r="Q223" s="2461"/>
      <c r="U223" s="2571"/>
    </row>
    <row r="224" spans="11:21" s="2535" customFormat="1">
      <c r="K224" s="2571"/>
      <c r="L224" s="2571"/>
      <c r="M224" s="2571"/>
      <c r="Q224" s="2461"/>
      <c r="U224" s="2571"/>
    </row>
    <row r="225" spans="11:21" s="2535" customFormat="1">
      <c r="K225" s="2571"/>
      <c r="L225" s="2571"/>
      <c r="M225" s="2571"/>
      <c r="Q225" s="2461"/>
      <c r="U225" s="2571"/>
    </row>
    <row r="226" spans="11:21" s="2535" customFormat="1">
      <c r="K226" s="2571"/>
      <c r="L226" s="2571"/>
      <c r="M226" s="2571"/>
      <c r="Q226" s="2461"/>
      <c r="U226" s="2571"/>
    </row>
    <row r="227" spans="11:21" s="2535" customFormat="1">
      <c r="K227" s="2571"/>
      <c r="L227" s="2571"/>
      <c r="M227" s="2571"/>
      <c r="Q227" s="2461"/>
      <c r="U227" s="2571"/>
    </row>
    <row r="228" spans="11:21" s="2535" customFormat="1">
      <c r="K228" s="2571"/>
      <c r="L228" s="2571"/>
      <c r="M228" s="2571"/>
      <c r="Q228" s="2461"/>
      <c r="U228" s="2571"/>
    </row>
    <row r="229" spans="11:21" s="2535" customFormat="1">
      <c r="K229" s="2571"/>
      <c r="L229" s="2571"/>
      <c r="M229" s="2571"/>
      <c r="Q229" s="2461"/>
      <c r="U229" s="2571"/>
    </row>
    <row r="230" spans="11:21" s="2535" customFormat="1">
      <c r="K230" s="2571"/>
      <c r="L230" s="2571"/>
      <c r="M230" s="2571"/>
      <c r="Q230" s="2461"/>
      <c r="U230" s="2571"/>
    </row>
    <row r="231" spans="11:21" s="2535" customFormat="1">
      <c r="K231" s="2571"/>
      <c r="L231" s="2571"/>
      <c r="M231" s="2571"/>
      <c r="Q231" s="2461"/>
    </row>
    <row r="232" spans="11:21" s="2535" customFormat="1">
      <c r="K232" s="2571"/>
      <c r="L232" s="2571"/>
      <c r="M232" s="2571"/>
      <c r="Q232" s="2461"/>
    </row>
    <row r="233" spans="11:21" s="2535" customFormat="1">
      <c r="K233" s="2571"/>
      <c r="L233" s="2571"/>
      <c r="M233" s="2571"/>
      <c r="Q233" s="2461"/>
    </row>
    <row r="234" spans="11:21" s="2535" customFormat="1">
      <c r="K234" s="2571"/>
      <c r="L234" s="2571"/>
      <c r="M234" s="2571"/>
      <c r="Q234" s="2461"/>
    </row>
    <row r="235" spans="11:21" s="2535" customFormat="1">
      <c r="K235" s="2571"/>
      <c r="L235" s="2571"/>
      <c r="M235" s="2571"/>
      <c r="Q235" s="2461"/>
    </row>
    <row r="236" spans="11:21" s="2535" customFormat="1">
      <c r="K236" s="2571"/>
      <c r="L236" s="2571"/>
      <c r="M236" s="2571"/>
      <c r="Q236" s="2461"/>
    </row>
    <row r="237" spans="11:21" s="2535" customFormat="1">
      <c r="K237" s="2571"/>
      <c r="L237" s="2571"/>
      <c r="M237" s="2571"/>
      <c r="Q237" s="2461"/>
    </row>
    <row r="238" spans="11:21" s="2535" customFormat="1">
      <c r="K238" s="2571"/>
      <c r="L238" s="2571"/>
      <c r="M238" s="2571"/>
      <c r="Q238" s="2461"/>
    </row>
    <row r="239" spans="11:21" s="2535" customFormat="1">
      <c r="K239" s="2571"/>
      <c r="L239" s="2571"/>
      <c r="M239" s="2571"/>
      <c r="Q239" s="2461"/>
    </row>
    <row r="240" spans="11:21" s="2535" customFormat="1">
      <c r="K240" s="2571"/>
      <c r="L240" s="2571"/>
      <c r="M240" s="2571"/>
      <c r="Q240" s="2461"/>
    </row>
    <row r="241" spans="11:17" s="2535" customFormat="1">
      <c r="K241" s="2571"/>
      <c r="L241" s="2571"/>
      <c r="M241" s="2571"/>
      <c r="Q241" s="2461"/>
    </row>
    <row r="242" spans="11:17" s="2535" customFormat="1">
      <c r="K242" s="2571"/>
      <c r="L242" s="2571"/>
      <c r="M242" s="2571"/>
      <c r="Q242" s="2461"/>
    </row>
    <row r="243" spans="11:17" s="2535" customFormat="1">
      <c r="K243" s="2571"/>
      <c r="L243" s="2571"/>
      <c r="M243" s="2571"/>
      <c r="Q243" s="2461"/>
    </row>
    <row r="244" spans="11:17" s="2535" customFormat="1">
      <c r="K244" s="2571"/>
      <c r="L244" s="2571"/>
      <c r="M244" s="2571"/>
      <c r="Q244" s="2461"/>
    </row>
    <row r="245" spans="11:17" s="2535" customFormat="1">
      <c r="K245" s="2571"/>
      <c r="L245" s="2571"/>
      <c r="M245" s="2571"/>
      <c r="Q245" s="2461"/>
    </row>
    <row r="246" spans="11:17" s="2535" customFormat="1">
      <c r="K246" s="2571"/>
      <c r="L246" s="2571"/>
      <c r="M246" s="2571"/>
      <c r="Q246" s="2461"/>
    </row>
    <row r="247" spans="11:17" s="2535" customFormat="1">
      <c r="K247" s="2571"/>
      <c r="L247" s="2571"/>
      <c r="M247" s="2571"/>
      <c r="Q247" s="2461"/>
    </row>
    <row r="248" spans="11:17" s="2535" customFormat="1">
      <c r="K248" s="2571"/>
      <c r="L248" s="2571"/>
      <c r="M248" s="2571"/>
      <c r="Q248" s="2461"/>
    </row>
    <row r="249" spans="11:17" s="2535" customFormat="1">
      <c r="K249" s="2571"/>
      <c r="L249" s="2571"/>
      <c r="M249" s="2571"/>
      <c r="Q249" s="2461"/>
    </row>
    <row r="250" spans="11:17" s="2535" customFormat="1">
      <c r="K250" s="2571"/>
      <c r="L250" s="2571"/>
      <c r="M250" s="2571"/>
      <c r="Q250" s="2461"/>
    </row>
    <row r="251" spans="11:17" s="2535" customFormat="1">
      <c r="K251" s="2571"/>
      <c r="L251" s="2571"/>
      <c r="M251" s="2571"/>
      <c r="Q251" s="2461"/>
    </row>
    <row r="252" spans="11:17" s="2535" customFormat="1">
      <c r="K252" s="2571"/>
      <c r="L252" s="2571"/>
      <c r="M252" s="2571"/>
      <c r="Q252" s="2461"/>
    </row>
    <row r="253" spans="11:17" s="2535" customFormat="1">
      <c r="K253" s="2571"/>
      <c r="L253" s="2571"/>
      <c r="M253" s="2571"/>
      <c r="Q253" s="2461"/>
    </row>
    <row r="254" spans="11:17" s="2535" customFormat="1">
      <c r="K254" s="2571"/>
      <c r="L254" s="2571"/>
      <c r="M254" s="2571"/>
      <c r="Q254" s="2461"/>
    </row>
    <row r="255" spans="11:17" s="2535" customFormat="1">
      <c r="K255" s="2571"/>
      <c r="L255" s="2571"/>
      <c r="M255" s="2571"/>
      <c r="Q255" s="2461"/>
    </row>
    <row r="256" spans="11:17" s="2535" customFormat="1">
      <c r="K256" s="2571"/>
      <c r="L256" s="2571"/>
      <c r="M256" s="2571"/>
      <c r="Q256" s="2461"/>
    </row>
    <row r="257" spans="11:17" s="2535" customFormat="1">
      <c r="K257" s="2571"/>
      <c r="L257" s="2571"/>
      <c r="M257" s="2571"/>
      <c r="Q257" s="2461"/>
    </row>
    <row r="258" spans="11:17" s="2535" customFormat="1">
      <c r="K258" s="2571"/>
      <c r="L258" s="2571"/>
      <c r="M258" s="2571"/>
      <c r="Q258" s="2461"/>
    </row>
    <row r="259" spans="11:17" s="2535" customFormat="1">
      <c r="K259" s="2571"/>
      <c r="L259" s="2571"/>
      <c r="M259" s="2571"/>
      <c r="Q259" s="2461"/>
    </row>
    <row r="260" spans="11:17" s="2535" customFormat="1">
      <c r="K260" s="2571"/>
      <c r="L260" s="2571"/>
      <c r="M260" s="2571"/>
      <c r="Q260" s="2461"/>
    </row>
    <row r="261" spans="11:17" s="2535" customFormat="1">
      <c r="K261" s="2571"/>
      <c r="L261" s="2571"/>
      <c r="M261" s="2571"/>
      <c r="Q261" s="2461"/>
    </row>
    <row r="262" spans="11:17" s="2535" customFormat="1">
      <c r="K262" s="2571"/>
      <c r="L262" s="2571"/>
      <c r="M262" s="2571"/>
      <c r="Q262" s="2461"/>
    </row>
    <row r="263" spans="11:17" s="2535" customFormat="1">
      <c r="K263" s="2571"/>
      <c r="L263" s="2571"/>
      <c r="M263" s="2571"/>
      <c r="Q263" s="2461"/>
    </row>
    <row r="264" spans="11:17" s="2535" customFormat="1">
      <c r="K264" s="2571"/>
      <c r="L264" s="2571"/>
      <c r="M264" s="2571"/>
      <c r="Q264" s="2461"/>
    </row>
    <row r="265" spans="11:17" s="2535" customFormat="1">
      <c r="K265" s="2571"/>
      <c r="L265" s="2571"/>
      <c r="M265" s="2571"/>
      <c r="Q265" s="2461"/>
    </row>
    <row r="266" spans="11:17" s="2535" customFormat="1">
      <c r="K266" s="2571"/>
      <c r="L266" s="2571"/>
      <c r="M266" s="2571"/>
      <c r="Q266" s="2461"/>
    </row>
    <row r="267" spans="11:17" s="2535" customFormat="1">
      <c r="K267" s="2571"/>
      <c r="L267" s="2571"/>
      <c r="M267" s="2571"/>
      <c r="Q267" s="2461"/>
    </row>
    <row r="268" spans="11:17" s="2535" customFormat="1">
      <c r="K268" s="2571"/>
      <c r="L268" s="2571"/>
      <c r="M268" s="2571"/>
      <c r="Q268" s="2461"/>
    </row>
    <row r="269" spans="11:17" s="2535" customFormat="1">
      <c r="K269" s="2571"/>
      <c r="L269" s="2571"/>
      <c r="M269" s="2571"/>
      <c r="Q269" s="2461"/>
    </row>
    <row r="270" spans="11:17" s="2535" customFormat="1">
      <c r="K270" s="2571"/>
      <c r="L270" s="2571"/>
      <c r="M270" s="2571"/>
      <c r="Q270" s="2461"/>
    </row>
    <row r="271" spans="11:17" s="2535" customFormat="1">
      <c r="K271" s="2571"/>
      <c r="L271" s="2571"/>
      <c r="M271" s="2571"/>
      <c r="Q271" s="2461"/>
    </row>
    <row r="272" spans="11:17" s="2535" customFormat="1">
      <c r="K272" s="2571"/>
      <c r="L272" s="2571"/>
      <c r="M272" s="2571"/>
      <c r="Q272" s="2461"/>
    </row>
    <row r="273" spans="11:17" s="2535" customFormat="1">
      <c r="K273" s="2571"/>
      <c r="L273" s="2571"/>
      <c r="M273" s="2571"/>
      <c r="Q273" s="2461"/>
    </row>
    <row r="274" spans="11:17" s="2535" customFormat="1">
      <c r="K274" s="2571"/>
      <c r="L274" s="2571"/>
      <c r="M274" s="2571"/>
      <c r="Q274" s="2461"/>
    </row>
    <row r="275" spans="11:17" s="2535" customFormat="1">
      <c r="K275" s="2571"/>
      <c r="L275" s="2571"/>
      <c r="M275" s="2571"/>
      <c r="Q275" s="2461"/>
    </row>
    <row r="276" spans="11:17" s="2535" customFormat="1">
      <c r="K276" s="2571"/>
      <c r="L276" s="2571"/>
      <c r="M276" s="2571"/>
      <c r="Q276" s="2461"/>
    </row>
    <row r="277" spans="11:17" s="2535" customFormat="1">
      <c r="K277" s="2571"/>
      <c r="L277" s="2571"/>
      <c r="M277" s="2571"/>
      <c r="Q277" s="2461"/>
    </row>
    <row r="278" spans="11:17" s="2535" customFormat="1">
      <c r="K278" s="2571"/>
      <c r="L278" s="2571"/>
      <c r="M278" s="2571"/>
      <c r="Q278" s="2461"/>
    </row>
    <row r="279" spans="11:17" s="2535" customFormat="1">
      <c r="K279" s="2571"/>
      <c r="L279" s="2571"/>
      <c r="M279" s="2571"/>
      <c r="Q279" s="2461"/>
    </row>
    <row r="280" spans="11:17" s="2535" customFormat="1">
      <c r="K280" s="2571"/>
      <c r="L280" s="2571"/>
      <c r="M280" s="2571"/>
      <c r="Q280" s="2461"/>
    </row>
    <row r="281" spans="11:17" s="2535" customFormat="1">
      <c r="K281" s="2571"/>
      <c r="L281" s="2571"/>
      <c r="M281" s="2571"/>
      <c r="Q281" s="2461"/>
    </row>
    <row r="282" spans="11:17" s="2535" customFormat="1">
      <c r="K282" s="2571"/>
      <c r="L282" s="2571"/>
      <c r="M282" s="2571"/>
      <c r="Q282" s="2461"/>
    </row>
    <row r="283" spans="11:17" s="2535" customFormat="1">
      <c r="K283" s="2571"/>
      <c r="L283" s="2571"/>
      <c r="M283" s="2571"/>
      <c r="Q283" s="2461"/>
    </row>
    <row r="284" spans="11:17" s="2535" customFormat="1">
      <c r="K284" s="2571"/>
      <c r="L284" s="2571"/>
      <c r="M284" s="2571"/>
      <c r="Q284" s="2461"/>
    </row>
    <row r="285" spans="11:17" s="2535" customFormat="1">
      <c r="K285" s="2571"/>
      <c r="L285" s="2571"/>
      <c r="M285" s="2571"/>
      <c r="Q285" s="2461"/>
    </row>
    <row r="286" spans="11:17" s="2535" customFormat="1">
      <c r="K286" s="2571"/>
      <c r="L286" s="2571"/>
      <c r="M286" s="2571"/>
      <c r="Q286" s="2461"/>
    </row>
    <row r="287" spans="11:17" s="2535" customFormat="1">
      <c r="K287" s="2571"/>
      <c r="L287" s="2571"/>
      <c r="M287" s="2571"/>
      <c r="Q287" s="2461"/>
    </row>
    <row r="288" spans="11:17" s="2535" customFormat="1">
      <c r="K288" s="2571"/>
      <c r="L288" s="2571"/>
      <c r="M288" s="2571"/>
      <c r="Q288" s="2461"/>
    </row>
    <row r="289" spans="11:17" s="2535" customFormat="1">
      <c r="K289" s="2571"/>
      <c r="L289" s="2571"/>
      <c r="M289" s="2571"/>
      <c r="Q289" s="2461"/>
    </row>
    <row r="290" spans="11:17" s="2535" customFormat="1">
      <c r="K290" s="2571"/>
      <c r="L290" s="2571"/>
      <c r="M290" s="2571"/>
      <c r="Q290" s="2461"/>
    </row>
    <row r="291" spans="11:17" s="2535" customFormat="1">
      <c r="K291" s="2571"/>
      <c r="L291" s="2571"/>
      <c r="M291" s="2571"/>
      <c r="Q291" s="2461"/>
    </row>
    <row r="292" spans="11:17" s="2535" customFormat="1">
      <c r="K292" s="2571"/>
      <c r="L292" s="2571"/>
      <c r="M292" s="2571"/>
      <c r="Q292" s="2461"/>
    </row>
    <row r="293" spans="11:17" s="2535" customFormat="1">
      <c r="K293" s="2571"/>
      <c r="L293" s="2571"/>
      <c r="M293" s="2571"/>
      <c r="Q293" s="2461"/>
    </row>
    <row r="294" spans="11:17" s="2535" customFormat="1">
      <c r="K294" s="2571"/>
      <c r="L294" s="2571"/>
      <c r="M294" s="2571"/>
      <c r="Q294" s="2461"/>
    </row>
    <row r="295" spans="11:17" s="2535" customFormat="1">
      <c r="K295" s="2571"/>
      <c r="L295" s="2571"/>
      <c r="M295" s="2571"/>
      <c r="Q295" s="2461"/>
    </row>
    <row r="296" spans="11:17" s="2535" customFormat="1">
      <c r="K296" s="2571"/>
      <c r="L296" s="2571"/>
      <c r="M296" s="2571"/>
      <c r="Q296" s="2461"/>
    </row>
    <row r="297" spans="11:17" s="2535" customFormat="1">
      <c r="K297" s="2571"/>
      <c r="L297" s="2571"/>
      <c r="M297" s="2571"/>
      <c r="Q297" s="2461"/>
    </row>
    <row r="298" spans="11:17" s="2535" customFormat="1">
      <c r="K298" s="2571"/>
      <c r="L298" s="2571"/>
      <c r="M298" s="2571"/>
      <c r="Q298" s="2461"/>
    </row>
    <row r="299" spans="11:17" s="2535" customFormat="1">
      <c r="K299" s="2571"/>
      <c r="L299" s="2571"/>
      <c r="M299" s="2571"/>
      <c r="Q299" s="2461"/>
    </row>
    <row r="300" spans="11:17" s="2535" customFormat="1">
      <c r="K300" s="2571"/>
      <c r="L300" s="2571"/>
      <c r="M300" s="2571"/>
      <c r="Q300" s="2461"/>
    </row>
    <row r="301" spans="11:17" s="2535" customFormat="1">
      <c r="K301" s="2571"/>
      <c r="L301" s="2571"/>
      <c r="M301" s="2571"/>
      <c r="Q301" s="2461"/>
    </row>
    <row r="302" spans="11:17" s="2535" customFormat="1">
      <c r="K302" s="2571"/>
      <c r="L302" s="2571"/>
      <c r="M302" s="2571"/>
      <c r="Q302" s="2461"/>
    </row>
    <row r="303" spans="11:17" s="2535" customFormat="1">
      <c r="K303" s="2571"/>
      <c r="L303" s="2571"/>
      <c r="M303" s="2571"/>
      <c r="Q303" s="2461"/>
    </row>
    <row r="304" spans="11:17" s="2535" customFormat="1">
      <c r="K304" s="2571"/>
      <c r="L304" s="2571"/>
      <c r="M304" s="2571"/>
      <c r="Q304" s="2461"/>
    </row>
    <row r="305" spans="11:17" s="2535" customFormat="1">
      <c r="K305" s="2571"/>
      <c r="L305" s="2571"/>
      <c r="M305" s="2571"/>
      <c r="Q305" s="2461"/>
    </row>
    <row r="306" spans="11:17" s="2535" customFormat="1">
      <c r="K306" s="2571"/>
      <c r="L306" s="2571"/>
      <c r="M306" s="2571"/>
      <c r="Q306" s="2461"/>
    </row>
    <row r="307" spans="11:17" s="2535" customFormat="1">
      <c r="K307" s="2571"/>
      <c r="L307" s="2571"/>
      <c r="M307" s="2571"/>
      <c r="Q307" s="2461"/>
    </row>
    <row r="308" spans="11:17" s="2535" customFormat="1">
      <c r="K308" s="2571"/>
      <c r="L308" s="2571"/>
      <c r="M308" s="2571"/>
      <c r="Q308" s="2461"/>
    </row>
    <row r="309" spans="11:17" s="2535" customFormat="1">
      <c r="K309" s="2571"/>
      <c r="L309" s="2571"/>
      <c r="M309" s="2571"/>
      <c r="Q309" s="2461"/>
    </row>
    <row r="310" spans="11:17" s="2535" customFormat="1">
      <c r="K310" s="2571"/>
      <c r="L310" s="2571"/>
      <c r="M310" s="2571"/>
      <c r="Q310" s="2461"/>
    </row>
    <row r="311" spans="11:17" s="2535" customFormat="1">
      <c r="K311" s="2571"/>
      <c r="L311" s="2571"/>
      <c r="M311" s="2571"/>
      <c r="Q311" s="2461"/>
    </row>
    <row r="312" spans="11:17" s="2535" customFormat="1">
      <c r="K312" s="2571"/>
      <c r="L312" s="2571"/>
      <c r="M312" s="2571"/>
      <c r="Q312" s="2461"/>
    </row>
    <row r="313" spans="11:17" s="2535" customFormat="1">
      <c r="K313" s="2571"/>
      <c r="L313" s="2571"/>
      <c r="M313" s="2571"/>
      <c r="Q313" s="2461"/>
    </row>
    <row r="314" spans="11:17" s="2535" customFormat="1">
      <c r="K314" s="2571"/>
      <c r="L314" s="2571"/>
      <c r="M314" s="2571"/>
      <c r="Q314" s="2461"/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I315"/>
  <sheetViews>
    <sheetView workbookViewId="0">
      <selection activeCell="D123" sqref="D123"/>
    </sheetView>
  </sheetViews>
  <sheetFormatPr defaultColWidth="8" defaultRowHeight="12"/>
  <cols>
    <col min="1" max="3" width="10.625" style="2457" customWidth="1"/>
    <col min="4" max="4" width="10.25" style="2457" bestFit="1" customWidth="1"/>
    <col min="5" max="10" width="9.75" style="2457" customWidth="1"/>
    <col min="11" max="11" width="11.25" style="2458" customWidth="1"/>
    <col min="12" max="12" width="14.125" style="2458" bestFit="1" customWidth="1"/>
    <col min="13" max="13" width="10.625" style="2458" customWidth="1"/>
    <col min="14" max="14" width="10.625" style="2457" customWidth="1"/>
    <col min="15" max="15" width="11.75" style="2457" customWidth="1"/>
    <col min="16" max="16" width="7.125" style="2457" customWidth="1"/>
    <col min="17" max="17" width="4.625" style="1607" customWidth="1"/>
    <col min="18" max="18" width="10.625" style="2457" customWidth="1"/>
    <col min="19" max="19" width="7.125" style="2457" customWidth="1"/>
    <col min="20" max="20" width="10.625" style="2457" customWidth="1"/>
    <col min="21" max="21" width="7.125" style="2457" customWidth="1"/>
    <col min="22" max="22" width="11.125" style="2457" customWidth="1"/>
    <col min="23" max="23" width="10.625" style="2457" customWidth="1"/>
    <col min="24" max="25" width="8" style="2457" customWidth="1"/>
    <col min="26" max="26" width="9.625" style="2457" customWidth="1"/>
    <col min="27" max="16384" width="8" style="2457"/>
  </cols>
  <sheetData>
    <row r="1" spans="1:26">
      <c r="A1" s="2571" t="s">
        <v>1048</v>
      </c>
      <c r="J1" s="2457" t="s">
        <v>93</v>
      </c>
      <c r="R1" s="2459"/>
      <c r="S1" s="2459"/>
      <c r="T1" s="2459"/>
      <c r="U1" s="2459"/>
      <c r="V1" s="2459"/>
    </row>
    <row r="2" spans="1:26">
      <c r="O2" s="2457" t="s">
        <v>135</v>
      </c>
      <c r="R2" s="2459"/>
      <c r="S2" s="2459"/>
      <c r="T2" s="2459"/>
      <c r="U2" s="2459"/>
      <c r="V2" s="2460" t="s">
        <v>94</v>
      </c>
    </row>
    <row r="3" spans="1:26" ht="9" customHeight="1">
      <c r="A3" s="2462"/>
      <c r="B3" s="2463"/>
      <c r="C3" s="2464"/>
      <c r="D3" s="2464"/>
      <c r="E3" s="2464"/>
      <c r="F3" s="2464"/>
      <c r="G3" s="2464"/>
      <c r="H3" s="2464"/>
      <c r="I3" s="2464"/>
      <c r="J3" s="2464"/>
      <c r="K3" s="2465"/>
      <c r="L3" s="2465"/>
      <c r="M3" s="2465"/>
      <c r="N3" s="2464"/>
      <c r="O3" s="2466"/>
      <c r="P3" s="2467"/>
      <c r="R3" s="2468"/>
      <c r="S3" s="2469"/>
      <c r="T3" s="2468"/>
      <c r="U3" s="2469"/>
      <c r="V3" s="2470"/>
      <c r="W3" s="2469"/>
      <c r="X3" s="2462"/>
      <c r="Y3" s="2464"/>
      <c r="Z3" s="2463"/>
    </row>
    <row r="4" spans="1:26" s="2479" customFormat="1">
      <c r="A4" s="2471"/>
      <c r="B4" s="2472"/>
      <c r="C4" s="2473" t="s">
        <v>95</v>
      </c>
      <c r="D4" s="2474" t="s">
        <v>96</v>
      </c>
      <c r="E4" s="2474" t="s">
        <v>97</v>
      </c>
      <c r="F4" s="2474" t="s">
        <v>98</v>
      </c>
      <c r="G4" s="2474" t="s">
        <v>99</v>
      </c>
      <c r="H4" s="2474" t="s">
        <v>100</v>
      </c>
      <c r="I4" s="2474" t="s">
        <v>101</v>
      </c>
      <c r="J4" s="2474" t="s">
        <v>102</v>
      </c>
      <c r="K4" s="2475" t="s">
        <v>103</v>
      </c>
      <c r="L4" s="2476"/>
      <c r="M4" s="2477"/>
      <c r="N4" s="2477"/>
      <c r="O4" s="2477"/>
      <c r="P4" s="2478" t="s">
        <v>104</v>
      </c>
      <c r="R4" s="2471"/>
      <c r="S4" s="2480" t="s">
        <v>1074</v>
      </c>
      <c r="T4" s="2471"/>
      <c r="U4" s="2480" t="s">
        <v>1075</v>
      </c>
      <c r="V4" s="2481" t="s">
        <v>1076</v>
      </c>
      <c r="W4" s="2482"/>
      <c r="X4" s="2483" t="s">
        <v>623</v>
      </c>
      <c r="Y4" s="2484"/>
      <c r="Z4" s="2472"/>
    </row>
    <row r="5" spans="1:26" s="2479" customFormat="1">
      <c r="A5" s="2471" t="s">
        <v>105</v>
      </c>
      <c r="B5" s="2472"/>
      <c r="C5" s="2473" t="s">
        <v>106</v>
      </c>
      <c r="D5" s="2485" t="s">
        <v>107</v>
      </c>
      <c r="E5" s="2485" t="s">
        <v>108</v>
      </c>
      <c r="F5" s="2485" t="s">
        <v>109</v>
      </c>
      <c r="G5" s="2485" t="s">
        <v>901</v>
      </c>
      <c r="H5" s="2485" t="s">
        <v>110</v>
      </c>
      <c r="I5" s="2485" t="s">
        <v>111</v>
      </c>
      <c r="J5" s="2485" t="s">
        <v>901</v>
      </c>
      <c r="K5" s="2486" t="s">
        <v>112</v>
      </c>
      <c r="L5" s="2474" t="s">
        <v>113</v>
      </c>
      <c r="M5" s="2474" t="s">
        <v>114</v>
      </c>
      <c r="N5" s="2474" t="s">
        <v>115</v>
      </c>
      <c r="O5" s="2474" t="s">
        <v>116</v>
      </c>
      <c r="P5" s="2478" t="s">
        <v>117</v>
      </c>
      <c r="R5" s="2471" t="s">
        <v>624</v>
      </c>
      <c r="S5" s="2580" t="s">
        <v>117</v>
      </c>
      <c r="T5" s="2481" t="s">
        <v>625</v>
      </c>
      <c r="U5" s="2580" t="s">
        <v>117</v>
      </c>
      <c r="V5" s="2481" t="s">
        <v>626</v>
      </c>
      <c r="W5" s="2487" t="s">
        <v>117</v>
      </c>
      <c r="X5" s="2477" t="s">
        <v>627</v>
      </c>
      <c r="Y5" s="2488" t="s">
        <v>628</v>
      </c>
      <c r="Z5" s="2488" t="s">
        <v>629</v>
      </c>
    </row>
    <row r="6" spans="1:26" s="2479" customFormat="1">
      <c r="A6" s="2490"/>
      <c r="B6" s="2491"/>
      <c r="C6" s="2492"/>
      <c r="D6" s="2493"/>
      <c r="E6" s="2493"/>
      <c r="F6" s="2493"/>
      <c r="G6" s="2493"/>
      <c r="H6" s="2493"/>
      <c r="I6" s="2493"/>
      <c r="J6" s="2493"/>
      <c r="K6" s="2494" t="s">
        <v>118</v>
      </c>
      <c r="L6" s="2495" t="s">
        <v>119</v>
      </c>
      <c r="M6" s="2493" t="s">
        <v>1077</v>
      </c>
      <c r="N6" s="2493" t="s">
        <v>120</v>
      </c>
      <c r="O6" s="2493" t="s">
        <v>121</v>
      </c>
      <c r="P6" s="2496" t="s">
        <v>122</v>
      </c>
      <c r="R6" s="2471"/>
      <c r="S6" s="2508" t="s">
        <v>122</v>
      </c>
      <c r="T6" s="2481"/>
      <c r="U6" s="2508" t="s">
        <v>122</v>
      </c>
      <c r="V6" s="2481" t="s">
        <v>630</v>
      </c>
      <c r="W6" s="2496" t="s">
        <v>122</v>
      </c>
      <c r="X6" s="2484"/>
      <c r="Y6" s="2509"/>
      <c r="Z6" s="2585" t="s">
        <v>631</v>
      </c>
    </row>
    <row r="7" spans="1:26" s="2479" customFormat="1" hidden="1">
      <c r="A7" s="2500" t="s">
        <v>20</v>
      </c>
      <c r="B7" s="2581" t="s">
        <v>123</v>
      </c>
      <c r="C7" s="2601"/>
      <c r="D7" s="2503"/>
      <c r="E7" s="2503"/>
      <c r="F7" s="2503"/>
      <c r="G7" s="2503"/>
      <c r="H7" s="2503"/>
      <c r="I7" s="2503"/>
      <c r="J7" s="2503"/>
      <c r="K7" s="2503"/>
      <c r="L7" s="2956"/>
      <c r="M7" s="2503"/>
      <c r="N7" s="2503"/>
      <c r="O7" s="2618"/>
      <c r="P7" s="2513"/>
      <c r="R7" s="2524"/>
      <c r="S7" s="2504"/>
      <c r="T7" s="2525"/>
      <c r="U7" s="2504"/>
      <c r="V7" s="2503"/>
      <c r="W7" s="2513"/>
      <c r="X7" s="2628"/>
      <c r="Y7" s="2629"/>
      <c r="Z7" s="2630"/>
    </row>
    <row r="8" spans="1:26" s="2479" customFormat="1" hidden="1">
      <c r="A8" s="2510">
        <v>-2001</v>
      </c>
      <c r="B8" s="2586" t="s">
        <v>124</v>
      </c>
      <c r="C8" s="2605"/>
      <c r="D8" s="2507"/>
      <c r="E8" s="2507"/>
      <c r="F8" s="2507"/>
      <c r="G8" s="2507"/>
      <c r="H8" s="2507"/>
      <c r="I8" s="2507"/>
      <c r="J8" s="2507"/>
      <c r="K8" s="2507"/>
      <c r="L8" s="2957"/>
      <c r="M8" s="2507"/>
      <c r="N8" s="2507"/>
      <c r="O8" s="2619"/>
      <c r="P8" s="2513"/>
      <c r="R8" s="2505"/>
      <c r="S8" s="2513"/>
      <c r="T8" s="2506"/>
      <c r="U8" s="2513"/>
      <c r="V8" s="2507"/>
      <c r="W8" s="2513"/>
      <c r="X8" s="2631"/>
      <c r="Y8" s="2632"/>
      <c r="Z8" s="2633"/>
    </row>
    <row r="9" spans="1:26" s="2479" customFormat="1" hidden="1">
      <c r="A9" s="2514"/>
      <c r="B9" s="2586" t="s">
        <v>125</v>
      </c>
      <c r="C9" s="2605"/>
      <c r="D9" s="2507"/>
      <c r="E9" s="2507"/>
      <c r="F9" s="2507"/>
      <c r="G9" s="2507"/>
      <c r="H9" s="2507"/>
      <c r="I9" s="2507"/>
      <c r="J9" s="2507"/>
      <c r="K9" s="2507"/>
      <c r="L9" s="2957"/>
      <c r="M9" s="2507"/>
      <c r="N9" s="2507"/>
      <c r="O9" s="2619"/>
      <c r="P9" s="2513"/>
      <c r="R9" s="2505"/>
      <c r="S9" s="2513"/>
      <c r="T9" s="2506"/>
      <c r="U9" s="2513"/>
      <c r="V9" s="2507"/>
      <c r="W9" s="2513"/>
      <c r="X9" s="2631"/>
      <c r="Y9" s="2632"/>
      <c r="Z9" s="2633"/>
    </row>
    <row r="10" spans="1:26" s="2479" customFormat="1" hidden="1">
      <c r="A10" s="2514"/>
      <c r="B10" s="2586" t="s">
        <v>1158</v>
      </c>
      <c r="C10" s="2605"/>
      <c r="D10" s="2507"/>
      <c r="E10" s="2507"/>
      <c r="F10" s="2507"/>
      <c r="G10" s="2507"/>
      <c r="H10" s="2507"/>
      <c r="I10" s="2507"/>
      <c r="J10" s="2507"/>
      <c r="K10" s="2507"/>
      <c r="L10" s="2957"/>
      <c r="M10" s="2507"/>
      <c r="N10" s="2507"/>
      <c r="O10" s="2619"/>
      <c r="P10" s="2513"/>
      <c r="R10" s="2516"/>
      <c r="S10" s="2517"/>
      <c r="T10" s="2518"/>
      <c r="U10" s="2517"/>
      <c r="V10" s="2519"/>
      <c r="W10" s="2517"/>
      <c r="X10" s="2634"/>
      <c r="Y10" s="2635"/>
      <c r="Z10" s="2636"/>
    </row>
    <row r="11" spans="1:26" s="2479" customFormat="1" hidden="1">
      <c r="A11" s="2500" t="s">
        <v>21</v>
      </c>
      <c r="B11" s="2581" t="s">
        <v>123</v>
      </c>
      <c r="C11" s="2601"/>
      <c r="D11" s="2503"/>
      <c r="E11" s="2503"/>
      <c r="F11" s="2503"/>
      <c r="G11" s="2503"/>
      <c r="H11" s="2503"/>
      <c r="I11" s="2503"/>
      <c r="J11" s="2503"/>
      <c r="K11" s="2503"/>
      <c r="L11" s="2956"/>
      <c r="M11" s="2503"/>
      <c r="N11" s="2503"/>
      <c r="O11" s="2618"/>
      <c r="P11" s="2504"/>
      <c r="R11" s="2505"/>
      <c r="S11" s="2513"/>
      <c r="T11" s="2506"/>
      <c r="U11" s="2513"/>
      <c r="V11" s="2507"/>
      <c r="W11" s="2513"/>
      <c r="X11" s="2631"/>
      <c r="Y11" s="2632"/>
      <c r="Z11" s="2633"/>
    </row>
    <row r="12" spans="1:26" s="2479" customFormat="1" hidden="1">
      <c r="A12" s="2510">
        <v>-2002</v>
      </c>
      <c r="B12" s="2586" t="s">
        <v>124</v>
      </c>
      <c r="C12" s="2605"/>
      <c r="D12" s="2507"/>
      <c r="E12" s="2507"/>
      <c r="F12" s="2507"/>
      <c r="G12" s="2507"/>
      <c r="H12" s="2507"/>
      <c r="I12" s="2507"/>
      <c r="J12" s="2507"/>
      <c r="K12" s="2507"/>
      <c r="L12" s="2957"/>
      <c r="M12" s="2507"/>
      <c r="N12" s="2507"/>
      <c r="O12" s="2619"/>
      <c r="P12" s="2513"/>
      <c r="R12" s="2505"/>
      <c r="S12" s="2513"/>
      <c r="T12" s="2506"/>
      <c r="U12" s="2513"/>
      <c r="V12" s="2507"/>
      <c r="W12" s="2513"/>
      <c r="X12" s="2631"/>
      <c r="Y12" s="2632"/>
      <c r="Z12" s="2633"/>
    </row>
    <row r="13" spans="1:26" s="2479" customFormat="1" hidden="1">
      <c r="A13" s="2514"/>
      <c r="B13" s="2586" t="s">
        <v>125</v>
      </c>
      <c r="C13" s="2605"/>
      <c r="D13" s="2507"/>
      <c r="E13" s="2507"/>
      <c r="F13" s="2507"/>
      <c r="G13" s="2507"/>
      <c r="H13" s="2507"/>
      <c r="I13" s="2507"/>
      <c r="J13" s="2507"/>
      <c r="K13" s="2507"/>
      <c r="L13" s="2957"/>
      <c r="M13" s="2507"/>
      <c r="N13" s="2507"/>
      <c r="O13" s="2619"/>
      <c r="P13" s="2513"/>
      <c r="R13" s="2505"/>
      <c r="S13" s="2513"/>
      <c r="T13" s="2506"/>
      <c r="U13" s="2513"/>
      <c r="V13" s="2507"/>
      <c r="W13" s="2513"/>
      <c r="X13" s="2631"/>
      <c r="Y13" s="2632"/>
      <c r="Z13" s="2633"/>
    </row>
    <row r="14" spans="1:26" s="2479" customFormat="1" hidden="1">
      <c r="A14" s="2520"/>
      <c r="B14" s="2589" t="s">
        <v>1159</v>
      </c>
      <c r="C14" s="2608"/>
      <c r="D14" s="2519"/>
      <c r="E14" s="2519"/>
      <c r="F14" s="2519"/>
      <c r="G14" s="2519"/>
      <c r="H14" s="2519"/>
      <c r="I14" s="2519"/>
      <c r="J14" s="2519"/>
      <c r="K14" s="2519"/>
      <c r="L14" s="2958"/>
      <c r="M14" s="2519"/>
      <c r="N14" s="2519"/>
      <c r="O14" s="2620"/>
      <c r="P14" s="2517"/>
      <c r="R14" s="2505"/>
      <c r="S14" s="2513"/>
      <c r="T14" s="2506"/>
      <c r="U14" s="2513"/>
      <c r="V14" s="2507"/>
      <c r="W14" s="2513"/>
      <c r="X14" s="2631"/>
      <c r="Y14" s="2632"/>
      <c r="Z14" s="2633"/>
    </row>
    <row r="15" spans="1:26" s="2479" customFormat="1" hidden="1">
      <c r="A15" s="2514" t="s">
        <v>22</v>
      </c>
      <c r="B15" s="2586" t="s">
        <v>123</v>
      </c>
      <c r="C15" s="2605"/>
      <c r="D15" s="2507"/>
      <c r="E15" s="2507"/>
      <c r="F15" s="2507"/>
      <c r="G15" s="2507"/>
      <c r="H15" s="2507"/>
      <c r="I15" s="2507"/>
      <c r="J15" s="2507"/>
      <c r="K15" s="2507"/>
      <c r="L15" s="2957"/>
      <c r="M15" s="2507"/>
      <c r="N15" s="2507"/>
      <c r="O15" s="2619"/>
      <c r="P15" s="2513"/>
      <c r="R15" s="2524"/>
      <c r="S15" s="2504"/>
      <c r="T15" s="2525"/>
      <c r="U15" s="2504"/>
      <c r="V15" s="2503"/>
      <c r="W15" s="2504"/>
      <c r="X15" s="2628"/>
      <c r="Y15" s="2629"/>
      <c r="Z15" s="2630"/>
    </row>
    <row r="16" spans="1:26" s="2479" customFormat="1" hidden="1">
      <c r="A16" s="2510">
        <v>-2003</v>
      </c>
      <c r="B16" s="2586" t="s">
        <v>124</v>
      </c>
      <c r="C16" s="2605"/>
      <c r="D16" s="2507"/>
      <c r="E16" s="2507"/>
      <c r="F16" s="2507"/>
      <c r="G16" s="2507"/>
      <c r="H16" s="2507"/>
      <c r="I16" s="2507"/>
      <c r="J16" s="2507"/>
      <c r="K16" s="2507"/>
      <c r="L16" s="2957"/>
      <c r="M16" s="2507"/>
      <c r="N16" s="2507"/>
      <c r="O16" s="2619"/>
      <c r="P16" s="2513"/>
      <c r="R16" s="2505"/>
      <c r="S16" s="2513"/>
      <c r="T16" s="2506"/>
      <c r="U16" s="2513"/>
      <c r="V16" s="2507"/>
      <c r="W16" s="2513"/>
      <c r="X16" s="2631"/>
      <c r="Y16" s="2632"/>
      <c r="Z16" s="2633"/>
    </row>
    <row r="17" spans="1:60" s="2479" customFormat="1" hidden="1">
      <c r="A17" s="2514"/>
      <c r="B17" s="2586" t="s">
        <v>125</v>
      </c>
      <c r="C17" s="2605"/>
      <c r="D17" s="2507"/>
      <c r="E17" s="2507"/>
      <c r="F17" s="2507"/>
      <c r="G17" s="2507"/>
      <c r="H17" s="2507"/>
      <c r="I17" s="2507"/>
      <c r="J17" s="2507"/>
      <c r="K17" s="2507"/>
      <c r="L17" s="2957"/>
      <c r="M17" s="2507"/>
      <c r="N17" s="2507"/>
      <c r="O17" s="2619"/>
      <c r="P17" s="2513"/>
      <c r="R17" s="2505"/>
      <c r="S17" s="2513"/>
      <c r="T17" s="2506"/>
      <c r="U17" s="2513"/>
      <c r="V17" s="2507"/>
      <c r="W17" s="2513"/>
      <c r="X17" s="2631"/>
      <c r="Y17" s="2632"/>
      <c r="Z17" s="2633"/>
    </row>
    <row r="18" spans="1:60" s="2479" customFormat="1" hidden="1">
      <c r="A18" s="2514"/>
      <c r="B18" s="2586" t="s">
        <v>1160</v>
      </c>
      <c r="C18" s="2605"/>
      <c r="D18" s="2507"/>
      <c r="E18" s="2507"/>
      <c r="F18" s="2507"/>
      <c r="G18" s="2507"/>
      <c r="H18" s="2507"/>
      <c r="I18" s="2507"/>
      <c r="J18" s="2507"/>
      <c r="K18" s="2507"/>
      <c r="L18" s="2957"/>
      <c r="M18" s="2507"/>
      <c r="N18" s="2507"/>
      <c r="O18" s="2619"/>
      <c r="P18" s="2513"/>
      <c r="R18" s="2516"/>
      <c r="S18" s="2517"/>
      <c r="T18" s="2518"/>
      <c r="U18" s="2517"/>
      <c r="V18" s="2519"/>
      <c r="W18" s="2517"/>
      <c r="X18" s="2634"/>
      <c r="Y18" s="2635"/>
      <c r="Z18" s="2636"/>
    </row>
    <row r="19" spans="1:60" s="2479" customFormat="1" hidden="1">
      <c r="A19" s="2500" t="s">
        <v>23</v>
      </c>
      <c r="B19" s="2581" t="s">
        <v>123</v>
      </c>
      <c r="C19" s="2601"/>
      <c r="D19" s="2503"/>
      <c r="E19" s="2503"/>
      <c r="F19" s="2503"/>
      <c r="G19" s="2503"/>
      <c r="H19" s="2503"/>
      <c r="I19" s="2503"/>
      <c r="J19" s="2503"/>
      <c r="K19" s="2503"/>
      <c r="L19" s="2956"/>
      <c r="M19" s="2503"/>
      <c r="N19" s="2503"/>
      <c r="O19" s="2618"/>
      <c r="P19" s="2504"/>
      <c r="R19" s="2524"/>
      <c r="S19" s="2504"/>
      <c r="T19" s="2525"/>
      <c r="U19" s="2504"/>
      <c r="V19" s="2503"/>
      <c r="W19" s="2504"/>
      <c r="X19" s="2628"/>
      <c r="Y19" s="2629"/>
      <c r="Z19" s="2630"/>
    </row>
    <row r="20" spans="1:60" s="2479" customFormat="1" hidden="1">
      <c r="A20" s="2510">
        <v>-2004</v>
      </c>
      <c r="B20" s="2586" t="s">
        <v>124</v>
      </c>
      <c r="C20" s="2605"/>
      <c r="D20" s="2507"/>
      <c r="E20" s="2507"/>
      <c r="F20" s="2507"/>
      <c r="G20" s="2507"/>
      <c r="H20" s="2507"/>
      <c r="I20" s="2507"/>
      <c r="J20" s="2507"/>
      <c r="K20" s="2507"/>
      <c r="L20" s="2957"/>
      <c r="M20" s="2507"/>
      <c r="N20" s="2507"/>
      <c r="O20" s="2619"/>
      <c r="P20" s="2513"/>
      <c r="R20" s="2505"/>
      <c r="S20" s="2513"/>
      <c r="T20" s="2506"/>
      <c r="U20" s="2513"/>
      <c r="V20" s="2507"/>
      <c r="W20" s="2513"/>
      <c r="X20" s="2631"/>
      <c r="Y20" s="2632"/>
      <c r="Z20" s="2633"/>
    </row>
    <row r="21" spans="1:60" s="2479" customFormat="1" hidden="1">
      <c r="A21" s="2514"/>
      <c r="B21" s="2586" t="s">
        <v>125</v>
      </c>
      <c r="C21" s="2605"/>
      <c r="D21" s="2507"/>
      <c r="E21" s="2507"/>
      <c r="F21" s="2507"/>
      <c r="G21" s="2507"/>
      <c r="H21" s="2507"/>
      <c r="I21" s="2507"/>
      <c r="J21" s="2507"/>
      <c r="K21" s="2507"/>
      <c r="L21" s="2957"/>
      <c r="M21" s="2507"/>
      <c r="N21" s="2507"/>
      <c r="O21" s="2619"/>
      <c r="P21" s="2513"/>
      <c r="R21" s="2505"/>
      <c r="S21" s="2513"/>
      <c r="T21" s="2506"/>
      <c r="U21" s="2513"/>
      <c r="V21" s="2507"/>
      <c r="W21" s="2513"/>
      <c r="X21" s="2631"/>
      <c r="Y21" s="2632"/>
      <c r="Z21" s="2633"/>
    </row>
    <row r="22" spans="1:60" s="2479" customFormat="1" hidden="1">
      <c r="A22" s="2520"/>
      <c r="B22" s="2589" t="s">
        <v>1161</v>
      </c>
      <c r="C22" s="2608"/>
      <c r="D22" s="2519"/>
      <c r="E22" s="2519"/>
      <c r="F22" s="2519"/>
      <c r="G22" s="2519"/>
      <c r="H22" s="2519"/>
      <c r="I22" s="2519"/>
      <c r="J22" s="2519"/>
      <c r="K22" s="2519"/>
      <c r="L22" s="2958"/>
      <c r="M22" s="2519"/>
      <c r="N22" s="2519"/>
      <c r="O22" s="2620"/>
      <c r="P22" s="2517"/>
      <c r="R22" s="2516"/>
      <c r="S22" s="2517"/>
      <c r="T22" s="2518"/>
      <c r="U22" s="2517"/>
      <c r="V22" s="2519"/>
      <c r="W22" s="2517"/>
      <c r="X22" s="2634"/>
      <c r="Y22" s="2635"/>
      <c r="Z22" s="2636"/>
    </row>
    <row r="23" spans="1:60" s="2479" customFormat="1" hidden="1">
      <c r="A23" s="2514" t="s">
        <v>24</v>
      </c>
      <c r="B23" s="2586" t="s">
        <v>123</v>
      </c>
      <c r="C23" s="2605"/>
      <c r="D23" s="2507"/>
      <c r="E23" s="2507"/>
      <c r="F23" s="2507"/>
      <c r="G23" s="2507"/>
      <c r="H23" s="2507"/>
      <c r="I23" s="2507"/>
      <c r="J23" s="2507"/>
      <c r="K23" s="2507"/>
      <c r="L23" s="2957"/>
      <c r="M23" s="2507"/>
      <c r="N23" s="2507"/>
      <c r="O23" s="2619"/>
      <c r="P23" s="2513"/>
      <c r="R23" s="2505"/>
      <c r="S23" s="2513"/>
      <c r="T23" s="2506"/>
      <c r="U23" s="2513"/>
      <c r="V23" s="2507"/>
      <c r="W23" s="2513"/>
      <c r="X23" s="2631"/>
      <c r="Y23" s="2632"/>
      <c r="Z23" s="2633"/>
    </row>
    <row r="24" spans="1:60" s="2479" customFormat="1" hidden="1">
      <c r="A24" s="2510">
        <v>-2005</v>
      </c>
      <c r="B24" s="2586" t="s">
        <v>124</v>
      </c>
      <c r="C24" s="2605"/>
      <c r="D24" s="2507"/>
      <c r="E24" s="2507"/>
      <c r="F24" s="2507"/>
      <c r="G24" s="2507"/>
      <c r="H24" s="2507"/>
      <c r="I24" s="2507"/>
      <c r="J24" s="2507"/>
      <c r="K24" s="2507"/>
      <c r="L24" s="2957"/>
      <c r="M24" s="2507"/>
      <c r="N24" s="2507"/>
      <c r="O24" s="2619"/>
      <c r="P24" s="2513"/>
      <c r="R24" s="2505"/>
      <c r="S24" s="2513"/>
      <c r="T24" s="2506"/>
      <c r="U24" s="2513"/>
      <c r="V24" s="2507"/>
      <c r="W24" s="2513"/>
      <c r="X24" s="2631"/>
      <c r="Y24" s="2632"/>
      <c r="Z24" s="2633"/>
    </row>
    <row r="25" spans="1:60" s="2479" customFormat="1" hidden="1">
      <c r="A25" s="2514"/>
      <c r="B25" s="2586" t="s">
        <v>125</v>
      </c>
      <c r="C25" s="2605"/>
      <c r="D25" s="2507"/>
      <c r="E25" s="2507"/>
      <c r="F25" s="2507"/>
      <c r="G25" s="2507"/>
      <c r="H25" s="2507"/>
      <c r="I25" s="2507"/>
      <c r="J25" s="2507"/>
      <c r="K25" s="2507"/>
      <c r="L25" s="2957"/>
      <c r="M25" s="2507"/>
      <c r="N25" s="2507"/>
      <c r="O25" s="2619"/>
      <c r="P25" s="2513"/>
      <c r="R25" s="2505"/>
      <c r="S25" s="2513"/>
      <c r="T25" s="2506"/>
      <c r="U25" s="2513"/>
      <c r="V25" s="2507"/>
      <c r="W25" s="2513"/>
      <c r="X25" s="2631"/>
      <c r="Y25" s="2632"/>
      <c r="Z25" s="2633"/>
    </row>
    <row r="26" spans="1:60" s="2479" customFormat="1" hidden="1">
      <c r="A26" s="2520"/>
      <c r="B26" s="2586" t="s">
        <v>1162</v>
      </c>
      <c r="C26" s="2605"/>
      <c r="D26" s="2507"/>
      <c r="E26" s="2507"/>
      <c r="F26" s="2507"/>
      <c r="G26" s="2507"/>
      <c r="H26" s="2507"/>
      <c r="I26" s="2507"/>
      <c r="J26" s="2507"/>
      <c r="K26" s="2507"/>
      <c r="L26" s="2957"/>
      <c r="M26" s="2507"/>
      <c r="N26" s="2507"/>
      <c r="O26" s="2619"/>
      <c r="P26" s="2513"/>
      <c r="R26" s="2505"/>
      <c r="S26" s="2513"/>
      <c r="T26" s="2506"/>
      <c r="U26" s="2513"/>
      <c r="V26" s="2507"/>
      <c r="W26" s="2513"/>
      <c r="X26" s="2631"/>
      <c r="Y26" s="2632"/>
      <c r="Z26" s="2633"/>
    </row>
    <row r="27" spans="1:60" ht="12.75" customHeight="1">
      <c r="A27" s="2526" t="s">
        <v>90</v>
      </c>
      <c r="B27" s="2581" t="s">
        <v>123</v>
      </c>
      <c r="C27" s="2621">
        <v>4801100</v>
      </c>
      <c r="D27" s="2528">
        <v>3156069</v>
      </c>
      <c r="E27" s="2528">
        <v>177483</v>
      </c>
      <c r="F27" s="2528">
        <v>729125</v>
      </c>
      <c r="G27" s="2528">
        <v>42153</v>
      </c>
      <c r="H27" s="2528">
        <v>767581</v>
      </c>
      <c r="I27" s="2528">
        <v>129554</v>
      </c>
      <c r="J27" s="2528">
        <v>-409</v>
      </c>
      <c r="K27" s="2528">
        <v>-200455</v>
      </c>
      <c r="L27" s="2531">
        <v>-10746</v>
      </c>
      <c r="M27" s="2528">
        <v>4287059</v>
      </c>
      <c r="N27" s="2528">
        <v>4297804</v>
      </c>
      <c r="O27" s="2555">
        <v>-189710</v>
      </c>
      <c r="P27" s="2529" t="s">
        <v>242</v>
      </c>
      <c r="Q27" s="2461"/>
      <c r="R27" s="2611">
        <v>4104829</v>
      </c>
      <c r="S27" s="2593" t="s">
        <v>242</v>
      </c>
      <c r="T27" s="2528">
        <v>896726</v>
      </c>
      <c r="U27" s="2593" t="s">
        <v>242</v>
      </c>
      <c r="V27" s="2528">
        <v>-200455</v>
      </c>
      <c r="W27" s="2593" t="s">
        <v>242</v>
      </c>
      <c r="X27" s="2637" t="s">
        <v>242</v>
      </c>
      <c r="Y27" s="2569" t="s">
        <v>242</v>
      </c>
      <c r="Z27" s="2569" t="s">
        <v>242</v>
      </c>
      <c r="AA27" s="2535"/>
      <c r="AB27" s="2535"/>
      <c r="AC27" s="2535"/>
      <c r="AD27" s="2535"/>
      <c r="AE27" s="2535"/>
      <c r="AF27" s="2535"/>
      <c r="AG27" s="2535"/>
      <c r="AH27" s="2535"/>
      <c r="AI27" s="2535"/>
      <c r="AJ27" s="2535"/>
      <c r="AK27" s="2535"/>
      <c r="AL27" s="2535"/>
      <c r="AM27" s="2535"/>
      <c r="AN27" s="2535"/>
      <c r="AO27" s="2535"/>
      <c r="AP27" s="2535"/>
      <c r="AQ27" s="2535"/>
      <c r="AR27" s="2535"/>
      <c r="AS27" s="2535"/>
      <c r="AT27" s="2535"/>
      <c r="AU27" s="2535"/>
      <c r="AV27" s="2535"/>
      <c r="AW27" s="2535"/>
      <c r="AX27" s="2535"/>
      <c r="AY27" s="2535"/>
      <c r="AZ27" s="2535"/>
      <c r="BA27" s="2535"/>
      <c r="BB27" s="2535"/>
      <c r="BC27" s="2535"/>
      <c r="BD27" s="2535"/>
      <c r="BE27" s="2535"/>
      <c r="BF27" s="2535"/>
      <c r="BG27" s="2535"/>
      <c r="BH27" s="2535"/>
    </row>
    <row r="28" spans="1:60" ht="12.75" customHeight="1">
      <c r="A28" s="2510">
        <v>-2006</v>
      </c>
      <c r="B28" s="2586" t="s">
        <v>124</v>
      </c>
      <c r="C28" s="2603">
        <v>4926688</v>
      </c>
      <c r="D28" s="2537">
        <v>3149444</v>
      </c>
      <c r="E28" s="2537">
        <v>221059</v>
      </c>
      <c r="F28" s="2537">
        <v>734587</v>
      </c>
      <c r="G28" s="2537">
        <v>16885</v>
      </c>
      <c r="H28" s="2537">
        <v>855206</v>
      </c>
      <c r="I28" s="2537">
        <v>163631</v>
      </c>
      <c r="J28" s="2537">
        <v>-68</v>
      </c>
      <c r="K28" s="2537">
        <v>-214055</v>
      </c>
      <c r="L28" s="2540">
        <v>-23705</v>
      </c>
      <c r="M28" s="2537">
        <v>4290799</v>
      </c>
      <c r="N28" s="2537">
        <v>4314505</v>
      </c>
      <c r="O28" s="2556">
        <v>-190350</v>
      </c>
      <c r="P28" s="2538" t="s">
        <v>242</v>
      </c>
      <c r="Q28" s="2461"/>
      <c r="R28" s="2564">
        <v>4121975</v>
      </c>
      <c r="S28" s="2565" t="s">
        <v>242</v>
      </c>
      <c r="T28" s="2537">
        <v>1018768</v>
      </c>
      <c r="U28" s="2565" t="s">
        <v>242</v>
      </c>
      <c r="V28" s="2537">
        <v>-214055</v>
      </c>
      <c r="W28" s="2565" t="s">
        <v>242</v>
      </c>
      <c r="X28" s="2566" t="s">
        <v>242</v>
      </c>
      <c r="Y28" s="2560" t="s">
        <v>242</v>
      </c>
      <c r="Z28" s="2560" t="s">
        <v>242</v>
      </c>
      <c r="AA28" s="2535"/>
      <c r="AB28" s="2535"/>
      <c r="AC28" s="2535"/>
      <c r="AD28" s="2535"/>
      <c r="AE28" s="2535"/>
      <c r="AF28" s="2535"/>
      <c r="AG28" s="2535"/>
      <c r="AH28" s="2535"/>
      <c r="AI28" s="2535"/>
      <c r="AJ28" s="2535"/>
      <c r="AK28" s="2535"/>
      <c r="AL28" s="2535"/>
      <c r="AM28" s="2535"/>
      <c r="AN28" s="2535"/>
      <c r="AO28" s="2535"/>
      <c r="AP28" s="2535"/>
      <c r="AQ28" s="2535"/>
      <c r="AR28" s="2535"/>
      <c r="AS28" s="2535"/>
      <c r="AT28" s="2535"/>
      <c r="AU28" s="2535"/>
      <c r="AV28" s="2535"/>
      <c r="AW28" s="2535"/>
      <c r="AX28" s="2535"/>
      <c r="AY28" s="2535"/>
      <c r="AZ28" s="2535"/>
      <c r="BA28" s="2535"/>
      <c r="BB28" s="2535"/>
      <c r="BC28" s="2535"/>
      <c r="BD28" s="2535"/>
      <c r="BE28" s="2535"/>
      <c r="BF28" s="2535"/>
      <c r="BG28" s="2535"/>
      <c r="BH28" s="2535"/>
    </row>
    <row r="29" spans="1:60" ht="12.75" customHeight="1">
      <c r="A29" s="2544"/>
      <c r="B29" s="2586" t="s">
        <v>125</v>
      </c>
      <c r="C29" s="2603">
        <v>5037761</v>
      </c>
      <c r="D29" s="2537">
        <v>3138497</v>
      </c>
      <c r="E29" s="2537">
        <v>224931</v>
      </c>
      <c r="F29" s="2537">
        <v>733885</v>
      </c>
      <c r="G29" s="2537">
        <v>61826</v>
      </c>
      <c r="H29" s="2537">
        <v>764865</v>
      </c>
      <c r="I29" s="2537">
        <v>234915</v>
      </c>
      <c r="J29" s="2537">
        <v>-717</v>
      </c>
      <c r="K29" s="2537">
        <v>-120441</v>
      </c>
      <c r="L29" s="2540">
        <v>78309</v>
      </c>
      <c r="M29" s="2537">
        <v>4492367</v>
      </c>
      <c r="N29" s="2537">
        <v>4414058</v>
      </c>
      <c r="O29" s="2556">
        <v>-198751</v>
      </c>
      <c r="P29" s="2538" t="s">
        <v>242</v>
      </c>
      <c r="Q29" s="2461"/>
      <c r="R29" s="2564">
        <v>4159139</v>
      </c>
      <c r="S29" s="2565" t="s">
        <v>242</v>
      </c>
      <c r="T29" s="2537">
        <v>999064</v>
      </c>
      <c r="U29" s="2565" t="s">
        <v>242</v>
      </c>
      <c r="V29" s="2537">
        <v>-120441</v>
      </c>
      <c r="W29" s="2565" t="s">
        <v>242</v>
      </c>
      <c r="X29" s="2566" t="s">
        <v>242</v>
      </c>
      <c r="Y29" s="2560" t="s">
        <v>242</v>
      </c>
      <c r="Z29" s="2560" t="s">
        <v>242</v>
      </c>
      <c r="AA29" s="2535"/>
      <c r="AB29" s="2535"/>
      <c r="AC29" s="2535"/>
      <c r="AD29" s="2535"/>
      <c r="AE29" s="2535"/>
      <c r="AF29" s="2535"/>
      <c r="AG29" s="2535"/>
      <c r="AH29" s="2535"/>
      <c r="AI29" s="2535"/>
      <c r="AJ29" s="2535"/>
      <c r="AK29" s="2535"/>
      <c r="AL29" s="2535"/>
      <c r="AM29" s="2535"/>
      <c r="AN29" s="2535"/>
      <c r="AO29" s="2535"/>
      <c r="AP29" s="2535"/>
      <c r="AQ29" s="2535"/>
      <c r="AR29" s="2535"/>
      <c r="AS29" s="2535"/>
      <c r="AT29" s="2535"/>
      <c r="AU29" s="2535"/>
      <c r="AV29" s="2535"/>
      <c r="AW29" s="2535"/>
      <c r="AX29" s="2535"/>
      <c r="AY29" s="2535"/>
      <c r="AZ29" s="2535"/>
      <c r="BA29" s="2535"/>
      <c r="BB29" s="2535"/>
      <c r="BC29" s="2535"/>
      <c r="BD29" s="2535"/>
      <c r="BE29" s="2535"/>
      <c r="BF29" s="2535"/>
      <c r="BG29" s="2535"/>
      <c r="BH29" s="2535"/>
    </row>
    <row r="30" spans="1:60" ht="12.75" customHeight="1">
      <c r="A30" s="2545"/>
      <c r="B30" s="2589" t="s">
        <v>126</v>
      </c>
      <c r="C30" s="2610">
        <v>5029200</v>
      </c>
      <c r="D30" s="2547">
        <v>3172888</v>
      </c>
      <c r="E30" s="2547">
        <v>191735</v>
      </c>
      <c r="F30" s="2547">
        <v>707835</v>
      </c>
      <c r="G30" s="2547">
        <v>-57680</v>
      </c>
      <c r="H30" s="2547">
        <v>859678</v>
      </c>
      <c r="I30" s="2547">
        <v>252660</v>
      </c>
      <c r="J30" s="2547">
        <v>1014</v>
      </c>
      <c r="K30" s="2547">
        <v>-98929</v>
      </c>
      <c r="L30" s="2550">
        <v>95814</v>
      </c>
      <c r="M30" s="2547">
        <v>4381818</v>
      </c>
      <c r="N30" s="2547">
        <v>4286004</v>
      </c>
      <c r="O30" s="2557">
        <v>-194743</v>
      </c>
      <c r="P30" s="2548" t="s">
        <v>242</v>
      </c>
      <c r="Q30" s="2461"/>
      <c r="R30" s="2564">
        <v>4014778</v>
      </c>
      <c r="S30" s="2565" t="s">
        <v>242</v>
      </c>
      <c r="T30" s="2563">
        <v>1113352</v>
      </c>
      <c r="U30" s="2565" t="s">
        <v>242</v>
      </c>
      <c r="V30" s="2563">
        <v>-98929</v>
      </c>
      <c r="W30" s="2565" t="s">
        <v>242</v>
      </c>
      <c r="X30" s="2566" t="s">
        <v>242</v>
      </c>
      <c r="Y30" s="2560" t="s">
        <v>242</v>
      </c>
      <c r="Z30" s="2560" t="s">
        <v>242</v>
      </c>
      <c r="AA30" s="2535"/>
      <c r="AB30" s="2535"/>
      <c r="AC30" s="2535"/>
      <c r="AD30" s="2535"/>
      <c r="AE30" s="2535"/>
      <c r="AF30" s="2535"/>
      <c r="AG30" s="2535"/>
      <c r="AH30" s="2535"/>
      <c r="AI30" s="2535"/>
      <c r="AJ30" s="2535"/>
      <c r="AK30" s="2535"/>
      <c r="AL30" s="2535"/>
      <c r="AM30" s="2535"/>
      <c r="AN30" s="2535"/>
      <c r="AO30" s="2535"/>
      <c r="AP30" s="2535"/>
      <c r="AQ30" s="2535"/>
      <c r="AR30" s="2535"/>
      <c r="AS30" s="2535"/>
      <c r="AT30" s="2535"/>
      <c r="AU30" s="2535"/>
      <c r="AV30" s="2535"/>
      <c r="AW30" s="2535"/>
      <c r="AX30" s="2535"/>
      <c r="AY30" s="2535"/>
      <c r="AZ30" s="2535"/>
      <c r="BA30" s="2535"/>
      <c r="BB30" s="2535"/>
      <c r="BC30" s="2535"/>
      <c r="BD30" s="2535"/>
      <c r="BE30" s="2535"/>
      <c r="BF30" s="2535"/>
      <c r="BG30" s="2535"/>
      <c r="BH30" s="2535"/>
    </row>
    <row r="31" spans="1:60" ht="12.75" customHeight="1">
      <c r="A31" s="2526" t="s">
        <v>1790</v>
      </c>
      <c r="B31" s="2586" t="s">
        <v>123</v>
      </c>
      <c r="C31" s="2603">
        <v>4877775</v>
      </c>
      <c r="D31" s="2537">
        <v>3217804</v>
      </c>
      <c r="E31" s="2537">
        <v>180843</v>
      </c>
      <c r="F31" s="2537">
        <v>673180</v>
      </c>
      <c r="G31" s="2537">
        <v>30841</v>
      </c>
      <c r="H31" s="2537">
        <v>769453</v>
      </c>
      <c r="I31" s="2537">
        <v>148463</v>
      </c>
      <c r="J31" s="2537">
        <v>-238</v>
      </c>
      <c r="K31" s="2537">
        <v>-142572</v>
      </c>
      <c r="L31" s="2540">
        <v>187939</v>
      </c>
      <c r="M31" s="2537">
        <v>4453159</v>
      </c>
      <c r="N31" s="2537">
        <v>4265220</v>
      </c>
      <c r="O31" s="2556">
        <v>-330511</v>
      </c>
      <c r="P31" s="2538">
        <v>1.6</v>
      </c>
      <c r="Q31" s="2461"/>
      <c r="R31" s="2611">
        <v>4102668</v>
      </c>
      <c r="S31" s="2593">
        <v>-0.1</v>
      </c>
      <c r="T31" s="2528">
        <v>917678</v>
      </c>
      <c r="U31" s="2593">
        <v>2.2999999999999998</v>
      </c>
      <c r="V31" s="2528">
        <v>-142572</v>
      </c>
      <c r="W31" s="2593">
        <v>28.9</v>
      </c>
      <c r="X31" s="2637">
        <v>-0.05</v>
      </c>
      <c r="Y31" s="2569">
        <v>0.44</v>
      </c>
      <c r="Z31" s="2569">
        <v>1.21</v>
      </c>
      <c r="AA31" s="2535"/>
      <c r="AB31" s="2535"/>
      <c r="AC31" s="2535"/>
      <c r="AD31" s="2535"/>
      <c r="AE31" s="2535"/>
      <c r="AF31" s="2535"/>
      <c r="AG31" s="2535"/>
      <c r="AH31" s="2535"/>
      <c r="AI31" s="2535"/>
      <c r="AJ31" s="2535"/>
      <c r="AK31" s="2535"/>
      <c r="AL31" s="2535"/>
      <c r="AM31" s="2535"/>
      <c r="AN31" s="2535"/>
      <c r="AO31" s="2535"/>
      <c r="AP31" s="2535"/>
      <c r="AQ31" s="2535"/>
      <c r="AR31" s="2535"/>
      <c r="AS31" s="2535"/>
      <c r="AT31" s="2535"/>
      <c r="AU31" s="2535"/>
      <c r="AV31" s="2535"/>
      <c r="AW31" s="2535"/>
      <c r="AX31" s="2535"/>
      <c r="AY31" s="2535"/>
      <c r="AZ31" s="2535"/>
      <c r="BA31" s="2535"/>
      <c r="BB31" s="2535"/>
      <c r="BC31" s="2535"/>
      <c r="BD31" s="2535"/>
      <c r="BE31" s="2535"/>
      <c r="BF31" s="2535"/>
      <c r="BG31" s="2535"/>
      <c r="BH31" s="2535"/>
    </row>
    <row r="32" spans="1:60" ht="12.75" customHeight="1">
      <c r="A32" s="2510">
        <v>-2007</v>
      </c>
      <c r="B32" s="2586" t="s">
        <v>124</v>
      </c>
      <c r="C32" s="2603">
        <v>4969086</v>
      </c>
      <c r="D32" s="2537">
        <v>3212112</v>
      </c>
      <c r="E32" s="2537">
        <v>184875</v>
      </c>
      <c r="F32" s="2537">
        <v>708544</v>
      </c>
      <c r="G32" s="2537">
        <v>11862</v>
      </c>
      <c r="H32" s="2537">
        <v>854332</v>
      </c>
      <c r="I32" s="2537">
        <v>135819</v>
      </c>
      <c r="J32" s="2537">
        <v>-24</v>
      </c>
      <c r="K32" s="2537">
        <v>-138432</v>
      </c>
      <c r="L32" s="2540">
        <v>193937</v>
      </c>
      <c r="M32" s="2537">
        <v>4434238</v>
      </c>
      <c r="N32" s="2537">
        <v>4240301</v>
      </c>
      <c r="O32" s="2556">
        <v>-332370</v>
      </c>
      <c r="P32" s="2538">
        <v>0.9</v>
      </c>
      <c r="Q32" s="2461"/>
      <c r="R32" s="2564">
        <v>4117393</v>
      </c>
      <c r="S32" s="2565">
        <v>-0.1</v>
      </c>
      <c r="T32" s="2537">
        <v>990126</v>
      </c>
      <c r="U32" s="2565">
        <v>-2.8</v>
      </c>
      <c r="V32" s="2537">
        <v>-138432</v>
      </c>
      <c r="W32" s="2565">
        <v>35.299999999999997</v>
      </c>
      <c r="X32" s="2566">
        <v>-0.09</v>
      </c>
      <c r="Y32" s="2560">
        <v>-0.57999999999999996</v>
      </c>
      <c r="Z32" s="2560">
        <v>1.53</v>
      </c>
      <c r="AA32" s="2535"/>
      <c r="AB32" s="2535"/>
      <c r="AC32" s="2535"/>
      <c r="AD32" s="2535"/>
      <c r="AE32" s="2535"/>
      <c r="AF32" s="2535"/>
      <c r="AG32" s="2535"/>
      <c r="AH32" s="2535"/>
      <c r="AI32" s="2535"/>
      <c r="AJ32" s="2535"/>
      <c r="AK32" s="2535"/>
      <c r="AL32" s="2535"/>
      <c r="AM32" s="2535"/>
      <c r="AN32" s="2535"/>
      <c r="AO32" s="2535"/>
      <c r="AP32" s="2535"/>
      <c r="AQ32" s="2535"/>
      <c r="AR32" s="2535"/>
      <c r="AS32" s="2535"/>
      <c r="AT32" s="2535"/>
      <c r="AU32" s="2535"/>
      <c r="AV32" s="2535"/>
      <c r="AW32" s="2535"/>
      <c r="AX32" s="2535"/>
      <c r="AY32" s="2535"/>
      <c r="AZ32" s="2535"/>
      <c r="BA32" s="2535"/>
      <c r="BB32" s="2535"/>
      <c r="BC32" s="2535"/>
      <c r="BD32" s="2535"/>
      <c r="BE32" s="2535"/>
      <c r="BF32" s="2535"/>
      <c r="BG32" s="2535"/>
      <c r="BH32" s="2535"/>
    </row>
    <row r="33" spans="1:60" ht="12.75" customHeight="1">
      <c r="A33" s="2510"/>
      <c r="B33" s="2586" t="s">
        <v>125</v>
      </c>
      <c r="C33" s="2603">
        <v>5037592</v>
      </c>
      <c r="D33" s="2537">
        <v>3175891</v>
      </c>
      <c r="E33" s="2537">
        <v>178394</v>
      </c>
      <c r="F33" s="2537">
        <v>717240</v>
      </c>
      <c r="G33" s="2537">
        <v>51426</v>
      </c>
      <c r="H33" s="2537">
        <v>775017</v>
      </c>
      <c r="I33" s="2537">
        <v>180921</v>
      </c>
      <c r="J33" s="2537">
        <v>-416</v>
      </c>
      <c r="K33" s="2537">
        <v>-40881</v>
      </c>
      <c r="L33" s="2540">
        <v>300495</v>
      </c>
      <c r="M33" s="2537">
        <v>4611349</v>
      </c>
      <c r="N33" s="2537">
        <v>4310854</v>
      </c>
      <c r="O33" s="2556">
        <v>-341376</v>
      </c>
      <c r="P33" s="2538">
        <v>0</v>
      </c>
      <c r="Q33" s="2461"/>
      <c r="R33" s="2564">
        <v>4122951</v>
      </c>
      <c r="S33" s="2565">
        <v>-0.9</v>
      </c>
      <c r="T33" s="2537">
        <v>955522</v>
      </c>
      <c r="U33" s="2565">
        <v>-4.4000000000000004</v>
      </c>
      <c r="V33" s="2537">
        <v>-40881</v>
      </c>
      <c r="W33" s="2565">
        <v>66.099999999999994</v>
      </c>
      <c r="X33" s="2566">
        <v>-0.72</v>
      </c>
      <c r="Y33" s="2560">
        <v>-0.86</v>
      </c>
      <c r="Z33" s="2560">
        <v>1.58</v>
      </c>
      <c r="AA33" s="2535"/>
      <c r="AB33" s="2535"/>
      <c r="AC33" s="2535"/>
      <c r="AD33" s="2535"/>
      <c r="AE33" s="2535"/>
      <c r="AF33" s="2535"/>
      <c r="AG33" s="2535"/>
      <c r="AH33" s="2535"/>
      <c r="AI33" s="2535"/>
      <c r="AJ33" s="2535"/>
      <c r="AK33" s="2535"/>
      <c r="AL33" s="2535"/>
      <c r="AM33" s="2535"/>
      <c r="AN33" s="2535"/>
      <c r="AO33" s="2535"/>
      <c r="AP33" s="2535"/>
      <c r="AQ33" s="2535"/>
      <c r="AR33" s="2535"/>
      <c r="AS33" s="2535"/>
      <c r="AT33" s="2535"/>
      <c r="AU33" s="2535"/>
      <c r="AV33" s="2535"/>
      <c r="AW33" s="2535"/>
      <c r="AX33" s="2535"/>
      <c r="AY33" s="2535"/>
      <c r="AZ33" s="2535"/>
      <c r="BA33" s="2535"/>
      <c r="BB33" s="2535"/>
      <c r="BC33" s="2535"/>
      <c r="BD33" s="2535"/>
      <c r="BE33" s="2535"/>
      <c r="BF33" s="2535"/>
      <c r="BG33" s="2535"/>
      <c r="BH33" s="2535"/>
    </row>
    <row r="34" spans="1:60" ht="12.75" customHeight="1">
      <c r="A34" s="2545"/>
      <c r="B34" s="2586" t="s">
        <v>127</v>
      </c>
      <c r="C34" s="2603">
        <v>4997218</v>
      </c>
      <c r="D34" s="2547">
        <v>3199562</v>
      </c>
      <c r="E34" s="2547">
        <v>155914</v>
      </c>
      <c r="F34" s="2547">
        <v>714314</v>
      </c>
      <c r="G34" s="2547">
        <v>-30435</v>
      </c>
      <c r="H34" s="2547">
        <v>862111</v>
      </c>
      <c r="I34" s="2547">
        <v>203440</v>
      </c>
      <c r="J34" s="2547">
        <v>406</v>
      </c>
      <c r="K34" s="2547">
        <v>-108095</v>
      </c>
      <c r="L34" s="2550">
        <v>226387</v>
      </c>
      <c r="M34" s="2547">
        <v>4444511</v>
      </c>
      <c r="N34" s="2547">
        <v>4218125</v>
      </c>
      <c r="O34" s="2557">
        <v>-334481</v>
      </c>
      <c r="P34" s="2538">
        <v>-0.6</v>
      </c>
      <c r="Q34" s="2461"/>
      <c r="R34" s="2572">
        <v>4039355</v>
      </c>
      <c r="S34" s="2573">
        <v>0.6</v>
      </c>
      <c r="T34" s="2568">
        <v>1065957</v>
      </c>
      <c r="U34" s="2573">
        <v>-4.3</v>
      </c>
      <c r="V34" s="2568">
        <v>-108095</v>
      </c>
      <c r="W34" s="2573">
        <v>-9.3000000000000007</v>
      </c>
      <c r="X34" s="2574">
        <v>0.49</v>
      </c>
      <c r="Y34" s="2575">
        <v>-0.94</v>
      </c>
      <c r="Z34" s="2575">
        <v>-0.18</v>
      </c>
      <c r="AA34" s="2535"/>
      <c r="AB34" s="2535"/>
      <c r="AC34" s="2535"/>
      <c r="AD34" s="2535"/>
      <c r="AE34" s="2535"/>
      <c r="AF34" s="2535"/>
      <c r="AG34" s="2535"/>
      <c r="AH34" s="2535"/>
      <c r="AI34" s="2535"/>
      <c r="AJ34" s="2535"/>
      <c r="AK34" s="2535"/>
      <c r="AL34" s="2535"/>
      <c r="AM34" s="2535"/>
      <c r="AN34" s="2535"/>
      <c r="AO34" s="2535"/>
      <c r="AP34" s="2535"/>
      <c r="AQ34" s="2535"/>
      <c r="AR34" s="2535"/>
      <c r="AS34" s="2535"/>
      <c r="AT34" s="2535"/>
      <c r="AU34" s="2535"/>
      <c r="AV34" s="2535"/>
      <c r="AW34" s="2535"/>
      <c r="AX34" s="2535"/>
      <c r="AY34" s="2535"/>
      <c r="AZ34" s="2535"/>
      <c r="BA34" s="2535"/>
      <c r="BB34" s="2535"/>
      <c r="BC34" s="2535"/>
      <c r="BD34" s="2535"/>
      <c r="BE34" s="2535"/>
      <c r="BF34" s="2535"/>
      <c r="BG34" s="2535"/>
      <c r="BH34" s="2535"/>
    </row>
    <row r="35" spans="1:60" ht="12.75" customHeight="1">
      <c r="A35" s="2526" t="s">
        <v>1791</v>
      </c>
      <c r="B35" s="2581" t="s">
        <v>123</v>
      </c>
      <c r="C35" s="2621">
        <v>4967860</v>
      </c>
      <c r="D35" s="2537">
        <v>3107986</v>
      </c>
      <c r="E35" s="2537">
        <v>158037</v>
      </c>
      <c r="F35" s="2537">
        <v>623002</v>
      </c>
      <c r="G35" s="2537">
        <v>12317</v>
      </c>
      <c r="H35" s="2537">
        <v>784138</v>
      </c>
      <c r="I35" s="2537">
        <v>123057</v>
      </c>
      <c r="J35" s="2537">
        <v>-134</v>
      </c>
      <c r="K35" s="2537">
        <v>159456</v>
      </c>
      <c r="L35" s="2540">
        <v>338473</v>
      </c>
      <c r="M35" s="2537">
        <v>4462695</v>
      </c>
      <c r="N35" s="2537">
        <v>4124222</v>
      </c>
      <c r="O35" s="2556">
        <v>-179017</v>
      </c>
      <c r="P35" s="2529">
        <v>1.8</v>
      </c>
      <c r="Q35" s="2461"/>
      <c r="R35" s="2564">
        <v>3901342</v>
      </c>
      <c r="S35" s="2565">
        <v>-4.9000000000000004</v>
      </c>
      <c r="T35" s="2537">
        <v>907061</v>
      </c>
      <c r="U35" s="2565">
        <v>-1.2</v>
      </c>
      <c r="V35" s="2537">
        <v>159456</v>
      </c>
      <c r="W35" s="2565">
        <v>211.8</v>
      </c>
      <c r="X35" s="2566">
        <v>-4.13</v>
      </c>
      <c r="Y35" s="2560">
        <v>-0.22</v>
      </c>
      <c r="Z35" s="2560">
        <v>6.19</v>
      </c>
      <c r="AA35" s="2535"/>
      <c r="AB35" s="2535"/>
      <c r="AC35" s="2535"/>
      <c r="AD35" s="2535"/>
      <c r="AE35" s="2535"/>
      <c r="AF35" s="2535"/>
      <c r="AG35" s="2535"/>
      <c r="AH35" s="2535"/>
      <c r="AI35" s="2535"/>
      <c r="AJ35" s="2535"/>
      <c r="AK35" s="2535"/>
      <c r="AL35" s="2535"/>
      <c r="AM35" s="2535"/>
      <c r="AN35" s="2535"/>
      <c r="AO35" s="2535"/>
      <c r="AP35" s="2535"/>
      <c r="AQ35" s="2535"/>
      <c r="AR35" s="2535"/>
      <c r="AS35" s="2535"/>
      <c r="AT35" s="2535"/>
      <c r="AU35" s="2535"/>
      <c r="AV35" s="2535"/>
      <c r="AW35" s="2535"/>
      <c r="AX35" s="2535"/>
      <c r="AY35" s="2535"/>
      <c r="AZ35" s="2535"/>
      <c r="BA35" s="2535"/>
      <c r="BB35" s="2535"/>
      <c r="BC35" s="2535"/>
      <c r="BD35" s="2535"/>
      <c r="BE35" s="2535"/>
      <c r="BF35" s="2535"/>
      <c r="BG35" s="2535"/>
      <c r="BH35" s="2535"/>
    </row>
    <row r="36" spans="1:60" ht="12.75" customHeight="1">
      <c r="A36" s="2510">
        <v>-2008</v>
      </c>
      <c r="B36" s="2586" t="s">
        <v>124</v>
      </c>
      <c r="C36" s="2603">
        <v>5068339</v>
      </c>
      <c r="D36" s="2537">
        <v>3092433</v>
      </c>
      <c r="E36" s="2537">
        <v>177201</v>
      </c>
      <c r="F36" s="2537">
        <v>731241</v>
      </c>
      <c r="G36" s="2537">
        <v>-10461</v>
      </c>
      <c r="H36" s="2537">
        <v>875260</v>
      </c>
      <c r="I36" s="2537">
        <v>137898</v>
      </c>
      <c r="J36" s="2537">
        <v>-14</v>
      </c>
      <c r="K36" s="2537">
        <v>64781</v>
      </c>
      <c r="L36" s="2540">
        <v>241243</v>
      </c>
      <c r="M36" s="2537">
        <v>4420516</v>
      </c>
      <c r="N36" s="2537">
        <v>4179273</v>
      </c>
      <c r="O36" s="2556">
        <v>-176462</v>
      </c>
      <c r="P36" s="2538">
        <v>2</v>
      </c>
      <c r="Q36" s="2461"/>
      <c r="R36" s="2564">
        <v>3990414</v>
      </c>
      <c r="S36" s="2565">
        <v>-3.1</v>
      </c>
      <c r="T36" s="2537">
        <v>1013143</v>
      </c>
      <c r="U36" s="2565">
        <v>2.2999999999999998</v>
      </c>
      <c r="V36" s="2537">
        <v>64781</v>
      </c>
      <c r="W36" s="2565">
        <v>146.80000000000001</v>
      </c>
      <c r="X36" s="2566">
        <v>-2.56</v>
      </c>
      <c r="Y36" s="2560">
        <v>0.46</v>
      </c>
      <c r="Z36" s="2560">
        <v>4.09</v>
      </c>
      <c r="AA36" s="2535"/>
      <c r="AB36" s="2535"/>
      <c r="AC36" s="2535"/>
      <c r="AD36" s="2535"/>
      <c r="AE36" s="2535"/>
      <c r="AF36" s="2535"/>
      <c r="AG36" s="2535"/>
      <c r="AH36" s="2535"/>
      <c r="AI36" s="2535"/>
      <c r="AJ36" s="2535"/>
      <c r="AK36" s="2535"/>
      <c r="AL36" s="2535"/>
      <c r="AM36" s="2535"/>
      <c r="AN36" s="2535"/>
      <c r="AO36" s="2535"/>
      <c r="AP36" s="2535"/>
      <c r="AQ36" s="2535"/>
      <c r="AR36" s="2535"/>
      <c r="AS36" s="2535"/>
      <c r="AT36" s="2535"/>
      <c r="AU36" s="2535"/>
      <c r="AV36" s="2535"/>
      <c r="AW36" s="2535"/>
      <c r="AX36" s="2535"/>
      <c r="AY36" s="2535"/>
      <c r="AZ36" s="2535"/>
      <c r="BA36" s="2535"/>
      <c r="BB36" s="2535"/>
      <c r="BC36" s="2535"/>
      <c r="BD36" s="2535"/>
      <c r="BE36" s="2535"/>
      <c r="BF36" s="2535"/>
      <c r="BG36" s="2535"/>
      <c r="BH36" s="2535"/>
    </row>
    <row r="37" spans="1:60" s="2535" customFormat="1" ht="12.75" customHeight="1">
      <c r="A37" s="2510"/>
      <c r="B37" s="2586" t="s">
        <v>125</v>
      </c>
      <c r="C37" s="2603">
        <v>4897051</v>
      </c>
      <c r="D37" s="2537">
        <v>3086307</v>
      </c>
      <c r="E37" s="2537">
        <v>182683</v>
      </c>
      <c r="F37" s="2537">
        <v>847487</v>
      </c>
      <c r="G37" s="2537">
        <v>-2393</v>
      </c>
      <c r="H37" s="2537">
        <v>788442</v>
      </c>
      <c r="I37" s="2537">
        <v>190740</v>
      </c>
      <c r="J37" s="2537">
        <v>-104</v>
      </c>
      <c r="K37" s="2537">
        <v>-196112</v>
      </c>
      <c r="L37" s="2540">
        <v>-13810</v>
      </c>
      <c r="M37" s="2537">
        <v>4371079</v>
      </c>
      <c r="N37" s="2537">
        <v>4384889</v>
      </c>
      <c r="O37" s="2556">
        <v>-182302</v>
      </c>
      <c r="P37" s="2538">
        <v>-2.8</v>
      </c>
      <c r="Q37" s="2549"/>
      <c r="R37" s="2564">
        <v>4114085</v>
      </c>
      <c r="S37" s="2565">
        <v>-0.2</v>
      </c>
      <c r="T37" s="2537">
        <v>979078</v>
      </c>
      <c r="U37" s="2565">
        <v>2.5</v>
      </c>
      <c r="V37" s="2537">
        <v>-196112</v>
      </c>
      <c r="W37" s="2565">
        <v>-379.7</v>
      </c>
      <c r="X37" s="2566">
        <v>-0.18</v>
      </c>
      <c r="Y37" s="2560">
        <v>0.47</v>
      </c>
      <c r="Z37" s="2560">
        <v>-3.08</v>
      </c>
    </row>
    <row r="38" spans="1:60" ht="12.75" customHeight="1">
      <c r="A38" s="2554"/>
      <c r="B38" s="2589" t="s">
        <v>128</v>
      </c>
      <c r="C38" s="2610">
        <v>4613065</v>
      </c>
      <c r="D38" s="2547">
        <v>3138612</v>
      </c>
      <c r="E38" s="2547">
        <v>141418</v>
      </c>
      <c r="F38" s="2547">
        <v>790331</v>
      </c>
      <c r="G38" s="2547">
        <v>-97806</v>
      </c>
      <c r="H38" s="2547">
        <v>886085</v>
      </c>
      <c r="I38" s="2547">
        <v>199900</v>
      </c>
      <c r="J38" s="2547">
        <v>749</v>
      </c>
      <c r="K38" s="2547">
        <v>-446224</v>
      </c>
      <c r="L38" s="2550">
        <v>-276704</v>
      </c>
      <c r="M38" s="2547">
        <v>3907988</v>
      </c>
      <c r="N38" s="2547">
        <v>4184692</v>
      </c>
      <c r="O38" s="2557">
        <v>-169520</v>
      </c>
      <c r="P38" s="2548">
        <v>-7.7</v>
      </c>
      <c r="Q38" s="2461"/>
      <c r="R38" s="2564">
        <v>3972555</v>
      </c>
      <c r="S38" s="2565">
        <v>-1.7</v>
      </c>
      <c r="T38" s="2563">
        <v>1086734</v>
      </c>
      <c r="U38" s="2565">
        <v>1.9</v>
      </c>
      <c r="V38" s="2563">
        <v>-446224</v>
      </c>
      <c r="W38" s="2565">
        <v>-312.8</v>
      </c>
      <c r="X38" s="2566">
        <v>-1.34</v>
      </c>
      <c r="Y38" s="2560">
        <v>0.42</v>
      </c>
      <c r="Z38" s="2560">
        <v>-6.77</v>
      </c>
      <c r="AA38" s="2535"/>
      <c r="AB38" s="2535"/>
      <c r="AC38" s="2535"/>
      <c r="AD38" s="2535"/>
      <c r="AE38" s="2535"/>
      <c r="AF38" s="2535"/>
      <c r="AG38" s="2535"/>
      <c r="AH38" s="2535"/>
      <c r="AI38" s="2535"/>
      <c r="AJ38" s="2535"/>
      <c r="AK38" s="2535"/>
      <c r="AL38" s="2535"/>
      <c r="AM38" s="2535"/>
      <c r="AN38" s="2535"/>
      <c r="AO38" s="2535"/>
      <c r="AP38" s="2535"/>
      <c r="AQ38" s="2535"/>
      <c r="AR38" s="2535"/>
      <c r="AS38" s="2535"/>
      <c r="AT38" s="2535"/>
      <c r="AU38" s="2535"/>
      <c r="AV38" s="2535"/>
      <c r="AW38" s="2535"/>
      <c r="AX38" s="2535"/>
      <c r="AY38" s="2535"/>
      <c r="AZ38" s="2535"/>
      <c r="BA38" s="2535"/>
      <c r="BB38" s="2535"/>
      <c r="BC38" s="2535"/>
      <c r="BD38" s="2535"/>
      <c r="BE38" s="2535"/>
      <c r="BF38" s="2535"/>
      <c r="BG38" s="2535"/>
      <c r="BH38" s="2535"/>
    </row>
    <row r="39" spans="1:60" ht="12.75" customHeight="1">
      <c r="A39" s="2526" t="s">
        <v>1792</v>
      </c>
      <c r="B39" s="2586" t="s">
        <v>123</v>
      </c>
      <c r="C39" s="2603">
        <v>4421890</v>
      </c>
      <c r="D39" s="2537">
        <v>3122863</v>
      </c>
      <c r="E39" s="2537">
        <v>122261</v>
      </c>
      <c r="F39" s="2537">
        <v>834096</v>
      </c>
      <c r="G39" s="2537">
        <v>18999</v>
      </c>
      <c r="H39" s="2537">
        <v>809086</v>
      </c>
      <c r="I39" s="2537">
        <v>148422</v>
      </c>
      <c r="J39" s="2537">
        <v>-41</v>
      </c>
      <c r="K39" s="2537">
        <v>-633796</v>
      </c>
      <c r="L39" s="2540">
        <v>-414968</v>
      </c>
      <c r="M39" s="2537">
        <v>3614392</v>
      </c>
      <c r="N39" s="2537">
        <v>4029360</v>
      </c>
      <c r="O39" s="2556">
        <v>-218827</v>
      </c>
      <c r="P39" s="2538">
        <v>-11</v>
      </c>
      <c r="Q39" s="2461"/>
      <c r="R39" s="2564">
        <v>4098219</v>
      </c>
      <c r="S39" s="2565">
        <v>5</v>
      </c>
      <c r="T39" s="2528">
        <v>957466</v>
      </c>
      <c r="U39" s="2565">
        <v>5.6</v>
      </c>
      <c r="V39" s="2528">
        <v>-633796</v>
      </c>
      <c r="W39" s="2565">
        <v>-497.5</v>
      </c>
      <c r="X39" s="2566">
        <v>3.96</v>
      </c>
      <c r="Y39" s="2560">
        <v>1.01</v>
      </c>
      <c r="Z39" s="2560">
        <v>-15.97</v>
      </c>
      <c r="AA39" s="2535"/>
      <c r="AB39" s="2535"/>
      <c r="AC39" s="2535"/>
      <c r="AD39" s="2535"/>
      <c r="AE39" s="2535"/>
      <c r="AF39" s="2535"/>
      <c r="AG39" s="2535"/>
      <c r="AH39" s="2535"/>
      <c r="AI39" s="2535"/>
      <c r="AJ39" s="2535"/>
      <c r="AK39" s="2535"/>
      <c r="AL39" s="2535"/>
      <c r="AM39" s="2535"/>
      <c r="AN39" s="2535"/>
      <c r="AO39" s="2535"/>
      <c r="AP39" s="2535"/>
      <c r="AQ39" s="2535"/>
      <c r="AR39" s="2535"/>
      <c r="AS39" s="2535"/>
      <c r="AT39" s="2535"/>
      <c r="AU39" s="2535"/>
      <c r="AV39" s="2535"/>
      <c r="AW39" s="2535"/>
      <c r="AX39" s="2535"/>
      <c r="AY39" s="2535"/>
      <c r="AZ39" s="2535"/>
      <c r="BA39" s="2535"/>
      <c r="BB39" s="2535"/>
      <c r="BC39" s="2535"/>
      <c r="BD39" s="2535"/>
      <c r="BE39" s="2535"/>
      <c r="BF39" s="2535"/>
      <c r="BG39" s="2535"/>
      <c r="BH39" s="2535"/>
    </row>
    <row r="40" spans="1:60" ht="12.75" customHeight="1">
      <c r="A40" s="2510">
        <v>-2009</v>
      </c>
      <c r="B40" s="2586" t="s">
        <v>124</v>
      </c>
      <c r="C40" s="2603">
        <v>4524822</v>
      </c>
      <c r="D40" s="2537">
        <v>3135562</v>
      </c>
      <c r="E40" s="2537">
        <v>133462</v>
      </c>
      <c r="F40" s="2537">
        <v>666581</v>
      </c>
      <c r="G40" s="2537">
        <v>31410</v>
      </c>
      <c r="H40" s="2537">
        <v>900248</v>
      </c>
      <c r="I40" s="2537">
        <v>142708</v>
      </c>
      <c r="J40" s="2537">
        <v>-214</v>
      </c>
      <c r="K40" s="2537">
        <v>-484935</v>
      </c>
      <c r="L40" s="2540">
        <v>-268470</v>
      </c>
      <c r="M40" s="2537">
        <v>3661863</v>
      </c>
      <c r="N40" s="2537">
        <v>3930332</v>
      </c>
      <c r="O40" s="2556">
        <v>-216465</v>
      </c>
      <c r="P40" s="2538">
        <v>-10.7</v>
      </c>
      <c r="Q40" s="2461"/>
      <c r="R40" s="2564">
        <v>3967015</v>
      </c>
      <c r="S40" s="2565">
        <v>-0.6</v>
      </c>
      <c r="T40" s="2537">
        <v>1042742</v>
      </c>
      <c r="U40" s="2565">
        <v>2.9</v>
      </c>
      <c r="V40" s="2537">
        <v>-484935</v>
      </c>
      <c r="W40" s="2565">
        <v>-848.6</v>
      </c>
      <c r="X40" s="2566">
        <v>-0.46</v>
      </c>
      <c r="Y40" s="2560">
        <v>0.57999999999999996</v>
      </c>
      <c r="Z40" s="2560">
        <v>-10.85</v>
      </c>
      <c r="AA40" s="2535"/>
      <c r="AB40" s="2535"/>
      <c r="AC40" s="2535"/>
      <c r="AD40" s="2535"/>
      <c r="AE40" s="2535"/>
      <c r="AF40" s="2535"/>
      <c r="AG40" s="2535"/>
      <c r="AH40" s="2535"/>
      <c r="AI40" s="2535"/>
      <c r="AJ40" s="2535"/>
      <c r="AK40" s="2535"/>
      <c r="AL40" s="2535"/>
      <c r="AM40" s="2535"/>
      <c r="AN40" s="2535"/>
      <c r="AO40" s="2535"/>
      <c r="AP40" s="2535"/>
      <c r="AQ40" s="2535"/>
      <c r="AR40" s="2535"/>
      <c r="AS40" s="2535"/>
      <c r="AT40" s="2535"/>
      <c r="AU40" s="2535"/>
      <c r="AV40" s="2535"/>
      <c r="AW40" s="2535"/>
      <c r="AX40" s="2535"/>
      <c r="AY40" s="2535"/>
      <c r="AZ40" s="2535"/>
      <c r="BA40" s="2535"/>
      <c r="BB40" s="2535"/>
      <c r="BC40" s="2535"/>
      <c r="BD40" s="2535"/>
      <c r="BE40" s="2535"/>
      <c r="BF40" s="2535"/>
      <c r="BG40" s="2535"/>
      <c r="BH40" s="2535"/>
    </row>
    <row r="41" spans="1:60" s="2535" customFormat="1" ht="12.75" customHeight="1">
      <c r="A41" s="2510"/>
      <c r="B41" s="2586" t="s">
        <v>125</v>
      </c>
      <c r="C41" s="2603">
        <v>4620149</v>
      </c>
      <c r="D41" s="2537">
        <v>3125200</v>
      </c>
      <c r="E41" s="2537">
        <v>136092</v>
      </c>
      <c r="F41" s="2537">
        <v>668348</v>
      </c>
      <c r="G41" s="2537">
        <v>50317</v>
      </c>
      <c r="H41" s="2537">
        <v>818825</v>
      </c>
      <c r="I41" s="2537">
        <v>204587</v>
      </c>
      <c r="J41" s="2537">
        <v>-459</v>
      </c>
      <c r="K41" s="2537">
        <v>-382761</v>
      </c>
      <c r="L41" s="2540">
        <v>-156746</v>
      </c>
      <c r="M41" s="2537">
        <v>3857734</v>
      </c>
      <c r="N41" s="2537">
        <v>4014480</v>
      </c>
      <c r="O41" s="2556">
        <v>-226015</v>
      </c>
      <c r="P41" s="2538">
        <v>-5.7</v>
      </c>
      <c r="Q41" s="2461"/>
      <c r="R41" s="2564">
        <v>3979957</v>
      </c>
      <c r="S41" s="2565">
        <v>-3.3</v>
      </c>
      <c r="T41" s="2537">
        <v>1022953</v>
      </c>
      <c r="U41" s="2565">
        <v>4.5</v>
      </c>
      <c r="V41" s="2537">
        <v>-382761</v>
      </c>
      <c r="W41" s="2565">
        <v>-95.2</v>
      </c>
      <c r="X41" s="2566">
        <v>-2.74</v>
      </c>
      <c r="Y41" s="2560">
        <v>0.9</v>
      </c>
      <c r="Z41" s="2560">
        <v>-3.81</v>
      </c>
    </row>
    <row r="42" spans="1:60" ht="12.75" customHeight="1">
      <c r="A42" s="2554"/>
      <c r="B42" s="2586" t="s">
        <v>129</v>
      </c>
      <c r="C42" s="2603">
        <v>4632142</v>
      </c>
      <c r="D42" s="2547">
        <v>3157590</v>
      </c>
      <c r="E42" s="2547">
        <v>129943</v>
      </c>
      <c r="F42" s="2547">
        <v>678047</v>
      </c>
      <c r="G42" s="2547">
        <v>-45840</v>
      </c>
      <c r="H42" s="2547">
        <v>901278</v>
      </c>
      <c r="I42" s="2547">
        <v>241506</v>
      </c>
      <c r="J42" s="2547">
        <v>842</v>
      </c>
      <c r="K42" s="2547">
        <v>-431225</v>
      </c>
      <c r="L42" s="2550">
        <v>-209623</v>
      </c>
      <c r="M42" s="2547">
        <v>3779736</v>
      </c>
      <c r="N42" s="2547">
        <v>3989359</v>
      </c>
      <c r="O42" s="2557">
        <v>-221602</v>
      </c>
      <c r="P42" s="2538">
        <v>0.4</v>
      </c>
      <c r="Q42" s="2461"/>
      <c r="R42" s="2572">
        <v>3919739</v>
      </c>
      <c r="S42" s="2573">
        <v>-1.3</v>
      </c>
      <c r="T42" s="2568">
        <v>1143627</v>
      </c>
      <c r="U42" s="2573">
        <v>5.2</v>
      </c>
      <c r="V42" s="2568">
        <v>-431225</v>
      </c>
      <c r="W42" s="2573">
        <v>3.4</v>
      </c>
      <c r="X42" s="2574">
        <v>-1.1399999999999999</v>
      </c>
      <c r="Y42" s="2575">
        <v>1.23</v>
      </c>
      <c r="Z42" s="2575">
        <v>0.33</v>
      </c>
      <c r="AA42" s="2535"/>
      <c r="AB42" s="2535"/>
      <c r="AC42" s="2535"/>
      <c r="AD42" s="2535"/>
      <c r="AE42" s="2535"/>
      <c r="AF42" s="2535"/>
      <c r="AG42" s="2535"/>
      <c r="AH42" s="2535"/>
      <c r="AI42" s="2535"/>
      <c r="AJ42" s="2535"/>
      <c r="AK42" s="2535"/>
      <c r="AL42" s="2535"/>
      <c r="AM42" s="2535"/>
      <c r="AN42" s="2535"/>
      <c r="AO42" s="2535"/>
      <c r="AP42" s="2535"/>
      <c r="AQ42" s="2535"/>
      <c r="AR42" s="2535"/>
      <c r="AS42" s="2535"/>
      <c r="AT42" s="2535"/>
      <c r="AU42" s="2535"/>
      <c r="AV42" s="2535"/>
      <c r="AW42" s="2535"/>
      <c r="AX42" s="2535"/>
      <c r="AY42" s="2535"/>
      <c r="AZ42" s="2535"/>
      <c r="BA42" s="2535"/>
      <c r="BB42" s="2535"/>
      <c r="BC42" s="2535"/>
      <c r="BD42" s="2535"/>
      <c r="BE42" s="2535"/>
      <c r="BF42" s="2535"/>
      <c r="BG42" s="2535"/>
      <c r="BH42" s="2535"/>
    </row>
    <row r="43" spans="1:60" ht="12.75" customHeight="1">
      <c r="A43" s="2526" t="s">
        <v>1793</v>
      </c>
      <c r="B43" s="2581" t="s">
        <v>123</v>
      </c>
      <c r="C43" s="2621">
        <v>4743134</v>
      </c>
      <c r="D43" s="2528">
        <v>3168351</v>
      </c>
      <c r="E43" s="2528">
        <v>120043</v>
      </c>
      <c r="F43" s="2528">
        <v>640764</v>
      </c>
      <c r="G43" s="2528">
        <v>1084</v>
      </c>
      <c r="H43" s="2528">
        <v>821554</v>
      </c>
      <c r="I43" s="2528">
        <v>146671</v>
      </c>
      <c r="J43" s="2528">
        <v>-178</v>
      </c>
      <c r="K43" s="2528">
        <v>-155156</v>
      </c>
      <c r="L43" s="2531">
        <v>-35195</v>
      </c>
      <c r="M43" s="2528">
        <v>4030807</v>
      </c>
      <c r="N43" s="2528">
        <v>4066002</v>
      </c>
      <c r="O43" s="2555">
        <v>-119960</v>
      </c>
      <c r="P43" s="2538">
        <v>7.3</v>
      </c>
      <c r="Q43" s="2549"/>
      <c r="R43" s="2531">
        <v>3930242</v>
      </c>
      <c r="S43" s="2593">
        <v>-4.0999999999999996</v>
      </c>
      <c r="T43" s="2528">
        <v>968047</v>
      </c>
      <c r="U43" s="2593">
        <v>1.1000000000000001</v>
      </c>
      <c r="V43" s="2528">
        <v>-155156</v>
      </c>
      <c r="W43" s="2593">
        <v>75.5</v>
      </c>
      <c r="X43" s="2637">
        <v>-3.8</v>
      </c>
      <c r="Y43" s="2569">
        <v>0.24</v>
      </c>
      <c r="Z43" s="2569">
        <v>10.82</v>
      </c>
      <c r="AA43" s="2535"/>
      <c r="AB43" s="2535"/>
      <c r="AC43" s="2535"/>
      <c r="AD43" s="2535"/>
      <c r="AE43" s="2535"/>
      <c r="AF43" s="2535"/>
      <c r="AG43" s="2535"/>
      <c r="AH43" s="2535"/>
      <c r="AI43" s="2535"/>
      <c r="AJ43" s="2535"/>
      <c r="AK43" s="2535"/>
      <c r="AL43" s="2535"/>
      <c r="AM43" s="2535"/>
      <c r="AN43" s="2535"/>
      <c r="AO43" s="2535"/>
      <c r="AP43" s="2535"/>
      <c r="AQ43" s="2535"/>
      <c r="AR43" s="2535"/>
      <c r="AS43" s="2535"/>
      <c r="AT43" s="2535"/>
      <c r="AU43" s="2535"/>
      <c r="AV43" s="2535"/>
      <c r="AW43" s="2535"/>
      <c r="AX43" s="2535"/>
      <c r="AY43" s="2535"/>
      <c r="AZ43" s="2535"/>
      <c r="BA43" s="2535"/>
      <c r="BB43" s="2535"/>
      <c r="BC43" s="2535"/>
      <c r="BD43" s="2535"/>
      <c r="BE43" s="2535"/>
      <c r="BF43" s="2535"/>
      <c r="BG43" s="2535"/>
      <c r="BH43" s="2535"/>
    </row>
    <row r="44" spans="1:60" ht="12.75" customHeight="1">
      <c r="A44" s="2510">
        <v>-2010</v>
      </c>
      <c r="B44" s="2586" t="s">
        <v>124</v>
      </c>
      <c r="C44" s="2603">
        <v>4881176</v>
      </c>
      <c r="D44" s="2537">
        <v>3165133</v>
      </c>
      <c r="E44" s="2537">
        <v>138173</v>
      </c>
      <c r="F44" s="2537">
        <v>693235</v>
      </c>
      <c r="G44" s="2537">
        <v>2003</v>
      </c>
      <c r="H44" s="2537">
        <v>909177</v>
      </c>
      <c r="I44" s="2537">
        <v>161144</v>
      </c>
      <c r="J44" s="2537">
        <v>-196</v>
      </c>
      <c r="K44" s="2537">
        <v>-187493</v>
      </c>
      <c r="L44" s="2540">
        <v>-69892</v>
      </c>
      <c r="M44" s="2537">
        <v>4052167</v>
      </c>
      <c r="N44" s="2537">
        <v>4122059</v>
      </c>
      <c r="O44" s="2556">
        <v>-117601</v>
      </c>
      <c r="P44" s="2538">
        <v>7.9</v>
      </c>
      <c r="Q44" s="2549"/>
      <c r="R44" s="2540">
        <v>3998544</v>
      </c>
      <c r="S44" s="2565">
        <v>0.8</v>
      </c>
      <c r="T44" s="2537">
        <v>1070125</v>
      </c>
      <c r="U44" s="2565">
        <v>2.6</v>
      </c>
      <c r="V44" s="2537">
        <v>-187493</v>
      </c>
      <c r="W44" s="2565">
        <v>61.3</v>
      </c>
      <c r="X44" s="2566">
        <v>0.7</v>
      </c>
      <c r="Y44" s="2560">
        <v>0.61</v>
      </c>
      <c r="Z44" s="2560">
        <v>6.57</v>
      </c>
      <c r="AA44" s="2535"/>
      <c r="AB44" s="2535"/>
      <c r="AC44" s="2535"/>
      <c r="AD44" s="2535"/>
      <c r="AE44" s="2535"/>
      <c r="AF44" s="2535"/>
      <c r="AG44" s="2535"/>
      <c r="AH44" s="2535"/>
      <c r="AI44" s="2535"/>
      <c r="AJ44" s="2535"/>
      <c r="AK44" s="2535"/>
      <c r="AL44" s="2535"/>
      <c r="AM44" s="2535"/>
      <c r="AN44" s="2535"/>
      <c r="AO44" s="2535"/>
      <c r="AP44" s="2535"/>
      <c r="AQ44" s="2535"/>
      <c r="AR44" s="2535"/>
      <c r="AS44" s="2535"/>
      <c r="AT44" s="2535"/>
      <c r="AU44" s="2535"/>
      <c r="AV44" s="2535"/>
      <c r="AW44" s="2535"/>
      <c r="AX44" s="2535"/>
      <c r="AY44" s="2535"/>
      <c r="AZ44" s="2535"/>
      <c r="BA44" s="2535"/>
      <c r="BB44" s="2535"/>
      <c r="BC44" s="2535"/>
      <c r="BD44" s="2535"/>
      <c r="BE44" s="2535"/>
      <c r="BF44" s="2535"/>
      <c r="BG44" s="2535"/>
      <c r="BH44" s="2535"/>
    </row>
    <row r="45" spans="1:60" ht="12.75" customHeight="1">
      <c r="A45" s="2510"/>
      <c r="B45" s="2586" t="s">
        <v>125</v>
      </c>
      <c r="C45" s="2603">
        <v>4900773</v>
      </c>
      <c r="D45" s="2537">
        <v>3145811</v>
      </c>
      <c r="E45" s="2537">
        <v>146832</v>
      </c>
      <c r="F45" s="2537">
        <v>716755</v>
      </c>
      <c r="G45" s="2537">
        <v>19962</v>
      </c>
      <c r="H45" s="2537">
        <v>833834</v>
      </c>
      <c r="I45" s="2537">
        <v>219010</v>
      </c>
      <c r="J45" s="2537">
        <v>-369</v>
      </c>
      <c r="K45" s="2537">
        <v>-181062</v>
      </c>
      <c r="L45" s="2540">
        <v>-55741</v>
      </c>
      <c r="M45" s="2537">
        <v>4159031</v>
      </c>
      <c r="N45" s="2537">
        <v>4214772</v>
      </c>
      <c r="O45" s="2556">
        <v>-125320</v>
      </c>
      <c r="P45" s="2538">
        <v>6.1</v>
      </c>
      <c r="Q45" s="2549"/>
      <c r="R45" s="2540">
        <v>4029360</v>
      </c>
      <c r="S45" s="2565">
        <v>1.2</v>
      </c>
      <c r="T45" s="2537">
        <v>1052475</v>
      </c>
      <c r="U45" s="2565">
        <v>2.9</v>
      </c>
      <c r="V45" s="2537">
        <v>-181062</v>
      </c>
      <c r="W45" s="2565">
        <v>52.7</v>
      </c>
      <c r="X45" s="2566">
        <v>1.07</v>
      </c>
      <c r="Y45" s="2560">
        <v>0.64</v>
      </c>
      <c r="Z45" s="2560">
        <v>4.37</v>
      </c>
      <c r="AA45" s="2535"/>
      <c r="AB45" s="2535"/>
      <c r="AC45" s="2535"/>
      <c r="AD45" s="2535"/>
      <c r="AE45" s="2535"/>
      <c r="AF45" s="2535"/>
      <c r="AG45" s="2535"/>
      <c r="AH45" s="2535"/>
      <c r="AI45" s="2535"/>
      <c r="AJ45" s="2535"/>
      <c r="AK45" s="2535"/>
      <c r="AL45" s="2535"/>
      <c r="AM45" s="2535"/>
      <c r="AN45" s="2535"/>
      <c r="AO45" s="2535"/>
      <c r="AP45" s="2535"/>
      <c r="AQ45" s="2535"/>
      <c r="AR45" s="2535"/>
      <c r="AS45" s="2535"/>
      <c r="AT45" s="2535"/>
      <c r="AU45" s="2535"/>
      <c r="AV45" s="2535"/>
      <c r="AW45" s="2535"/>
      <c r="AX45" s="2535"/>
      <c r="AY45" s="2535"/>
      <c r="AZ45" s="2535"/>
      <c r="BA45" s="2535"/>
      <c r="BB45" s="2535"/>
      <c r="BC45" s="2535"/>
      <c r="BD45" s="2535"/>
      <c r="BE45" s="2535"/>
      <c r="BF45" s="2535"/>
      <c r="BG45" s="2535"/>
      <c r="BH45" s="2535"/>
    </row>
    <row r="46" spans="1:60" ht="12.75" customHeight="1">
      <c r="A46" s="2554"/>
      <c r="B46" s="2589" t="s">
        <v>130</v>
      </c>
      <c r="C46" s="2610">
        <v>4849233</v>
      </c>
      <c r="D46" s="2547">
        <v>3180261</v>
      </c>
      <c r="E46" s="2547">
        <v>140024</v>
      </c>
      <c r="F46" s="2547">
        <v>738415</v>
      </c>
      <c r="G46" s="2547">
        <v>-40060</v>
      </c>
      <c r="H46" s="2547">
        <v>918635</v>
      </c>
      <c r="I46" s="2547">
        <v>257652</v>
      </c>
      <c r="J46" s="2547">
        <v>244</v>
      </c>
      <c r="K46" s="2547">
        <v>-345939</v>
      </c>
      <c r="L46" s="2550">
        <v>-231995</v>
      </c>
      <c r="M46" s="2547">
        <v>4003170</v>
      </c>
      <c r="N46" s="2547">
        <v>4235165</v>
      </c>
      <c r="O46" s="2557">
        <v>-113944</v>
      </c>
      <c r="P46" s="2538">
        <v>4.7</v>
      </c>
      <c r="Q46" s="2549"/>
      <c r="R46" s="2550">
        <v>4018640</v>
      </c>
      <c r="S46" s="2573">
        <v>2.5</v>
      </c>
      <c r="T46" s="2547">
        <v>1176531</v>
      </c>
      <c r="U46" s="2573">
        <v>2.9</v>
      </c>
      <c r="V46" s="2547">
        <v>-345939</v>
      </c>
      <c r="W46" s="2573">
        <v>19.8</v>
      </c>
      <c r="X46" s="2574">
        <v>2.14</v>
      </c>
      <c r="Y46" s="2575">
        <v>0.71</v>
      </c>
      <c r="Z46" s="2575">
        <v>1.84</v>
      </c>
      <c r="AA46" s="2535"/>
      <c r="AB46" s="2535"/>
      <c r="AC46" s="2535"/>
      <c r="AD46" s="2535"/>
      <c r="AE46" s="2535"/>
      <c r="AF46" s="2535"/>
      <c r="AG46" s="2535"/>
      <c r="AH46" s="2535"/>
      <c r="AI46" s="2535"/>
      <c r="AJ46" s="2535"/>
      <c r="AK46" s="2535"/>
      <c r="AL46" s="2535"/>
      <c r="AM46" s="2535"/>
      <c r="AN46" s="2535"/>
      <c r="AO46" s="2535"/>
      <c r="AP46" s="2535"/>
      <c r="AQ46" s="2535"/>
      <c r="AR46" s="2535"/>
      <c r="AS46" s="2535"/>
      <c r="AT46" s="2535"/>
      <c r="AU46" s="2535"/>
      <c r="AV46" s="2535"/>
      <c r="AW46" s="2535"/>
      <c r="AX46" s="2535"/>
      <c r="AY46" s="2535"/>
      <c r="AZ46" s="2535"/>
      <c r="BA46" s="2535"/>
      <c r="BB46" s="2535"/>
      <c r="BC46" s="2535"/>
      <c r="BD46" s="2535"/>
      <c r="BE46" s="2535"/>
      <c r="BF46" s="2535"/>
      <c r="BG46" s="2535"/>
      <c r="BH46" s="2535"/>
    </row>
    <row r="47" spans="1:60" ht="12.75" customHeight="1">
      <c r="A47" s="2526" t="s">
        <v>1794</v>
      </c>
      <c r="B47" s="2586" t="s">
        <v>123</v>
      </c>
      <c r="C47" s="2603">
        <v>4709602</v>
      </c>
      <c r="D47" s="2528">
        <v>3196411</v>
      </c>
      <c r="E47" s="2528">
        <v>122400</v>
      </c>
      <c r="F47" s="2528">
        <v>654108</v>
      </c>
      <c r="G47" s="2528">
        <v>12652</v>
      </c>
      <c r="H47" s="2528">
        <v>841752</v>
      </c>
      <c r="I47" s="2528">
        <v>115130</v>
      </c>
      <c r="J47" s="2528">
        <v>6</v>
      </c>
      <c r="K47" s="2528">
        <v>-232857</v>
      </c>
      <c r="L47" s="2531">
        <v>-163735</v>
      </c>
      <c r="M47" s="2528">
        <v>3973942</v>
      </c>
      <c r="N47" s="2528">
        <v>4137676</v>
      </c>
      <c r="O47" s="2555">
        <v>-69122</v>
      </c>
      <c r="P47" s="2529">
        <v>-0.7</v>
      </c>
      <c r="Q47" s="2461"/>
      <c r="R47" s="2540">
        <v>3985571</v>
      </c>
      <c r="S47" s="2565">
        <v>1.4</v>
      </c>
      <c r="T47" s="2537">
        <v>956888</v>
      </c>
      <c r="U47" s="2565">
        <v>-1.2</v>
      </c>
      <c r="V47" s="2537">
        <v>-232857</v>
      </c>
      <c r="W47" s="2565">
        <v>-50.1</v>
      </c>
      <c r="X47" s="2566">
        <v>1.17</v>
      </c>
      <c r="Y47" s="2560">
        <v>-0.24</v>
      </c>
      <c r="Z47" s="2560">
        <v>-1.64</v>
      </c>
      <c r="AA47" s="2535"/>
      <c r="AB47" s="2535"/>
      <c r="AC47" s="2535"/>
      <c r="AD47" s="2535"/>
      <c r="AE47" s="2535"/>
      <c r="AF47" s="2535"/>
      <c r="AG47" s="2535"/>
      <c r="AH47" s="2535"/>
      <c r="AI47" s="2535"/>
      <c r="AJ47" s="2535"/>
      <c r="AK47" s="2535"/>
      <c r="AL47" s="2535"/>
      <c r="AM47" s="2535"/>
      <c r="AN47" s="2535"/>
      <c r="AO47" s="2535"/>
      <c r="AP47" s="2535"/>
      <c r="AQ47" s="2535"/>
      <c r="AR47" s="2535"/>
      <c r="AS47" s="2535"/>
      <c r="AT47" s="2535"/>
      <c r="AU47" s="2535"/>
      <c r="AV47" s="2535"/>
      <c r="AW47" s="2535"/>
      <c r="AX47" s="2535"/>
      <c r="AY47" s="2535"/>
      <c r="AZ47" s="2535"/>
      <c r="BA47" s="2535"/>
      <c r="BB47" s="2535"/>
      <c r="BC47" s="2535"/>
      <c r="BD47" s="2535"/>
      <c r="BE47" s="2535"/>
      <c r="BF47" s="2535"/>
      <c r="BG47" s="2535"/>
      <c r="BH47" s="2535"/>
    </row>
    <row r="48" spans="1:60" ht="12.75" customHeight="1">
      <c r="A48" s="2510">
        <v>-2011</v>
      </c>
      <c r="B48" s="2586" t="s">
        <v>124</v>
      </c>
      <c r="C48" s="2603">
        <v>4885141</v>
      </c>
      <c r="D48" s="2537">
        <v>3186081</v>
      </c>
      <c r="E48" s="2537">
        <v>147455</v>
      </c>
      <c r="F48" s="2537">
        <v>658855</v>
      </c>
      <c r="G48" s="2537">
        <v>21764</v>
      </c>
      <c r="H48" s="2537">
        <v>928163</v>
      </c>
      <c r="I48" s="2537">
        <v>115628</v>
      </c>
      <c r="J48" s="2537">
        <v>54</v>
      </c>
      <c r="K48" s="2537">
        <v>-172858</v>
      </c>
      <c r="L48" s="2540">
        <v>-107504</v>
      </c>
      <c r="M48" s="2537">
        <v>4060216</v>
      </c>
      <c r="N48" s="2537">
        <v>4167720</v>
      </c>
      <c r="O48" s="2556">
        <v>-65354</v>
      </c>
      <c r="P48" s="2538">
        <v>0.1</v>
      </c>
      <c r="Q48" s="2461"/>
      <c r="R48" s="2540">
        <v>4014154</v>
      </c>
      <c r="S48" s="2565">
        <v>0.4</v>
      </c>
      <c r="T48" s="2537">
        <v>1043845</v>
      </c>
      <c r="U48" s="2565">
        <v>-2.5</v>
      </c>
      <c r="V48" s="2537">
        <v>-172858</v>
      </c>
      <c r="W48" s="2565">
        <v>7.8</v>
      </c>
      <c r="X48" s="2566">
        <v>0.32</v>
      </c>
      <c r="Y48" s="2560">
        <v>-0.54</v>
      </c>
      <c r="Z48" s="2560">
        <v>0.3</v>
      </c>
      <c r="AA48" s="2535"/>
      <c r="AB48" s="2535"/>
      <c r="AC48" s="2535"/>
      <c r="AD48" s="2535"/>
      <c r="AE48" s="2535"/>
      <c r="AF48" s="2535"/>
      <c r="AG48" s="2535"/>
      <c r="AH48" s="2535"/>
      <c r="AI48" s="2535"/>
      <c r="AJ48" s="2535"/>
      <c r="AK48" s="2535"/>
      <c r="AL48" s="2535"/>
      <c r="AM48" s="2535"/>
      <c r="AN48" s="2535"/>
      <c r="AO48" s="2535"/>
      <c r="AP48" s="2535"/>
      <c r="AQ48" s="2535"/>
      <c r="AR48" s="2535"/>
      <c r="AS48" s="2535"/>
      <c r="AT48" s="2535"/>
      <c r="AU48" s="2535"/>
      <c r="AV48" s="2535"/>
      <c r="AW48" s="2535"/>
      <c r="AX48" s="2535"/>
      <c r="AY48" s="2535"/>
      <c r="AZ48" s="2535"/>
      <c r="BA48" s="2535"/>
      <c r="BB48" s="2535"/>
      <c r="BC48" s="2535"/>
      <c r="BD48" s="2535"/>
      <c r="BE48" s="2535"/>
      <c r="BF48" s="2535"/>
      <c r="BG48" s="2535"/>
      <c r="BH48" s="2535"/>
    </row>
    <row r="49" spans="1:60" ht="12.75" customHeight="1">
      <c r="A49" s="2510"/>
      <c r="B49" s="2586" t="s">
        <v>125</v>
      </c>
      <c r="C49" s="2603">
        <v>4884020</v>
      </c>
      <c r="D49" s="2537">
        <v>3162636</v>
      </c>
      <c r="E49" s="2537">
        <v>144777</v>
      </c>
      <c r="F49" s="2537">
        <v>677176</v>
      </c>
      <c r="G49" s="2537">
        <v>40798</v>
      </c>
      <c r="H49" s="2537">
        <v>850006</v>
      </c>
      <c r="I49" s="2537">
        <v>174376</v>
      </c>
      <c r="J49" s="2537">
        <v>149</v>
      </c>
      <c r="K49" s="2537">
        <v>-165898</v>
      </c>
      <c r="L49" s="2540">
        <v>-92602</v>
      </c>
      <c r="M49" s="2537">
        <v>4162854</v>
      </c>
      <c r="N49" s="2537">
        <v>4255456</v>
      </c>
      <c r="O49" s="2556">
        <v>-73296</v>
      </c>
      <c r="P49" s="2538">
        <v>-0.3</v>
      </c>
      <c r="Q49" s="2461"/>
      <c r="R49" s="2540">
        <v>4025387</v>
      </c>
      <c r="S49" s="2565">
        <v>-0.1</v>
      </c>
      <c r="T49" s="2537">
        <v>1024530</v>
      </c>
      <c r="U49" s="2565">
        <v>-2.7</v>
      </c>
      <c r="V49" s="2537">
        <v>-165898</v>
      </c>
      <c r="W49" s="2565">
        <v>8.4</v>
      </c>
      <c r="X49" s="2566">
        <v>-0.08</v>
      </c>
      <c r="Y49" s="2560">
        <v>-0.56999999999999995</v>
      </c>
      <c r="Z49" s="2560">
        <v>0.31</v>
      </c>
      <c r="AA49" s="2535"/>
      <c r="AB49" s="2535"/>
      <c r="AC49" s="2535"/>
      <c r="AD49" s="2535"/>
      <c r="AE49" s="2535"/>
      <c r="AF49" s="2535"/>
      <c r="AG49" s="2535"/>
      <c r="AH49" s="2535"/>
      <c r="AI49" s="2535"/>
      <c r="AJ49" s="2535"/>
      <c r="AK49" s="2535"/>
      <c r="AL49" s="2535"/>
      <c r="AM49" s="2535"/>
      <c r="AN49" s="2535"/>
      <c r="AO49" s="2535"/>
      <c r="AP49" s="2535"/>
      <c r="AQ49" s="2535"/>
      <c r="AR49" s="2535"/>
      <c r="AS49" s="2535"/>
      <c r="AT49" s="2535"/>
      <c r="AU49" s="2535"/>
      <c r="AV49" s="2535"/>
      <c r="AW49" s="2535"/>
      <c r="AX49" s="2535"/>
      <c r="AY49" s="2535"/>
      <c r="AZ49" s="2535"/>
      <c r="BA49" s="2535"/>
      <c r="BB49" s="2535"/>
      <c r="BC49" s="2535"/>
      <c r="BD49" s="2535"/>
      <c r="BE49" s="2535"/>
      <c r="BF49" s="2535"/>
      <c r="BG49" s="2535"/>
      <c r="BH49" s="2535"/>
    </row>
    <row r="50" spans="1:60" ht="12.75" customHeight="1">
      <c r="A50" s="2554"/>
      <c r="B50" s="2586" t="s">
        <v>131</v>
      </c>
      <c r="C50" s="2605">
        <v>4919914</v>
      </c>
      <c r="D50" s="2563">
        <v>3175351</v>
      </c>
      <c r="E50" s="2563">
        <v>135498</v>
      </c>
      <c r="F50" s="2563">
        <v>706146</v>
      </c>
      <c r="G50" s="2563">
        <v>-30076</v>
      </c>
      <c r="H50" s="2563">
        <v>943576</v>
      </c>
      <c r="I50" s="2563">
        <v>216618</v>
      </c>
      <c r="J50" s="2563">
        <v>-196</v>
      </c>
      <c r="K50" s="2563">
        <v>-227003</v>
      </c>
      <c r="L50" s="2564">
        <v>-161237</v>
      </c>
      <c r="M50" s="2563">
        <v>4112109</v>
      </c>
      <c r="N50" s="2563">
        <v>4273346</v>
      </c>
      <c r="O50" s="2599">
        <v>-65766</v>
      </c>
      <c r="P50" s="2548">
        <v>1.5</v>
      </c>
      <c r="Q50" s="2461"/>
      <c r="R50" s="2572">
        <v>3986919</v>
      </c>
      <c r="S50" s="2573">
        <v>-0.8</v>
      </c>
      <c r="T50" s="2568">
        <v>1159998</v>
      </c>
      <c r="U50" s="2573">
        <v>-1.4</v>
      </c>
      <c r="V50" s="2568">
        <v>-227003</v>
      </c>
      <c r="W50" s="2573">
        <v>34.4</v>
      </c>
      <c r="X50" s="2574">
        <v>-0.65</v>
      </c>
      <c r="Y50" s="2575">
        <v>-0.34</v>
      </c>
      <c r="Z50" s="2575">
        <v>2.4500000000000002</v>
      </c>
      <c r="AA50" s="2535"/>
      <c r="AB50" s="2535"/>
      <c r="AC50" s="2535"/>
      <c r="AD50" s="2535"/>
      <c r="AE50" s="2535"/>
      <c r="AF50" s="2535"/>
      <c r="AG50" s="2535"/>
      <c r="AH50" s="2535"/>
      <c r="AI50" s="2535"/>
      <c r="AJ50" s="2535"/>
      <c r="AK50" s="2535"/>
      <c r="AL50" s="2535"/>
      <c r="AM50" s="2535"/>
      <c r="AN50" s="2535"/>
      <c r="AO50" s="2535"/>
      <c r="AP50" s="2535"/>
      <c r="AQ50" s="2535"/>
      <c r="AR50" s="2535"/>
      <c r="AS50" s="2535"/>
      <c r="AT50" s="2535"/>
      <c r="AU50" s="2535"/>
      <c r="AV50" s="2535"/>
      <c r="AW50" s="2535"/>
      <c r="AX50" s="2535"/>
      <c r="AY50" s="2535"/>
      <c r="AZ50" s="2535"/>
      <c r="BA50" s="2535"/>
      <c r="BB50" s="2535"/>
      <c r="BC50" s="2535"/>
      <c r="BD50" s="2535"/>
      <c r="BE50" s="2535"/>
      <c r="BF50" s="2535"/>
      <c r="BG50" s="2535"/>
      <c r="BH50" s="2535"/>
    </row>
    <row r="51" spans="1:60" ht="12.75" customHeight="1">
      <c r="A51" s="2526" t="s">
        <v>1795</v>
      </c>
      <c r="B51" s="2581" t="s">
        <v>123</v>
      </c>
      <c r="C51" s="2621">
        <v>4789827</v>
      </c>
      <c r="D51" s="2528">
        <v>3183913</v>
      </c>
      <c r="E51" s="2528">
        <v>125878</v>
      </c>
      <c r="F51" s="2528">
        <v>678007</v>
      </c>
      <c r="G51" s="2528">
        <v>15713</v>
      </c>
      <c r="H51" s="2528">
        <v>849002</v>
      </c>
      <c r="I51" s="2528">
        <v>114506</v>
      </c>
      <c r="J51" s="2528">
        <v>-63</v>
      </c>
      <c r="K51" s="2528">
        <v>-177129</v>
      </c>
      <c r="L51" s="2531">
        <v>-135438</v>
      </c>
      <c r="M51" s="2528">
        <v>3976226</v>
      </c>
      <c r="N51" s="2528">
        <v>4111664</v>
      </c>
      <c r="O51" s="2555">
        <v>-41691</v>
      </c>
      <c r="P51" s="2538">
        <v>1.7</v>
      </c>
      <c r="Q51" s="2461"/>
      <c r="R51" s="2531">
        <v>4003511</v>
      </c>
      <c r="S51" s="2593">
        <v>0.5</v>
      </c>
      <c r="T51" s="2528">
        <v>963445</v>
      </c>
      <c r="U51" s="2593">
        <v>0.7</v>
      </c>
      <c r="V51" s="2528">
        <v>-177129</v>
      </c>
      <c r="W51" s="2593">
        <v>23.9</v>
      </c>
      <c r="X51" s="2637">
        <v>0.38</v>
      </c>
      <c r="Y51" s="2569">
        <v>0.14000000000000001</v>
      </c>
      <c r="Z51" s="2569">
        <v>1.18</v>
      </c>
      <c r="AA51" s="2535"/>
      <c r="AB51" s="2535"/>
      <c r="AC51" s="2535"/>
      <c r="AD51" s="2535"/>
      <c r="AE51" s="2535"/>
      <c r="AF51" s="2535"/>
      <c r="AG51" s="2535"/>
      <c r="AH51" s="2535"/>
      <c r="AI51" s="2535"/>
      <c r="AJ51" s="2535"/>
      <c r="AK51" s="2535"/>
      <c r="AL51" s="2535"/>
      <c r="AM51" s="2535"/>
      <c r="AN51" s="2535"/>
      <c r="AO51" s="2535"/>
      <c r="AP51" s="2535"/>
      <c r="AQ51" s="2535"/>
      <c r="AR51" s="2535"/>
      <c r="AS51" s="2535"/>
      <c r="AT51" s="2535"/>
      <c r="AU51" s="2535"/>
      <c r="AV51" s="2535"/>
      <c r="AW51" s="2535"/>
      <c r="AX51" s="2535"/>
      <c r="AY51" s="2535"/>
      <c r="AZ51" s="2535"/>
      <c r="BA51" s="2535"/>
      <c r="BB51" s="2535"/>
      <c r="BC51" s="2535"/>
      <c r="BD51" s="2535"/>
      <c r="BE51" s="2535"/>
      <c r="BF51" s="2535"/>
      <c r="BG51" s="2535"/>
      <c r="BH51" s="2535"/>
    </row>
    <row r="52" spans="1:60" ht="12.75" customHeight="1">
      <c r="A52" s="2510">
        <v>-2012</v>
      </c>
      <c r="B52" s="2586" t="s">
        <v>124</v>
      </c>
      <c r="C52" s="2603">
        <v>4857804</v>
      </c>
      <c r="D52" s="2537">
        <v>3193997</v>
      </c>
      <c r="E52" s="2537">
        <v>143487</v>
      </c>
      <c r="F52" s="2537">
        <v>698957</v>
      </c>
      <c r="G52" s="2537">
        <v>19999</v>
      </c>
      <c r="H52" s="2537">
        <v>931930</v>
      </c>
      <c r="I52" s="2537">
        <v>129954</v>
      </c>
      <c r="J52" s="2537">
        <v>-101</v>
      </c>
      <c r="K52" s="2537">
        <v>-260419</v>
      </c>
      <c r="L52" s="2540">
        <v>-223814</v>
      </c>
      <c r="M52" s="2537">
        <v>3934561</v>
      </c>
      <c r="N52" s="2537">
        <v>4158375</v>
      </c>
      <c r="O52" s="2556">
        <v>-36605</v>
      </c>
      <c r="P52" s="2538">
        <v>-0.6</v>
      </c>
      <c r="Q52" s="2461"/>
      <c r="R52" s="2540">
        <v>4056440</v>
      </c>
      <c r="S52" s="2565">
        <v>1.1000000000000001</v>
      </c>
      <c r="T52" s="2537">
        <v>1061783</v>
      </c>
      <c r="U52" s="2565">
        <v>1.7</v>
      </c>
      <c r="V52" s="2537">
        <v>-260419</v>
      </c>
      <c r="W52" s="2565">
        <v>-50.7</v>
      </c>
      <c r="X52" s="2566">
        <v>0.87</v>
      </c>
      <c r="Y52" s="2560">
        <v>0.37</v>
      </c>
      <c r="Z52" s="2560">
        <v>-1.79</v>
      </c>
      <c r="AA52" s="2535"/>
      <c r="AB52" s="2535"/>
      <c r="AC52" s="2535"/>
      <c r="AD52" s="2535"/>
      <c r="AE52" s="2535"/>
      <c r="AF52" s="2535"/>
      <c r="AG52" s="2535"/>
      <c r="AH52" s="2535"/>
      <c r="AI52" s="2535"/>
      <c r="AJ52" s="2535"/>
      <c r="AK52" s="2535"/>
      <c r="AL52" s="2535"/>
      <c r="AM52" s="2535"/>
      <c r="AN52" s="2535"/>
      <c r="AO52" s="2535"/>
      <c r="AP52" s="2535"/>
      <c r="AQ52" s="2535"/>
      <c r="AR52" s="2535"/>
      <c r="AS52" s="2535"/>
      <c r="AT52" s="2535"/>
      <c r="AU52" s="2535"/>
      <c r="AV52" s="2535"/>
      <c r="AW52" s="2535"/>
      <c r="AX52" s="2535"/>
      <c r="AY52" s="2535"/>
      <c r="AZ52" s="2535"/>
      <c r="BA52" s="2535"/>
      <c r="BB52" s="2535"/>
      <c r="BC52" s="2535"/>
      <c r="BD52" s="2535"/>
      <c r="BE52" s="2535"/>
      <c r="BF52" s="2535"/>
      <c r="BG52" s="2535"/>
      <c r="BH52" s="2535"/>
    </row>
    <row r="53" spans="1:60" ht="12.75" customHeight="1">
      <c r="A53" s="2510"/>
      <c r="B53" s="2586" t="s">
        <v>125</v>
      </c>
      <c r="C53" s="2603">
        <v>4906640</v>
      </c>
      <c r="D53" s="2537">
        <v>3191690</v>
      </c>
      <c r="E53" s="2537">
        <v>150155</v>
      </c>
      <c r="F53" s="2537">
        <v>697598</v>
      </c>
      <c r="G53" s="2537">
        <v>47545</v>
      </c>
      <c r="H53" s="2537">
        <v>858678</v>
      </c>
      <c r="I53" s="2537">
        <v>181608</v>
      </c>
      <c r="J53" s="2537">
        <v>-357</v>
      </c>
      <c r="K53" s="2537">
        <v>-220279</v>
      </c>
      <c r="L53" s="2540">
        <v>-178268</v>
      </c>
      <c r="M53" s="2537">
        <v>4028853</v>
      </c>
      <c r="N53" s="2537">
        <v>4207121</v>
      </c>
      <c r="O53" s="2556">
        <v>-42011</v>
      </c>
      <c r="P53" s="2538">
        <v>0.5</v>
      </c>
      <c r="Q53" s="2461"/>
      <c r="R53" s="2540">
        <v>4086989</v>
      </c>
      <c r="S53" s="2565">
        <v>1.5</v>
      </c>
      <c r="T53" s="2537">
        <v>1039930</v>
      </c>
      <c r="U53" s="2565">
        <v>1.5</v>
      </c>
      <c r="V53" s="2537">
        <v>-220279</v>
      </c>
      <c r="W53" s="2565">
        <v>-32.799999999999997</v>
      </c>
      <c r="X53" s="2566">
        <v>1.26</v>
      </c>
      <c r="Y53" s="2560">
        <v>0.32</v>
      </c>
      <c r="Z53" s="2560">
        <v>-1.1100000000000001</v>
      </c>
      <c r="AA53" s="2535"/>
      <c r="AB53" s="2535"/>
      <c r="AC53" s="2535"/>
      <c r="AD53" s="2535"/>
      <c r="AE53" s="2535"/>
      <c r="AF53" s="2535"/>
      <c r="AG53" s="2535"/>
      <c r="AH53" s="2535"/>
      <c r="AI53" s="2535"/>
      <c r="AJ53" s="2535"/>
      <c r="AK53" s="2535"/>
      <c r="AL53" s="2535"/>
      <c r="AM53" s="2535"/>
      <c r="AN53" s="2535"/>
      <c r="AO53" s="2535"/>
      <c r="AP53" s="2535"/>
      <c r="AQ53" s="2535"/>
      <c r="AR53" s="2535"/>
      <c r="AS53" s="2535"/>
      <c r="AT53" s="2535"/>
      <c r="AU53" s="2535"/>
      <c r="AV53" s="2535"/>
      <c r="AW53" s="2535"/>
      <c r="AX53" s="2535"/>
      <c r="AY53" s="2535"/>
      <c r="AZ53" s="2535"/>
      <c r="BA53" s="2535"/>
      <c r="BB53" s="2535"/>
      <c r="BC53" s="2535"/>
      <c r="BD53" s="2535"/>
      <c r="BE53" s="2535"/>
      <c r="BF53" s="2535"/>
      <c r="BG53" s="2535"/>
      <c r="BH53" s="2535"/>
    </row>
    <row r="54" spans="1:60" ht="12.75" customHeight="1">
      <c r="A54" s="2510"/>
      <c r="B54" s="2545" t="s">
        <v>132</v>
      </c>
      <c r="C54" s="2608">
        <v>4995815</v>
      </c>
      <c r="D54" s="2563">
        <v>3202835</v>
      </c>
      <c r="E54" s="2563">
        <v>142062</v>
      </c>
      <c r="F54" s="2563">
        <v>729937</v>
      </c>
      <c r="G54" s="2563">
        <v>-20996</v>
      </c>
      <c r="H54" s="2563">
        <v>937899</v>
      </c>
      <c r="I54" s="2563">
        <v>230569</v>
      </c>
      <c r="J54" s="2563">
        <v>270</v>
      </c>
      <c r="K54" s="2563">
        <v>-226759</v>
      </c>
      <c r="L54" s="2564">
        <v>-191598</v>
      </c>
      <c r="M54" s="2563">
        <v>4022864</v>
      </c>
      <c r="N54" s="2563">
        <v>4214462</v>
      </c>
      <c r="O54" s="2599">
        <v>-35161</v>
      </c>
      <c r="P54" s="2538">
        <v>1.5</v>
      </c>
      <c r="Q54" s="2461"/>
      <c r="R54" s="2572">
        <v>4053838</v>
      </c>
      <c r="S54" s="2573">
        <v>1.7</v>
      </c>
      <c r="T54" s="2568">
        <v>1168737</v>
      </c>
      <c r="U54" s="2573">
        <v>0.8</v>
      </c>
      <c r="V54" s="2568">
        <v>-226759</v>
      </c>
      <c r="W54" s="2573">
        <v>0.1</v>
      </c>
      <c r="X54" s="2574">
        <v>1.36</v>
      </c>
      <c r="Y54" s="2575">
        <v>0.18</v>
      </c>
      <c r="Z54" s="2575">
        <v>0</v>
      </c>
      <c r="AA54" s="2535"/>
      <c r="AB54" s="2535"/>
      <c r="AC54" s="2535"/>
      <c r="AD54" s="2535"/>
      <c r="AE54" s="2535"/>
      <c r="AF54" s="2535"/>
      <c r="AG54" s="2535"/>
      <c r="AH54" s="2535"/>
      <c r="AI54" s="2535"/>
      <c r="AJ54" s="2535"/>
      <c r="AK54" s="2535"/>
      <c r="AL54" s="2535"/>
      <c r="AM54" s="2535"/>
      <c r="AN54" s="2535"/>
      <c r="AO54" s="2535"/>
      <c r="AP54" s="2535"/>
      <c r="AQ54" s="2535"/>
      <c r="AR54" s="2535"/>
      <c r="AS54" s="2535"/>
      <c r="AT54" s="2535"/>
      <c r="AU54" s="2535"/>
      <c r="AV54" s="2535"/>
      <c r="AW54" s="2535"/>
      <c r="AX54" s="2535"/>
      <c r="AY54" s="2535"/>
      <c r="AZ54" s="2535"/>
      <c r="BA54" s="2535"/>
      <c r="BB54" s="2535"/>
      <c r="BC54" s="2535"/>
      <c r="BD54" s="2535"/>
      <c r="BE54" s="2535"/>
      <c r="BF54" s="2535"/>
      <c r="BG54" s="2535"/>
      <c r="BH54" s="2535"/>
    </row>
    <row r="55" spans="1:60" ht="12.75" customHeight="1">
      <c r="A55" s="2526" t="s">
        <v>1796</v>
      </c>
      <c r="B55" s="2586" t="s">
        <v>123</v>
      </c>
      <c r="C55" s="2603">
        <v>4871859</v>
      </c>
      <c r="D55" s="2592">
        <v>3347865</v>
      </c>
      <c r="E55" s="2528">
        <v>126568</v>
      </c>
      <c r="F55" s="2528">
        <v>702950</v>
      </c>
      <c r="G55" s="2528">
        <v>5372</v>
      </c>
      <c r="H55" s="2528">
        <v>863930</v>
      </c>
      <c r="I55" s="2528">
        <v>135136</v>
      </c>
      <c r="J55" s="2528">
        <v>-144</v>
      </c>
      <c r="K55" s="2528">
        <v>-309818</v>
      </c>
      <c r="L55" s="2531">
        <v>-169301</v>
      </c>
      <c r="M55" s="2528">
        <v>3918067</v>
      </c>
      <c r="N55" s="2528">
        <v>4087368</v>
      </c>
      <c r="O55" s="2555">
        <v>-140517</v>
      </c>
      <c r="P55" s="2529">
        <v>1.7</v>
      </c>
      <c r="Q55" s="2461"/>
      <c r="R55" s="2540">
        <v>4182755</v>
      </c>
      <c r="S55" s="2565">
        <v>4.5</v>
      </c>
      <c r="T55" s="2537">
        <v>998922</v>
      </c>
      <c r="U55" s="2565">
        <v>3.7</v>
      </c>
      <c r="V55" s="2537">
        <v>-309818</v>
      </c>
      <c r="W55" s="2565">
        <v>-74.900000000000006</v>
      </c>
      <c r="X55" s="2566">
        <v>3.74</v>
      </c>
      <c r="Y55" s="2560">
        <v>0.74</v>
      </c>
      <c r="Z55" s="2560">
        <v>-2.77</v>
      </c>
      <c r="AA55" s="2535"/>
      <c r="AB55" s="2535"/>
      <c r="AC55" s="2535"/>
      <c r="AD55" s="2535"/>
      <c r="AE55" s="2535"/>
      <c r="AF55" s="2535"/>
      <c r="AG55" s="2535"/>
      <c r="AH55" s="2535"/>
      <c r="AI55" s="2535"/>
      <c r="AJ55" s="2535"/>
      <c r="AK55" s="2535"/>
      <c r="AL55" s="2535"/>
      <c r="AM55" s="2535"/>
      <c r="AN55" s="2535"/>
      <c r="AO55" s="2535"/>
      <c r="AP55" s="2535"/>
      <c r="AQ55" s="2535"/>
      <c r="AR55" s="2535"/>
      <c r="AS55" s="2535"/>
      <c r="AT55" s="2535"/>
      <c r="AU55" s="2535"/>
      <c r="AV55" s="2535"/>
      <c r="AW55" s="2535"/>
      <c r="AX55" s="2535"/>
      <c r="AY55" s="2535"/>
      <c r="AZ55" s="2535"/>
      <c r="BA55" s="2535"/>
      <c r="BB55" s="2535"/>
      <c r="BC55" s="2535"/>
      <c r="BD55" s="2535"/>
      <c r="BE55" s="2535"/>
      <c r="BF55" s="2535"/>
      <c r="BG55" s="2535"/>
      <c r="BH55" s="2535"/>
    </row>
    <row r="56" spans="1:60" ht="12.75" customHeight="1">
      <c r="A56" s="2510">
        <v>-2013</v>
      </c>
      <c r="B56" s="2586" t="s">
        <v>124</v>
      </c>
      <c r="C56" s="2603">
        <v>4968641</v>
      </c>
      <c r="D56" s="2563">
        <v>3327357</v>
      </c>
      <c r="E56" s="2537">
        <v>140547</v>
      </c>
      <c r="F56" s="2537">
        <v>733413</v>
      </c>
      <c r="G56" s="2537">
        <v>-369</v>
      </c>
      <c r="H56" s="2537">
        <v>950834</v>
      </c>
      <c r="I56" s="2537">
        <v>180230</v>
      </c>
      <c r="J56" s="2537">
        <v>-80</v>
      </c>
      <c r="K56" s="2537">
        <v>-363292</v>
      </c>
      <c r="L56" s="2540">
        <v>-223822</v>
      </c>
      <c r="M56" s="2537">
        <v>3912569</v>
      </c>
      <c r="N56" s="2537">
        <v>4136391</v>
      </c>
      <c r="O56" s="2556">
        <v>-139470</v>
      </c>
      <c r="P56" s="2538">
        <v>2.2999999999999998</v>
      </c>
      <c r="Q56" s="2571"/>
      <c r="R56" s="2540">
        <v>4200948</v>
      </c>
      <c r="S56" s="2565">
        <v>3.6</v>
      </c>
      <c r="T56" s="2537">
        <v>1130985</v>
      </c>
      <c r="U56" s="2565">
        <v>6.5</v>
      </c>
      <c r="V56" s="2537">
        <v>-363292</v>
      </c>
      <c r="W56" s="2565">
        <v>-39.5</v>
      </c>
      <c r="X56" s="2566">
        <v>2.97</v>
      </c>
      <c r="Y56" s="2560">
        <v>1.42</v>
      </c>
      <c r="Z56" s="2560">
        <v>-2.12</v>
      </c>
      <c r="AA56" s="2535"/>
      <c r="AB56" s="2535"/>
      <c r="AC56" s="2535"/>
      <c r="AD56" s="2535"/>
      <c r="AE56" s="2535"/>
      <c r="AF56" s="2535"/>
      <c r="AG56" s="2535"/>
      <c r="AH56" s="2535"/>
      <c r="AI56" s="2535"/>
      <c r="AJ56" s="2535"/>
      <c r="AK56" s="2535"/>
      <c r="AL56" s="2535"/>
      <c r="AM56" s="2535"/>
      <c r="AN56" s="2535"/>
      <c r="AO56" s="2535"/>
      <c r="AP56" s="2535"/>
      <c r="AQ56" s="2535"/>
      <c r="AR56" s="2535"/>
      <c r="AS56" s="2535"/>
      <c r="AT56" s="2535"/>
      <c r="AU56" s="2535"/>
      <c r="AV56" s="2535"/>
      <c r="AW56" s="2535"/>
      <c r="AX56" s="2535"/>
      <c r="AY56" s="2535"/>
      <c r="AZ56" s="2535"/>
      <c r="BA56" s="2535"/>
      <c r="BB56" s="2535"/>
      <c r="BC56" s="2535"/>
      <c r="BD56" s="2535"/>
      <c r="BE56" s="2535"/>
      <c r="BF56" s="2535"/>
      <c r="BG56" s="2535"/>
      <c r="BH56" s="2535"/>
    </row>
    <row r="57" spans="1:60" ht="12.75" customHeight="1">
      <c r="A57" s="2510"/>
      <c r="B57" s="2586" t="s">
        <v>125</v>
      </c>
      <c r="C57" s="2603">
        <v>4982443</v>
      </c>
      <c r="D57" s="2563">
        <v>3298834</v>
      </c>
      <c r="E57" s="2537">
        <v>160383</v>
      </c>
      <c r="F57" s="2537">
        <v>748933</v>
      </c>
      <c r="G57" s="2537">
        <v>34760</v>
      </c>
      <c r="H57" s="2537">
        <v>872264</v>
      </c>
      <c r="I57" s="2537">
        <v>205651</v>
      </c>
      <c r="J57" s="2537">
        <v>-421</v>
      </c>
      <c r="K57" s="2537">
        <v>-337961</v>
      </c>
      <c r="L57" s="2540">
        <v>-193683</v>
      </c>
      <c r="M57" s="2537">
        <v>4031081</v>
      </c>
      <c r="N57" s="2537">
        <v>4224764</v>
      </c>
      <c r="O57" s="2556">
        <v>-144278</v>
      </c>
      <c r="P57" s="2538">
        <v>1.5</v>
      </c>
      <c r="Q57" s="2571"/>
      <c r="R57" s="2540">
        <v>4242910</v>
      </c>
      <c r="S57" s="2565">
        <v>3.8</v>
      </c>
      <c r="T57" s="2537">
        <v>1077494</v>
      </c>
      <c r="U57" s="2565">
        <v>3.6</v>
      </c>
      <c r="V57" s="2537">
        <v>-337961</v>
      </c>
      <c r="W57" s="2565">
        <v>-53.4</v>
      </c>
      <c r="X57" s="2566">
        <v>3.18</v>
      </c>
      <c r="Y57" s="2560">
        <v>0.77</v>
      </c>
      <c r="Z57" s="2560">
        <v>-2.4</v>
      </c>
      <c r="AA57" s="2535"/>
      <c r="AB57" s="2535"/>
      <c r="AC57" s="2535"/>
      <c r="AD57" s="2535"/>
      <c r="AE57" s="2535"/>
      <c r="AF57" s="2535"/>
      <c r="AG57" s="2535"/>
      <c r="AH57" s="2535"/>
      <c r="AI57" s="2535"/>
      <c r="AJ57" s="2535"/>
      <c r="AK57" s="2535"/>
      <c r="AL57" s="2535"/>
      <c r="AM57" s="2535"/>
      <c r="AN57" s="2535"/>
      <c r="AO57" s="2535"/>
      <c r="AP57" s="2535"/>
      <c r="AQ57" s="2535"/>
      <c r="AR57" s="2535"/>
      <c r="AS57" s="2535"/>
      <c r="AT57" s="2535"/>
      <c r="AU57" s="2535"/>
      <c r="AV57" s="2535"/>
      <c r="AW57" s="2535"/>
      <c r="AX57" s="2535"/>
      <c r="AY57" s="2535"/>
      <c r="AZ57" s="2535"/>
      <c r="BA57" s="2535"/>
      <c r="BB57" s="2535"/>
      <c r="BC57" s="2535"/>
      <c r="BD57" s="2535"/>
      <c r="BE57" s="2535"/>
      <c r="BF57" s="2535"/>
      <c r="BG57" s="2535"/>
      <c r="BH57" s="2535"/>
    </row>
    <row r="58" spans="1:60" ht="12.75" customHeight="1">
      <c r="A58" s="2554"/>
      <c r="B58" s="2586" t="s">
        <v>159</v>
      </c>
      <c r="C58" s="2605">
        <v>5036952</v>
      </c>
      <c r="D58" s="2568">
        <v>3310315</v>
      </c>
      <c r="E58" s="2568">
        <v>160376</v>
      </c>
      <c r="F58" s="2568">
        <v>747884</v>
      </c>
      <c r="G58" s="2568">
        <v>-32782</v>
      </c>
      <c r="H58" s="2568">
        <v>954751</v>
      </c>
      <c r="I58" s="2568">
        <v>229709</v>
      </c>
      <c r="J58" s="2568">
        <v>248</v>
      </c>
      <c r="K58" s="2568">
        <v>-333549</v>
      </c>
      <c r="L58" s="2572">
        <v>-191377</v>
      </c>
      <c r="M58" s="2568">
        <v>4044710</v>
      </c>
      <c r="N58" s="2568">
        <v>4236086</v>
      </c>
      <c r="O58" s="2615">
        <v>-142172</v>
      </c>
      <c r="P58" s="2548">
        <v>0.8</v>
      </c>
      <c r="Q58" s="2571"/>
      <c r="R58" s="2572">
        <v>4185792</v>
      </c>
      <c r="S58" s="2573">
        <v>3.3</v>
      </c>
      <c r="T58" s="2568">
        <v>1184709</v>
      </c>
      <c r="U58" s="2573">
        <v>1.4</v>
      </c>
      <c r="V58" s="2568">
        <v>-333549</v>
      </c>
      <c r="W58" s="2573">
        <v>-47.1</v>
      </c>
      <c r="X58" s="2574">
        <v>2.64</v>
      </c>
      <c r="Y58" s="2575">
        <v>0.32</v>
      </c>
      <c r="Z58" s="2575">
        <v>-2.14</v>
      </c>
      <c r="AA58" s="2535"/>
      <c r="AB58" s="2535"/>
      <c r="AC58" s="2535"/>
      <c r="AD58" s="2535"/>
      <c r="AE58" s="2535"/>
      <c r="AF58" s="2535"/>
      <c r="AG58" s="2535"/>
      <c r="AH58" s="2535"/>
      <c r="AI58" s="2535"/>
      <c r="AJ58" s="2535"/>
      <c r="AK58" s="2535"/>
      <c r="AL58" s="2535"/>
      <c r="AM58" s="2535"/>
      <c r="AN58" s="2535"/>
      <c r="AO58" s="2535"/>
      <c r="AP58" s="2535"/>
      <c r="AQ58" s="2535"/>
      <c r="AR58" s="2535"/>
      <c r="AS58" s="2535"/>
      <c r="AT58" s="2535"/>
      <c r="AU58" s="2535"/>
      <c r="AV58" s="2535"/>
      <c r="AW58" s="2535"/>
      <c r="AX58" s="2535"/>
      <c r="AY58" s="2535"/>
      <c r="AZ58" s="2535"/>
      <c r="BA58" s="2535"/>
      <c r="BB58" s="2535"/>
      <c r="BC58" s="2535"/>
      <c r="BD58" s="2535"/>
      <c r="BE58" s="2535"/>
      <c r="BF58" s="2535"/>
      <c r="BG58" s="2535"/>
      <c r="BH58" s="2535"/>
    </row>
    <row r="59" spans="1:60" ht="12.75" customHeight="1">
      <c r="A59" s="2544" t="s">
        <v>1797</v>
      </c>
      <c r="B59" s="2581" t="s">
        <v>123</v>
      </c>
      <c r="C59" s="2621">
        <v>4864106</v>
      </c>
      <c r="D59" s="2563">
        <v>3241133</v>
      </c>
      <c r="E59" s="2537">
        <v>128575</v>
      </c>
      <c r="F59" s="2537">
        <v>675619</v>
      </c>
      <c r="G59" s="2537">
        <v>-18710</v>
      </c>
      <c r="H59" s="2537">
        <v>861383</v>
      </c>
      <c r="I59" s="2537">
        <v>133986</v>
      </c>
      <c r="J59" s="2537">
        <v>-63</v>
      </c>
      <c r="K59" s="2537">
        <v>-157819</v>
      </c>
      <c r="L59" s="2540">
        <v>-81474</v>
      </c>
      <c r="M59" s="2537">
        <v>3996726</v>
      </c>
      <c r="N59" s="2537">
        <v>4078200</v>
      </c>
      <c r="O59" s="2556">
        <v>-76345</v>
      </c>
      <c r="P59" s="2538">
        <v>-0.2</v>
      </c>
      <c r="Q59" s="2571"/>
      <c r="R59" s="2531">
        <v>4026619</v>
      </c>
      <c r="S59" s="2593">
        <v>-3.7</v>
      </c>
      <c r="T59" s="2528">
        <v>995306</v>
      </c>
      <c r="U59" s="2593">
        <v>-0.4</v>
      </c>
      <c r="V59" s="2528">
        <v>-157819</v>
      </c>
      <c r="W59" s="2593">
        <v>49.1</v>
      </c>
      <c r="X59" s="2637">
        <v>-3.2</v>
      </c>
      <c r="Y59" s="2569">
        <v>-7.0000000000000007E-2</v>
      </c>
      <c r="Z59" s="2569">
        <v>3.12</v>
      </c>
      <c r="AA59" s="2535"/>
      <c r="AB59" s="2535"/>
      <c r="AC59" s="2535"/>
      <c r="AD59" s="2535"/>
      <c r="AE59" s="2535"/>
      <c r="AF59" s="2535"/>
      <c r="AG59" s="2535"/>
      <c r="AH59" s="2535"/>
      <c r="AI59" s="2535"/>
      <c r="AJ59" s="2535"/>
      <c r="AK59" s="2535"/>
      <c r="AL59" s="2535"/>
      <c r="AM59" s="2535"/>
      <c r="AN59" s="2535"/>
      <c r="AO59" s="2535"/>
      <c r="AP59" s="2535"/>
      <c r="AQ59" s="2535"/>
      <c r="AR59" s="2535"/>
      <c r="AS59" s="2535"/>
      <c r="AT59" s="2535"/>
      <c r="AU59" s="2535"/>
      <c r="AV59" s="2535"/>
      <c r="AW59" s="2535"/>
      <c r="AX59" s="2535"/>
      <c r="AY59" s="2535"/>
      <c r="AZ59" s="2535"/>
      <c r="BA59" s="2535"/>
      <c r="BB59" s="2535"/>
      <c r="BC59" s="2535"/>
      <c r="BD59" s="2535"/>
      <c r="BE59" s="2535"/>
      <c r="BF59" s="2535"/>
      <c r="BG59" s="2535"/>
      <c r="BH59" s="2535"/>
    </row>
    <row r="60" spans="1:60" ht="12.75" customHeight="1">
      <c r="A60" s="2510">
        <v>-2014</v>
      </c>
      <c r="B60" s="2586" t="s">
        <v>124</v>
      </c>
      <c r="C60" s="2603">
        <v>4955464</v>
      </c>
      <c r="D60" s="2563">
        <v>3215269</v>
      </c>
      <c r="E60" s="2537">
        <v>136382</v>
      </c>
      <c r="F60" s="2537">
        <v>708547</v>
      </c>
      <c r="G60" s="2537">
        <v>-28268</v>
      </c>
      <c r="H60" s="2537">
        <v>949687</v>
      </c>
      <c r="I60" s="2537">
        <v>151939</v>
      </c>
      <c r="J60" s="2537">
        <v>-11</v>
      </c>
      <c r="K60" s="2537">
        <v>-178080</v>
      </c>
      <c r="L60" s="2540">
        <v>-104383</v>
      </c>
      <c r="M60" s="2537">
        <v>4005261</v>
      </c>
      <c r="N60" s="2537">
        <v>4109644</v>
      </c>
      <c r="O60" s="2556">
        <v>-73697</v>
      </c>
      <c r="P60" s="2538">
        <v>-0.3</v>
      </c>
      <c r="Q60" s="2571"/>
      <c r="R60" s="2540">
        <v>4031930</v>
      </c>
      <c r="S60" s="2565">
        <v>-4</v>
      </c>
      <c r="T60" s="2537">
        <v>1101614</v>
      </c>
      <c r="U60" s="2565">
        <v>-2.6</v>
      </c>
      <c r="V60" s="2537">
        <v>-178080</v>
      </c>
      <c r="W60" s="2565">
        <v>51</v>
      </c>
      <c r="X60" s="2566">
        <v>-3.4</v>
      </c>
      <c r="Y60" s="2560">
        <v>-0.59</v>
      </c>
      <c r="Z60" s="2560">
        <v>3.73</v>
      </c>
      <c r="AA60" s="2571"/>
      <c r="AB60" s="2535"/>
      <c r="AC60" s="2535"/>
      <c r="AD60" s="2535"/>
      <c r="AE60" s="2535"/>
      <c r="AF60" s="2535"/>
      <c r="AG60" s="2535"/>
      <c r="AH60" s="2535"/>
      <c r="AI60" s="2535"/>
      <c r="AJ60" s="2535"/>
      <c r="AK60" s="2535"/>
      <c r="AL60" s="2535"/>
      <c r="AM60" s="2535"/>
      <c r="AN60" s="2535"/>
      <c r="AO60" s="2535"/>
      <c r="AP60" s="2535"/>
      <c r="AQ60" s="2535"/>
      <c r="AR60" s="2535"/>
      <c r="AS60" s="2535"/>
      <c r="AT60" s="2535"/>
      <c r="AU60" s="2535"/>
      <c r="AV60" s="2535"/>
      <c r="AW60" s="2535"/>
      <c r="AX60" s="2535"/>
      <c r="AY60" s="2535"/>
      <c r="AZ60" s="2535"/>
      <c r="BA60" s="2535"/>
      <c r="BB60" s="2535"/>
      <c r="BC60" s="2535"/>
      <c r="BD60" s="2535"/>
      <c r="BE60" s="2535"/>
      <c r="BF60" s="2535"/>
      <c r="BG60" s="2535"/>
      <c r="BH60" s="2535"/>
    </row>
    <row r="61" spans="1:60" ht="12.75" customHeight="1">
      <c r="A61" s="2510"/>
      <c r="B61" s="2586" t="s">
        <v>125</v>
      </c>
      <c r="C61" s="2603">
        <v>5053452</v>
      </c>
      <c r="D61" s="2563">
        <v>3197798</v>
      </c>
      <c r="E61" s="2537">
        <v>148345</v>
      </c>
      <c r="F61" s="2537">
        <v>737155</v>
      </c>
      <c r="G61" s="2537">
        <v>3224</v>
      </c>
      <c r="H61" s="2537">
        <v>869260</v>
      </c>
      <c r="I61" s="2537">
        <v>194770</v>
      </c>
      <c r="J61" s="2537">
        <v>-213</v>
      </c>
      <c r="K61" s="2537">
        <v>-96887</v>
      </c>
      <c r="L61" s="2540">
        <v>-16854</v>
      </c>
      <c r="M61" s="2537">
        <v>4219757</v>
      </c>
      <c r="N61" s="2537">
        <v>4236611</v>
      </c>
      <c r="O61" s="2556">
        <v>-80034</v>
      </c>
      <c r="P61" s="2538">
        <v>1.4</v>
      </c>
      <c r="Q61" s="2571"/>
      <c r="R61" s="2540">
        <v>4086523</v>
      </c>
      <c r="S61" s="2565">
        <v>-3.7</v>
      </c>
      <c r="T61" s="2537">
        <v>1063816</v>
      </c>
      <c r="U61" s="2565">
        <v>-1.3</v>
      </c>
      <c r="V61" s="2537">
        <v>-96887</v>
      </c>
      <c r="W61" s="2565">
        <v>71.3</v>
      </c>
      <c r="X61" s="2566">
        <v>-3.14</v>
      </c>
      <c r="Y61" s="2560">
        <v>-0.27</v>
      </c>
      <c r="Z61" s="2560">
        <v>4.84</v>
      </c>
      <c r="AA61" s="2535"/>
      <c r="AB61" s="2535"/>
      <c r="AC61" s="2535"/>
      <c r="AD61" s="2535"/>
      <c r="AE61" s="2535"/>
      <c r="AF61" s="2535"/>
      <c r="AG61" s="2535"/>
      <c r="AH61" s="2535"/>
      <c r="AI61" s="2535"/>
      <c r="AJ61" s="2535"/>
      <c r="AK61" s="2535"/>
      <c r="AL61" s="2535"/>
      <c r="AM61" s="2535"/>
      <c r="AN61" s="2535"/>
      <c r="AO61" s="2535"/>
      <c r="AP61" s="2535"/>
      <c r="AQ61" s="2535"/>
      <c r="AR61" s="2535"/>
      <c r="AS61" s="2535"/>
      <c r="AT61" s="2535"/>
      <c r="AU61" s="2535"/>
      <c r="AV61" s="2535"/>
      <c r="AW61" s="2535"/>
      <c r="AX61" s="2535"/>
      <c r="AY61" s="2535"/>
      <c r="AZ61" s="2535"/>
      <c r="BA61" s="2535"/>
      <c r="BB61" s="2535"/>
      <c r="BC61" s="2535"/>
      <c r="BD61" s="2535"/>
      <c r="BE61" s="2535"/>
      <c r="BF61" s="2535"/>
      <c r="BG61" s="2535"/>
      <c r="BH61" s="2535"/>
    </row>
    <row r="62" spans="1:60" ht="12.75" customHeight="1">
      <c r="A62" s="2510"/>
      <c r="B62" s="2545" t="s">
        <v>160</v>
      </c>
      <c r="C62" s="2608">
        <v>5080348</v>
      </c>
      <c r="D62" s="2563">
        <v>3219124</v>
      </c>
      <c r="E62" s="2563">
        <v>137958</v>
      </c>
      <c r="F62" s="2563">
        <v>733082</v>
      </c>
      <c r="G62" s="2563">
        <v>-91471</v>
      </c>
      <c r="H62" s="2563">
        <v>960445</v>
      </c>
      <c r="I62" s="2563">
        <v>203381</v>
      </c>
      <c r="J62" s="2563">
        <v>433</v>
      </c>
      <c r="K62" s="2563">
        <v>-82604</v>
      </c>
      <c r="L62" s="2564">
        <v>-5382</v>
      </c>
      <c r="M62" s="2563">
        <v>4190522</v>
      </c>
      <c r="N62" s="2563">
        <v>4195904</v>
      </c>
      <c r="O62" s="2599">
        <v>-77222</v>
      </c>
      <c r="P62" s="2538">
        <v>0.9</v>
      </c>
      <c r="Q62" s="2571"/>
      <c r="R62" s="2572">
        <v>3998694</v>
      </c>
      <c r="S62" s="2573">
        <v>-4.5</v>
      </c>
      <c r="T62" s="2568">
        <v>1164258</v>
      </c>
      <c r="U62" s="2573">
        <v>-1.7</v>
      </c>
      <c r="V62" s="2568">
        <v>-82604</v>
      </c>
      <c r="W62" s="2573">
        <v>75.2</v>
      </c>
      <c r="X62" s="2574">
        <v>-3.71</v>
      </c>
      <c r="Y62" s="2575">
        <v>-0.41</v>
      </c>
      <c r="Z62" s="2575">
        <v>4.9800000000000004</v>
      </c>
      <c r="AA62" s="2535"/>
      <c r="AB62" s="2535"/>
      <c r="AC62" s="2535"/>
      <c r="AD62" s="2535"/>
      <c r="AE62" s="2535"/>
      <c r="AF62" s="2535"/>
      <c r="AG62" s="2535"/>
      <c r="AH62" s="2535"/>
      <c r="AI62" s="2535"/>
      <c r="AJ62" s="2535"/>
      <c r="AK62" s="2535"/>
      <c r="AL62" s="2535"/>
      <c r="AM62" s="2535"/>
      <c r="AN62" s="2535"/>
      <c r="AO62" s="2535"/>
      <c r="AP62" s="2535"/>
      <c r="AQ62" s="2535"/>
      <c r="AR62" s="2535"/>
      <c r="AS62" s="2535"/>
      <c r="AT62" s="2535"/>
      <c r="AU62" s="2535"/>
      <c r="AV62" s="2535"/>
      <c r="AW62" s="2535"/>
      <c r="AX62" s="2535"/>
      <c r="AY62" s="2535"/>
      <c r="AZ62" s="2535"/>
      <c r="BA62" s="2535"/>
      <c r="BB62" s="2535"/>
      <c r="BC62" s="2535"/>
      <c r="BD62" s="2535"/>
      <c r="BE62" s="2535"/>
      <c r="BF62" s="2535"/>
      <c r="BG62" s="2535"/>
      <c r="BH62" s="2535"/>
    </row>
    <row r="63" spans="1:60" ht="12.75" customHeight="1">
      <c r="A63" s="2526" t="s">
        <v>1798</v>
      </c>
      <c r="B63" s="2581" t="s">
        <v>123</v>
      </c>
      <c r="C63" s="2621">
        <v>4967208</v>
      </c>
      <c r="D63" s="2528">
        <v>3241217</v>
      </c>
      <c r="E63" s="2528">
        <v>130352</v>
      </c>
      <c r="F63" s="2528">
        <v>686909</v>
      </c>
      <c r="G63" s="2528">
        <v>1642</v>
      </c>
      <c r="H63" s="2528">
        <v>876417</v>
      </c>
      <c r="I63" s="2528">
        <v>146737</v>
      </c>
      <c r="J63" s="2528">
        <v>-20</v>
      </c>
      <c r="K63" s="2528">
        <v>-116046</v>
      </c>
      <c r="L63" s="2531">
        <v>-68821</v>
      </c>
      <c r="M63" s="2528">
        <v>4150985</v>
      </c>
      <c r="N63" s="2528">
        <v>4219806</v>
      </c>
      <c r="O63" s="2555">
        <v>-47224</v>
      </c>
      <c r="P63" s="2529">
        <v>2.1</v>
      </c>
      <c r="Q63" s="2571"/>
      <c r="R63" s="2540">
        <v>4060120</v>
      </c>
      <c r="S63" s="2565">
        <v>0.8</v>
      </c>
      <c r="T63" s="2537">
        <v>1023134</v>
      </c>
      <c r="U63" s="2565">
        <v>2.8</v>
      </c>
      <c r="V63" s="2537">
        <v>-116046</v>
      </c>
      <c r="W63" s="2565">
        <v>26.5</v>
      </c>
      <c r="X63" s="2566">
        <v>0.69</v>
      </c>
      <c r="Y63" s="2560">
        <v>0.56999999999999995</v>
      </c>
      <c r="Z63" s="2560">
        <v>0.86</v>
      </c>
      <c r="AA63" s="2535"/>
      <c r="AB63" s="2535"/>
      <c r="AC63" s="2535"/>
      <c r="AD63" s="2535"/>
      <c r="AE63" s="2535"/>
      <c r="AF63" s="2535"/>
      <c r="AG63" s="2535"/>
      <c r="AH63" s="2535"/>
      <c r="AI63" s="2535"/>
      <c r="AJ63" s="2535"/>
      <c r="AK63" s="2535"/>
      <c r="AL63" s="2535"/>
      <c r="AM63" s="2535"/>
      <c r="AN63" s="2535"/>
      <c r="AO63" s="2535"/>
      <c r="AP63" s="2535"/>
      <c r="AQ63" s="2535"/>
      <c r="AR63" s="2535"/>
      <c r="AS63" s="2535"/>
      <c r="AT63" s="2535"/>
      <c r="AU63" s="2535"/>
      <c r="AV63" s="2535"/>
      <c r="AW63" s="2535"/>
      <c r="AX63" s="2535"/>
      <c r="AY63" s="2535"/>
      <c r="AZ63" s="2535"/>
      <c r="BA63" s="2535"/>
      <c r="BB63" s="2535"/>
      <c r="BC63" s="2535"/>
      <c r="BD63" s="2535"/>
      <c r="BE63" s="2535"/>
      <c r="BF63" s="2535"/>
      <c r="BG63" s="2535"/>
      <c r="BH63" s="2535"/>
    </row>
    <row r="64" spans="1:60" ht="12.75" customHeight="1">
      <c r="A64" s="2510">
        <v>-2015</v>
      </c>
      <c r="B64" s="2586" t="s">
        <v>124</v>
      </c>
      <c r="C64" s="2603">
        <v>5063940</v>
      </c>
      <c r="D64" s="2563">
        <v>3241578</v>
      </c>
      <c r="E64" s="2537">
        <v>142099</v>
      </c>
      <c r="F64" s="2537">
        <v>693365</v>
      </c>
      <c r="G64" s="2537">
        <v>271</v>
      </c>
      <c r="H64" s="2537">
        <v>965207</v>
      </c>
      <c r="I64" s="2537">
        <v>159991</v>
      </c>
      <c r="J64" s="2537">
        <v>8</v>
      </c>
      <c r="K64" s="2537">
        <v>-138580</v>
      </c>
      <c r="L64" s="2540">
        <v>-91315</v>
      </c>
      <c r="M64" s="2537">
        <v>4183025</v>
      </c>
      <c r="N64" s="2537">
        <v>4274340</v>
      </c>
      <c r="O64" s="2556">
        <v>-47265</v>
      </c>
      <c r="P64" s="2538">
        <v>2.2000000000000002</v>
      </c>
      <c r="Q64" s="2571"/>
      <c r="R64" s="2540">
        <v>4077313</v>
      </c>
      <c r="S64" s="2565">
        <v>1.1000000000000001</v>
      </c>
      <c r="T64" s="2537">
        <v>1125206</v>
      </c>
      <c r="U64" s="2565">
        <v>2.1</v>
      </c>
      <c r="V64" s="2537">
        <v>-138580</v>
      </c>
      <c r="W64" s="2565">
        <v>22.2</v>
      </c>
      <c r="X64" s="2566">
        <v>0.92</v>
      </c>
      <c r="Y64" s="2560">
        <v>0.48</v>
      </c>
      <c r="Z64" s="2560">
        <v>0.8</v>
      </c>
      <c r="AA64" s="2535"/>
      <c r="AB64" s="2535"/>
      <c r="AC64" s="2535"/>
      <c r="AD64" s="2535"/>
      <c r="AE64" s="2535"/>
      <c r="AF64" s="2535"/>
      <c r="AG64" s="2535"/>
      <c r="AH64" s="2535"/>
      <c r="AI64" s="2535"/>
      <c r="AJ64" s="2535"/>
      <c r="AK64" s="2535"/>
      <c r="AL64" s="2535"/>
      <c r="AM64" s="2535"/>
      <c r="AN64" s="2535"/>
      <c r="AO64" s="2535"/>
      <c r="AP64" s="2535"/>
      <c r="AQ64" s="2535"/>
      <c r="AR64" s="2535"/>
      <c r="AS64" s="2535"/>
      <c r="AT64" s="2535"/>
      <c r="AU64" s="2535"/>
      <c r="AV64" s="2535"/>
      <c r="AW64" s="2535"/>
      <c r="AX64" s="2535"/>
      <c r="AY64" s="2535"/>
      <c r="AZ64" s="2535"/>
      <c r="BA64" s="2535"/>
      <c r="BB64" s="2535"/>
      <c r="BC64" s="2535"/>
      <c r="BD64" s="2535"/>
      <c r="BE64" s="2535"/>
      <c r="BF64" s="2535"/>
      <c r="BG64" s="2535"/>
      <c r="BH64" s="2535"/>
    </row>
    <row r="65" spans="1:60" ht="12.75" customHeight="1">
      <c r="A65" s="2510"/>
      <c r="B65" s="2586" t="s">
        <v>125</v>
      </c>
      <c r="C65" s="2603">
        <v>5066567</v>
      </c>
      <c r="D65" s="2563">
        <v>3219077</v>
      </c>
      <c r="E65" s="2537">
        <v>149956</v>
      </c>
      <c r="F65" s="2537">
        <v>704486</v>
      </c>
      <c r="G65" s="2537">
        <v>15872</v>
      </c>
      <c r="H65" s="2537">
        <v>888597</v>
      </c>
      <c r="I65" s="2537">
        <v>190133</v>
      </c>
      <c r="J65" s="2537">
        <v>-363</v>
      </c>
      <c r="K65" s="2537">
        <v>-101191</v>
      </c>
      <c r="L65" s="2540">
        <v>-78337</v>
      </c>
      <c r="M65" s="2537">
        <v>4303180</v>
      </c>
      <c r="N65" s="2537">
        <v>4381516</v>
      </c>
      <c r="O65" s="2556">
        <v>-22854</v>
      </c>
      <c r="P65" s="2538">
        <v>0.3</v>
      </c>
      <c r="Q65" s="2571"/>
      <c r="R65" s="2540">
        <v>4089391</v>
      </c>
      <c r="S65" s="2565">
        <v>0.1</v>
      </c>
      <c r="T65" s="2537">
        <v>1078367</v>
      </c>
      <c r="U65" s="2565">
        <v>1.4</v>
      </c>
      <c r="V65" s="2537">
        <v>-101191</v>
      </c>
      <c r="W65" s="2565">
        <v>-4.4000000000000004</v>
      </c>
      <c r="X65" s="2566">
        <v>0.06</v>
      </c>
      <c r="Y65" s="2560">
        <v>0.28999999999999998</v>
      </c>
      <c r="Z65" s="2560">
        <v>-0.09</v>
      </c>
      <c r="AA65" s="2535"/>
      <c r="AB65" s="2535"/>
      <c r="AC65" s="2535"/>
      <c r="AD65" s="2535"/>
      <c r="AE65" s="2535"/>
      <c r="AF65" s="2535"/>
      <c r="AG65" s="2535"/>
      <c r="AH65" s="2535"/>
      <c r="AI65" s="2535"/>
      <c r="AJ65" s="2535"/>
      <c r="AK65" s="2535"/>
      <c r="AL65" s="2535"/>
      <c r="AM65" s="2535"/>
      <c r="AN65" s="2535"/>
      <c r="AO65" s="2535"/>
      <c r="AP65" s="2535"/>
      <c r="AQ65" s="2535"/>
      <c r="AR65" s="2535"/>
      <c r="AS65" s="2535"/>
      <c r="AT65" s="2535"/>
      <c r="AU65" s="2535"/>
      <c r="AV65" s="2535"/>
      <c r="AW65" s="2535"/>
      <c r="AX65" s="2535"/>
      <c r="AY65" s="2535"/>
      <c r="AZ65" s="2535"/>
      <c r="BA65" s="2535"/>
      <c r="BB65" s="2535"/>
      <c r="BC65" s="2535"/>
      <c r="BD65" s="2535"/>
      <c r="BE65" s="2535"/>
      <c r="BF65" s="2535"/>
      <c r="BG65" s="2535"/>
      <c r="BH65" s="2535"/>
    </row>
    <row r="66" spans="1:60">
      <c r="A66" s="2554"/>
      <c r="B66" s="2589" t="s">
        <v>400</v>
      </c>
      <c r="C66" s="2608">
        <v>5075898</v>
      </c>
      <c r="D66" s="2568">
        <v>3244643</v>
      </c>
      <c r="E66" s="2568">
        <v>150405</v>
      </c>
      <c r="F66" s="2568">
        <v>721198</v>
      </c>
      <c r="G66" s="2547">
        <v>-18316</v>
      </c>
      <c r="H66" s="2568">
        <v>993012</v>
      </c>
      <c r="I66" s="2568">
        <v>211166</v>
      </c>
      <c r="J66" s="2547">
        <v>484</v>
      </c>
      <c r="K66" s="2547">
        <v>-226695</v>
      </c>
      <c r="L66" s="2550">
        <v>-143335</v>
      </c>
      <c r="M66" s="2547">
        <v>4213895</v>
      </c>
      <c r="N66" s="2547">
        <v>4357230</v>
      </c>
      <c r="O66" s="2557">
        <v>-83360</v>
      </c>
      <c r="P66" s="2548">
        <v>-0.1</v>
      </c>
      <c r="Q66" s="2571"/>
      <c r="R66" s="2572">
        <v>4097930</v>
      </c>
      <c r="S66" s="2573">
        <v>2.5</v>
      </c>
      <c r="T66" s="2568">
        <v>1204662</v>
      </c>
      <c r="U66" s="2573">
        <v>3.5</v>
      </c>
      <c r="V66" s="2568">
        <v>-226695</v>
      </c>
      <c r="W66" s="2573">
        <v>-174.4</v>
      </c>
      <c r="X66" s="2574">
        <v>1.95</v>
      </c>
      <c r="Y66" s="2575">
        <v>0.8</v>
      </c>
      <c r="Z66" s="2575">
        <v>-2.84</v>
      </c>
      <c r="AA66" s="2535"/>
      <c r="AB66" s="2535"/>
      <c r="AC66" s="2535"/>
      <c r="AD66" s="2535"/>
      <c r="AE66" s="2535"/>
      <c r="AF66" s="2535"/>
      <c r="AG66" s="2535"/>
      <c r="AH66" s="2535"/>
      <c r="AI66" s="2535"/>
      <c r="AJ66" s="2535"/>
      <c r="AK66" s="2535"/>
      <c r="AL66" s="2535"/>
      <c r="AM66" s="2535"/>
      <c r="AN66" s="2535"/>
      <c r="AO66" s="2535"/>
      <c r="AP66" s="2535"/>
      <c r="AQ66" s="2535"/>
      <c r="AR66" s="2535"/>
      <c r="AS66" s="2535"/>
      <c r="AT66" s="2535"/>
      <c r="AU66" s="2535"/>
      <c r="AV66" s="2535"/>
      <c r="AW66" s="2535"/>
      <c r="AX66" s="2535"/>
      <c r="AY66" s="2535"/>
      <c r="AZ66" s="2535"/>
      <c r="BA66" s="2535"/>
      <c r="BB66" s="2535"/>
      <c r="BC66" s="2535"/>
      <c r="BD66" s="2535"/>
      <c r="BE66" s="2535"/>
      <c r="BF66" s="2535"/>
      <c r="BG66" s="2535"/>
      <c r="BH66" s="2535"/>
    </row>
    <row r="67" spans="1:60">
      <c r="A67" s="2526" t="s">
        <v>1799</v>
      </c>
      <c r="B67" s="2586" t="s">
        <v>123</v>
      </c>
      <c r="C67" s="2605">
        <v>4945252</v>
      </c>
      <c r="D67" s="2592">
        <v>3240687</v>
      </c>
      <c r="E67" s="2592">
        <v>141118</v>
      </c>
      <c r="F67" s="2592">
        <v>733606</v>
      </c>
      <c r="G67" s="2528">
        <v>15587</v>
      </c>
      <c r="H67" s="2592">
        <v>894706</v>
      </c>
      <c r="I67" s="2592">
        <v>148096</v>
      </c>
      <c r="J67" s="2528">
        <v>43</v>
      </c>
      <c r="K67" s="2528">
        <v>-228590</v>
      </c>
      <c r="L67" s="2531">
        <v>-219533</v>
      </c>
      <c r="M67" s="2528">
        <v>4117919</v>
      </c>
      <c r="N67" s="2528">
        <v>4337451</v>
      </c>
      <c r="O67" s="2555">
        <v>-9058</v>
      </c>
      <c r="P67" s="2529">
        <v>-0.4</v>
      </c>
      <c r="Q67" s="2571"/>
      <c r="R67" s="2531">
        <v>4130997</v>
      </c>
      <c r="S67" s="2593">
        <v>1.7</v>
      </c>
      <c r="T67" s="2528">
        <v>1042845</v>
      </c>
      <c r="U67" s="2593">
        <v>1.9</v>
      </c>
      <c r="V67" s="2528">
        <v>-228590</v>
      </c>
      <c r="W67" s="2593">
        <v>-97</v>
      </c>
      <c r="X67" s="2637">
        <v>1.43</v>
      </c>
      <c r="Y67" s="2569">
        <v>0.4</v>
      </c>
      <c r="Z67" s="2569">
        <v>-2.27</v>
      </c>
      <c r="AA67" s="2535"/>
      <c r="AB67" s="2535"/>
      <c r="AC67" s="2535"/>
      <c r="AD67" s="2535"/>
      <c r="AE67" s="2535"/>
      <c r="AF67" s="2535"/>
      <c r="AG67" s="2535"/>
      <c r="AH67" s="2535"/>
      <c r="AI67" s="2535"/>
      <c r="AJ67" s="2535"/>
      <c r="AK67" s="2535"/>
      <c r="AL67" s="2535"/>
      <c r="AM67" s="2535"/>
      <c r="AN67" s="2535"/>
      <c r="AO67" s="2535"/>
      <c r="AP67" s="2535"/>
      <c r="AQ67" s="2535"/>
      <c r="AR67" s="2535"/>
      <c r="AS67" s="2535"/>
      <c r="AT67" s="2535"/>
      <c r="AU67" s="2535"/>
      <c r="AV67" s="2535"/>
      <c r="AW67" s="2535"/>
      <c r="AX67" s="2535"/>
      <c r="AY67" s="2535"/>
      <c r="AZ67" s="2535"/>
      <c r="BA67" s="2535"/>
      <c r="BB67" s="2535"/>
      <c r="BC67" s="2535"/>
      <c r="BD67" s="2535"/>
      <c r="BE67" s="2535"/>
      <c r="BF67" s="2535"/>
      <c r="BG67" s="2535"/>
      <c r="BH67" s="2535"/>
    </row>
    <row r="68" spans="1:60" ht="12.75" customHeight="1">
      <c r="A68" s="2510">
        <v>-2016</v>
      </c>
      <c r="B68" s="2586" t="s">
        <v>124</v>
      </c>
      <c r="C68" s="2603">
        <v>5054211</v>
      </c>
      <c r="D68" s="2563">
        <v>3237433</v>
      </c>
      <c r="E68" s="2537">
        <v>151752</v>
      </c>
      <c r="F68" s="2537">
        <v>773598</v>
      </c>
      <c r="G68" s="2537">
        <v>24029</v>
      </c>
      <c r="H68" s="2537">
        <v>989427</v>
      </c>
      <c r="I68" s="2537">
        <v>171822</v>
      </c>
      <c r="J68" s="2537">
        <v>-164</v>
      </c>
      <c r="K68" s="2537">
        <v>-293686</v>
      </c>
      <c r="L68" s="2540">
        <v>-290422</v>
      </c>
      <c r="M68" s="2537">
        <v>4106586</v>
      </c>
      <c r="N68" s="2537">
        <v>4397008</v>
      </c>
      <c r="O68" s="2556">
        <v>-3264</v>
      </c>
      <c r="P68" s="2538">
        <v>-0.2</v>
      </c>
      <c r="Q68" s="2571"/>
      <c r="R68" s="2540">
        <v>4186812</v>
      </c>
      <c r="S68" s="2565">
        <v>2.7</v>
      </c>
      <c r="T68" s="2537">
        <v>1161085</v>
      </c>
      <c r="U68" s="2565">
        <v>3.2</v>
      </c>
      <c r="V68" s="2537">
        <v>-293686</v>
      </c>
      <c r="W68" s="2565">
        <v>-111.9</v>
      </c>
      <c r="X68" s="2566">
        <v>2.16</v>
      </c>
      <c r="Y68" s="2560">
        <v>0.71</v>
      </c>
      <c r="Z68" s="2560">
        <v>-3.06</v>
      </c>
      <c r="AA68" s="2535"/>
      <c r="AB68" s="2535"/>
      <c r="AC68" s="2535"/>
      <c r="AD68" s="2535"/>
      <c r="AE68" s="2535"/>
      <c r="AF68" s="2535"/>
      <c r="AG68" s="2535"/>
      <c r="AH68" s="2535"/>
      <c r="AI68" s="2535"/>
      <c r="AJ68" s="2535"/>
      <c r="AK68" s="2535"/>
      <c r="AL68" s="2535"/>
      <c r="AM68" s="2535"/>
      <c r="AN68" s="2535"/>
      <c r="AO68" s="2535"/>
      <c r="AP68" s="2535"/>
      <c r="AQ68" s="2535"/>
      <c r="AR68" s="2535"/>
      <c r="AS68" s="2535"/>
      <c r="AT68" s="2535"/>
      <c r="AU68" s="2535"/>
      <c r="AV68" s="2535"/>
      <c r="AW68" s="2535"/>
      <c r="AX68" s="2535"/>
      <c r="AY68" s="2535"/>
      <c r="AZ68" s="2535"/>
      <c r="BA68" s="2535"/>
      <c r="BB68" s="2535"/>
      <c r="BC68" s="2535"/>
      <c r="BD68" s="2535"/>
      <c r="BE68" s="2535"/>
      <c r="BF68" s="2535"/>
      <c r="BG68" s="2535"/>
      <c r="BH68" s="2535"/>
    </row>
    <row r="69" spans="1:60" ht="12.75" customHeight="1">
      <c r="A69" s="2510"/>
      <c r="B69" s="2586" t="s">
        <v>125</v>
      </c>
      <c r="C69" s="2603">
        <v>5120126</v>
      </c>
      <c r="D69" s="2563">
        <v>3214913</v>
      </c>
      <c r="E69" s="2537">
        <v>148254</v>
      </c>
      <c r="F69" s="2537">
        <v>795275</v>
      </c>
      <c r="G69" s="2537">
        <v>58473</v>
      </c>
      <c r="H69" s="2537">
        <v>902193</v>
      </c>
      <c r="I69" s="2537">
        <v>207710</v>
      </c>
      <c r="J69" s="2537">
        <v>-943</v>
      </c>
      <c r="K69" s="2537">
        <v>-205749</v>
      </c>
      <c r="L69" s="2540">
        <v>-197139</v>
      </c>
      <c r="M69" s="2537">
        <v>4302592</v>
      </c>
      <c r="N69" s="2537">
        <v>4499731</v>
      </c>
      <c r="O69" s="2556">
        <v>-8610</v>
      </c>
      <c r="P69" s="2538">
        <v>1.1000000000000001</v>
      </c>
      <c r="Q69" s="2571"/>
      <c r="R69" s="2540">
        <v>4216915</v>
      </c>
      <c r="S69" s="2565">
        <v>3.1</v>
      </c>
      <c r="T69" s="2537">
        <v>1108960</v>
      </c>
      <c r="U69" s="2565">
        <v>2.8</v>
      </c>
      <c r="V69" s="2537">
        <v>-205749</v>
      </c>
      <c r="W69" s="2565">
        <v>-103.3</v>
      </c>
      <c r="X69" s="2566">
        <v>2.52</v>
      </c>
      <c r="Y69" s="2560">
        <v>0.6</v>
      </c>
      <c r="Z69" s="2560">
        <v>-2.06</v>
      </c>
      <c r="AA69" s="2535"/>
      <c r="AB69" s="2535"/>
      <c r="AC69" s="2535"/>
      <c r="AD69" s="2535"/>
      <c r="AE69" s="2535"/>
      <c r="AF69" s="2535"/>
      <c r="AG69" s="2535"/>
      <c r="AH69" s="2535"/>
      <c r="AI69" s="2535"/>
      <c r="AJ69" s="2535"/>
      <c r="AK69" s="2535"/>
      <c r="AL69" s="2535"/>
      <c r="AM69" s="2535"/>
      <c r="AN69" s="2535"/>
      <c r="AO69" s="2535"/>
      <c r="AP69" s="2535"/>
      <c r="AQ69" s="2535"/>
      <c r="AR69" s="2535"/>
      <c r="AS69" s="2535"/>
      <c r="AT69" s="2535"/>
      <c r="AU69" s="2535"/>
      <c r="AV69" s="2535"/>
      <c r="AW69" s="2535"/>
      <c r="AX69" s="2535"/>
      <c r="AY69" s="2535"/>
      <c r="AZ69" s="2535"/>
      <c r="BA69" s="2535"/>
      <c r="BB69" s="2535"/>
      <c r="BC69" s="2535"/>
      <c r="BD69" s="2535"/>
      <c r="BE69" s="2535"/>
      <c r="BF69" s="2535"/>
      <c r="BG69" s="2535"/>
      <c r="BH69" s="2535"/>
    </row>
    <row r="70" spans="1:60">
      <c r="A70" s="2554"/>
      <c r="B70" s="2586" t="s">
        <v>501</v>
      </c>
      <c r="C70" s="2605">
        <v>5185301</v>
      </c>
      <c r="D70" s="2568">
        <v>3247412</v>
      </c>
      <c r="E70" s="2568">
        <v>142288</v>
      </c>
      <c r="F70" s="2568">
        <v>817324</v>
      </c>
      <c r="G70" s="2547">
        <v>-34976</v>
      </c>
      <c r="H70" s="2568">
        <v>994371</v>
      </c>
      <c r="I70" s="2568">
        <v>199110</v>
      </c>
      <c r="J70" s="2547">
        <v>1145</v>
      </c>
      <c r="K70" s="2547">
        <v>-181373</v>
      </c>
      <c r="L70" s="2550">
        <v>-177920</v>
      </c>
      <c r="M70" s="2547">
        <v>4256618</v>
      </c>
      <c r="N70" s="2547">
        <v>4434538</v>
      </c>
      <c r="O70" s="2557">
        <v>-3454</v>
      </c>
      <c r="P70" s="2548">
        <v>2.2000000000000002</v>
      </c>
      <c r="Q70" s="2571"/>
      <c r="R70" s="2572">
        <v>4172048</v>
      </c>
      <c r="S70" s="2573">
        <v>1.8</v>
      </c>
      <c r="T70" s="2568">
        <v>1194626</v>
      </c>
      <c r="U70" s="2573">
        <v>-0.8</v>
      </c>
      <c r="V70" s="2568">
        <v>-181373</v>
      </c>
      <c r="W70" s="2573">
        <v>20</v>
      </c>
      <c r="X70" s="2574">
        <v>1.46</v>
      </c>
      <c r="Y70" s="2575">
        <v>-0.2</v>
      </c>
      <c r="Z70" s="2575">
        <v>0.89</v>
      </c>
      <c r="AA70" s="2535"/>
      <c r="AB70" s="2535"/>
      <c r="AC70" s="2535"/>
      <c r="AD70" s="2535"/>
      <c r="AE70" s="2535"/>
      <c r="AF70" s="2535"/>
      <c r="AG70" s="2535"/>
      <c r="AH70" s="2535"/>
      <c r="AI70" s="2535"/>
      <c r="AJ70" s="2535"/>
      <c r="AK70" s="2535"/>
      <c r="AL70" s="2535"/>
      <c r="AM70" s="2535"/>
      <c r="AN70" s="2535"/>
      <c r="AO70" s="2535"/>
      <c r="AP70" s="2535"/>
      <c r="AQ70" s="2535"/>
      <c r="AR70" s="2535"/>
      <c r="AS70" s="2535"/>
      <c r="AT70" s="2535"/>
      <c r="AU70" s="2535"/>
      <c r="AV70" s="2535"/>
      <c r="AW70" s="2535"/>
      <c r="AX70" s="2535"/>
      <c r="AY70" s="2535"/>
      <c r="AZ70" s="2535"/>
      <c r="BA70" s="2535"/>
      <c r="BB70" s="2535"/>
      <c r="BC70" s="2535"/>
      <c r="BD70" s="2535"/>
      <c r="BE70" s="2535"/>
      <c r="BF70" s="2535"/>
      <c r="BG70" s="2535"/>
      <c r="BH70" s="2535"/>
    </row>
    <row r="71" spans="1:60">
      <c r="A71" s="2526" t="s">
        <v>1800</v>
      </c>
      <c r="B71" s="2581" t="s">
        <v>123</v>
      </c>
      <c r="C71" s="2601">
        <v>5069162</v>
      </c>
      <c r="D71" s="2563">
        <v>3259542</v>
      </c>
      <c r="E71" s="2563">
        <v>128541</v>
      </c>
      <c r="F71" s="2563">
        <v>782471</v>
      </c>
      <c r="G71" s="2537">
        <v>17049</v>
      </c>
      <c r="H71" s="2563">
        <v>904031</v>
      </c>
      <c r="I71" s="2563">
        <v>144554</v>
      </c>
      <c r="J71" s="2537">
        <v>-134</v>
      </c>
      <c r="K71" s="2537">
        <v>-166892</v>
      </c>
      <c r="L71" s="2540">
        <v>-250570</v>
      </c>
      <c r="M71" s="2537">
        <v>4287955</v>
      </c>
      <c r="N71" s="2537">
        <v>4538525</v>
      </c>
      <c r="O71" s="2556">
        <v>83678</v>
      </c>
      <c r="P71" s="2538">
        <v>2.5</v>
      </c>
      <c r="Q71" s="2571"/>
      <c r="R71" s="2540">
        <v>4187603</v>
      </c>
      <c r="S71" s="2565">
        <v>1.4</v>
      </c>
      <c r="T71" s="2537">
        <v>1048451</v>
      </c>
      <c r="U71" s="2565">
        <v>0.5</v>
      </c>
      <c r="V71" s="2537">
        <v>-166892</v>
      </c>
      <c r="W71" s="2565">
        <v>27</v>
      </c>
      <c r="X71" s="2566">
        <v>1.1399999999999999</v>
      </c>
      <c r="Y71" s="2560">
        <v>0.11</v>
      </c>
      <c r="Z71" s="2560">
        <v>1.25</v>
      </c>
      <c r="AA71" s="2535"/>
      <c r="AB71" s="2535"/>
      <c r="AC71" s="2535"/>
      <c r="AD71" s="2535"/>
      <c r="AE71" s="2535"/>
      <c r="AF71" s="2535"/>
      <c r="AG71" s="2535"/>
      <c r="AH71" s="2535"/>
      <c r="AI71" s="2535"/>
      <c r="AJ71" s="2535"/>
      <c r="AK71" s="2535"/>
      <c r="AL71" s="2535"/>
      <c r="AM71" s="2535"/>
      <c r="AN71" s="2535"/>
      <c r="AO71" s="2535"/>
      <c r="AP71" s="2535"/>
      <c r="AQ71" s="2535"/>
      <c r="AR71" s="2535"/>
      <c r="AS71" s="2535"/>
      <c r="AT71" s="2535"/>
      <c r="AU71" s="2535"/>
      <c r="AV71" s="2535"/>
      <c r="AW71" s="2535"/>
      <c r="AX71" s="2535"/>
      <c r="AY71" s="2535"/>
      <c r="AZ71" s="2535"/>
      <c r="BA71" s="2535"/>
      <c r="BB71" s="2535"/>
      <c r="BC71" s="2535"/>
      <c r="BD71" s="2535"/>
      <c r="BE71" s="2535"/>
      <c r="BF71" s="2535"/>
      <c r="BG71" s="2535"/>
      <c r="BH71" s="2535"/>
    </row>
    <row r="72" spans="1:60" ht="12.75" customHeight="1">
      <c r="A72" s="2510">
        <v>-2017</v>
      </c>
      <c r="B72" s="2586" t="s">
        <v>124</v>
      </c>
      <c r="C72" s="2603">
        <v>5197836</v>
      </c>
      <c r="D72" s="2563">
        <v>3251523</v>
      </c>
      <c r="E72" s="2537">
        <v>134959</v>
      </c>
      <c r="F72" s="2537">
        <v>801494</v>
      </c>
      <c r="G72" s="2537">
        <v>15506</v>
      </c>
      <c r="H72" s="2537">
        <v>996744</v>
      </c>
      <c r="I72" s="2537">
        <v>156924</v>
      </c>
      <c r="J72" s="2537">
        <v>-111</v>
      </c>
      <c r="K72" s="2537">
        <v>-159203</v>
      </c>
      <c r="L72" s="2540">
        <v>-250736</v>
      </c>
      <c r="M72" s="2537">
        <v>4299867</v>
      </c>
      <c r="N72" s="2537">
        <v>4550603</v>
      </c>
      <c r="O72" s="2556">
        <v>91533</v>
      </c>
      <c r="P72" s="2538">
        <v>2.8</v>
      </c>
      <c r="Q72" s="2571"/>
      <c r="R72" s="2540">
        <v>4203483</v>
      </c>
      <c r="S72" s="2565">
        <v>0.4</v>
      </c>
      <c r="T72" s="2537">
        <v>1153557</v>
      </c>
      <c r="U72" s="2565">
        <v>-0.6</v>
      </c>
      <c r="V72" s="2537">
        <v>-159203</v>
      </c>
      <c r="W72" s="2565">
        <v>45.8</v>
      </c>
      <c r="X72" s="2566">
        <v>0.33</v>
      </c>
      <c r="Y72" s="2560">
        <v>-0.15</v>
      </c>
      <c r="Z72" s="2560">
        <v>2.66</v>
      </c>
      <c r="AA72" s="2535"/>
      <c r="AB72" s="2535"/>
      <c r="AC72" s="2535"/>
      <c r="AD72" s="2535"/>
      <c r="AE72" s="2535"/>
      <c r="AF72" s="2535"/>
      <c r="AG72" s="2535"/>
      <c r="AH72" s="2535"/>
      <c r="AI72" s="2535"/>
      <c r="AJ72" s="2535"/>
      <c r="AK72" s="2535"/>
      <c r="AL72" s="2535"/>
      <c r="AM72" s="2535"/>
      <c r="AN72" s="2535"/>
      <c r="AO72" s="2535"/>
      <c r="AP72" s="2535"/>
      <c r="AQ72" s="2535"/>
      <c r="AR72" s="2535"/>
      <c r="AS72" s="2535"/>
      <c r="AT72" s="2535"/>
      <c r="AU72" s="2535"/>
      <c r="AV72" s="2535"/>
      <c r="AW72" s="2535"/>
      <c r="AX72" s="2535"/>
      <c r="AY72" s="2535"/>
      <c r="AZ72" s="2535"/>
      <c r="BA72" s="2535"/>
      <c r="BB72" s="2535"/>
      <c r="BC72" s="2535"/>
      <c r="BD72" s="2535"/>
      <c r="BE72" s="2535"/>
      <c r="BF72" s="2535"/>
      <c r="BG72" s="2535"/>
      <c r="BH72" s="2535"/>
    </row>
    <row r="73" spans="1:60" ht="12.75" customHeight="1">
      <c r="A73" s="2510"/>
      <c r="B73" s="2586" t="s">
        <v>125</v>
      </c>
      <c r="C73" s="2603">
        <v>5250554</v>
      </c>
      <c r="D73" s="2563">
        <v>3224763</v>
      </c>
      <c r="E73" s="2537">
        <v>146261</v>
      </c>
      <c r="F73" s="2537">
        <v>807134</v>
      </c>
      <c r="G73" s="2537">
        <v>39824</v>
      </c>
      <c r="H73" s="2537">
        <v>910778</v>
      </c>
      <c r="I73" s="2537">
        <v>193865</v>
      </c>
      <c r="J73" s="2537">
        <v>-378</v>
      </c>
      <c r="K73" s="2537">
        <v>-71692</v>
      </c>
      <c r="L73" s="2540">
        <v>-156909</v>
      </c>
      <c r="M73" s="2537">
        <v>4485023</v>
      </c>
      <c r="N73" s="2537">
        <v>4641933</v>
      </c>
      <c r="O73" s="2556">
        <v>85218</v>
      </c>
      <c r="P73" s="2538">
        <v>2.5</v>
      </c>
      <c r="Q73" s="2571"/>
      <c r="R73" s="2540">
        <v>4217981</v>
      </c>
      <c r="S73" s="2565">
        <v>0</v>
      </c>
      <c r="T73" s="2537">
        <v>1104265</v>
      </c>
      <c r="U73" s="2565">
        <v>-0.4</v>
      </c>
      <c r="V73" s="2537">
        <v>-71692</v>
      </c>
      <c r="W73" s="2565">
        <v>65.2</v>
      </c>
      <c r="X73" s="2566">
        <v>0.02</v>
      </c>
      <c r="Y73" s="2560">
        <v>-0.09</v>
      </c>
      <c r="Z73" s="2560">
        <v>2.62</v>
      </c>
      <c r="AA73" s="2535"/>
      <c r="AB73" s="2535"/>
      <c r="AC73" s="2535"/>
      <c r="AD73" s="2535"/>
      <c r="AE73" s="2535"/>
      <c r="AF73" s="2535"/>
      <c r="AG73" s="2535"/>
      <c r="AH73" s="2535"/>
      <c r="AI73" s="2535"/>
      <c r="AJ73" s="2535"/>
      <c r="AK73" s="2535"/>
      <c r="AL73" s="2535"/>
      <c r="AM73" s="2535"/>
      <c r="AN73" s="2535"/>
      <c r="AO73" s="2535"/>
      <c r="AP73" s="2535"/>
      <c r="AQ73" s="2535"/>
      <c r="AR73" s="2535"/>
      <c r="AS73" s="2535"/>
      <c r="AT73" s="2535"/>
      <c r="AU73" s="2535"/>
      <c r="AV73" s="2535"/>
      <c r="AW73" s="2535"/>
      <c r="AX73" s="2535"/>
      <c r="AY73" s="2535"/>
      <c r="AZ73" s="2535"/>
      <c r="BA73" s="2535"/>
      <c r="BB73" s="2535"/>
      <c r="BC73" s="2535"/>
      <c r="BD73" s="2535"/>
      <c r="BE73" s="2535"/>
      <c r="BF73" s="2535"/>
      <c r="BG73" s="2535"/>
      <c r="BH73" s="2535"/>
    </row>
    <row r="74" spans="1:60">
      <c r="A74" s="2510"/>
      <c r="B74" s="2589" t="s">
        <v>754</v>
      </c>
      <c r="C74" s="2608">
        <v>5228357</v>
      </c>
      <c r="D74" s="2563">
        <v>3234403</v>
      </c>
      <c r="E74" s="2563">
        <v>132686</v>
      </c>
      <c r="F74" s="2563">
        <v>800726</v>
      </c>
      <c r="G74" s="2537">
        <v>-36723</v>
      </c>
      <c r="H74" s="2563">
        <v>1000340</v>
      </c>
      <c r="I74" s="2563">
        <v>186602</v>
      </c>
      <c r="J74" s="2537">
        <v>495</v>
      </c>
      <c r="K74" s="2537">
        <v>-90172</v>
      </c>
      <c r="L74" s="2540">
        <v>-181440</v>
      </c>
      <c r="M74" s="2537">
        <v>4374581</v>
      </c>
      <c r="N74" s="2537">
        <v>4556021</v>
      </c>
      <c r="O74" s="2556">
        <v>91268</v>
      </c>
      <c r="P74" s="2538">
        <v>0.8</v>
      </c>
      <c r="Q74" s="2571"/>
      <c r="R74" s="2572">
        <v>4131092</v>
      </c>
      <c r="S74" s="2573">
        <v>-1</v>
      </c>
      <c r="T74" s="2568">
        <v>1187437</v>
      </c>
      <c r="U74" s="2573">
        <v>-0.6</v>
      </c>
      <c r="V74" s="2568">
        <v>-90172</v>
      </c>
      <c r="W74" s="2573">
        <v>50.3</v>
      </c>
      <c r="X74" s="2574">
        <v>-0.79</v>
      </c>
      <c r="Y74" s="2575">
        <v>-0.14000000000000001</v>
      </c>
      <c r="Z74" s="2575">
        <v>1.76</v>
      </c>
      <c r="AA74" s="2535"/>
      <c r="AB74" s="2535"/>
      <c r="AC74" s="2535"/>
      <c r="AD74" s="2535"/>
      <c r="AE74" s="2535"/>
      <c r="AF74" s="2535"/>
      <c r="AG74" s="2535"/>
      <c r="AH74" s="2535"/>
      <c r="AI74" s="2535"/>
      <c r="AJ74" s="2535"/>
      <c r="AK74" s="2535"/>
      <c r="AL74" s="2535"/>
      <c r="AM74" s="2535"/>
      <c r="AN74" s="2535"/>
      <c r="AO74" s="2535"/>
      <c r="AP74" s="2535"/>
      <c r="AQ74" s="2535"/>
      <c r="AR74" s="2535"/>
      <c r="AS74" s="2535"/>
      <c r="AT74" s="2535"/>
      <c r="AU74" s="2535"/>
      <c r="AV74" s="2535"/>
      <c r="AW74" s="2535"/>
      <c r="AX74" s="2535"/>
      <c r="AY74" s="2535"/>
      <c r="AZ74" s="2535"/>
      <c r="BA74" s="2535"/>
      <c r="BB74" s="2535"/>
      <c r="BC74" s="2535"/>
      <c r="BD74" s="2535"/>
      <c r="BE74" s="2535"/>
      <c r="BF74" s="2535"/>
      <c r="BG74" s="2535"/>
      <c r="BH74" s="2535"/>
    </row>
    <row r="75" spans="1:60">
      <c r="A75" s="2526" t="s">
        <v>1801</v>
      </c>
      <c r="B75" s="2586" t="s">
        <v>123</v>
      </c>
      <c r="C75" s="2605">
        <v>5114014</v>
      </c>
      <c r="D75" s="2592">
        <v>3255947</v>
      </c>
      <c r="E75" s="2592">
        <v>125870</v>
      </c>
      <c r="F75" s="2592">
        <v>818435</v>
      </c>
      <c r="G75" s="2528">
        <v>13020</v>
      </c>
      <c r="H75" s="2592">
        <v>897390</v>
      </c>
      <c r="I75" s="2592">
        <v>149652</v>
      </c>
      <c r="J75" s="2528">
        <v>-75</v>
      </c>
      <c r="K75" s="2528">
        <v>-146224</v>
      </c>
      <c r="L75" s="2531">
        <v>-229902</v>
      </c>
      <c r="M75" s="2528">
        <v>4322834</v>
      </c>
      <c r="N75" s="2528">
        <v>4552736</v>
      </c>
      <c r="O75" s="2555">
        <v>83678</v>
      </c>
      <c r="P75" s="2529">
        <v>0.9</v>
      </c>
      <c r="Q75" s="2571"/>
      <c r="R75" s="2531">
        <v>4213271</v>
      </c>
      <c r="S75" s="2593">
        <v>0.6</v>
      </c>
      <c r="T75" s="2528">
        <v>1046966</v>
      </c>
      <c r="U75" s="2593">
        <v>-0.1</v>
      </c>
      <c r="V75" s="2528">
        <v>-146224</v>
      </c>
      <c r="W75" s="2593">
        <v>12.4</v>
      </c>
      <c r="X75" s="2637">
        <v>0.51</v>
      </c>
      <c r="Y75" s="2569">
        <v>-0.03</v>
      </c>
      <c r="Z75" s="2569">
        <v>0.41</v>
      </c>
      <c r="AA75" s="2535"/>
      <c r="AB75" s="2535"/>
      <c r="AC75" s="2535"/>
      <c r="AD75" s="2535"/>
      <c r="AE75" s="2535"/>
      <c r="AF75" s="2535"/>
      <c r="AG75" s="2535"/>
      <c r="AH75" s="2535"/>
      <c r="AI75" s="2535"/>
      <c r="AJ75" s="2535"/>
      <c r="AK75" s="2535"/>
      <c r="AL75" s="2535"/>
      <c r="AM75" s="2535"/>
      <c r="AN75" s="2535"/>
      <c r="AO75" s="2535"/>
      <c r="AP75" s="2535"/>
      <c r="AQ75" s="2535"/>
      <c r="AR75" s="2535"/>
      <c r="AS75" s="2535"/>
      <c r="AT75" s="2535"/>
      <c r="AU75" s="2535"/>
      <c r="AV75" s="2535"/>
      <c r="AW75" s="2535"/>
      <c r="AX75" s="2535"/>
      <c r="AY75" s="2535"/>
      <c r="AZ75" s="2535"/>
      <c r="BA75" s="2535"/>
      <c r="BB75" s="2535"/>
      <c r="BC75" s="2535"/>
      <c r="BD75" s="2535"/>
      <c r="BE75" s="2535"/>
      <c r="BF75" s="2535"/>
      <c r="BG75" s="2535"/>
      <c r="BH75" s="2535"/>
    </row>
    <row r="76" spans="1:60" ht="12.75" customHeight="1">
      <c r="A76" s="2510">
        <v>-2018</v>
      </c>
      <c r="B76" s="2586" t="s">
        <v>124</v>
      </c>
      <c r="C76" s="2603">
        <v>5188359</v>
      </c>
      <c r="D76" s="2563">
        <v>3242003</v>
      </c>
      <c r="E76" s="2537">
        <v>138060</v>
      </c>
      <c r="F76" s="2537">
        <v>896090</v>
      </c>
      <c r="G76" s="2537">
        <v>10966</v>
      </c>
      <c r="H76" s="2537">
        <v>990871</v>
      </c>
      <c r="I76" s="2537">
        <v>156484</v>
      </c>
      <c r="J76" s="2537">
        <v>-52</v>
      </c>
      <c r="K76" s="2537">
        <v>-246063</v>
      </c>
      <c r="L76" s="2540">
        <v>-337596</v>
      </c>
      <c r="M76" s="2537">
        <v>4272997</v>
      </c>
      <c r="N76" s="2537">
        <v>4610593</v>
      </c>
      <c r="O76" s="2556">
        <v>91533</v>
      </c>
      <c r="P76" s="2538">
        <v>-0.2</v>
      </c>
      <c r="Q76" s="2571"/>
      <c r="R76" s="2540">
        <v>4287119</v>
      </c>
      <c r="S76" s="2565">
        <v>2</v>
      </c>
      <c r="T76" s="2537">
        <v>1147303</v>
      </c>
      <c r="U76" s="2565">
        <v>-0.5</v>
      </c>
      <c r="V76" s="2537">
        <v>-246063</v>
      </c>
      <c r="W76" s="2565">
        <v>-54.6</v>
      </c>
      <c r="X76" s="2566">
        <v>1.61</v>
      </c>
      <c r="Y76" s="2560">
        <v>-0.12</v>
      </c>
      <c r="Z76" s="2560">
        <v>-1.67</v>
      </c>
      <c r="AA76" s="2535"/>
      <c r="AB76" s="2535"/>
      <c r="AC76" s="2535"/>
      <c r="AD76" s="2535"/>
      <c r="AE76" s="2535"/>
      <c r="AF76" s="2535"/>
      <c r="AG76" s="2535"/>
      <c r="AH76" s="2535"/>
      <c r="AI76" s="2535"/>
      <c r="AJ76" s="2535"/>
      <c r="AK76" s="2535"/>
      <c r="AL76" s="2535"/>
      <c r="AM76" s="2535"/>
      <c r="AN76" s="2535"/>
      <c r="AO76" s="2535"/>
      <c r="AP76" s="2535"/>
      <c r="AQ76" s="2535"/>
      <c r="AR76" s="2535"/>
      <c r="AS76" s="2535"/>
      <c r="AT76" s="2535"/>
      <c r="AU76" s="2535"/>
      <c r="AV76" s="2535"/>
      <c r="AW76" s="2535"/>
      <c r="AX76" s="2535"/>
      <c r="AY76" s="2535"/>
      <c r="AZ76" s="2535"/>
      <c r="BA76" s="2535"/>
      <c r="BB76" s="2535"/>
      <c r="BC76" s="2535"/>
      <c r="BD76" s="2535"/>
      <c r="BE76" s="2535"/>
      <c r="BF76" s="2535"/>
      <c r="BG76" s="2535"/>
      <c r="BH76" s="2535"/>
    </row>
    <row r="77" spans="1:60" ht="12.75" customHeight="1">
      <c r="A77" s="2510"/>
      <c r="B77" s="2586" t="s">
        <v>125</v>
      </c>
      <c r="C77" s="2603">
        <v>5229015</v>
      </c>
      <c r="D77" s="2563">
        <v>3210583</v>
      </c>
      <c r="E77" s="2537">
        <v>138086</v>
      </c>
      <c r="F77" s="2537">
        <v>859572</v>
      </c>
      <c r="G77" s="2537">
        <v>51939</v>
      </c>
      <c r="H77" s="2537">
        <v>931324</v>
      </c>
      <c r="I77" s="2537">
        <v>187207</v>
      </c>
      <c r="J77" s="2537">
        <v>-559</v>
      </c>
      <c r="K77" s="2537">
        <v>-149137</v>
      </c>
      <c r="L77" s="2540">
        <v>-234355</v>
      </c>
      <c r="M77" s="2537">
        <v>4456976</v>
      </c>
      <c r="N77" s="2537">
        <v>4691331</v>
      </c>
      <c r="O77" s="2556">
        <v>85218</v>
      </c>
      <c r="P77" s="2538">
        <v>-0.4</v>
      </c>
      <c r="Q77" s="2571"/>
      <c r="R77" s="2540">
        <v>4260181</v>
      </c>
      <c r="S77" s="2565">
        <v>1</v>
      </c>
      <c r="T77" s="2537">
        <v>1117972</v>
      </c>
      <c r="U77" s="2565">
        <v>1.2</v>
      </c>
      <c r="V77" s="2537">
        <v>-149137</v>
      </c>
      <c r="W77" s="2565">
        <v>-108</v>
      </c>
      <c r="X77" s="2566">
        <v>0.8</v>
      </c>
      <c r="Y77" s="2560">
        <v>0.26</v>
      </c>
      <c r="Z77" s="2560">
        <v>-1.47</v>
      </c>
      <c r="AA77" s="2535"/>
      <c r="AB77" s="2535"/>
      <c r="AC77" s="2535"/>
      <c r="AD77" s="2535"/>
      <c r="AE77" s="2535"/>
      <c r="AF77" s="2535"/>
      <c r="AG77" s="2535"/>
      <c r="AH77" s="2535"/>
      <c r="AI77" s="2535"/>
      <c r="AJ77" s="2535"/>
      <c r="AK77" s="2535"/>
      <c r="AL77" s="2535"/>
      <c r="AM77" s="2535"/>
      <c r="AN77" s="2535"/>
      <c r="AO77" s="2535"/>
      <c r="AP77" s="2535"/>
      <c r="AQ77" s="2535"/>
      <c r="AR77" s="2535"/>
      <c r="AS77" s="2535"/>
      <c r="AT77" s="2535"/>
      <c r="AU77" s="2535"/>
      <c r="AV77" s="2535"/>
      <c r="AW77" s="2535"/>
      <c r="AX77" s="2535"/>
      <c r="AY77" s="2535"/>
      <c r="AZ77" s="2535"/>
      <c r="BA77" s="2535"/>
      <c r="BB77" s="2535"/>
      <c r="BC77" s="2535"/>
      <c r="BD77" s="2535"/>
      <c r="BE77" s="2535"/>
      <c r="BF77" s="2535"/>
      <c r="BG77" s="2535"/>
      <c r="BH77" s="2535"/>
    </row>
    <row r="78" spans="1:60">
      <c r="A78" s="2554"/>
      <c r="B78" s="2586" t="s">
        <v>1045</v>
      </c>
      <c r="C78" s="2605">
        <v>5230490</v>
      </c>
      <c r="D78" s="2568">
        <v>3228798</v>
      </c>
      <c r="E78" s="2568">
        <v>131799</v>
      </c>
      <c r="F78" s="2568">
        <v>774963</v>
      </c>
      <c r="G78" s="2547">
        <v>-47561</v>
      </c>
      <c r="H78" s="2568">
        <v>1001180</v>
      </c>
      <c r="I78" s="2568">
        <v>208621</v>
      </c>
      <c r="J78" s="2547">
        <v>646</v>
      </c>
      <c r="K78" s="2547">
        <v>-67955</v>
      </c>
      <c r="L78" s="2550">
        <v>-159222</v>
      </c>
      <c r="M78" s="2547">
        <v>4324858</v>
      </c>
      <c r="N78" s="2547">
        <v>4484080</v>
      </c>
      <c r="O78" s="2557">
        <v>91268</v>
      </c>
      <c r="P78" s="2548">
        <v>0</v>
      </c>
      <c r="Q78" s="2571"/>
      <c r="R78" s="2572">
        <v>4087999</v>
      </c>
      <c r="S78" s="2573">
        <v>-1</v>
      </c>
      <c r="T78" s="2568">
        <v>1210447</v>
      </c>
      <c r="U78" s="2573">
        <v>1.9</v>
      </c>
      <c r="V78" s="2568">
        <v>-67955</v>
      </c>
      <c r="W78" s="2573">
        <v>24.6</v>
      </c>
      <c r="X78" s="2574">
        <v>-0.82</v>
      </c>
      <c r="Y78" s="2575">
        <v>0.44</v>
      </c>
      <c r="Z78" s="2575">
        <v>0.42</v>
      </c>
      <c r="AA78" s="2535"/>
      <c r="AB78" s="2535"/>
      <c r="AC78" s="2535"/>
      <c r="AD78" s="2535"/>
      <c r="AE78" s="2535"/>
      <c r="AF78" s="2535"/>
      <c r="AG78" s="2535"/>
      <c r="AH78" s="2535"/>
      <c r="AI78" s="2535"/>
      <c r="AJ78" s="2535"/>
      <c r="AK78" s="2535"/>
      <c r="AL78" s="2535"/>
      <c r="AM78" s="2535"/>
      <c r="AN78" s="2535"/>
      <c r="AO78" s="2535"/>
      <c r="AP78" s="2535"/>
      <c r="AQ78" s="2535"/>
      <c r="AR78" s="2535"/>
      <c r="AS78" s="2535"/>
      <c r="AT78" s="2535"/>
      <c r="AU78" s="2535"/>
      <c r="AV78" s="2535"/>
      <c r="AW78" s="2535"/>
      <c r="AX78" s="2535"/>
      <c r="AY78" s="2535"/>
      <c r="AZ78" s="2535"/>
      <c r="BA78" s="2535"/>
      <c r="BB78" s="2535"/>
      <c r="BC78" s="2535"/>
      <c r="BD78" s="2535"/>
      <c r="BE78" s="2535"/>
      <c r="BF78" s="2535"/>
      <c r="BG78" s="2535"/>
      <c r="BH78" s="2535"/>
    </row>
    <row r="79" spans="1:60">
      <c r="A79" s="2526" t="s">
        <v>1847</v>
      </c>
      <c r="B79" s="2581" t="s">
        <v>123</v>
      </c>
      <c r="C79" s="2601">
        <v>5136365</v>
      </c>
      <c r="D79" s="2592">
        <v>3222840</v>
      </c>
      <c r="E79" s="2592">
        <v>126928</v>
      </c>
      <c r="F79" s="2592">
        <v>772042</v>
      </c>
      <c r="G79" s="2528">
        <v>-73</v>
      </c>
      <c r="H79" s="2592">
        <v>909257</v>
      </c>
      <c r="I79" s="2592">
        <v>168090</v>
      </c>
      <c r="J79" s="2528">
        <v>79</v>
      </c>
      <c r="K79" s="2528">
        <v>-62797</v>
      </c>
      <c r="L79" s="2531">
        <v>-146475</v>
      </c>
      <c r="M79" s="2528">
        <v>4296107</v>
      </c>
      <c r="N79" s="2528">
        <v>4442582</v>
      </c>
      <c r="O79" s="2555">
        <v>83678</v>
      </c>
      <c r="P79" s="2529">
        <v>0.4</v>
      </c>
      <c r="Q79" s="2571"/>
      <c r="R79" s="2564">
        <v>4121737</v>
      </c>
      <c r="S79" s="2565">
        <v>-2.2000000000000002</v>
      </c>
      <c r="T79" s="2537">
        <v>1077425</v>
      </c>
      <c r="U79" s="2565">
        <v>2.9</v>
      </c>
      <c r="V79" s="2537">
        <v>-62797</v>
      </c>
      <c r="W79" s="2565">
        <v>57.1</v>
      </c>
      <c r="X79" s="2566">
        <v>-1.79</v>
      </c>
      <c r="Y79" s="2560">
        <v>0.6</v>
      </c>
      <c r="Z79" s="2560">
        <v>1.63</v>
      </c>
      <c r="AA79" s="2535"/>
      <c r="AB79" s="2535"/>
      <c r="AC79" s="2535"/>
      <c r="AD79" s="2535"/>
      <c r="AE79" s="2535"/>
      <c r="AF79" s="2535"/>
      <c r="AG79" s="2535"/>
      <c r="AH79" s="2535"/>
      <c r="AI79" s="2535"/>
      <c r="AJ79" s="2535"/>
      <c r="AK79" s="2535"/>
      <c r="AL79" s="2535"/>
      <c r="AM79" s="2535"/>
      <c r="AN79" s="2535"/>
      <c r="AO79" s="2535"/>
      <c r="AP79" s="2535"/>
      <c r="AQ79" s="2535"/>
      <c r="AR79" s="2535"/>
      <c r="AS79" s="2535"/>
      <c r="AT79" s="2535"/>
      <c r="AU79" s="2535"/>
      <c r="AV79" s="2535"/>
      <c r="AW79" s="2535"/>
      <c r="AX79" s="2535"/>
      <c r="AY79" s="2535"/>
      <c r="AZ79" s="2535"/>
      <c r="BA79" s="2535"/>
      <c r="BB79" s="2535"/>
      <c r="BC79" s="2535"/>
      <c r="BD79" s="2535"/>
      <c r="BE79" s="2535"/>
      <c r="BF79" s="2535"/>
      <c r="BG79" s="2535"/>
      <c r="BH79" s="2535"/>
    </row>
    <row r="80" spans="1:60">
      <c r="A80" s="2510">
        <v>-2019</v>
      </c>
      <c r="B80" s="2586" t="s">
        <v>124</v>
      </c>
      <c r="C80" s="2605">
        <v>5217044</v>
      </c>
      <c r="D80" s="2563">
        <v>3220677</v>
      </c>
      <c r="E80" s="2563">
        <v>147210</v>
      </c>
      <c r="F80" s="2563">
        <v>782487</v>
      </c>
      <c r="G80" s="2537">
        <v>9074</v>
      </c>
      <c r="H80" s="2563">
        <v>1012182</v>
      </c>
      <c r="I80" s="2563">
        <v>189932</v>
      </c>
      <c r="J80" s="2537">
        <v>-33</v>
      </c>
      <c r="K80" s="2537">
        <v>-144484</v>
      </c>
      <c r="L80" s="2540">
        <v>-236017</v>
      </c>
      <c r="M80" s="2537">
        <v>4280876</v>
      </c>
      <c r="N80" s="2537">
        <v>4516893</v>
      </c>
      <c r="O80" s="2556">
        <v>91533</v>
      </c>
      <c r="P80" s="2538">
        <v>0.6</v>
      </c>
      <c r="Q80" s="2571"/>
      <c r="R80" s="2564">
        <v>4159447</v>
      </c>
      <c r="S80" s="2565">
        <v>-3</v>
      </c>
      <c r="T80" s="2537">
        <v>1202081</v>
      </c>
      <c r="U80" s="2565">
        <v>4.8</v>
      </c>
      <c r="V80" s="2537">
        <v>-144484</v>
      </c>
      <c r="W80" s="2565">
        <v>41.3</v>
      </c>
      <c r="X80" s="2566">
        <v>-2.46</v>
      </c>
      <c r="Y80" s="2560">
        <v>1.06</v>
      </c>
      <c r="Z80" s="2560">
        <v>1.96</v>
      </c>
      <c r="AA80" s="2535"/>
      <c r="AB80" s="2535"/>
      <c r="AC80" s="2535"/>
      <c r="AD80" s="2535"/>
      <c r="AE80" s="2535"/>
      <c r="AF80" s="2535"/>
      <c r="AG80" s="2535"/>
      <c r="AH80" s="2535"/>
      <c r="AI80" s="2535"/>
      <c r="AJ80" s="2535"/>
      <c r="AK80" s="2535"/>
      <c r="AL80" s="2535"/>
      <c r="AM80" s="2535"/>
      <c r="AN80" s="2535"/>
      <c r="AO80" s="2535"/>
      <c r="AP80" s="2535"/>
      <c r="AQ80" s="2535"/>
      <c r="AR80" s="2535"/>
      <c r="AS80" s="2535"/>
      <c r="AT80" s="2535"/>
      <c r="AU80" s="2535"/>
      <c r="AV80" s="2535"/>
      <c r="AW80" s="2535"/>
      <c r="AX80" s="2535"/>
      <c r="AY80" s="2535"/>
      <c r="AZ80" s="2535"/>
      <c r="BA80" s="2535"/>
      <c r="BB80" s="2535"/>
      <c r="BC80" s="2535"/>
      <c r="BD80" s="2535"/>
      <c r="BE80" s="2535"/>
      <c r="BF80" s="2535"/>
      <c r="BG80" s="2535"/>
      <c r="BH80" s="2535"/>
    </row>
    <row r="81" spans="1:61">
      <c r="A81" s="2510"/>
      <c r="B81" s="2586" t="s">
        <v>125</v>
      </c>
      <c r="C81" s="2605">
        <v>5221136</v>
      </c>
      <c r="D81" s="2563">
        <v>3196975</v>
      </c>
      <c r="E81" s="2563">
        <v>145836</v>
      </c>
      <c r="F81" s="2563">
        <v>784463</v>
      </c>
      <c r="G81" s="2537">
        <v>46177</v>
      </c>
      <c r="H81" s="2563">
        <v>940834</v>
      </c>
      <c r="I81" s="2563">
        <v>198420</v>
      </c>
      <c r="J81" s="2537">
        <v>-471</v>
      </c>
      <c r="K81" s="2537">
        <v>-91097</v>
      </c>
      <c r="L81" s="2540">
        <v>-176315</v>
      </c>
      <c r="M81" s="2537">
        <v>4358541</v>
      </c>
      <c r="N81" s="2537">
        <v>4534856</v>
      </c>
      <c r="O81" s="2556">
        <v>85218</v>
      </c>
      <c r="P81" s="2538">
        <v>-0.2</v>
      </c>
      <c r="Q81" s="2571"/>
      <c r="R81" s="2564">
        <v>4173450</v>
      </c>
      <c r="S81" s="2565">
        <v>-2</v>
      </c>
      <c r="T81" s="2537">
        <v>1138784</v>
      </c>
      <c r="U81" s="2565">
        <v>1.9</v>
      </c>
      <c r="V81" s="2537">
        <v>-91097</v>
      </c>
      <c r="W81" s="2565">
        <v>38.9</v>
      </c>
      <c r="X81" s="2566">
        <v>-1.66</v>
      </c>
      <c r="Y81" s="2560">
        <v>0.4</v>
      </c>
      <c r="Z81" s="2560">
        <v>1.1100000000000001</v>
      </c>
      <c r="AA81" s="2535"/>
      <c r="AB81" s="2535"/>
      <c r="AC81" s="2535"/>
      <c r="AD81" s="2535"/>
      <c r="AE81" s="2535"/>
      <c r="AF81" s="2535"/>
      <c r="AG81" s="2535"/>
      <c r="AH81" s="2535"/>
      <c r="AI81" s="2535"/>
      <c r="AJ81" s="2535"/>
      <c r="AK81" s="2535"/>
      <c r="AL81" s="2535"/>
      <c r="AM81" s="2535"/>
      <c r="AN81" s="2535"/>
      <c r="AO81" s="2535"/>
      <c r="AP81" s="2535"/>
      <c r="AQ81" s="2535"/>
      <c r="AR81" s="2535"/>
      <c r="AS81" s="2535"/>
      <c r="AT81" s="2535"/>
      <c r="AU81" s="2535"/>
      <c r="AV81" s="2535"/>
      <c r="AW81" s="2535"/>
      <c r="AX81" s="2535"/>
      <c r="AY81" s="2535"/>
      <c r="AZ81" s="2535"/>
      <c r="BA81" s="2535"/>
      <c r="BB81" s="2535"/>
      <c r="BC81" s="2535"/>
      <c r="BD81" s="2535"/>
      <c r="BE81" s="2535"/>
      <c r="BF81" s="2535"/>
      <c r="BG81" s="2535"/>
      <c r="BH81" s="2535"/>
    </row>
    <row r="82" spans="1:61">
      <c r="A82" s="2554"/>
      <c r="B82" s="2589" t="s">
        <v>1846</v>
      </c>
      <c r="C82" s="2608">
        <v>5181697</v>
      </c>
      <c r="D82" s="2568">
        <v>3216254</v>
      </c>
      <c r="E82" s="2568">
        <v>133661</v>
      </c>
      <c r="F82" s="2568">
        <v>773514</v>
      </c>
      <c r="G82" s="2547">
        <v>-59445</v>
      </c>
      <c r="H82" s="2568">
        <v>1011238</v>
      </c>
      <c r="I82" s="2568">
        <v>197692</v>
      </c>
      <c r="J82" s="2547">
        <v>902</v>
      </c>
      <c r="K82" s="2547">
        <v>-92118</v>
      </c>
      <c r="L82" s="2550">
        <v>-183385</v>
      </c>
      <c r="M82" s="2547">
        <v>4192472</v>
      </c>
      <c r="N82" s="2547">
        <v>4375857</v>
      </c>
      <c r="O82" s="2557">
        <v>91268</v>
      </c>
      <c r="P82" s="2548">
        <v>-0.9</v>
      </c>
      <c r="Q82" s="2571"/>
      <c r="R82" s="2572">
        <v>4063984</v>
      </c>
      <c r="S82" s="2573">
        <v>-0.6</v>
      </c>
      <c r="T82" s="2568">
        <v>1209831</v>
      </c>
      <c r="U82" s="2573">
        <v>-0.1</v>
      </c>
      <c r="V82" s="2547">
        <v>-92118</v>
      </c>
      <c r="W82" s="2573">
        <v>-35.6</v>
      </c>
      <c r="X82" s="2574">
        <v>-0.46</v>
      </c>
      <c r="Y82" s="2575">
        <v>-0.01</v>
      </c>
      <c r="Z82" s="2575">
        <v>-0.46</v>
      </c>
      <c r="AA82" s="2535"/>
      <c r="AB82" s="2535"/>
      <c r="AC82" s="2535"/>
      <c r="AD82" s="2535"/>
      <c r="AE82" s="2535"/>
      <c r="AF82" s="2535"/>
      <c r="AG82" s="2535"/>
      <c r="AH82" s="2535"/>
      <c r="AI82" s="2535"/>
      <c r="AJ82" s="2535"/>
      <c r="AK82" s="2535"/>
      <c r="AL82" s="2535"/>
      <c r="AM82" s="2535"/>
      <c r="AN82" s="2535"/>
      <c r="AO82" s="2535"/>
      <c r="AP82" s="2535"/>
      <c r="AQ82" s="2535"/>
      <c r="AR82" s="2535"/>
      <c r="AS82" s="2535"/>
      <c r="AT82" s="2535"/>
      <c r="AU82" s="2535"/>
      <c r="AV82" s="2535"/>
      <c r="AW82" s="2535"/>
      <c r="AX82" s="2535"/>
      <c r="AY82" s="2535"/>
      <c r="AZ82" s="2535"/>
      <c r="BA82" s="2535"/>
      <c r="BB82" s="2535"/>
      <c r="BC82" s="2535"/>
      <c r="BD82" s="2535"/>
      <c r="BE82" s="2535"/>
      <c r="BF82" s="2535"/>
      <c r="BG82" s="2535"/>
      <c r="BH82" s="2535"/>
    </row>
    <row r="83" spans="1:61" ht="12.75" customHeight="1">
      <c r="A83" s="2571"/>
      <c r="B83" s="2571"/>
      <c r="C83" s="2578"/>
      <c r="D83" s="2578"/>
      <c r="E83" s="2578"/>
      <c r="F83" s="2578"/>
      <c r="G83" s="2578"/>
      <c r="H83" s="2578"/>
      <c r="I83" s="2578"/>
      <c r="J83" s="2578"/>
      <c r="K83" s="2579"/>
      <c r="L83" s="2579"/>
      <c r="M83" s="2579"/>
      <c r="N83" s="2578"/>
      <c r="O83" s="2578"/>
      <c r="P83" s="2571"/>
      <c r="Q83" s="2571"/>
      <c r="R83" s="2578"/>
      <c r="S83" s="2571"/>
      <c r="T83" s="2578"/>
      <c r="U83" s="2571"/>
      <c r="V83" s="2578"/>
      <c r="W83" s="2571"/>
      <c r="X83" s="2571"/>
      <c r="Y83" s="2571"/>
      <c r="Z83" s="2571"/>
      <c r="AA83" s="2535"/>
      <c r="AB83" s="2535"/>
      <c r="AC83" s="2535"/>
      <c r="AD83" s="2535"/>
      <c r="AE83" s="2535"/>
      <c r="AF83" s="2535"/>
      <c r="AG83" s="2535"/>
      <c r="AH83" s="2535"/>
      <c r="AI83" s="2535"/>
      <c r="AJ83" s="2535"/>
      <c r="AK83" s="2535"/>
      <c r="AL83" s="2535"/>
      <c r="AM83" s="2535"/>
      <c r="AN83" s="2535"/>
      <c r="AO83" s="2535"/>
      <c r="AP83" s="2535"/>
      <c r="AQ83" s="2535"/>
      <c r="AR83" s="2535"/>
      <c r="AS83" s="2535"/>
      <c r="AT83" s="2535"/>
      <c r="AU83" s="2535"/>
      <c r="AV83" s="2535"/>
      <c r="AW83" s="2535"/>
      <c r="AX83" s="2535"/>
      <c r="AY83" s="2535"/>
      <c r="AZ83" s="2535"/>
      <c r="BA83" s="2535"/>
      <c r="BB83" s="2535"/>
      <c r="BC83" s="2535"/>
      <c r="BD83" s="2535"/>
      <c r="BE83" s="2535"/>
      <c r="BF83" s="2535"/>
      <c r="BG83" s="2535"/>
      <c r="BH83" s="2535"/>
    </row>
    <row r="84" spans="1:61" ht="12.75" customHeight="1">
      <c r="A84" s="2535" t="s">
        <v>133</v>
      </c>
      <c r="B84" s="2535"/>
      <c r="C84" s="2535"/>
      <c r="D84" s="2535"/>
      <c r="E84" s="2535"/>
      <c r="F84" s="2535"/>
      <c r="G84" s="2535"/>
      <c r="H84" s="2535"/>
      <c r="I84" s="2535"/>
      <c r="J84" s="2535"/>
      <c r="K84" s="2571"/>
      <c r="L84" s="2571"/>
      <c r="M84" s="2571"/>
      <c r="N84" s="2535"/>
      <c r="O84" s="2535"/>
      <c r="P84" s="2535"/>
      <c r="Q84" s="2461"/>
      <c r="R84" s="2535"/>
      <c r="S84" s="2571"/>
      <c r="T84" s="2535"/>
      <c r="U84" s="2571"/>
      <c r="V84" s="2535"/>
      <c r="W84" s="2535"/>
      <c r="X84" s="2535"/>
      <c r="Y84" s="2535"/>
      <c r="Z84" s="2535"/>
      <c r="AA84" s="2535"/>
      <c r="AB84" s="2535"/>
      <c r="AC84" s="2535"/>
      <c r="AD84" s="2535"/>
      <c r="AE84" s="2535"/>
      <c r="AF84" s="2535"/>
      <c r="AG84" s="2535"/>
      <c r="AH84" s="2535"/>
      <c r="AI84" s="2535"/>
      <c r="AJ84" s="2535"/>
      <c r="AK84" s="2535"/>
      <c r="AL84" s="2535"/>
      <c r="AM84" s="2535"/>
      <c r="AN84" s="2535"/>
      <c r="AO84" s="2535"/>
      <c r="AP84" s="2535"/>
      <c r="AQ84" s="2535"/>
      <c r="AR84" s="2535"/>
      <c r="AS84" s="2535"/>
      <c r="AT84" s="2535"/>
      <c r="AU84" s="2535"/>
      <c r="AV84" s="2535"/>
      <c r="AW84" s="2535"/>
      <c r="AX84" s="2535"/>
      <c r="AY84" s="2535"/>
      <c r="AZ84" s="2535"/>
      <c r="BA84" s="2535"/>
      <c r="BB84" s="2535"/>
      <c r="BC84" s="2535"/>
      <c r="BD84" s="2535"/>
      <c r="BE84" s="2535"/>
      <c r="BF84" s="2535"/>
      <c r="BG84" s="2535"/>
      <c r="BH84" s="2535"/>
    </row>
    <row r="85" spans="1:61" ht="12.75" customHeight="1">
      <c r="A85" s="2535"/>
      <c r="B85" s="2535"/>
      <c r="C85" s="2535"/>
      <c r="D85" s="2535"/>
      <c r="E85" s="2535"/>
      <c r="F85" s="2535"/>
      <c r="G85" s="2535"/>
      <c r="H85" s="2535"/>
      <c r="I85" s="2535"/>
      <c r="J85" s="2535"/>
      <c r="K85" s="2571"/>
      <c r="L85" s="2571"/>
      <c r="M85" s="2571"/>
      <c r="N85" s="2535"/>
      <c r="O85" s="2535"/>
      <c r="P85" s="2535"/>
      <c r="R85" s="2535"/>
      <c r="S85" s="2571"/>
      <c r="T85" s="2535"/>
      <c r="U85" s="2571"/>
      <c r="V85" s="2535"/>
      <c r="W85" s="2535"/>
      <c r="X85" s="2535"/>
      <c r="Y85" s="2535"/>
      <c r="Z85" s="2535"/>
      <c r="AA85" s="2535"/>
      <c r="AB85" s="2535"/>
      <c r="AC85" s="2535"/>
      <c r="AD85" s="2535"/>
      <c r="AE85" s="2535"/>
      <c r="AF85" s="2535"/>
      <c r="AG85" s="2535"/>
      <c r="AH85" s="2535"/>
      <c r="AI85" s="2535"/>
      <c r="AJ85" s="2535"/>
      <c r="AK85" s="2535"/>
      <c r="AL85" s="2535"/>
      <c r="AM85" s="2535"/>
      <c r="AN85" s="2535"/>
      <c r="AO85" s="2535"/>
      <c r="AP85" s="2535"/>
      <c r="AQ85" s="2535"/>
      <c r="AR85" s="2535"/>
      <c r="AS85" s="2535"/>
      <c r="AT85" s="2535"/>
      <c r="AU85" s="2535"/>
      <c r="AV85" s="2535"/>
      <c r="AW85" s="2535"/>
      <c r="AX85" s="2535"/>
      <c r="AY85" s="2535"/>
      <c r="AZ85" s="2535"/>
      <c r="BA85" s="2535"/>
      <c r="BB85" s="2535"/>
      <c r="BC85" s="2535"/>
      <c r="BD85" s="2535"/>
      <c r="BE85" s="2535"/>
      <c r="BF85" s="2535"/>
    </row>
    <row r="86" spans="1:61">
      <c r="A86" s="2571" t="s">
        <v>136</v>
      </c>
      <c r="B86" s="2535"/>
      <c r="C86" s="2571"/>
      <c r="D86" s="2571"/>
      <c r="E86" s="2571"/>
      <c r="F86" s="2571"/>
      <c r="G86" s="2571"/>
      <c r="H86" s="2571"/>
      <c r="I86" s="2571"/>
      <c r="J86" s="2571"/>
      <c r="K86" s="2571"/>
      <c r="L86" s="2571"/>
      <c r="M86" s="2571"/>
      <c r="N86" s="2571"/>
      <c r="O86" s="2571"/>
      <c r="P86" s="2571"/>
      <c r="Q86" s="2549"/>
      <c r="R86" s="2571"/>
      <c r="S86" s="2571"/>
      <c r="T86" s="2571"/>
      <c r="U86" s="2571"/>
      <c r="V86" s="2571"/>
      <c r="W86" s="2571"/>
      <c r="X86" s="2571"/>
      <c r="Y86" s="2571"/>
      <c r="Z86" s="2571"/>
      <c r="AA86" s="2535"/>
      <c r="AB86" s="2535"/>
      <c r="AC86" s="2535"/>
      <c r="AD86" s="2535"/>
      <c r="AE86" s="2535"/>
      <c r="AF86" s="2535"/>
      <c r="AG86" s="2535"/>
      <c r="AH86" s="2535"/>
      <c r="AI86" s="2535"/>
      <c r="AJ86" s="2535"/>
      <c r="AK86" s="2535"/>
      <c r="AL86" s="2535"/>
      <c r="AM86" s="2535"/>
      <c r="AN86" s="2535"/>
      <c r="AO86" s="2535"/>
      <c r="AP86" s="2535"/>
      <c r="AQ86" s="2535"/>
      <c r="AR86" s="2535"/>
      <c r="AS86" s="2535"/>
      <c r="AT86" s="2535"/>
      <c r="AU86" s="2535"/>
      <c r="AV86" s="2535"/>
      <c r="AW86" s="2535"/>
      <c r="AX86" s="2535"/>
      <c r="AY86" s="2535"/>
      <c r="AZ86" s="2535"/>
      <c r="BA86" s="2535"/>
      <c r="BB86" s="2535"/>
      <c r="BC86" s="2535"/>
      <c r="BD86" s="2535"/>
      <c r="BE86" s="2535"/>
      <c r="BF86" s="2535"/>
      <c r="BG86" s="2535"/>
      <c r="BH86" s="2535"/>
      <c r="BI86" s="2535"/>
    </row>
    <row r="87" spans="1:61" ht="8.25" customHeight="1">
      <c r="A87" s="2462"/>
      <c r="B87" s="2463"/>
      <c r="C87" s="2464"/>
      <c r="D87" s="2464"/>
      <c r="E87" s="2464"/>
      <c r="F87" s="2464"/>
      <c r="G87" s="2464"/>
      <c r="H87" s="2464"/>
      <c r="I87" s="2464"/>
      <c r="J87" s="2464"/>
      <c r="K87" s="2465"/>
      <c r="L87" s="2465"/>
      <c r="M87" s="2465"/>
      <c r="N87" s="2464"/>
      <c r="O87" s="2466"/>
      <c r="P87" s="2467"/>
      <c r="Q87" s="2571"/>
      <c r="R87" s="2581"/>
      <c r="S87" s="2582"/>
      <c r="T87" s="1381"/>
      <c r="U87" s="1381"/>
      <c r="V87" s="2581"/>
      <c r="W87" s="2582"/>
      <c r="X87" s="2583"/>
      <c r="Y87" s="2583"/>
      <c r="Z87" s="2584"/>
      <c r="AA87" s="2535"/>
      <c r="AB87" s="2535"/>
      <c r="AC87" s="2535"/>
      <c r="AD87" s="2535"/>
      <c r="AE87" s="2535"/>
      <c r="AF87" s="2535"/>
      <c r="AG87" s="2535"/>
      <c r="AH87" s="2535"/>
      <c r="AI87" s="2535"/>
      <c r="AJ87" s="2535"/>
      <c r="AK87" s="2535"/>
      <c r="AL87" s="2535"/>
      <c r="AM87" s="2535"/>
      <c r="AN87" s="2535"/>
      <c r="AO87" s="2535"/>
      <c r="AP87" s="2535"/>
      <c r="AQ87" s="2535"/>
      <c r="AR87" s="2535"/>
      <c r="AS87" s="2535"/>
      <c r="AT87" s="2535"/>
      <c r="AU87" s="2535"/>
      <c r="AV87" s="2535"/>
      <c r="AW87" s="2535"/>
      <c r="AX87" s="2535"/>
      <c r="AY87" s="2535"/>
      <c r="AZ87" s="2535"/>
      <c r="BA87" s="2535"/>
      <c r="BB87" s="2535"/>
      <c r="BC87" s="2535"/>
      <c r="BD87" s="2535"/>
      <c r="BE87" s="2535"/>
      <c r="BF87" s="2535"/>
      <c r="BG87" s="2535"/>
      <c r="BH87" s="2535"/>
      <c r="BI87" s="2535"/>
    </row>
    <row r="88" spans="1:61">
      <c r="A88" s="2471"/>
      <c r="B88" s="2472"/>
      <c r="C88" s="2473" t="s">
        <v>95</v>
      </c>
      <c r="D88" s="2474" t="s">
        <v>96</v>
      </c>
      <c r="E88" s="2474" t="s">
        <v>97</v>
      </c>
      <c r="F88" s="2474" t="s">
        <v>98</v>
      </c>
      <c r="G88" s="2474" t="s">
        <v>99</v>
      </c>
      <c r="H88" s="2474" t="s">
        <v>100</v>
      </c>
      <c r="I88" s="2474" t="s">
        <v>101</v>
      </c>
      <c r="J88" s="2474" t="s">
        <v>102</v>
      </c>
      <c r="K88" s="2475" t="s">
        <v>103</v>
      </c>
      <c r="L88" s="2476"/>
      <c r="M88" s="2477"/>
      <c r="N88" s="2477"/>
      <c r="O88" s="2477"/>
      <c r="P88" s="2478" t="s">
        <v>104</v>
      </c>
      <c r="Q88" s="2571"/>
      <c r="R88" s="2586"/>
      <c r="S88" s="2587" t="s">
        <v>1074</v>
      </c>
      <c r="T88" s="1173"/>
      <c r="U88" s="1173" t="s">
        <v>1075</v>
      </c>
      <c r="V88" s="2586" t="s">
        <v>1076</v>
      </c>
      <c r="W88" s="2587"/>
      <c r="X88" s="1173" t="s">
        <v>623</v>
      </c>
      <c r="Y88" s="2484"/>
      <c r="Z88" s="2472"/>
      <c r="AA88" s="2535"/>
      <c r="AB88" s="2535"/>
      <c r="AC88" s="2535"/>
      <c r="AD88" s="2535"/>
      <c r="AE88" s="2535"/>
      <c r="AF88" s="2535"/>
      <c r="AG88" s="2535"/>
      <c r="AH88" s="2535"/>
      <c r="AI88" s="2535"/>
      <c r="AJ88" s="2535"/>
      <c r="AK88" s="2535"/>
      <c r="AL88" s="2535"/>
      <c r="AM88" s="2535"/>
      <c r="AN88" s="2535"/>
      <c r="AO88" s="2535"/>
      <c r="AP88" s="2535"/>
      <c r="AQ88" s="2535"/>
      <c r="AR88" s="2535"/>
      <c r="AS88" s="2535"/>
      <c r="AT88" s="2535"/>
      <c r="AU88" s="2535"/>
      <c r="AV88" s="2535"/>
      <c r="AW88" s="2535"/>
      <c r="AX88" s="2535"/>
      <c r="AY88" s="2535"/>
      <c r="AZ88" s="2535"/>
      <c r="BA88" s="2535"/>
      <c r="BB88" s="2535"/>
      <c r="BC88" s="2535"/>
      <c r="BD88" s="2535"/>
      <c r="BE88" s="2535"/>
      <c r="BF88" s="2535"/>
      <c r="BG88" s="2535"/>
      <c r="BH88" s="2535"/>
      <c r="BI88" s="2535"/>
    </row>
    <row r="89" spans="1:61">
      <c r="A89" s="2471" t="s">
        <v>105</v>
      </c>
      <c r="B89" s="2472"/>
      <c r="C89" s="2473" t="s">
        <v>106</v>
      </c>
      <c r="D89" s="2485" t="s">
        <v>107</v>
      </c>
      <c r="E89" s="2485" t="s">
        <v>108</v>
      </c>
      <c r="F89" s="2485" t="s">
        <v>109</v>
      </c>
      <c r="G89" s="2485" t="s">
        <v>901</v>
      </c>
      <c r="H89" s="2485" t="s">
        <v>110</v>
      </c>
      <c r="I89" s="2485" t="s">
        <v>111</v>
      </c>
      <c r="J89" s="2485" t="s">
        <v>901</v>
      </c>
      <c r="K89" s="2486" t="s">
        <v>112</v>
      </c>
      <c r="L89" s="2474" t="s">
        <v>113</v>
      </c>
      <c r="M89" s="2474" t="s">
        <v>114</v>
      </c>
      <c r="N89" s="2474" t="s">
        <v>115</v>
      </c>
      <c r="O89" s="2474" t="s">
        <v>116</v>
      </c>
      <c r="P89" s="2478" t="s">
        <v>117</v>
      </c>
      <c r="Q89" s="2571"/>
      <c r="R89" s="2586" t="s">
        <v>624</v>
      </c>
      <c r="S89" s="2580" t="s">
        <v>632</v>
      </c>
      <c r="T89" s="1173" t="s">
        <v>625</v>
      </c>
      <c r="U89" s="2581" t="s">
        <v>632</v>
      </c>
      <c r="V89" s="2586" t="s">
        <v>626</v>
      </c>
      <c r="W89" s="2580" t="s">
        <v>632</v>
      </c>
      <c r="X89" s="1173" t="s">
        <v>627</v>
      </c>
      <c r="Y89" s="2580" t="s">
        <v>628</v>
      </c>
      <c r="Z89" s="2489" t="s">
        <v>629</v>
      </c>
      <c r="AA89" s="2535"/>
      <c r="AB89" s="2535"/>
      <c r="AC89" s="2535"/>
      <c r="AD89" s="2535"/>
      <c r="AE89" s="2535"/>
      <c r="AF89" s="2535"/>
      <c r="AG89" s="2535"/>
      <c r="AH89" s="2535"/>
      <c r="AI89" s="2535"/>
      <c r="AJ89" s="2535"/>
      <c r="AK89" s="2535"/>
      <c r="AL89" s="2535"/>
      <c r="AM89" s="2535"/>
      <c r="AN89" s="2535"/>
      <c r="AO89" s="2535"/>
      <c r="AP89" s="2535"/>
      <c r="AQ89" s="2535"/>
      <c r="AR89" s="2535"/>
      <c r="AS89" s="2535"/>
      <c r="AT89" s="2535"/>
      <c r="AU89" s="2535"/>
      <c r="AV89" s="2535"/>
      <c r="AW89" s="2535"/>
      <c r="AX89" s="2535"/>
      <c r="AY89" s="2535"/>
      <c r="AZ89" s="2535"/>
      <c r="BA89" s="2535"/>
      <c r="BB89" s="2535"/>
      <c r="BC89" s="2535"/>
      <c r="BD89" s="2535"/>
      <c r="BE89" s="2535"/>
      <c r="BF89" s="2535"/>
      <c r="BG89" s="2535"/>
      <c r="BH89" s="2535"/>
      <c r="BI89" s="2535"/>
    </row>
    <row r="90" spans="1:61">
      <c r="A90" s="2471"/>
      <c r="B90" s="2472"/>
      <c r="C90" s="2473"/>
      <c r="D90" s="2485"/>
      <c r="E90" s="2485"/>
      <c r="F90" s="2485"/>
      <c r="G90" s="2485"/>
      <c r="H90" s="2485"/>
      <c r="I90" s="2485"/>
      <c r="J90" s="2485"/>
      <c r="K90" s="2486" t="s">
        <v>118</v>
      </c>
      <c r="L90" s="2586" t="s">
        <v>119</v>
      </c>
      <c r="M90" s="2485" t="s">
        <v>1077</v>
      </c>
      <c r="N90" s="2485" t="s">
        <v>120</v>
      </c>
      <c r="O90" s="2485" t="s">
        <v>121</v>
      </c>
      <c r="P90" s="2496" t="s">
        <v>122</v>
      </c>
      <c r="Q90" s="2571"/>
      <c r="R90" s="2589"/>
      <c r="S90" s="2590" t="s">
        <v>122</v>
      </c>
      <c r="T90" s="2591"/>
      <c r="U90" s="2589" t="s">
        <v>122</v>
      </c>
      <c r="V90" s="2589" t="s">
        <v>630</v>
      </c>
      <c r="W90" s="2590" t="s">
        <v>122</v>
      </c>
      <c r="X90" s="2591"/>
      <c r="Y90" s="2590"/>
      <c r="Z90" s="2094" t="s">
        <v>631</v>
      </c>
      <c r="AA90" s="2535"/>
      <c r="AB90" s="2535"/>
      <c r="AC90" s="2535"/>
      <c r="AD90" s="2535"/>
      <c r="AE90" s="2535"/>
      <c r="AF90" s="2535"/>
      <c r="AG90" s="2535"/>
      <c r="AH90" s="2535"/>
      <c r="AI90" s="2535"/>
      <c r="AJ90" s="2535"/>
      <c r="AK90" s="2535"/>
      <c r="AL90" s="2535"/>
      <c r="AM90" s="2535"/>
      <c r="AN90" s="2535"/>
      <c r="AO90" s="2535"/>
      <c r="AP90" s="2535"/>
      <c r="AQ90" s="2535"/>
      <c r="AR90" s="2535"/>
      <c r="AS90" s="2535"/>
      <c r="AT90" s="2535"/>
      <c r="AU90" s="2535"/>
      <c r="AV90" s="2535"/>
      <c r="AW90" s="2535"/>
      <c r="AX90" s="2535"/>
      <c r="AY90" s="2535"/>
      <c r="AZ90" s="2535"/>
      <c r="BA90" s="2535"/>
      <c r="BB90" s="2535"/>
      <c r="BC90" s="2535"/>
      <c r="BD90" s="2535"/>
      <c r="BE90" s="2535"/>
      <c r="BF90" s="2535"/>
      <c r="BG90" s="2535"/>
      <c r="BH90" s="2535"/>
      <c r="BI90" s="2535"/>
    </row>
    <row r="91" spans="1:61" s="2535" customFormat="1">
      <c r="A91" s="2462" t="s">
        <v>1789</v>
      </c>
      <c r="B91" s="1381" t="s">
        <v>1802</v>
      </c>
      <c r="C91" s="2527">
        <v>19794750</v>
      </c>
      <c r="D91" s="2528">
        <v>12616897</v>
      </c>
      <c r="E91" s="2528">
        <v>815208</v>
      </c>
      <c r="F91" s="2528">
        <v>2905432</v>
      </c>
      <c r="G91" s="2528">
        <v>63183</v>
      </c>
      <c r="H91" s="2528">
        <v>3247330</v>
      </c>
      <c r="I91" s="2528">
        <v>780759</v>
      </c>
      <c r="J91" s="2528">
        <v>-179</v>
      </c>
      <c r="K91" s="2528">
        <v>-633881</v>
      </c>
      <c r="L91" s="2531">
        <v>139672</v>
      </c>
      <c r="M91" s="2528">
        <v>17452043</v>
      </c>
      <c r="N91" s="2528">
        <v>17312371</v>
      </c>
      <c r="O91" s="2555">
        <v>-773553</v>
      </c>
      <c r="P91" s="2612" t="s">
        <v>242</v>
      </c>
      <c r="Q91" s="2549"/>
      <c r="R91" s="2613">
        <v>16400721</v>
      </c>
      <c r="S91" s="2559" t="s">
        <v>242</v>
      </c>
      <c r="T91" s="2613">
        <v>4027910</v>
      </c>
      <c r="U91" s="2559" t="s">
        <v>242</v>
      </c>
      <c r="V91" s="2537">
        <v>-633881</v>
      </c>
      <c r="W91" s="2559" t="s">
        <v>242</v>
      </c>
      <c r="X91" s="2541" t="s">
        <v>242</v>
      </c>
      <c r="Y91" s="2542" t="s">
        <v>242</v>
      </c>
      <c r="Z91" s="2543" t="s">
        <v>242</v>
      </c>
    </row>
    <row r="92" spans="1:61" s="2535" customFormat="1">
      <c r="A92" s="2586" t="s">
        <v>1790</v>
      </c>
      <c r="B92" s="1173" t="s">
        <v>1803</v>
      </c>
      <c r="C92" s="2536">
        <v>19881671</v>
      </c>
      <c r="D92" s="2537">
        <v>12805369</v>
      </c>
      <c r="E92" s="2537">
        <v>700026</v>
      </c>
      <c r="F92" s="2537">
        <v>2813278</v>
      </c>
      <c r="G92" s="2537">
        <v>63694</v>
      </c>
      <c r="H92" s="2537">
        <v>3260913</v>
      </c>
      <c r="I92" s="2537">
        <v>668643</v>
      </c>
      <c r="J92" s="2537">
        <v>-272</v>
      </c>
      <c r="K92" s="2537">
        <v>-429980</v>
      </c>
      <c r="L92" s="2540">
        <v>908758</v>
      </c>
      <c r="M92" s="2537">
        <v>17943257</v>
      </c>
      <c r="N92" s="2537">
        <v>17034499</v>
      </c>
      <c r="O92" s="2556">
        <v>-1338738</v>
      </c>
      <c r="P92" s="2614">
        <v>0.4</v>
      </c>
      <c r="Q92" s="2549"/>
      <c r="R92" s="2613">
        <v>16382367</v>
      </c>
      <c r="S92" s="2559">
        <v>-0.1</v>
      </c>
      <c r="T92" s="2613">
        <v>3929284</v>
      </c>
      <c r="U92" s="2559">
        <v>-2.4</v>
      </c>
      <c r="V92" s="2537">
        <v>-429980</v>
      </c>
      <c r="W92" s="2559">
        <v>32.200000000000003</v>
      </c>
      <c r="X92" s="2541">
        <v>-0.09</v>
      </c>
      <c r="Y92" s="2542">
        <v>-0.5</v>
      </c>
      <c r="Z92" s="2543">
        <v>1.03</v>
      </c>
    </row>
    <row r="93" spans="1:61" s="2535" customFormat="1">
      <c r="A93" s="2586" t="s">
        <v>1791</v>
      </c>
      <c r="B93" s="1173" t="s">
        <v>1804</v>
      </c>
      <c r="C93" s="2536">
        <v>19546314</v>
      </c>
      <c r="D93" s="2537">
        <v>12425339</v>
      </c>
      <c r="E93" s="2537">
        <v>659340</v>
      </c>
      <c r="F93" s="2537">
        <v>2992060</v>
      </c>
      <c r="G93" s="2537">
        <v>-98343</v>
      </c>
      <c r="H93" s="2537">
        <v>3333925</v>
      </c>
      <c r="I93" s="2537">
        <v>651595</v>
      </c>
      <c r="J93" s="2537">
        <v>496</v>
      </c>
      <c r="K93" s="2537">
        <v>-418098</v>
      </c>
      <c r="L93" s="2540">
        <v>289202</v>
      </c>
      <c r="M93" s="2537">
        <v>17162278</v>
      </c>
      <c r="N93" s="2537">
        <v>16873076</v>
      </c>
      <c r="O93" s="2556">
        <v>-707300</v>
      </c>
      <c r="P93" s="2614">
        <v>-1.7</v>
      </c>
      <c r="Q93" s="2549"/>
      <c r="R93" s="2613">
        <v>15978396</v>
      </c>
      <c r="S93" s="2559">
        <v>-2.5</v>
      </c>
      <c r="T93" s="2613">
        <v>3986016</v>
      </c>
      <c r="U93" s="2559">
        <v>1.4</v>
      </c>
      <c r="V93" s="2537">
        <v>-418098</v>
      </c>
      <c r="W93" s="2559">
        <v>2.8</v>
      </c>
      <c r="X93" s="2541">
        <v>-2.0299999999999998</v>
      </c>
      <c r="Y93" s="2542">
        <v>0.28999999999999998</v>
      </c>
      <c r="Z93" s="2543">
        <v>0.06</v>
      </c>
    </row>
    <row r="94" spans="1:61" s="2535" customFormat="1">
      <c r="A94" s="2586" t="s">
        <v>1792</v>
      </c>
      <c r="B94" s="1173" t="s">
        <v>1805</v>
      </c>
      <c r="C94" s="2536">
        <v>18199003</v>
      </c>
      <c r="D94" s="2537">
        <v>12541215</v>
      </c>
      <c r="E94" s="2537">
        <v>521757</v>
      </c>
      <c r="F94" s="2537">
        <v>2847071</v>
      </c>
      <c r="G94" s="2537">
        <v>54886</v>
      </c>
      <c r="H94" s="2537">
        <v>3429437</v>
      </c>
      <c r="I94" s="2537">
        <v>737222</v>
      </c>
      <c r="J94" s="2537">
        <v>129</v>
      </c>
      <c r="K94" s="2537">
        <v>-1932716</v>
      </c>
      <c r="L94" s="2540">
        <v>-1049807</v>
      </c>
      <c r="M94" s="2537">
        <v>14913724</v>
      </c>
      <c r="N94" s="2537">
        <v>15963531</v>
      </c>
      <c r="O94" s="2556">
        <v>-882909</v>
      </c>
      <c r="P94" s="2614">
        <v>-6.9</v>
      </c>
      <c r="Q94" s="2549"/>
      <c r="R94" s="2613">
        <v>15964930</v>
      </c>
      <c r="S94" s="2559">
        <v>-0.1</v>
      </c>
      <c r="T94" s="2613">
        <v>4166788</v>
      </c>
      <c r="U94" s="2559">
        <v>4.5</v>
      </c>
      <c r="V94" s="2537">
        <v>-1932716</v>
      </c>
      <c r="W94" s="2559">
        <v>-362.3</v>
      </c>
      <c r="X94" s="2541">
        <v>-7.0000000000000007E-2</v>
      </c>
      <c r="Y94" s="2542">
        <v>0.92</v>
      </c>
      <c r="Z94" s="2543">
        <v>-7.75</v>
      </c>
    </row>
    <row r="95" spans="1:61">
      <c r="A95" s="2586" t="s">
        <v>1793</v>
      </c>
      <c r="B95" s="1173" t="s">
        <v>1806</v>
      </c>
      <c r="C95" s="2536">
        <v>19374316</v>
      </c>
      <c r="D95" s="2537">
        <v>12659555</v>
      </c>
      <c r="E95" s="2537">
        <v>545073</v>
      </c>
      <c r="F95" s="2537">
        <v>2789169</v>
      </c>
      <c r="G95" s="2537">
        <v>-17011</v>
      </c>
      <c r="H95" s="2537">
        <v>3483200</v>
      </c>
      <c r="I95" s="2537">
        <v>784477</v>
      </c>
      <c r="J95" s="2537">
        <v>-499</v>
      </c>
      <c r="K95" s="2537">
        <v>-869649</v>
      </c>
      <c r="L95" s="2540">
        <v>-392823</v>
      </c>
      <c r="M95" s="2537">
        <v>16245175</v>
      </c>
      <c r="N95" s="2537">
        <v>16637998</v>
      </c>
      <c r="O95" s="2556">
        <v>-476826</v>
      </c>
      <c r="P95" s="2614">
        <v>6.5</v>
      </c>
      <c r="Q95" s="2571"/>
      <c r="R95" s="2613">
        <v>15976786</v>
      </c>
      <c r="S95" s="2559">
        <v>0.1</v>
      </c>
      <c r="T95" s="2613">
        <v>4267178</v>
      </c>
      <c r="U95" s="2559">
        <v>2.4</v>
      </c>
      <c r="V95" s="2537">
        <v>-869649</v>
      </c>
      <c r="W95" s="2559">
        <v>55</v>
      </c>
      <c r="X95" s="2541">
        <v>7.0000000000000007E-2</v>
      </c>
      <c r="Y95" s="2542">
        <v>0.55000000000000004</v>
      </c>
      <c r="Z95" s="2543">
        <v>5.84</v>
      </c>
      <c r="AA95" s="2535"/>
      <c r="AB95" s="2535"/>
      <c r="AC95" s="2535"/>
      <c r="AD95" s="2535"/>
      <c r="AE95" s="2535"/>
      <c r="AF95" s="2535"/>
      <c r="AG95" s="2535"/>
      <c r="AH95" s="2535"/>
      <c r="AI95" s="2535"/>
      <c r="AJ95" s="2535"/>
      <c r="AK95" s="2535"/>
      <c r="AL95" s="2535"/>
      <c r="AM95" s="2535"/>
      <c r="AN95" s="2535"/>
      <c r="AO95" s="2535"/>
      <c r="AP95" s="2535"/>
      <c r="AQ95" s="2535"/>
      <c r="AR95" s="2535"/>
      <c r="AS95" s="2535"/>
      <c r="AT95" s="2535"/>
      <c r="AU95" s="2535"/>
      <c r="AV95" s="2535"/>
      <c r="AW95" s="2535"/>
      <c r="AX95" s="2535"/>
      <c r="AY95" s="2535"/>
      <c r="AZ95" s="2535"/>
      <c r="BA95" s="2535"/>
      <c r="BB95" s="2535"/>
      <c r="BC95" s="2535"/>
      <c r="BD95" s="2535"/>
      <c r="BE95" s="2535"/>
      <c r="BF95" s="2535"/>
      <c r="BG95" s="2535"/>
      <c r="BH95" s="2535"/>
      <c r="BI95" s="2535"/>
    </row>
    <row r="96" spans="1:61">
      <c r="A96" s="2586" t="s">
        <v>1794</v>
      </c>
      <c r="B96" s="1173" t="s">
        <v>1807</v>
      </c>
      <c r="C96" s="2536">
        <v>19398678</v>
      </c>
      <c r="D96" s="2537">
        <v>12720479</v>
      </c>
      <c r="E96" s="2537">
        <v>550130</v>
      </c>
      <c r="F96" s="2537">
        <v>2696285</v>
      </c>
      <c r="G96" s="2537">
        <v>45138</v>
      </c>
      <c r="H96" s="2537">
        <v>3563497</v>
      </c>
      <c r="I96" s="2537">
        <v>621751</v>
      </c>
      <c r="J96" s="2537">
        <v>13</v>
      </c>
      <c r="K96" s="2537">
        <v>-798615</v>
      </c>
      <c r="L96" s="2540">
        <v>-525078</v>
      </c>
      <c r="M96" s="2537">
        <v>16309121</v>
      </c>
      <c r="N96" s="2537">
        <v>16834199</v>
      </c>
      <c r="O96" s="2556">
        <v>-273537</v>
      </c>
      <c r="P96" s="2614">
        <v>0.1</v>
      </c>
      <c r="Q96" s="2571"/>
      <c r="R96" s="2613">
        <v>16012032</v>
      </c>
      <c r="S96" s="2559">
        <v>0.2</v>
      </c>
      <c r="T96" s="2613">
        <v>4185261</v>
      </c>
      <c r="U96" s="2559">
        <v>-1.9</v>
      </c>
      <c r="V96" s="2537">
        <v>-798615</v>
      </c>
      <c r="W96" s="2559">
        <v>8.1999999999999993</v>
      </c>
      <c r="X96" s="2541">
        <v>0.18</v>
      </c>
      <c r="Y96" s="2542">
        <v>-0.42</v>
      </c>
      <c r="Z96" s="2543">
        <v>0.37</v>
      </c>
      <c r="AA96" s="2535"/>
      <c r="AB96" s="2535"/>
      <c r="AC96" s="2535"/>
      <c r="AD96" s="2535"/>
      <c r="AE96" s="2535"/>
      <c r="AF96" s="2535"/>
      <c r="AG96" s="2535"/>
      <c r="AH96" s="2535"/>
      <c r="AI96" s="2535"/>
      <c r="AJ96" s="2535"/>
      <c r="AK96" s="2535"/>
      <c r="AL96" s="2535"/>
      <c r="AM96" s="2535"/>
      <c r="AN96" s="2535"/>
      <c r="AO96" s="2535"/>
      <c r="AP96" s="2535"/>
      <c r="AQ96" s="2535"/>
      <c r="AR96" s="2535"/>
      <c r="AS96" s="2535"/>
      <c r="AT96" s="2535"/>
      <c r="AU96" s="2535"/>
      <c r="AV96" s="2535"/>
      <c r="AW96" s="2535"/>
      <c r="AX96" s="2535"/>
      <c r="AY96" s="2535"/>
      <c r="AZ96" s="2535"/>
      <c r="BA96" s="2535"/>
      <c r="BB96" s="2535"/>
      <c r="BC96" s="2535"/>
      <c r="BD96" s="2535"/>
      <c r="BE96" s="2535"/>
      <c r="BF96" s="2535"/>
      <c r="BG96" s="2535"/>
      <c r="BH96" s="2535"/>
      <c r="BI96" s="2535"/>
    </row>
    <row r="97" spans="1:61" s="2535" customFormat="1">
      <c r="A97" s="2586" t="s">
        <v>91</v>
      </c>
      <c r="B97" s="1173" t="s">
        <v>1808</v>
      </c>
      <c r="C97" s="2536">
        <v>19550086</v>
      </c>
      <c r="D97" s="2537">
        <v>12772435</v>
      </c>
      <c r="E97" s="2537">
        <v>561582</v>
      </c>
      <c r="F97" s="2537">
        <v>2804499</v>
      </c>
      <c r="G97" s="2537">
        <v>62261</v>
      </c>
      <c r="H97" s="2537">
        <v>3577509</v>
      </c>
      <c r="I97" s="2537">
        <v>656637</v>
      </c>
      <c r="J97" s="2537">
        <v>-251</v>
      </c>
      <c r="K97" s="2537">
        <v>-884586</v>
      </c>
      <c r="L97" s="2540">
        <v>-729118</v>
      </c>
      <c r="M97" s="2537">
        <v>15962505</v>
      </c>
      <c r="N97" s="2537">
        <v>16691623</v>
      </c>
      <c r="O97" s="2556">
        <v>-155468</v>
      </c>
      <c r="P97" s="2614">
        <v>0.8</v>
      </c>
      <c r="Q97" s="2571"/>
      <c r="R97" s="2613">
        <v>16200777</v>
      </c>
      <c r="S97" s="2559">
        <v>1.2</v>
      </c>
      <c r="T97" s="2613">
        <v>4233895</v>
      </c>
      <c r="U97" s="2559">
        <v>1.2</v>
      </c>
      <c r="V97" s="2537">
        <v>-884586</v>
      </c>
      <c r="W97" s="2559">
        <v>-10.8</v>
      </c>
      <c r="X97" s="2541">
        <v>0.97</v>
      </c>
      <c r="Y97" s="2542">
        <v>0.25</v>
      </c>
      <c r="Z97" s="2543">
        <v>-0.44</v>
      </c>
    </row>
    <row r="98" spans="1:61" s="2535" customFormat="1">
      <c r="A98" s="2586" t="s">
        <v>633</v>
      </c>
      <c r="B98" s="1173" t="s">
        <v>1809</v>
      </c>
      <c r="C98" s="2536">
        <v>19859895</v>
      </c>
      <c r="D98" s="2537">
        <v>13284370</v>
      </c>
      <c r="E98" s="2537">
        <v>587874</v>
      </c>
      <c r="F98" s="2537">
        <v>2933181</v>
      </c>
      <c r="G98" s="2537">
        <v>6981</v>
      </c>
      <c r="H98" s="2537">
        <v>3641779</v>
      </c>
      <c r="I98" s="2537">
        <v>750727</v>
      </c>
      <c r="J98" s="2537">
        <v>-396</v>
      </c>
      <c r="K98" s="2537">
        <v>-1344620</v>
      </c>
      <c r="L98" s="2540">
        <v>-778183</v>
      </c>
      <c r="M98" s="2537">
        <v>15906427</v>
      </c>
      <c r="N98" s="2537">
        <v>16684610</v>
      </c>
      <c r="O98" s="2556">
        <v>-566437</v>
      </c>
      <c r="P98" s="2614">
        <v>1.6</v>
      </c>
      <c r="Q98" s="2571"/>
      <c r="R98" s="2613">
        <v>16812406</v>
      </c>
      <c r="S98" s="2559">
        <v>3.8</v>
      </c>
      <c r="T98" s="2613">
        <v>4392110</v>
      </c>
      <c r="U98" s="2559">
        <v>3.7</v>
      </c>
      <c r="V98" s="2537">
        <v>-1344620</v>
      </c>
      <c r="W98" s="2559">
        <v>-52</v>
      </c>
      <c r="X98" s="2541">
        <v>3.13</v>
      </c>
      <c r="Y98" s="2542">
        <v>0.81</v>
      </c>
      <c r="Z98" s="2543">
        <v>-2.35</v>
      </c>
    </row>
    <row r="99" spans="1:61" s="2535" customFormat="1">
      <c r="A99" s="2586" t="s">
        <v>409</v>
      </c>
      <c r="B99" s="1173" t="s">
        <v>1810</v>
      </c>
      <c r="C99" s="2536">
        <v>19953369</v>
      </c>
      <c r="D99" s="2537">
        <v>12873325</v>
      </c>
      <c r="E99" s="2537">
        <v>551261</v>
      </c>
      <c r="F99" s="2537">
        <v>2854404</v>
      </c>
      <c r="G99" s="2537">
        <v>-135225</v>
      </c>
      <c r="H99" s="2537">
        <v>3640775</v>
      </c>
      <c r="I99" s="2537">
        <v>684075</v>
      </c>
      <c r="J99" s="2537">
        <v>145</v>
      </c>
      <c r="K99" s="2537">
        <v>-515390</v>
      </c>
      <c r="L99" s="2540">
        <v>-208093</v>
      </c>
      <c r="M99" s="2537">
        <v>16412267</v>
      </c>
      <c r="N99" s="2537">
        <v>16620360</v>
      </c>
      <c r="O99" s="2556">
        <v>-307297</v>
      </c>
      <c r="P99" s="2614">
        <v>0.5</v>
      </c>
      <c r="Q99" s="2571"/>
      <c r="R99" s="2613">
        <v>16143765</v>
      </c>
      <c r="S99" s="2559">
        <v>-4</v>
      </c>
      <c r="T99" s="2613">
        <v>4324995</v>
      </c>
      <c r="U99" s="2559">
        <v>-1.5</v>
      </c>
      <c r="V99" s="2537">
        <v>-515390</v>
      </c>
      <c r="W99" s="2559">
        <v>61.7</v>
      </c>
      <c r="X99" s="2541">
        <v>-3.37</v>
      </c>
      <c r="Y99" s="2542">
        <v>-0.34</v>
      </c>
      <c r="Z99" s="2543">
        <v>4.18</v>
      </c>
    </row>
    <row r="100" spans="1:61" s="2535" customFormat="1">
      <c r="A100" s="2586" t="s">
        <v>428</v>
      </c>
      <c r="B100" s="1173" t="s">
        <v>1811</v>
      </c>
      <c r="C100" s="2536">
        <v>20173613</v>
      </c>
      <c r="D100" s="2537">
        <v>12946514</v>
      </c>
      <c r="E100" s="2537">
        <v>572812</v>
      </c>
      <c r="F100" s="2537">
        <v>2805959</v>
      </c>
      <c r="G100" s="2537">
        <v>-531</v>
      </c>
      <c r="H100" s="2537">
        <v>3723232</v>
      </c>
      <c r="I100" s="2537">
        <v>708027</v>
      </c>
      <c r="J100" s="2537">
        <v>110</v>
      </c>
      <c r="K100" s="2537">
        <v>-582511</v>
      </c>
      <c r="L100" s="2540">
        <v>-381808</v>
      </c>
      <c r="M100" s="2537">
        <v>16851085</v>
      </c>
      <c r="N100" s="2537">
        <v>17232893</v>
      </c>
      <c r="O100" s="2556">
        <v>-200703</v>
      </c>
      <c r="P100" s="2614">
        <v>1.1000000000000001</v>
      </c>
      <c r="Q100" s="2571"/>
      <c r="R100" s="2613">
        <v>16324754</v>
      </c>
      <c r="S100" s="2559">
        <v>1.1000000000000001</v>
      </c>
      <c r="T100" s="2613">
        <v>4431369</v>
      </c>
      <c r="U100" s="2559">
        <v>2.5</v>
      </c>
      <c r="V100" s="2537">
        <v>-582511</v>
      </c>
      <c r="W100" s="2559">
        <v>-13</v>
      </c>
      <c r="X100" s="2541">
        <v>0.91</v>
      </c>
      <c r="Y100" s="2542">
        <v>0.53</v>
      </c>
      <c r="Z100" s="2543">
        <v>-0.34</v>
      </c>
    </row>
    <row r="101" spans="1:61" s="2535" customFormat="1">
      <c r="A101" s="2586" t="s">
        <v>621</v>
      </c>
      <c r="B101" s="1173" t="s">
        <v>634</v>
      </c>
      <c r="C101" s="2536">
        <v>20304889</v>
      </c>
      <c r="D101" s="2537">
        <v>12940444</v>
      </c>
      <c r="E101" s="2537">
        <v>583412</v>
      </c>
      <c r="F101" s="2537">
        <v>3119802</v>
      </c>
      <c r="G101" s="2537">
        <v>63113</v>
      </c>
      <c r="H101" s="2537">
        <v>3780697</v>
      </c>
      <c r="I101" s="2537">
        <v>726738</v>
      </c>
      <c r="J101" s="2537">
        <v>81</v>
      </c>
      <c r="K101" s="2537">
        <v>-909398</v>
      </c>
      <c r="L101" s="2540">
        <v>-885013</v>
      </c>
      <c r="M101" s="2537">
        <v>16783715</v>
      </c>
      <c r="N101" s="2537">
        <v>17668728</v>
      </c>
      <c r="O101" s="2556">
        <v>-24385</v>
      </c>
      <c r="P101" s="2614">
        <v>0.7</v>
      </c>
      <c r="Q101" s="2571"/>
      <c r="R101" s="2613">
        <v>16706771</v>
      </c>
      <c r="S101" s="2559">
        <v>2.2999999999999998</v>
      </c>
      <c r="T101" s="2613">
        <v>4507516</v>
      </c>
      <c r="U101" s="2559">
        <v>1.7</v>
      </c>
      <c r="V101" s="2537">
        <v>-909398</v>
      </c>
      <c r="W101" s="2559">
        <v>-56.1</v>
      </c>
      <c r="X101" s="2541">
        <v>1.89</v>
      </c>
      <c r="Y101" s="2542">
        <v>0.38</v>
      </c>
      <c r="Z101" s="2543">
        <v>-1.62</v>
      </c>
    </row>
    <row r="102" spans="1:61" s="2535" customFormat="1">
      <c r="A102" s="2586" t="s">
        <v>1800</v>
      </c>
      <c r="B102" s="1173" t="s">
        <v>1812</v>
      </c>
      <c r="C102" s="2536">
        <v>20745910</v>
      </c>
      <c r="D102" s="2537">
        <v>12970231</v>
      </c>
      <c r="E102" s="2537">
        <v>542447</v>
      </c>
      <c r="F102" s="2537">
        <v>3191825</v>
      </c>
      <c r="G102" s="2537">
        <v>35656</v>
      </c>
      <c r="H102" s="2537">
        <v>3811893</v>
      </c>
      <c r="I102" s="2537">
        <v>681945</v>
      </c>
      <c r="J102" s="2537">
        <v>-128</v>
      </c>
      <c r="K102" s="2537">
        <v>-487959</v>
      </c>
      <c r="L102" s="2540">
        <v>-839655</v>
      </c>
      <c r="M102" s="2537">
        <v>17447427</v>
      </c>
      <c r="N102" s="2537">
        <v>18287082</v>
      </c>
      <c r="O102" s="2556">
        <v>351696</v>
      </c>
      <c r="P102" s="2614">
        <v>2.2000000000000002</v>
      </c>
      <c r="Q102" s="2571"/>
      <c r="R102" s="2613">
        <v>16740158</v>
      </c>
      <c r="S102" s="2559">
        <v>0.2</v>
      </c>
      <c r="T102" s="2613">
        <v>4493710</v>
      </c>
      <c r="U102" s="2559">
        <v>-0.3</v>
      </c>
      <c r="V102" s="2537">
        <v>-487959</v>
      </c>
      <c r="W102" s="2559">
        <v>46.3</v>
      </c>
      <c r="X102" s="2541">
        <v>0.16</v>
      </c>
      <c r="Y102" s="2542">
        <v>-7.0000000000000007E-2</v>
      </c>
      <c r="Z102" s="2543">
        <v>2.08</v>
      </c>
    </row>
    <row r="103" spans="1:61" s="2535" customFormat="1">
      <c r="A103" s="3168" t="s">
        <v>1773</v>
      </c>
      <c r="B103" s="1173" t="s">
        <v>1776</v>
      </c>
      <c r="C103" s="2562">
        <v>20761879</v>
      </c>
      <c r="D103" s="2563">
        <v>12937330</v>
      </c>
      <c r="E103" s="2563">
        <v>533815</v>
      </c>
      <c r="F103" s="2563">
        <v>3349061</v>
      </c>
      <c r="G103" s="2563">
        <v>28364</v>
      </c>
      <c r="H103" s="2563">
        <v>3820764</v>
      </c>
      <c r="I103" s="2563">
        <v>701964</v>
      </c>
      <c r="J103" s="2563">
        <v>-40</v>
      </c>
      <c r="K103" s="2563">
        <v>-609379</v>
      </c>
      <c r="L103" s="2564">
        <v>-961075</v>
      </c>
      <c r="M103" s="2563">
        <v>17377665</v>
      </c>
      <c r="N103" s="2563">
        <v>18338740</v>
      </c>
      <c r="O103" s="2599">
        <v>351696</v>
      </c>
      <c r="P103" s="3172">
        <v>0.1</v>
      </c>
      <c r="Q103" s="2549"/>
      <c r="R103" s="3173">
        <v>16848570</v>
      </c>
      <c r="S103" s="2565">
        <v>0.6</v>
      </c>
      <c r="T103" s="3173">
        <v>4522688</v>
      </c>
      <c r="U103" s="2565">
        <v>0.6</v>
      </c>
      <c r="V103" s="2537">
        <v>-609379</v>
      </c>
      <c r="W103" s="2565">
        <v>-24.9</v>
      </c>
      <c r="X103" s="2541">
        <v>0.52</v>
      </c>
      <c r="Y103" s="2542">
        <v>0.14000000000000001</v>
      </c>
      <c r="Z103" s="2543">
        <v>-0.59</v>
      </c>
    </row>
    <row r="104" spans="1:61" s="2535" customFormat="1">
      <c r="A104" s="2545" t="s">
        <v>2257</v>
      </c>
      <c r="B104" s="2094" t="s">
        <v>2258</v>
      </c>
      <c r="C104" s="2567">
        <v>20756242</v>
      </c>
      <c r="D104" s="3169">
        <v>12856745</v>
      </c>
      <c r="E104" s="3169">
        <v>553634</v>
      </c>
      <c r="F104" s="3169">
        <v>3112506</v>
      </c>
      <c r="G104" s="3169">
        <v>-4267</v>
      </c>
      <c r="H104" s="3169">
        <v>3873511</v>
      </c>
      <c r="I104" s="3169">
        <v>754134</v>
      </c>
      <c r="J104" s="3169">
        <v>476</v>
      </c>
      <c r="K104" s="3169">
        <v>-390496</v>
      </c>
      <c r="L104" s="2572">
        <v>-742192</v>
      </c>
      <c r="M104" s="3169">
        <v>17127995</v>
      </c>
      <c r="N104" s="3169">
        <v>17870187</v>
      </c>
      <c r="O104" s="2615">
        <v>351696</v>
      </c>
      <c r="P104" s="2617">
        <v>0</v>
      </c>
      <c r="Q104" s="3174"/>
      <c r="R104" s="2616">
        <v>16518618</v>
      </c>
      <c r="S104" s="2573">
        <v>-2</v>
      </c>
      <c r="T104" s="2616">
        <v>4628120</v>
      </c>
      <c r="U104" s="2573">
        <v>2.2999999999999998</v>
      </c>
      <c r="V104" s="3170">
        <v>-390496</v>
      </c>
      <c r="W104" s="2573">
        <v>35.9</v>
      </c>
      <c r="X104" s="3171">
        <v>-1.59</v>
      </c>
      <c r="Y104" s="2552">
        <v>0.51</v>
      </c>
      <c r="Z104" s="2553">
        <v>1.05</v>
      </c>
    </row>
    <row r="105" spans="1:61">
      <c r="A105" s="2535"/>
      <c r="B105" s="2535"/>
      <c r="C105" s="2571"/>
      <c r="D105" s="2571"/>
      <c r="E105" s="2571"/>
      <c r="F105" s="2571"/>
      <c r="G105" s="2571"/>
      <c r="H105" s="2571"/>
      <c r="I105" s="2571"/>
      <c r="J105" s="2571"/>
      <c r="K105" s="2571"/>
      <c r="L105" s="2571"/>
      <c r="M105" s="2571"/>
      <c r="N105" s="2571"/>
      <c r="O105" s="2571"/>
      <c r="P105" s="2571"/>
      <c r="Q105" s="2549"/>
      <c r="R105" s="2571"/>
      <c r="S105" s="2571"/>
      <c r="T105" s="2571"/>
      <c r="U105" s="2571"/>
      <c r="V105" s="2571"/>
      <c r="W105" s="2571"/>
      <c r="X105" s="2571"/>
      <c r="Y105" s="2571"/>
      <c r="Z105" s="2571"/>
      <c r="AA105" s="2535"/>
      <c r="AB105" s="2535"/>
      <c r="AC105" s="2535"/>
      <c r="AD105" s="2535"/>
      <c r="AE105" s="2535"/>
      <c r="AF105" s="2535"/>
      <c r="AG105" s="2535"/>
      <c r="AH105" s="2535"/>
      <c r="AI105" s="2535"/>
      <c r="AJ105" s="2535"/>
      <c r="AK105" s="2535"/>
      <c r="AL105" s="2535"/>
      <c r="AM105" s="2535"/>
      <c r="AN105" s="2535"/>
      <c r="AO105" s="2535"/>
      <c r="AP105" s="2535"/>
      <c r="AQ105" s="2535"/>
      <c r="AR105" s="2535"/>
      <c r="AS105" s="2535"/>
      <c r="AT105" s="2535"/>
      <c r="AU105" s="2535"/>
      <c r="AV105" s="2535"/>
      <c r="AW105" s="2535"/>
      <c r="AX105" s="2535"/>
      <c r="AY105" s="2535"/>
      <c r="AZ105" s="2535"/>
      <c r="BA105" s="2535"/>
      <c r="BB105" s="2535"/>
      <c r="BC105" s="2535"/>
      <c r="BD105" s="2535"/>
      <c r="BE105" s="2535"/>
      <c r="BF105" s="2535"/>
      <c r="BG105" s="2535"/>
      <c r="BH105" s="2535"/>
      <c r="BI105" s="2535"/>
    </row>
    <row r="106" spans="1:61">
      <c r="A106" s="2571" t="s">
        <v>642</v>
      </c>
      <c r="B106" s="2535"/>
      <c r="C106" s="2571"/>
      <c r="D106" s="2571"/>
      <c r="E106" s="2571"/>
      <c r="F106" s="2571"/>
      <c r="G106" s="2571"/>
      <c r="H106" s="2571"/>
      <c r="I106" s="2571"/>
      <c r="J106" s="2571"/>
      <c r="K106" s="2571"/>
      <c r="L106" s="2571"/>
      <c r="M106" s="2571"/>
      <c r="N106" s="2571"/>
      <c r="O106" s="2571"/>
      <c r="P106" s="2571"/>
      <c r="Q106" s="2549"/>
      <c r="R106" s="2571"/>
      <c r="S106" s="2571"/>
      <c r="T106" s="2571"/>
      <c r="U106" s="2571"/>
      <c r="V106" s="2571"/>
      <c r="W106" s="2571"/>
      <c r="X106" s="2571"/>
      <c r="Y106" s="2571"/>
      <c r="Z106" s="2571"/>
      <c r="AA106" s="2535"/>
      <c r="AB106" s="2535"/>
      <c r="AC106" s="2535"/>
      <c r="AD106" s="2535"/>
      <c r="AE106" s="2535"/>
      <c r="AF106" s="2535"/>
      <c r="AG106" s="2535"/>
      <c r="AH106" s="2535"/>
      <c r="AI106" s="2535"/>
      <c r="AJ106" s="2535"/>
      <c r="AK106" s="2535"/>
      <c r="AL106" s="2535"/>
      <c r="AM106" s="2535"/>
      <c r="AN106" s="2535"/>
      <c r="AO106" s="2535"/>
      <c r="AP106" s="2535"/>
      <c r="AQ106" s="2535"/>
      <c r="AR106" s="2535"/>
      <c r="AS106" s="2535"/>
      <c r="AT106" s="2535"/>
      <c r="AU106" s="2535"/>
      <c r="AV106" s="2535"/>
      <c r="AW106" s="2535"/>
      <c r="AX106" s="2535"/>
      <c r="AY106" s="2535"/>
      <c r="AZ106" s="2535"/>
      <c r="BA106" s="2535"/>
      <c r="BB106" s="2535"/>
      <c r="BC106" s="2535"/>
      <c r="BD106" s="2535"/>
      <c r="BE106" s="2535"/>
      <c r="BF106" s="2535"/>
      <c r="BG106" s="2535"/>
      <c r="BH106" s="2535"/>
      <c r="BI106" s="2535"/>
    </row>
    <row r="107" spans="1:61" ht="7.5" customHeight="1">
      <c r="A107" s="2462"/>
      <c r="B107" s="2463"/>
      <c r="C107" s="2464"/>
      <c r="D107" s="2464"/>
      <c r="E107" s="2464"/>
      <c r="F107" s="2464"/>
      <c r="G107" s="2464"/>
      <c r="H107" s="2464"/>
      <c r="I107" s="2464"/>
      <c r="J107" s="2464"/>
      <c r="K107" s="2465"/>
      <c r="L107" s="2465"/>
      <c r="M107" s="2465"/>
      <c r="N107" s="2464"/>
      <c r="O107" s="2466"/>
      <c r="P107" s="2467"/>
      <c r="Q107" s="2571"/>
      <c r="R107" s="2581"/>
      <c r="S107" s="2582"/>
      <c r="T107" s="2581"/>
      <c r="U107" s="2582"/>
      <c r="V107" s="2581"/>
      <c r="W107" s="2582"/>
      <c r="X107" s="2627"/>
      <c r="Y107" s="2583"/>
      <c r="Z107" s="2584"/>
      <c r="AA107" s="2535"/>
      <c r="AB107" s="2535"/>
      <c r="AC107" s="2535"/>
      <c r="AD107" s="2535"/>
      <c r="AE107" s="2535"/>
      <c r="AF107" s="2535"/>
      <c r="AG107" s="2535"/>
      <c r="AH107" s="2535"/>
      <c r="AI107" s="2535"/>
      <c r="AJ107" s="2535"/>
      <c r="AK107" s="2535"/>
      <c r="AL107" s="2535"/>
      <c r="AM107" s="2535"/>
      <c r="AN107" s="2535"/>
      <c r="AO107" s="2535"/>
      <c r="AP107" s="2535"/>
      <c r="AQ107" s="2535"/>
      <c r="AR107" s="2535"/>
      <c r="AS107" s="2535"/>
      <c r="AT107" s="2535"/>
      <c r="AU107" s="2535"/>
      <c r="AV107" s="2535"/>
      <c r="AW107" s="2535"/>
      <c r="AX107" s="2535"/>
      <c r="AY107" s="2535"/>
      <c r="AZ107" s="2535"/>
      <c r="BA107" s="2535"/>
      <c r="BB107" s="2535"/>
      <c r="BC107" s="2535"/>
      <c r="BD107" s="2535"/>
      <c r="BE107" s="2535"/>
      <c r="BF107" s="2535"/>
      <c r="BG107" s="2535"/>
      <c r="BH107" s="2535"/>
      <c r="BI107" s="2535"/>
    </row>
    <row r="108" spans="1:61" ht="12.75" customHeight="1">
      <c r="A108" s="2471"/>
      <c r="B108" s="2472"/>
      <c r="C108" s="2473" t="s">
        <v>95</v>
      </c>
      <c r="D108" s="2474" t="s">
        <v>96</v>
      </c>
      <c r="E108" s="2474" t="s">
        <v>97</v>
      </c>
      <c r="F108" s="2474" t="s">
        <v>98</v>
      </c>
      <c r="G108" s="2474" t="s">
        <v>99</v>
      </c>
      <c r="H108" s="2474" t="s">
        <v>100</v>
      </c>
      <c r="I108" s="2474" t="s">
        <v>101</v>
      </c>
      <c r="J108" s="2475" t="s">
        <v>102</v>
      </c>
      <c r="K108" s="2475" t="s">
        <v>103</v>
      </c>
      <c r="L108" s="2476"/>
      <c r="M108" s="2477"/>
      <c r="N108" s="2477"/>
      <c r="O108" s="2477"/>
      <c r="P108" s="2478" t="s">
        <v>104</v>
      </c>
      <c r="Q108" s="2571"/>
      <c r="R108" s="2586"/>
      <c r="S108" s="2587" t="s">
        <v>1074</v>
      </c>
      <c r="T108" s="2586"/>
      <c r="U108" s="2587" t="s">
        <v>1075</v>
      </c>
      <c r="V108" s="2586" t="s">
        <v>1076</v>
      </c>
      <c r="W108" s="2587"/>
      <c r="X108" s="2586" t="s">
        <v>623</v>
      </c>
      <c r="Y108" s="1173"/>
      <c r="Z108" s="2472"/>
      <c r="AA108" s="2535"/>
      <c r="AB108" s="2535"/>
      <c r="AC108" s="2535"/>
      <c r="AD108" s="2535"/>
      <c r="AE108" s="2535"/>
      <c r="AF108" s="2535"/>
      <c r="AG108" s="2535"/>
      <c r="AH108" s="2535"/>
      <c r="AI108" s="2535"/>
      <c r="AJ108" s="2535"/>
      <c r="AK108" s="2535"/>
      <c r="AL108" s="2535"/>
      <c r="AM108" s="2535"/>
      <c r="AN108" s="2535"/>
      <c r="AO108" s="2535"/>
      <c r="AP108" s="2535"/>
      <c r="AQ108" s="2535"/>
      <c r="AR108" s="2535"/>
      <c r="AS108" s="2535"/>
      <c r="AT108" s="2535"/>
      <c r="AU108" s="2535"/>
      <c r="AV108" s="2535"/>
      <c r="AW108" s="2535"/>
      <c r="AX108" s="2535"/>
      <c r="AY108" s="2535"/>
      <c r="AZ108" s="2535"/>
      <c r="BA108" s="2535"/>
      <c r="BB108" s="2535"/>
      <c r="BC108" s="2535"/>
      <c r="BD108" s="2535"/>
      <c r="BE108" s="2535"/>
      <c r="BF108" s="2535"/>
      <c r="BG108" s="2535"/>
      <c r="BH108" s="2535"/>
      <c r="BI108" s="2535"/>
    </row>
    <row r="109" spans="1:61">
      <c r="A109" s="2471" t="s">
        <v>105</v>
      </c>
      <c r="B109" s="2472"/>
      <c r="C109" s="2473" t="s">
        <v>106</v>
      </c>
      <c r="D109" s="2485" t="s">
        <v>107</v>
      </c>
      <c r="E109" s="2485" t="s">
        <v>108</v>
      </c>
      <c r="F109" s="2485" t="s">
        <v>109</v>
      </c>
      <c r="G109" s="2485" t="s">
        <v>901</v>
      </c>
      <c r="H109" s="2485" t="s">
        <v>110</v>
      </c>
      <c r="I109" s="2485" t="s">
        <v>111</v>
      </c>
      <c r="J109" s="2486" t="s">
        <v>901</v>
      </c>
      <c r="K109" s="2486" t="s">
        <v>112</v>
      </c>
      <c r="L109" s="2474" t="s">
        <v>113</v>
      </c>
      <c r="M109" s="2474" t="s">
        <v>114</v>
      </c>
      <c r="N109" s="2474" t="s">
        <v>115</v>
      </c>
      <c r="O109" s="2622" t="s">
        <v>116</v>
      </c>
      <c r="P109" s="2478" t="s">
        <v>117</v>
      </c>
      <c r="Q109" s="2571"/>
      <c r="R109" s="2471" t="s">
        <v>624</v>
      </c>
      <c r="S109" s="2580" t="s">
        <v>636</v>
      </c>
      <c r="T109" s="2471" t="s">
        <v>625</v>
      </c>
      <c r="U109" s="2580" t="s">
        <v>636</v>
      </c>
      <c r="V109" s="2471" t="s">
        <v>626</v>
      </c>
      <c r="W109" s="2580" t="s">
        <v>636</v>
      </c>
      <c r="X109" s="2581" t="s">
        <v>627</v>
      </c>
      <c r="Y109" s="2580" t="s">
        <v>628</v>
      </c>
      <c r="Z109" s="2587" t="s">
        <v>629</v>
      </c>
      <c r="AA109" s="2535"/>
      <c r="AB109" s="2535"/>
      <c r="AC109" s="2535"/>
      <c r="AD109" s="2535"/>
      <c r="AE109" s="2535"/>
      <c r="AF109" s="2535"/>
      <c r="AG109" s="2535"/>
      <c r="AH109" s="2535"/>
      <c r="AI109" s="2535"/>
      <c r="AJ109" s="2535"/>
      <c r="AK109" s="2535"/>
      <c r="AL109" s="2535"/>
      <c r="AM109" s="2535"/>
      <c r="AN109" s="2535"/>
      <c r="AO109" s="2535"/>
      <c r="AP109" s="2535"/>
      <c r="AQ109" s="2535"/>
      <c r="AR109" s="2535"/>
      <c r="AS109" s="2535"/>
      <c r="AT109" s="2535"/>
      <c r="AU109" s="2535"/>
      <c r="AV109" s="2535"/>
      <c r="AW109" s="2535"/>
      <c r="AX109" s="2535"/>
      <c r="AY109" s="2535"/>
      <c r="AZ109" s="2535"/>
      <c r="BA109" s="2535"/>
      <c r="BB109" s="2535"/>
      <c r="BC109" s="2535"/>
      <c r="BD109" s="2535"/>
      <c r="BE109" s="2535"/>
      <c r="BF109" s="2535"/>
      <c r="BG109" s="2535"/>
      <c r="BH109" s="2535"/>
      <c r="BI109" s="2535"/>
    </row>
    <row r="110" spans="1:61">
      <c r="A110" s="2471"/>
      <c r="B110" s="2472"/>
      <c r="C110" s="2473"/>
      <c r="D110" s="2485"/>
      <c r="E110" s="2485"/>
      <c r="F110" s="2485"/>
      <c r="G110" s="2485"/>
      <c r="H110" s="2485"/>
      <c r="I110" s="2485"/>
      <c r="J110" s="2486"/>
      <c r="K110" s="2486" t="s">
        <v>118</v>
      </c>
      <c r="L110" s="2586" t="s">
        <v>119</v>
      </c>
      <c r="M110" s="2485" t="s">
        <v>1077</v>
      </c>
      <c r="N110" s="2485" t="s">
        <v>120</v>
      </c>
      <c r="O110" s="2623" t="s">
        <v>121</v>
      </c>
      <c r="P110" s="2496" t="s">
        <v>122</v>
      </c>
      <c r="Q110" s="2571"/>
      <c r="R110" s="2589"/>
      <c r="S110" s="2590" t="s">
        <v>122</v>
      </c>
      <c r="T110" s="2589"/>
      <c r="U110" s="2590" t="s">
        <v>122</v>
      </c>
      <c r="V110" s="2589" t="s">
        <v>630</v>
      </c>
      <c r="W110" s="2590" t="s">
        <v>122</v>
      </c>
      <c r="X110" s="2589"/>
      <c r="Y110" s="2590"/>
      <c r="Z110" s="2094" t="s">
        <v>631</v>
      </c>
      <c r="AA110" s="2535"/>
      <c r="AB110" s="2535"/>
      <c r="AC110" s="2535"/>
      <c r="AD110" s="2535"/>
      <c r="AE110" s="2535"/>
      <c r="AF110" s="2535"/>
      <c r="AG110" s="2535"/>
      <c r="AH110" s="2535"/>
      <c r="AI110" s="2535"/>
      <c r="AJ110" s="2535"/>
      <c r="AK110" s="2535"/>
      <c r="AL110" s="2535"/>
      <c r="AM110" s="2535"/>
      <c r="AN110" s="2535"/>
      <c r="AO110" s="2535"/>
      <c r="AP110" s="2535"/>
      <c r="AQ110" s="2535"/>
      <c r="AR110" s="2535"/>
      <c r="AS110" s="2535"/>
      <c r="AT110" s="2535"/>
      <c r="AU110" s="2535"/>
      <c r="AV110" s="2535"/>
      <c r="AW110" s="2535"/>
      <c r="AX110" s="2535"/>
      <c r="AY110" s="2535"/>
      <c r="AZ110" s="2535"/>
      <c r="BA110" s="2535"/>
      <c r="BB110" s="2535"/>
      <c r="BC110" s="2535"/>
      <c r="BD110" s="2535"/>
      <c r="BE110" s="2535"/>
      <c r="BF110" s="2535"/>
      <c r="BG110" s="2535"/>
      <c r="BH110" s="2535"/>
      <c r="BI110" s="2535"/>
    </row>
    <row r="111" spans="1:61" s="2535" customFormat="1">
      <c r="A111" s="2462" t="s">
        <v>2259</v>
      </c>
      <c r="B111" s="2597" t="s">
        <v>2260</v>
      </c>
      <c r="C111" s="2611">
        <v>19621180</v>
      </c>
      <c r="D111" s="2592">
        <v>12620171</v>
      </c>
      <c r="E111" s="2592">
        <v>811841</v>
      </c>
      <c r="F111" s="2592">
        <v>2848839</v>
      </c>
      <c r="G111" s="2592">
        <v>73356</v>
      </c>
      <c r="H111" s="2592">
        <v>3243528</v>
      </c>
      <c r="I111" s="2592">
        <v>838685</v>
      </c>
      <c r="J111" s="2592">
        <v>-2753</v>
      </c>
      <c r="K111" s="2611">
        <v>-812487</v>
      </c>
      <c r="L111" s="2611">
        <v>-174493</v>
      </c>
      <c r="M111" s="2592">
        <v>17184079</v>
      </c>
      <c r="N111" s="2592">
        <v>17358572</v>
      </c>
      <c r="O111" s="2611">
        <v>-637993</v>
      </c>
      <c r="P111" s="2624" t="s">
        <v>242</v>
      </c>
      <c r="Q111" s="2571"/>
      <c r="R111" s="2601">
        <v>16354207</v>
      </c>
      <c r="S111" s="2558" t="s">
        <v>242</v>
      </c>
      <c r="T111" s="2602">
        <v>4079460</v>
      </c>
      <c r="U111" s="2558" t="s">
        <v>242</v>
      </c>
      <c r="V111" s="2528">
        <v>-812487</v>
      </c>
      <c r="W111" s="2558" t="s">
        <v>242</v>
      </c>
      <c r="X111" s="2532" t="s">
        <v>242</v>
      </c>
      <c r="Y111" s="2533" t="s">
        <v>242</v>
      </c>
      <c r="Z111" s="2534" t="s">
        <v>242</v>
      </c>
    </row>
    <row r="112" spans="1:61">
      <c r="A112" s="2586" t="s">
        <v>649</v>
      </c>
      <c r="B112" s="1562" t="s">
        <v>650</v>
      </c>
      <c r="C112" s="2564">
        <v>19913654</v>
      </c>
      <c r="D112" s="2563">
        <v>12778695</v>
      </c>
      <c r="E112" s="2563">
        <v>735847</v>
      </c>
      <c r="F112" s="2563">
        <v>2806799</v>
      </c>
      <c r="G112" s="2563">
        <v>36448</v>
      </c>
      <c r="H112" s="2563">
        <v>3258479</v>
      </c>
      <c r="I112" s="2563">
        <v>717862</v>
      </c>
      <c r="J112" s="2563">
        <v>337</v>
      </c>
      <c r="K112" s="2564">
        <v>-420814</v>
      </c>
      <c r="L112" s="2564">
        <v>778185</v>
      </c>
      <c r="M112" s="2563">
        <v>17880563</v>
      </c>
      <c r="N112" s="2563">
        <v>17102378</v>
      </c>
      <c r="O112" s="2564">
        <v>-1198999</v>
      </c>
      <c r="P112" s="2625">
        <v>1.5</v>
      </c>
      <c r="Q112" s="2571"/>
      <c r="R112" s="2603">
        <v>16357790</v>
      </c>
      <c r="S112" s="2559">
        <v>0</v>
      </c>
      <c r="T112" s="2604">
        <v>3976678</v>
      </c>
      <c r="U112" s="2559">
        <v>-2.5</v>
      </c>
      <c r="V112" s="2537">
        <v>-420814</v>
      </c>
      <c r="W112" s="2559">
        <v>48.2</v>
      </c>
      <c r="X112" s="2541">
        <v>0.02</v>
      </c>
      <c r="Y112" s="2542">
        <v>-0.52</v>
      </c>
      <c r="Z112" s="2543">
        <v>2</v>
      </c>
      <c r="AA112" s="2535"/>
      <c r="AB112" s="2535"/>
      <c r="AC112" s="2535"/>
      <c r="AD112" s="2535"/>
      <c r="AE112" s="2535"/>
      <c r="AF112" s="2535"/>
      <c r="AG112" s="2535"/>
      <c r="AH112" s="2535"/>
      <c r="AI112" s="2535"/>
      <c r="AJ112" s="2535"/>
      <c r="AK112" s="2535"/>
      <c r="AL112" s="2535"/>
      <c r="AM112" s="2535"/>
      <c r="AN112" s="2535"/>
      <c r="AO112" s="2535"/>
      <c r="AP112" s="2535"/>
      <c r="AQ112" s="2535"/>
      <c r="AR112" s="2535"/>
      <c r="AS112" s="2535"/>
      <c r="AT112" s="2535"/>
      <c r="AU112" s="2535"/>
      <c r="AV112" s="2535"/>
      <c r="AW112" s="2535"/>
      <c r="AX112" s="2535"/>
      <c r="AY112" s="2535"/>
      <c r="AZ112" s="2535"/>
      <c r="BA112" s="2535"/>
      <c r="BB112" s="2535"/>
      <c r="BC112" s="2535"/>
      <c r="BD112" s="2535"/>
      <c r="BE112" s="2535"/>
    </row>
    <row r="113" spans="1:57" s="2535" customFormat="1">
      <c r="A113" s="2586" t="s">
        <v>651</v>
      </c>
      <c r="B113" s="1562" t="s">
        <v>652</v>
      </c>
      <c r="C113" s="2564">
        <v>19930467</v>
      </c>
      <c r="D113" s="2563">
        <v>12486289</v>
      </c>
      <c r="E113" s="2563">
        <v>673836</v>
      </c>
      <c r="F113" s="2563">
        <v>2916044</v>
      </c>
      <c r="G113" s="2563">
        <v>-30971</v>
      </c>
      <c r="H113" s="2563">
        <v>3309951</v>
      </c>
      <c r="I113" s="2563">
        <v>655135</v>
      </c>
      <c r="J113" s="2563">
        <v>154</v>
      </c>
      <c r="K113" s="2564">
        <v>-79969</v>
      </c>
      <c r="L113" s="2564">
        <v>792293</v>
      </c>
      <c r="M113" s="2563">
        <v>17698801</v>
      </c>
      <c r="N113" s="2563">
        <v>16906508</v>
      </c>
      <c r="O113" s="2564">
        <v>-872262</v>
      </c>
      <c r="P113" s="2625">
        <v>0.1</v>
      </c>
      <c r="Q113" s="2571"/>
      <c r="R113" s="2603">
        <v>16045196</v>
      </c>
      <c r="S113" s="2559">
        <v>-1.9</v>
      </c>
      <c r="T113" s="2604">
        <v>3965240</v>
      </c>
      <c r="U113" s="2559">
        <v>-0.3</v>
      </c>
      <c r="V113" s="2537">
        <v>-79969</v>
      </c>
      <c r="W113" s="2559">
        <v>81</v>
      </c>
      <c r="X113" s="2541">
        <v>-1.57</v>
      </c>
      <c r="Y113" s="2542">
        <v>-0.06</v>
      </c>
      <c r="Z113" s="2543">
        <v>1.71</v>
      </c>
    </row>
    <row r="114" spans="1:57" s="2535" customFormat="1">
      <c r="A114" s="2586" t="s">
        <v>653</v>
      </c>
      <c r="B114" s="1562" t="s">
        <v>654</v>
      </c>
      <c r="C114" s="2564">
        <v>18179926</v>
      </c>
      <c r="D114" s="2563">
        <v>12522237</v>
      </c>
      <c r="E114" s="2563">
        <v>533233</v>
      </c>
      <c r="F114" s="2563">
        <v>2959355</v>
      </c>
      <c r="G114" s="2563">
        <v>2920</v>
      </c>
      <c r="H114" s="2563">
        <v>3414244</v>
      </c>
      <c r="I114" s="2563">
        <v>695616</v>
      </c>
      <c r="J114" s="2563">
        <v>35</v>
      </c>
      <c r="K114" s="2564">
        <v>-1947715</v>
      </c>
      <c r="L114" s="2564">
        <v>-1116888</v>
      </c>
      <c r="M114" s="2563">
        <v>15041976</v>
      </c>
      <c r="N114" s="2563">
        <v>16158865</v>
      </c>
      <c r="O114" s="2564">
        <v>-830827</v>
      </c>
      <c r="P114" s="2625">
        <v>-8.8000000000000007</v>
      </c>
      <c r="Q114" s="2571"/>
      <c r="R114" s="2603">
        <v>16017746</v>
      </c>
      <c r="S114" s="2559">
        <v>-0.2</v>
      </c>
      <c r="T114" s="2604">
        <v>4109895</v>
      </c>
      <c r="U114" s="2559">
        <v>3.6</v>
      </c>
      <c r="V114" s="2537">
        <v>-1947715</v>
      </c>
      <c r="W114" s="2559">
        <v>-2335.6</v>
      </c>
      <c r="X114" s="2541">
        <v>-0.14000000000000001</v>
      </c>
      <c r="Y114" s="2542">
        <v>0.73</v>
      </c>
      <c r="Z114" s="2543">
        <v>-9.3699999999999992</v>
      </c>
    </row>
    <row r="115" spans="1:57" s="2535" customFormat="1">
      <c r="A115" s="2586" t="s">
        <v>655</v>
      </c>
      <c r="B115" s="1562" t="s">
        <v>656</v>
      </c>
      <c r="C115" s="2564">
        <v>19157224</v>
      </c>
      <c r="D115" s="2563">
        <v>12636884</v>
      </c>
      <c r="E115" s="2563">
        <v>534991</v>
      </c>
      <c r="F115" s="2563">
        <v>2728801</v>
      </c>
      <c r="G115" s="2563">
        <v>-22790</v>
      </c>
      <c r="H115" s="2563">
        <v>3465844</v>
      </c>
      <c r="I115" s="2563">
        <v>768330</v>
      </c>
      <c r="J115" s="2563">
        <v>100</v>
      </c>
      <c r="K115" s="2564">
        <v>-954935</v>
      </c>
      <c r="L115" s="2564">
        <v>-370451</v>
      </c>
      <c r="M115" s="2563">
        <v>16021741</v>
      </c>
      <c r="N115" s="2563">
        <v>16392192</v>
      </c>
      <c r="O115" s="2564">
        <v>-584484</v>
      </c>
      <c r="P115" s="2625">
        <v>5.4</v>
      </c>
      <c r="Q115" s="2461"/>
      <c r="R115" s="2603">
        <v>15877885</v>
      </c>
      <c r="S115" s="2559">
        <v>-0.9</v>
      </c>
      <c r="T115" s="2604">
        <v>4234274</v>
      </c>
      <c r="U115" s="2559">
        <v>3</v>
      </c>
      <c r="V115" s="2537">
        <v>-954935</v>
      </c>
      <c r="W115" s="2559">
        <v>51</v>
      </c>
      <c r="X115" s="2541">
        <v>-0.77</v>
      </c>
      <c r="Y115" s="2542">
        <v>0.68</v>
      </c>
      <c r="Z115" s="2543">
        <v>5.46</v>
      </c>
    </row>
    <row r="116" spans="1:57" s="2535" customFormat="1">
      <c r="A116" s="2586" t="s">
        <v>1513</v>
      </c>
      <c r="B116" s="2484" t="s">
        <v>1998</v>
      </c>
      <c r="C116" s="2564">
        <v>19327996</v>
      </c>
      <c r="D116" s="2563">
        <v>12725389</v>
      </c>
      <c r="E116" s="2563">
        <v>554657</v>
      </c>
      <c r="F116" s="2563">
        <v>2728554</v>
      </c>
      <c r="G116" s="2563">
        <v>35154</v>
      </c>
      <c r="H116" s="2563">
        <v>3538556</v>
      </c>
      <c r="I116" s="2563">
        <v>662786</v>
      </c>
      <c r="J116" s="2563">
        <v>453</v>
      </c>
      <c r="K116" s="2564">
        <v>-917551</v>
      </c>
      <c r="L116" s="2564">
        <v>-595836</v>
      </c>
      <c r="M116" s="2563">
        <v>16200182</v>
      </c>
      <c r="N116" s="2563">
        <v>16796018</v>
      </c>
      <c r="O116" s="2564">
        <v>-321715</v>
      </c>
      <c r="P116" s="2625">
        <v>0.9</v>
      </c>
      <c r="Q116" s="2461"/>
      <c r="R116" s="2603">
        <v>16043753</v>
      </c>
      <c r="S116" s="2559">
        <v>1</v>
      </c>
      <c r="T116" s="2604">
        <v>4201794</v>
      </c>
      <c r="U116" s="2559">
        <v>-0.8</v>
      </c>
      <c r="V116" s="2537">
        <v>-917551</v>
      </c>
      <c r="W116" s="2559">
        <v>3.9</v>
      </c>
      <c r="X116" s="2541">
        <v>0.87</v>
      </c>
      <c r="Y116" s="2542">
        <v>-0.17</v>
      </c>
      <c r="Z116" s="2543">
        <v>0.2</v>
      </c>
    </row>
    <row r="117" spans="1:57" s="2535" customFormat="1">
      <c r="A117" s="2586" t="s">
        <v>1514</v>
      </c>
      <c r="B117" s="2484" t="s">
        <v>2000</v>
      </c>
      <c r="C117" s="2564">
        <v>19474185</v>
      </c>
      <c r="D117" s="2563">
        <v>12744952</v>
      </c>
      <c r="E117" s="2563">
        <v>555018</v>
      </c>
      <c r="F117" s="2563">
        <v>2780708</v>
      </c>
      <c r="G117" s="2563">
        <v>53180</v>
      </c>
      <c r="H117" s="2563">
        <v>3583187</v>
      </c>
      <c r="I117" s="2563">
        <v>642686</v>
      </c>
      <c r="J117" s="2563">
        <v>-716</v>
      </c>
      <c r="K117" s="2564">
        <v>-884830</v>
      </c>
      <c r="L117" s="2564">
        <v>-698757</v>
      </c>
      <c r="M117" s="2563">
        <v>16051750</v>
      </c>
      <c r="N117" s="2563">
        <v>16750507</v>
      </c>
      <c r="O117" s="2564">
        <v>-186073</v>
      </c>
      <c r="P117" s="2625">
        <v>0.8</v>
      </c>
      <c r="Q117" s="2461"/>
      <c r="R117" s="2603">
        <v>16133859</v>
      </c>
      <c r="S117" s="2559">
        <v>0.6</v>
      </c>
      <c r="T117" s="2604">
        <v>4225157</v>
      </c>
      <c r="U117" s="2559">
        <v>0.6</v>
      </c>
      <c r="V117" s="2537">
        <v>-884830</v>
      </c>
      <c r="W117" s="2559">
        <v>3.6</v>
      </c>
      <c r="X117" s="2541">
        <v>0.47</v>
      </c>
      <c r="Y117" s="2542">
        <v>0.12</v>
      </c>
      <c r="Z117" s="2543">
        <v>0.17</v>
      </c>
    </row>
    <row r="118" spans="1:57" s="2535" customFormat="1">
      <c r="A118" s="2586" t="s">
        <v>1515</v>
      </c>
      <c r="B118" s="2484" t="s">
        <v>2002</v>
      </c>
      <c r="C118" s="2564">
        <v>19818758</v>
      </c>
      <c r="D118" s="2563">
        <v>13176890</v>
      </c>
      <c r="E118" s="2563">
        <v>569560</v>
      </c>
      <c r="F118" s="2563">
        <v>2915234</v>
      </c>
      <c r="G118" s="2563">
        <v>18767</v>
      </c>
      <c r="H118" s="2563">
        <v>3624927</v>
      </c>
      <c r="I118" s="2563">
        <v>751586</v>
      </c>
      <c r="J118" s="2563">
        <v>-374</v>
      </c>
      <c r="K118" s="2564">
        <v>-1237831</v>
      </c>
      <c r="L118" s="2564">
        <v>-778404</v>
      </c>
      <c r="M118" s="2563">
        <v>15884582</v>
      </c>
      <c r="N118" s="2563">
        <v>16662986</v>
      </c>
      <c r="O118" s="2564">
        <v>-459426</v>
      </c>
      <c r="P118" s="2625">
        <v>1.8</v>
      </c>
      <c r="Q118" s="2461"/>
      <c r="R118" s="2603">
        <v>16680451</v>
      </c>
      <c r="S118" s="2559">
        <v>3.4</v>
      </c>
      <c r="T118" s="2604">
        <v>4376138</v>
      </c>
      <c r="U118" s="2559">
        <v>3.6</v>
      </c>
      <c r="V118" s="2537">
        <v>-1237831</v>
      </c>
      <c r="W118" s="2559">
        <v>-39.9</v>
      </c>
      <c r="X118" s="2541">
        <v>2.81</v>
      </c>
      <c r="Y118" s="2542">
        <v>0.78</v>
      </c>
      <c r="Z118" s="2543">
        <v>-1.81</v>
      </c>
    </row>
    <row r="119" spans="1:57" s="2535" customFormat="1">
      <c r="A119" s="2586" t="s">
        <v>1516</v>
      </c>
      <c r="B119" s="2484" t="s">
        <v>2261</v>
      </c>
      <c r="C119" s="2564">
        <v>19909974</v>
      </c>
      <c r="D119" s="2563">
        <v>12964515</v>
      </c>
      <c r="E119" s="2563">
        <v>573679</v>
      </c>
      <c r="F119" s="2563">
        <v>2869206</v>
      </c>
      <c r="G119" s="2563">
        <v>-76536</v>
      </c>
      <c r="H119" s="2563">
        <v>3635081</v>
      </c>
      <c r="I119" s="2563">
        <v>710403</v>
      </c>
      <c r="J119" s="2563">
        <v>-39</v>
      </c>
      <c r="K119" s="2564">
        <v>-766335</v>
      </c>
      <c r="L119" s="2564">
        <v>-394088</v>
      </c>
      <c r="M119" s="2563">
        <v>16266454</v>
      </c>
      <c r="N119" s="2563">
        <v>16660542</v>
      </c>
      <c r="O119" s="2564">
        <v>-372247</v>
      </c>
      <c r="P119" s="2625">
        <v>0.5</v>
      </c>
      <c r="Q119" s="2461"/>
      <c r="R119" s="2603">
        <v>16330864</v>
      </c>
      <c r="S119" s="2559">
        <v>-2.1</v>
      </c>
      <c r="T119" s="2604">
        <v>4345445</v>
      </c>
      <c r="U119" s="2559">
        <v>-0.7</v>
      </c>
      <c r="V119" s="2537">
        <v>-766335</v>
      </c>
      <c r="W119" s="2559">
        <v>38.1</v>
      </c>
      <c r="X119" s="2541">
        <v>-1.76</v>
      </c>
      <c r="Y119" s="2542">
        <v>-0.15</v>
      </c>
      <c r="Z119" s="2543">
        <v>2.38</v>
      </c>
    </row>
    <row r="120" spans="1:57" s="2535" customFormat="1">
      <c r="A120" s="2586" t="s">
        <v>1517</v>
      </c>
      <c r="B120" s="2484" t="s">
        <v>2262</v>
      </c>
      <c r="C120" s="2564">
        <v>20178063</v>
      </c>
      <c r="D120" s="2563">
        <v>12920996</v>
      </c>
      <c r="E120" s="2563">
        <v>560365</v>
      </c>
      <c r="F120" s="2563">
        <v>2817843</v>
      </c>
      <c r="G120" s="2563">
        <v>-73687</v>
      </c>
      <c r="H120" s="2563">
        <v>3690666</v>
      </c>
      <c r="I120" s="2563">
        <v>700241</v>
      </c>
      <c r="J120" s="2563">
        <v>59</v>
      </c>
      <c r="K120" s="2564">
        <v>-438421</v>
      </c>
      <c r="L120" s="2564">
        <v>-243855</v>
      </c>
      <c r="M120" s="2563">
        <v>16827712</v>
      </c>
      <c r="N120" s="2563">
        <v>17071567</v>
      </c>
      <c r="O120" s="2564">
        <v>-194566</v>
      </c>
      <c r="P120" s="2625">
        <v>1.3</v>
      </c>
      <c r="Q120" s="2461"/>
      <c r="R120" s="2603">
        <v>16225518</v>
      </c>
      <c r="S120" s="2559">
        <v>-0.6</v>
      </c>
      <c r="T120" s="2604">
        <v>4390966</v>
      </c>
      <c r="U120" s="2559">
        <v>1</v>
      </c>
      <c r="V120" s="2537">
        <v>-438421</v>
      </c>
      <c r="W120" s="2559">
        <v>42.8</v>
      </c>
      <c r="X120" s="2541">
        <v>-0.53</v>
      </c>
      <c r="Y120" s="2542">
        <v>0.23</v>
      </c>
      <c r="Z120" s="2543">
        <v>1.65</v>
      </c>
    </row>
    <row r="121" spans="1:57">
      <c r="A121" s="2586" t="s">
        <v>1518</v>
      </c>
      <c r="B121" s="2484" t="s">
        <v>2263</v>
      </c>
      <c r="C121" s="2564">
        <v>20195486</v>
      </c>
      <c r="D121" s="2563">
        <v>12937675</v>
      </c>
      <c r="E121" s="2563">
        <v>591529</v>
      </c>
      <c r="F121" s="2563">
        <v>3023676</v>
      </c>
      <c r="G121" s="2563">
        <v>79773</v>
      </c>
      <c r="H121" s="2563">
        <v>3779338</v>
      </c>
      <c r="I121" s="2563">
        <v>738794</v>
      </c>
      <c r="J121" s="2563">
        <v>-580</v>
      </c>
      <c r="K121" s="2564">
        <v>-954720</v>
      </c>
      <c r="L121" s="2564">
        <v>-850428</v>
      </c>
      <c r="M121" s="2563">
        <v>16740992</v>
      </c>
      <c r="N121" s="2563">
        <v>17591420</v>
      </c>
      <c r="O121" s="2564">
        <v>-104292</v>
      </c>
      <c r="P121" s="2625">
        <v>0.1</v>
      </c>
      <c r="Q121" s="2461"/>
      <c r="R121" s="2603">
        <v>16632654</v>
      </c>
      <c r="S121" s="2559">
        <v>2.5</v>
      </c>
      <c r="T121" s="2604">
        <v>4517552</v>
      </c>
      <c r="U121" s="2559">
        <v>2.9</v>
      </c>
      <c r="V121" s="2537">
        <v>-954720</v>
      </c>
      <c r="W121" s="2559">
        <v>-117.8</v>
      </c>
      <c r="X121" s="2541">
        <v>2.02</v>
      </c>
      <c r="Y121" s="2542">
        <v>0.63</v>
      </c>
      <c r="Z121" s="2543">
        <v>-2.56</v>
      </c>
      <c r="AA121" s="2535"/>
      <c r="AB121" s="2535"/>
      <c r="AC121" s="2535"/>
      <c r="AD121" s="2535"/>
      <c r="AE121" s="2535"/>
      <c r="AF121" s="2535"/>
      <c r="AG121" s="2535"/>
      <c r="AH121" s="2535"/>
      <c r="AI121" s="2535"/>
      <c r="AJ121" s="2535"/>
      <c r="AK121" s="2535"/>
      <c r="AL121" s="2535"/>
      <c r="AM121" s="2535"/>
      <c r="AN121" s="2535"/>
      <c r="AO121" s="2535"/>
      <c r="AP121" s="2535"/>
      <c r="AQ121" s="2535"/>
      <c r="AR121" s="2535"/>
      <c r="AS121" s="2535"/>
      <c r="AT121" s="2535"/>
      <c r="AU121" s="2535"/>
      <c r="AV121" s="2535"/>
      <c r="AW121" s="2535"/>
      <c r="AX121" s="2535"/>
      <c r="AY121" s="2535"/>
      <c r="AZ121" s="2535"/>
      <c r="BA121" s="2535"/>
      <c r="BB121" s="2535"/>
      <c r="BC121" s="2535"/>
      <c r="BD121" s="2535"/>
      <c r="BE121" s="2535"/>
    </row>
    <row r="122" spans="1:57">
      <c r="A122" s="2586" t="s">
        <v>903</v>
      </c>
      <c r="B122" s="1562" t="s">
        <v>2264</v>
      </c>
      <c r="C122" s="2564">
        <v>20702854</v>
      </c>
      <c r="D122" s="2563">
        <v>12983240</v>
      </c>
      <c r="E122" s="2563">
        <v>552049</v>
      </c>
      <c r="F122" s="2563">
        <v>3208424</v>
      </c>
      <c r="G122" s="2563">
        <v>37403</v>
      </c>
      <c r="H122" s="2563">
        <v>3805924</v>
      </c>
      <c r="I122" s="2563">
        <v>694453</v>
      </c>
      <c r="J122" s="2563">
        <v>522</v>
      </c>
      <c r="K122" s="2564">
        <v>-579160</v>
      </c>
      <c r="L122" s="2564">
        <v>-836135</v>
      </c>
      <c r="M122" s="2563">
        <v>17329464</v>
      </c>
      <c r="N122" s="2563">
        <v>18165599</v>
      </c>
      <c r="O122" s="2564">
        <v>256975</v>
      </c>
      <c r="P122" s="2625">
        <v>2.5</v>
      </c>
      <c r="Q122" s="2461"/>
      <c r="R122" s="2603">
        <v>16781115</v>
      </c>
      <c r="S122" s="2559">
        <v>0.9</v>
      </c>
      <c r="T122" s="2604">
        <v>4500899</v>
      </c>
      <c r="U122" s="2559">
        <v>-0.4</v>
      </c>
      <c r="V122" s="2537">
        <v>-579160</v>
      </c>
      <c r="W122" s="2559">
        <v>39.299999999999997</v>
      </c>
      <c r="X122" s="2541">
        <v>0.74</v>
      </c>
      <c r="Y122" s="2542">
        <v>-0.08</v>
      </c>
      <c r="Z122" s="2543">
        <v>1.86</v>
      </c>
      <c r="AA122" s="2535"/>
      <c r="AB122" s="2535"/>
      <c r="AC122" s="2535"/>
      <c r="AD122" s="2535"/>
      <c r="AE122" s="2535"/>
      <c r="AF122" s="2535"/>
      <c r="AG122" s="2535"/>
      <c r="AH122" s="2535"/>
      <c r="AI122" s="2535"/>
      <c r="AJ122" s="2535"/>
      <c r="AK122" s="2535"/>
      <c r="AL122" s="2535"/>
      <c r="AM122" s="2535"/>
      <c r="AN122" s="2535"/>
      <c r="AO122" s="2535"/>
      <c r="AP122" s="2535"/>
      <c r="AQ122" s="2535"/>
      <c r="AR122" s="2535"/>
      <c r="AS122" s="2535"/>
      <c r="AT122" s="2535"/>
      <c r="AU122" s="2535"/>
      <c r="AV122" s="2535"/>
      <c r="AW122" s="2535"/>
      <c r="AX122" s="2535"/>
      <c r="AY122" s="2535"/>
      <c r="AZ122" s="2535"/>
      <c r="BA122" s="2535"/>
      <c r="BB122" s="2535"/>
      <c r="BC122" s="2535"/>
      <c r="BD122" s="2535"/>
      <c r="BE122" s="2535"/>
    </row>
    <row r="123" spans="1:57">
      <c r="A123" s="2586" t="s">
        <v>1527</v>
      </c>
      <c r="B123" s="1562" t="s">
        <v>2265</v>
      </c>
      <c r="C123" s="2564">
        <v>20759745</v>
      </c>
      <c r="D123" s="2563">
        <v>12942936</v>
      </c>
      <c r="E123" s="2563">
        <v>534702</v>
      </c>
      <c r="F123" s="2563">
        <v>3374823</v>
      </c>
      <c r="G123" s="2563">
        <v>39202</v>
      </c>
      <c r="H123" s="2563">
        <v>3819924</v>
      </c>
      <c r="I123" s="2563">
        <v>679946</v>
      </c>
      <c r="J123" s="2563">
        <v>-191</v>
      </c>
      <c r="K123" s="2564">
        <v>-631597</v>
      </c>
      <c r="L123" s="2564">
        <v>-983293</v>
      </c>
      <c r="M123" s="2563">
        <v>17427388</v>
      </c>
      <c r="N123" s="2563">
        <v>18410681</v>
      </c>
      <c r="O123" s="2564">
        <v>351696</v>
      </c>
      <c r="P123" s="2625">
        <v>0.3</v>
      </c>
      <c r="Q123" s="2461"/>
      <c r="R123" s="2605">
        <v>16891663</v>
      </c>
      <c r="S123" s="2565">
        <v>0.7</v>
      </c>
      <c r="T123" s="1384">
        <v>4499679</v>
      </c>
      <c r="U123" s="2565">
        <v>0</v>
      </c>
      <c r="V123" s="2537">
        <v>-631597</v>
      </c>
      <c r="W123" s="2565">
        <v>-9.1</v>
      </c>
      <c r="X123" s="2541">
        <v>0.53</v>
      </c>
      <c r="Y123" s="2542">
        <v>-0.01</v>
      </c>
      <c r="Z123" s="2543">
        <v>-0.25</v>
      </c>
      <c r="AA123" s="2535"/>
      <c r="AB123" s="2535"/>
      <c r="AC123" s="2535"/>
      <c r="AD123" s="2535"/>
      <c r="AE123" s="2535"/>
      <c r="AF123" s="2535"/>
      <c r="AG123" s="2535"/>
      <c r="AH123" s="2535"/>
      <c r="AI123" s="2535"/>
      <c r="AJ123" s="2535"/>
      <c r="AK123" s="2535"/>
      <c r="AL123" s="2535"/>
      <c r="AM123" s="2535"/>
      <c r="AN123" s="2535"/>
      <c r="AO123" s="2535"/>
      <c r="AP123" s="2535"/>
      <c r="AQ123" s="2535"/>
      <c r="AR123" s="2535"/>
      <c r="AS123" s="2535"/>
      <c r="AT123" s="2535"/>
      <c r="AU123" s="2535"/>
      <c r="AV123" s="2535"/>
      <c r="AW123" s="2535"/>
      <c r="AX123" s="2535"/>
      <c r="AY123" s="2535"/>
      <c r="AZ123" s="2535"/>
      <c r="BA123" s="2535"/>
      <c r="BB123" s="2535"/>
      <c r="BC123" s="2535"/>
      <c r="BD123" s="2535"/>
      <c r="BE123" s="2535"/>
    </row>
    <row r="124" spans="1:57">
      <c r="A124" s="2545" t="s">
        <v>2266</v>
      </c>
      <c r="B124" s="2606" t="s">
        <v>2267</v>
      </c>
      <c r="C124" s="2572">
        <v>20805035</v>
      </c>
      <c r="D124" s="2547">
        <v>12869289</v>
      </c>
      <c r="E124" s="2547">
        <v>551772</v>
      </c>
      <c r="F124" s="2547">
        <v>3113955</v>
      </c>
      <c r="G124" s="2547">
        <v>7617</v>
      </c>
      <c r="H124" s="2547">
        <v>3863453</v>
      </c>
      <c r="I124" s="2547">
        <v>765063</v>
      </c>
      <c r="J124" s="2547">
        <v>220</v>
      </c>
      <c r="K124" s="2550">
        <v>-366334</v>
      </c>
      <c r="L124" s="2550">
        <v>-718029</v>
      </c>
      <c r="M124" s="2547">
        <v>17260382</v>
      </c>
      <c r="N124" s="2547">
        <v>17978411</v>
      </c>
      <c r="O124" s="2572">
        <v>351696</v>
      </c>
      <c r="P124" s="2626">
        <v>0.2</v>
      </c>
      <c r="Q124" s="2461"/>
      <c r="R124" s="2608">
        <v>16542633</v>
      </c>
      <c r="S124" s="2573">
        <v>-2.1</v>
      </c>
      <c r="T124" s="2609">
        <v>4628736</v>
      </c>
      <c r="U124" s="2573">
        <v>2.9</v>
      </c>
      <c r="V124" s="2547">
        <v>-366334</v>
      </c>
      <c r="W124" s="2573">
        <v>42</v>
      </c>
      <c r="X124" s="2551">
        <v>-1.68</v>
      </c>
      <c r="Y124" s="2552">
        <v>0.62</v>
      </c>
      <c r="Z124" s="2553">
        <v>1.28</v>
      </c>
      <c r="AA124" s="2535"/>
      <c r="AB124" s="2535"/>
      <c r="AC124" s="2535"/>
      <c r="AD124" s="2535"/>
      <c r="AE124" s="2535"/>
      <c r="AF124" s="2535"/>
      <c r="AG124" s="2535"/>
      <c r="AH124" s="2535"/>
      <c r="AI124" s="2535"/>
      <c r="AJ124" s="2535"/>
      <c r="AK124" s="2535"/>
      <c r="AL124" s="2535"/>
      <c r="AM124" s="2535"/>
      <c r="AN124" s="2535"/>
      <c r="AO124" s="2535"/>
      <c r="AP124" s="2535"/>
      <c r="AQ124" s="2535"/>
      <c r="AR124" s="2535"/>
      <c r="AS124" s="2535"/>
      <c r="AT124" s="2535"/>
      <c r="AU124" s="2535"/>
      <c r="AV124" s="2535"/>
      <c r="AW124" s="2535"/>
      <c r="AX124" s="2535"/>
      <c r="AY124" s="2535"/>
      <c r="AZ124" s="2535"/>
      <c r="BA124" s="2535"/>
      <c r="BB124" s="2535"/>
      <c r="BC124" s="2535"/>
      <c r="BD124" s="2535"/>
      <c r="BE124" s="2535"/>
    </row>
    <row r="125" spans="1:57">
      <c r="A125" s="2535"/>
      <c r="B125" s="2535"/>
      <c r="C125" s="2535"/>
      <c r="D125" s="2535"/>
      <c r="E125" s="2535"/>
      <c r="F125" s="2535"/>
      <c r="G125" s="2535"/>
      <c r="H125" s="2535"/>
      <c r="I125" s="2535"/>
      <c r="J125" s="2535"/>
      <c r="K125" s="2571"/>
      <c r="L125" s="2571"/>
      <c r="M125" s="2571"/>
      <c r="N125" s="2535"/>
      <c r="O125" s="2535"/>
      <c r="P125" s="2535"/>
      <c r="Q125" s="2461"/>
      <c r="R125" s="2535"/>
      <c r="S125" s="2571"/>
      <c r="T125" s="2535"/>
      <c r="U125" s="2571"/>
      <c r="V125" s="2535"/>
      <c r="W125" s="2535"/>
      <c r="X125" s="2535"/>
      <c r="Y125" s="2535"/>
      <c r="Z125" s="2535"/>
      <c r="AA125" s="2535"/>
      <c r="AB125" s="2535"/>
      <c r="AC125" s="2535"/>
      <c r="AD125" s="2535"/>
      <c r="AE125" s="2535"/>
      <c r="AF125" s="2535"/>
      <c r="AG125" s="2535"/>
      <c r="AH125" s="2535"/>
      <c r="AI125" s="2535"/>
      <c r="AJ125" s="2535"/>
      <c r="AK125" s="2535"/>
      <c r="AL125" s="2535"/>
      <c r="AM125" s="2535"/>
      <c r="AN125" s="2535"/>
      <c r="AO125" s="2535"/>
      <c r="AP125" s="2535"/>
      <c r="AQ125" s="2535"/>
      <c r="AR125" s="2535"/>
      <c r="AS125" s="2535"/>
      <c r="AT125" s="2535"/>
      <c r="AU125" s="2535"/>
      <c r="AV125" s="2535"/>
      <c r="AW125" s="2535"/>
      <c r="AX125" s="2535"/>
      <c r="AY125" s="2535"/>
      <c r="AZ125" s="2535"/>
      <c r="BA125" s="2535"/>
      <c r="BB125" s="2535"/>
      <c r="BC125" s="2535"/>
      <c r="BD125" s="2535"/>
      <c r="BE125" s="2535"/>
    </row>
    <row r="126" spans="1:57">
      <c r="A126" s="2535"/>
      <c r="B126" s="2535"/>
      <c r="C126" s="2535"/>
      <c r="D126" s="2535"/>
      <c r="E126" s="2535"/>
      <c r="F126" s="2535"/>
      <c r="G126" s="2535"/>
      <c r="H126" s="2535"/>
      <c r="I126" s="2535"/>
      <c r="J126" s="2535"/>
      <c r="K126" s="2571"/>
      <c r="L126" s="2571"/>
      <c r="M126" s="2571"/>
      <c r="N126" s="2535"/>
      <c r="O126" s="2535"/>
      <c r="P126" s="2535"/>
      <c r="Q126" s="2461"/>
      <c r="R126" s="2535"/>
      <c r="S126" s="2571"/>
      <c r="T126" s="2535"/>
      <c r="U126" s="2571"/>
      <c r="V126" s="2535"/>
      <c r="W126" s="2535"/>
      <c r="X126" s="2535"/>
      <c r="Y126" s="2535"/>
      <c r="Z126" s="2535"/>
      <c r="AA126" s="2535"/>
      <c r="AB126" s="2535"/>
      <c r="AC126" s="2535"/>
      <c r="AD126" s="2535"/>
      <c r="AE126" s="2535"/>
      <c r="AF126" s="2535"/>
      <c r="AG126" s="2535"/>
      <c r="AH126" s="2535"/>
      <c r="AI126" s="2535"/>
      <c r="AJ126" s="2535"/>
      <c r="AK126" s="2535"/>
      <c r="AL126" s="2535"/>
      <c r="AM126" s="2535"/>
      <c r="AN126" s="2535"/>
      <c r="AO126" s="2535"/>
      <c r="AP126" s="2535"/>
      <c r="AQ126" s="2535"/>
      <c r="AR126" s="2535"/>
      <c r="AS126" s="2535"/>
      <c r="AT126" s="2535"/>
      <c r="AU126" s="2535"/>
      <c r="AV126" s="2535"/>
      <c r="AW126" s="2535"/>
      <c r="AX126" s="2535"/>
      <c r="AY126" s="2535"/>
      <c r="AZ126" s="2535"/>
      <c r="BA126" s="2535"/>
      <c r="BB126" s="2535"/>
      <c r="BC126" s="2535"/>
      <c r="BD126" s="2535"/>
      <c r="BE126" s="2535"/>
    </row>
    <row r="127" spans="1:57">
      <c r="A127" s="2535"/>
      <c r="B127" s="2535"/>
      <c r="C127" s="2535"/>
      <c r="D127" s="2535"/>
      <c r="E127" s="2535"/>
      <c r="F127" s="2535"/>
      <c r="G127" s="2535"/>
      <c r="H127" s="2535"/>
      <c r="I127" s="2535"/>
      <c r="J127" s="2535"/>
      <c r="K127" s="2571"/>
      <c r="L127" s="2571"/>
      <c r="M127" s="2571"/>
      <c r="N127" s="2535"/>
      <c r="O127" s="2535"/>
      <c r="P127" s="2535"/>
      <c r="Q127" s="2461"/>
      <c r="R127" s="2535"/>
      <c r="S127" s="2571"/>
      <c r="T127" s="2535"/>
      <c r="U127" s="2571"/>
      <c r="V127" s="2535"/>
      <c r="W127" s="2535"/>
      <c r="X127" s="2535"/>
      <c r="Y127" s="2535"/>
      <c r="Z127" s="2535"/>
      <c r="AA127" s="2535"/>
      <c r="AB127" s="2535"/>
      <c r="AC127" s="2535"/>
      <c r="AD127" s="2535"/>
      <c r="AE127" s="2535"/>
      <c r="AF127" s="2535"/>
      <c r="AG127" s="2535"/>
      <c r="AH127" s="2535"/>
      <c r="AI127" s="2535"/>
      <c r="AJ127" s="2535"/>
      <c r="AK127" s="2535"/>
      <c r="AL127" s="2535"/>
      <c r="AM127" s="2535"/>
      <c r="AN127" s="2535"/>
      <c r="AO127" s="2535"/>
      <c r="AP127" s="2535"/>
      <c r="AQ127" s="2535"/>
      <c r="AR127" s="2535"/>
      <c r="AS127" s="2535"/>
      <c r="AT127" s="2535"/>
      <c r="AU127" s="2535"/>
      <c r="AV127" s="2535"/>
      <c r="AW127" s="2535"/>
      <c r="AX127" s="2535"/>
      <c r="AY127" s="2535"/>
      <c r="AZ127" s="2535"/>
      <c r="BA127" s="2535"/>
      <c r="BB127" s="2535"/>
      <c r="BC127" s="2535"/>
      <c r="BD127" s="2535"/>
      <c r="BE127" s="2535"/>
    </row>
    <row r="128" spans="1:57">
      <c r="A128" s="2535"/>
      <c r="B128" s="2535"/>
      <c r="C128" s="2535"/>
      <c r="D128" s="2535"/>
      <c r="E128" s="2535"/>
      <c r="F128" s="2535"/>
      <c r="G128" s="2535"/>
      <c r="H128" s="2535"/>
      <c r="I128" s="2535"/>
      <c r="J128" s="2535"/>
      <c r="K128" s="2571"/>
      <c r="L128" s="2571"/>
      <c r="M128" s="2571"/>
      <c r="N128" s="2535"/>
      <c r="O128" s="2535"/>
      <c r="P128" s="2535"/>
      <c r="Q128" s="2461"/>
      <c r="R128" s="2535"/>
      <c r="S128" s="2571"/>
      <c r="T128" s="2535"/>
      <c r="U128" s="2571"/>
      <c r="V128" s="2535"/>
      <c r="W128" s="2535"/>
      <c r="X128" s="2535"/>
      <c r="Y128" s="2535"/>
      <c r="Z128" s="2535"/>
      <c r="AA128" s="2535"/>
      <c r="AB128" s="2535"/>
      <c r="AC128" s="2535"/>
      <c r="AD128" s="2535"/>
      <c r="AE128" s="2535"/>
      <c r="AF128" s="2535"/>
      <c r="AG128" s="2535"/>
      <c r="AH128" s="2535"/>
      <c r="AI128" s="2535"/>
      <c r="AJ128" s="2535"/>
      <c r="AK128" s="2535"/>
      <c r="AL128" s="2535"/>
      <c r="AM128" s="2535"/>
      <c r="AN128" s="2535"/>
      <c r="AO128" s="2535"/>
      <c r="AP128" s="2535"/>
      <c r="AQ128" s="2535"/>
      <c r="AR128" s="2535"/>
      <c r="AS128" s="2535"/>
      <c r="AT128" s="2535"/>
      <c r="AU128" s="2535"/>
      <c r="AV128" s="2535"/>
      <c r="AW128" s="2535"/>
      <c r="AX128" s="2535"/>
      <c r="AY128" s="2535"/>
      <c r="AZ128" s="2535"/>
      <c r="BA128" s="2535"/>
      <c r="BB128" s="2535"/>
      <c r="BC128" s="2535"/>
      <c r="BD128" s="2535"/>
      <c r="BE128" s="2535"/>
    </row>
    <row r="129" spans="1:57">
      <c r="A129" s="2535"/>
      <c r="B129" s="2535"/>
      <c r="C129" s="2535"/>
      <c r="D129" s="2535"/>
      <c r="E129" s="2535"/>
      <c r="F129" s="2535"/>
      <c r="G129" s="2535"/>
      <c r="H129" s="2535"/>
      <c r="I129" s="2535"/>
      <c r="J129" s="2535"/>
      <c r="K129" s="2571"/>
      <c r="L129" s="2571"/>
      <c r="M129" s="2571"/>
      <c r="N129" s="2535"/>
      <c r="O129" s="2535"/>
      <c r="P129" s="2535"/>
      <c r="Q129" s="2461"/>
      <c r="R129" s="2535"/>
      <c r="S129" s="2571"/>
      <c r="T129" s="2535"/>
      <c r="U129" s="2571"/>
      <c r="V129" s="2535"/>
      <c r="W129" s="2535"/>
      <c r="X129" s="2535"/>
      <c r="Y129" s="2535"/>
      <c r="Z129" s="2535"/>
      <c r="AA129" s="2535"/>
      <c r="AB129" s="2535"/>
      <c r="AC129" s="2535"/>
      <c r="AD129" s="2535"/>
      <c r="AE129" s="2535"/>
      <c r="AF129" s="2535"/>
      <c r="AG129" s="2535"/>
      <c r="AH129" s="2535"/>
      <c r="AI129" s="2535"/>
      <c r="AJ129" s="2535"/>
      <c r="AK129" s="2535"/>
      <c r="AL129" s="2535"/>
      <c r="AM129" s="2535"/>
      <c r="AN129" s="2535"/>
      <c r="AO129" s="2535"/>
      <c r="AP129" s="2535"/>
      <c r="AQ129" s="2535"/>
      <c r="AR129" s="2535"/>
      <c r="AS129" s="2535"/>
      <c r="AT129" s="2535"/>
      <c r="AU129" s="2535"/>
      <c r="AV129" s="2535"/>
      <c r="AW129" s="2535"/>
      <c r="AX129" s="2535"/>
      <c r="AY129" s="2535"/>
      <c r="AZ129" s="2535"/>
      <c r="BA129" s="2535"/>
      <c r="BB129" s="2535"/>
      <c r="BC129" s="2535"/>
      <c r="BD129" s="2535"/>
      <c r="BE129" s="2535"/>
    </row>
    <row r="130" spans="1:57">
      <c r="A130" s="2535"/>
      <c r="B130" s="2535"/>
      <c r="C130" s="2535"/>
      <c r="D130" s="2535"/>
      <c r="E130" s="2535"/>
      <c r="F130" s="2535"/>
      <c r="G130" s="2535"/>
      <c r="H130" s="2535"/>
      <c r="I130" s="2535"/>
      <c r="J130" s="2535"/>
      <c r="K130" s="2571"/>
      <c r="L130" s="2571"/>
      <c r="M130" s="2571"/>
      <c r="N130" s="2535"/>
      <c r="O130" s="2535"/>
      <c r="P130" s="2535"/>
      <c r="Q130" s="2461"/>
      <c r="R130" s="2535"/>
      <c r="S130" s="2571"/>
      <c r="T130" s="2535"/>
      <c r="U130" s="2571"/>
      <c r="V130" s="2535"/>
      <c r="W130" s="2535"/>
      <c r="X130" s="2535"/>
      <c r="Y130" s="2535"/>
      <c r="Z130" s="2535"/>
      <c r="AA130" s="2535"/>
      <c r="AB130" s="2535"/>
      <c r="AC130" s="2535"/>
      <c r="AD130" s="2535"/>
      <c r="AE130" s="2535"/>
      <c r="AF130" s="2535"/>
      <c r="AG130" s="2535"/>
      <c r="AH130" s="2535"/>
      <c r="AI130" s="2535"/>
      <c r="AJ130" s="2535"/>
      <c r="AK130" s="2535"/>
      <c r="AL130" s="2535"/>
      <c r="AM130" s="2535"/>
      <c r="AN130" s="2535"/>
      <c r="AO130" s="2535"/>
      <c r="AP130" s="2535"/>
      <c r="AQ130" s="2535"/>
      <c r="AR130" s="2535"/>
      <c r="AS130" s="2535"/>
      <c r="AT130" s="2535"/>
      <c r="AU130" s="2535"/>
      <c r="AV130" s="2535"/>
      <c r="AW130" s="2535"/>
      <c r="AX130" s="2535"/>
      <c r="AY130" s="2535"/>
      <c r="AZ130" s="2535"/>
      <c r="BA130" s="2535"/>
      <c r="BB130" s="2535"/>
      <c r="BC130" s="2535"/>
      <c r="BD130" s="2535"/>
      <c r="BE130" s="2535"/>
    </row>
    <row r="131" spans="1:57">
      <c r="A131" s="2535"/>
      <c r="B131" s="2535"/>
      <c r="C131" s="2535"/>
      <c r="D131" s="2535"/>
      <c r="E131" s="2535"/>
      <c r="F131" s="2535"/>
      <c r="G131" s="2535"/>
      <c r="H131" s="2535"/>
      <c r="I131" s="2535"/>
      <c r="J131" s="2535"/>
      <c r="K131" s="2571"/>
      <c r="L131" s="2571"/>
      <c r="M131" s="2571"/>
      <c r="N131" s="2535"/>
      <c r="O131" s="2535"/>
      <c r="P131" s="2535"/>
      <c r="Q131" s="2461"/>
      <c r="R131" s="2535"/>
      <c r="S131" s="2571"/>
      <c r="T131" s="2535"/>
      <c r="U131" s="2571"/>
      <c r="V131" s="2535"/>
      <c r="W131" s="2535"/>
      <c r="X131" s="2535"/>
      <c r="Y131" s="2535"/>
      <c r="Z131" s="2535"/>
      <c r="AA131" s="2535"/>
      <c r="AB131" s="2535"/>
      <c r="AC131" s="2535"/>
      <c r="AD131" s="2535"/>
      <c r="AE131" s="2535"/>
      <c r="AF131" s="2535"/>
      <c r="AG131" s="2535"/>
      <c r="AH131" s="2535"/>
      <c r="AI131" s="2535"/>
      <c r="AJ131" s="2535"/>
      <c r="AK131" s="2535"/>
      <c r="AL131" s="2535"/>
      <c r="AM131" s="2535"/>
      <c r="AN131" s="2535"/>
      <c r="AO131" s="2535"/>
      <c r="AP131" s="2535"/>
      <c r="AQ131" s="2535"/>
      <c r="AR131" s="2535"/>
      <c r="AS131" s="2535"/>
      <c r="AT131" s="2535"/>
      <c r="AU131" s="2535"/>
      <c r="AV131" s="2535"/>
      <c r="AW131" s="2535"/>
      <c r="AX131" s="2535"/>
      <c r="AY131" s="2535"/>
      <c r="AZ131" s="2535"/>
      <c r="BA131" s="2535"/>
      <c r="BB131" s="2535"/>
      <c r="BC131" s="2535"/>
      <c r="BD131" s="2535"/>
      <c r="BE131" s="2535"/>
    </row>
    <row r="132" spans="1:57">
      <c r="A132" s="2535"/>
      <c r="B132" s="2535"/>
      <c r="C132" s="2535"/>
      <c r="D132" s="2535"/>
      <c r="E132" s="2535"/>
      <c r="F132" s="2535"/>
      <c r="G132" s="2535"/>
      <c r="H132" s="2535"/>
      <c r="I132" s="2535"/>
      <c r="J132" s="2535"/>
      <c r="K132" s="2571"/>
      <c r="L132" s="2571"/>
      <c r="M132" s="2571"/>
      <c r="N132" s="2535"/>
      <c r="O132" s="2535"/>
      <c r="P132" s="2535"/>
      <c r="Q132" s="2461"/>
      <c r="R132" s="2535"/>
      <c r="S132" s="2571"/>
      <c r="T132" s="2535"/>
      <c r="U132" s="2571"/>
      <c r="V132" s="2535"/>
      <c r="W132" s="2535"/>
      <c r="X132" s="2535"/>
      <c r="Y132" s="2535"/>
      <c r="Z132" s="2535"/>
      <c r="AA132" s="2535"/>
      <c r="AB132" s="2535"/>
      <c r="AC132" s="2535"/>
      <c r="AD132" s="2535"/>
      <c r="AE132" s="2535"/>
      <c r="AF132" s="2535"/>
      <c r="AG132" s="2535"/>
      <c r="AH132" s="2535"/>
      <c r="AI132" s="2535"/>
      <c r="AJ132" s="2535"/>
      <c r="AK132" s="2535"/>
      <c r="AL132" s="2535"/>
      <c r="AM132" s="2535"/>
      <c r="AN132" s="2535"/>
      <c r="AO132" s="2535"/>
      <c r="AP132" s="2535"/>
      <c r="AQ132" s="2535"/>
      <c r="AR132" s="2535"/>
      <c r="AS132" s="2535"/>
      <c r="AT132" s="2535"/>
      <c r="AU132" s="2535"/>
      <c r="AV132" s="2535"/>
      <c r="AW132" s="2535"/>
      <c r="AX132" s="2535"/>
      <c r="AY132" s="2535"/>
      <c r="AZ132" s="2535"/>
      <c r="BA132" s="2535"/>
      <c r="BB132" s="2535"/>
      <c r="BC132" s="2535"/>
      <c r="BD132" s="2535"/>
      <c r="BE132" s="2535"/>
    </row>
    <row r="133" spans="1:57">
      <c r="A133" s="2535"/>
      <c r="B133" s="2535"/>
      <c r="C133" s="2535"/>
      <c r="D133" s="2535"/>
      <c r="E133" s="2535"/>
      <c r="F133" s="2535"/>
      <c r="G133" s="2535"/>
      <c r="H133" s="2535"/>
      <c r="I133" s="2535"/>
      <c r="J133" s="2535"/>
      <c r="K133" s="2571"/>
      <c r="L133" s="2571"/>
      <c r="M133" s="2571"/>
      <c r="N133" s="2535"/>
      <c r="O133" s="2535"/>
      <c r="P133" s="2535"/>
      <c r="Q133" s="2461"/>
      <c r="R133" s="2535"/>
      <c r="S133" s="2571"/>
      <c r="T133" s="2535"/>
      <c r="U133" s="2571"/>
      <c r="V133" s="2535"/>
      <c r="W133" s="2535"/>
      <c r="X133" s="2535"/>
      <c r="Y133" s="2535"/>
      <c r="Z133" s="2535"/>
      <c r="AA133" s="2535"/>
      <c r="AB133" s="2535"/>
      <c r="AC133" s="2535"/>
      <c r="AD133" s="2535"/>
      <c r="AE133" s="2535"/>
      <c r="AF133" s="2535"/>
      <c r="AG133" s="2535"/>
      <c r="AH133" s="2535"/>
      <c r="AI133" s="2535"/>
      <c r="AJ133" s="2535"/>
      <c r="AK133" s="2535"/>
      <c r="AL133" s="2535"/>
      <c r="AM133" s="2535"/>
      <c r="AN133" s="2535"/>
      <c r="AO133" s="2535"/>
      <c r="AP133" s="2535"/>
      <c r="AQ133" s="2535"/>
      <c r="AR133" s="2535"/>
      <c r="AS133" s="2535"/>
      <c r="AT133" s="2535"/>
      <c r="AU133" s="2535"/>
      <c r="AV133" s="2535"/>
      <c r="AW133" s="2535"/>
      <c r="AX133" s="2535"/>
      <c r="AY133" s="2535"/>
      <c r="AZ133" s="2535"/>
      <c r="BA133" s="2535"/>
      <c r="BB133" s="2535"/>
      <c r="BC133" s="2535"/>
      <c r="BD133" s="2535"/>
      <c r="BE133" s="2535"/>
    </row>
    <row r="134" spans="1:57">
      <c r="A134" s="2535"/>
      <c r="B134" s="2535"/>
      <c r="C134" s="2535"/>
      <c r="D134" s="2535"/>
      <c r="E134" s="2535"/>
      <c r="F134" s="2535"/>
      <c r="G134" s="2535"/>
      <c r="H134" s="2535"/>
      <c r="I134" s="2535"/>
      <c r="J134" s="2535"/>
      <c r="K134" s="2571"/>
      <c r="L134" s="2571"/>
      <c r="M134" s="2571"/>
      <c r="N134" s="2535"/>
      <c r="O134" s="2535"/>
      <c r="P134" s="2535"/>
      <c r="Q134" s="2461"/>
      <c r="R134" s="2535"/>
      <c r="S134" s="2571"/>
      <c r="T134" s="2535"/>
      <c r="U134" s="2571"/>
      <c r="V134" s="2535"/>
      <c r="W134" s="2535"/>
      <c r="X134" s="2535"/>
      <c r="Y134" s="2535"/>
      <c r="Z134" s="2535"/>
      <c r="AA134" s="2535"/>
      <c r="AB134" s="2535"/>
      <c r="AC134" s="2535"/>
      <c r="AD134" s="2535"/>
      <c r="AE134" s="2535"/>
      <c r="AF134" s="2535"/>
      <c r="AG134" s="2535"/>
      <c r="AH134" s="2535"/>
      <c r="AI134" s="2535"/>
      <c r="AJ134" s="2535"/>
      <c r="AK134" s="2535"/>
      <c r="AL134" s="2535"/>
      <c r="AM134" s="2535"/>
      <c r="AN134" s="2535"/>
      <c r="AO134" s="2535"/>
      <c r="AP134" s="2535"/>
      <c r="AQ134" s="2535"/>
      <c r="AR134" s="2535"/>
      <c r="AS134" s="2535"/>
      <c r="AT134" s="2535"/>
      <c r="AU134" s="2535"/>
      <c r="AV134" s="2535"/>
      <c r="AW134" s="2535"/>
      <c r="AX134" s="2535"/>
      <c r="AY134" s="2535"/>
      <c r="AZ134" s="2535"/>
      <c r="BA134" s="2535"/>
      <c r="BB134" s="2535"/>
      <c r="BC134" s="2535"/>
      <c r="BD134" s="2535"/>
      <c r="BE134" s="2535"/>
    </row>
    <row r="135" spans="1:57">
      <c r="A135" s="2535"/>
      <c r="B135" s="2535"/>
      <c r="C135" s="2535"/>
      <c r="D135" s="2535"/>
      <c r="E135" s="2535"/>
      <c r="F135" s="2535"/>
      <c r="G135" s="2535"/>
      <c r="H135" s="2535"/>
      <c r="I135" s="2535"/>
      <c r="J135" s="2535"/>
      <c r="K135" s="2571"/>
      <c r="L135" s="2571"/>
      <c r="M135" s="2571"/>
      <c r="N135" s="2535"/>
      <c r="O135" s="2535"/>
      <c r="P135" s="2535"/>
      <c r="Q135" s="2461"/>
      <c r="R135" s="2535"/>
      <c r="S135" s="2571"/>
      <c r="T135" s="2535"/>
      <c r="U135" s="2571"/>
      <c r="V135" s="2535"/>
      <c r="W135" s="2535"/>
      <c r="X135" s="2535"/>
      <c r="Y135" s="2535"/>
      <c r="Z135" s="2535"/>
      <c r="AA135" s="2535"/>
      <c r="AB135" s="2535"/>
      <c r="AC135" s="2535"/>
      <c r="AD135" s="2535"/>
      <c r="AE135" s="2535"/>
      <c r="AF135" s="2535"/>
      <c r="AG135" s="2535"/>
      <c r="AH135" s="2535"/>
      <c r="AI135" s="2535"/>
      <c r="AJ135" s="2535"/>
      <c r="AK135" s="2535"/>
      <c r="AL135" s="2535"/>
      <c r="AM135" s="2535"/>
      <c r="AN135" s="2535"/>
      <c r="AO135" s="2535"/>
      <c r="AP135" s="2535"/>
      <c r="AQ135" s="2535"/>
      <c r="AR135" s="2535"/>
      <c r="AS135" s="2535"/>
      <c r="AT135" s="2535"/>
      <c r="AU135" s="2535"/>
      <c r="AV135" s="2535"/>
      <c r="AW135" s="2535"/>
      <c r="AX135" s="2535"/>
      <c r="AY135" s="2535"/>
      <c r="AZ135" s="2535"/>
      <c r="BA135" s="2535"/>
      <c r="BB135" s="2535"/>
      <c r="BC135" s="2535"/>
      <c r="BD135" s="2535"/>
      <c r="BE135" s="2535"/>
    </row>
    <row r="136" spans="1:57">
      <c r="A136" s="2535"/>
      <c r="B136" s="2535"/>
      <c r="C136" s="2535"/>
      <c r="D136" s="2535"/>
      <c r="E136" s="2535"/>
      <c r="F136" s="2535"/>
      <c r="G136" s="2535"/>
      <c r="H136" s="2535"/>
      <c r="I136" s="2535"/>
      <c r="J136" s="2535"/>
      <c r="K136" s="2571"/>
      <c r="L136" s="2571"/>
      <c r="M136" s="2571"/>
      <c r="N136" s="2535"/>
      <c r="O136" s="2535"/>
      <c r="P136" s="2535"/>
      <c r="Q136" s="2461"/>
      <c r="R136" s="2535"/>
      <c r="S136" s="2571"/>
      <c r="T136" s="2535"/>
      <c r="U136" s="2571"/>
      <c r="V136" s="2535"/>
      <c r="W136" s="2535"/>
      <c r="X136" s="2535"/>
      <c r="Y136" s="2535"/>
      <c r="Z136" s="2535"/>
      <c r="AA136" s="2535"/>
      <c r="AB136" s="2535"/>
      <c r="AC136" s="2535"/>
      <c r="AD136" s="2535"/>
      <c r="AE136" s="2535"/>
      <c r="AF136" s="2535"/>
      <c r="AG136" s="2535"/>
      <c r="AH136" s="2535"/>
      <c r="AI136" s="2535"/>
      <c r="AJ136" s="2535"/>
      <c r="AK136" s="2535"/>
      <c r="AL136" s="2535"/>
      <c r="AM136" s="2535"/>
      <c r="AN136" s="2535"/>
      <c r="AO136" s="2535"/>
      <c r="AP136" s="2535"/>
      <c r="AQ136" s="2535"/>
      <c r="AR136" s="2535"/>
      <c r="AS136" s="2535"/>
      <c r="AT136" s="2535"/>
      <c r="AU136" s="2535"/>
      <c r="AV136" s="2535"/>
      <c r="AW136" s="2535"/>
      <c r="AX136" s="2535"/>
      <c r="AY136" s="2535"/>
      <c r="AZ136" s="2535"/>
      <c r="BA136" s="2535"/>
      <c r="BB136" s="2535"/>
      <c r="BC136" s="2535"/>
      <c r="BD136" s="2535"/>
      <c r="BE136" s="2535"/>
    </row>
    <row r="137" spans="1:57">
      <c r="A137" s="2535"/>
      <c r="B137" s="2535"/>
      <c r="C137" s="2535"/>
      <c r="D137" s="2535"/>
      <c r="E137" s="2535"/>
      <c r="F137" s="2535"/>
      <c r="G137" s="2535"/>
      <c r="H137" s="2535"/>
      <c r="I137" s="2535"/>
      <c r="J137" s="2535"/>
      <c r="K137" s="2571"/>
      <c r="L137" s="2571"/>
      <c r="M137" s="2571"/>
      <c r="N137" s="2535"/>
      <c r="O137" s="2535"/>
      <c r="P137" s="2535"/>
      <c r="Q137" s="2461"/>
      <c r="R137" s="2535"/>
      <c r="S137" s="2571"/>
      <c r="T137" s="2535"/>
      <c r="U137" s="2571"/>
      <c r="V137" s="2535"/>
      <c r="W137" s="2535"/>
      <c r="X137" s="2535"/>
      <c r="Y137" s="2535"/>
      <c r="Z137" s="2535"/>
      <c r="AA137" s="2535"/>
      <c r="AB137" s="2535"/>
      <c r="AC137" s="2535"/>
      <c r="AD137" s="2535"/>
      <c r="AE137" s="2535"/>
      <c r="AF137" s="2535"/>
      <c r="AG137" s="2535"/>
      <c r="AH137" s="2535"/>
      <c r="AI137" s="2535"/>
      <c r="AJ137" s="2535"/>
      <c r="AK137" s="2535"/>
      <c r="AL137" s="2535"/>
      <c r="AM137" s="2535"/>
      <c r="AN137" s="2535"/>
      <c r="AO137" s="2535"/>
      <c r="AP137" s="2535"/>
      <c r="AQ137" s="2535"/>
      <c r="AR137" s="2535"/>
      <c r="AS137" s="2535"/>
      <c r="AT137" s="2535"/>
      <c r="AU137" s="2535"/>
      <c r="AV137" s="2535"/>
      <c r="AW137" s="2535"/>
      <c r="AX137" s="2535"/>
      <c r="AY137" s="2535"/>
      <c r="AZ137" s="2535"/>
      <c r="BA137" s="2535"/>
      <c r="BB137" s="2535"/>
      <c r="BC137" s="2535"/>
      <c r="BD137" s="2535"/>
      <c r="BE137" s="2535"/>
    </row>
    <row r="138" spans="1:57">
      <c r="A138" s="2535"/>
      <c r="B138" s="2535"/>
      <c r="C138" s="2535"/>
      <c r="D138" s="2535"/>
      <c r="E138" s="2535"/>
      <c r="F138" s="2535"/>
      <c r="G138" s="2535"/>
      <c r="H138" s="2535"/>
      <c r="I138" s="2535"/>
      <c r="J138" s="2535"/>
      <c r="K138" s="2571"/>
      <c r="L138" s="2571"/>
      <c r="M138" s="2571"/>
      <c r="N138" s="2535"/>
      <c r="O138" s="2535"/>
      <c r="P138" s="2535"/>
      <c r="Q138" s="2461"/>
      <c r="R138" s="2535"/>
      <c r="S138" s="2571"/>
      <c r="T138" s="2535"/>
      <c r="U138" s="2571"/>
      <c r="V138" s="2535"/>
      <c r="W138" s="2535"/>
      <c r="X138" s="2535"/>
      <c r="Y138" s="2535"/>
      <c r="Z138" s="2535"/>
      <c r="AA138" s="2535"/>
      <c r="AB138" s="2535"/>
      <c r="AC138" s="2535"/>
      <c r="AD138" s="2535"/>
      <c r="AE138" s="2535"/>
      <c r="AF138" s="2535"/>
      <c r="AG138" s="2535"/>
      <c r="AH138" s="2535"/>
      <c r="AI138" s="2535"/>
      <c r="AJ138" s="2535"/>
      <c r="AK138" s="2535"/>
      <c r="AL138" s="2535"/>
      <c r="AM138" s="2535"/>
      <c r="AN138" s="2535"/>
      <c r="AO138" s="2535"/>
      <c r="AP138" s="2535"/>
      <c r="AQ138" s="2535"/>
      <c r="AR138" s="2535"/>
      <c r="AS138" s="2535"/>
      <c r="AT138" s="2535"/>
      <c r="AU138" s="2535"/>
      <c r="AV138" s="2535"/>
      <c r="AW138" s="2535"/>
      <c r="AX138" s="2535"/>
      <c r="AY138" s="2535"/>
      <c r="AZ138" s="2535"/>
      <c r="BA138" s="2535"/>
      <c r="BB138" s="2535"/>
      <c r="BC138" s="2535"/>
      <c r="BD138" s="2535"/>
      <c r="BE138" s="2535"/>
    </row>
    <row r="139" spans="1:57">
      <c r="A139" s="2535"/>
      <c r="B139" s="2535"/>
      <c r="C139" s="2535"/>
      <c r="D139" s="2535"/>
      <c r="E139" s="2535"/>
      <c r="F139" s="2535"/>
      <c r="G139" s="2535"/>
      <c r="H139" s="2535"/>
      <c r="I139" s="2535"/>
      <c r="J139" s="2535"/>
      <c r="K139" s="2571"/>
      <c r="L139" s="2571"/>
      <c r="M139" s="2571"/>
      <c r="N139" s="2535"/>
      <c r="O139" s="2535"/>
      <c r="P139" s="2535"/>
      <c r="Q139" s="2461"/>
      <c r="R139" s="2535"/>
      <c r="S139" s="2571"/>
      <c r="T139" s="2535"/>
      <c r="U139" s="2571"/>
      <c r="V139" s="2535"/>
      <c r="W139" s="2535"/>
      <c r="X139" s="2535"/>
      <c r="Y139" s="2535"/>
      <c r="Z139" s="2535"/>
      <c r="AA139" s="2535"/>
      <c r="AB139" s="2535"/>
      <c r="AC139" s="2535"/>
      <c r="AD139" s="2535"/>
      <c r="AE139" s="2535"/>
      <c r="AF139" s="2535"/>
      <c r="AG139" s="2535"/>
      <c r="AH139" s="2535"/>
      <c r="AI139" s="2535"/>
      <c r="AJ139" s="2535"/>
      <c r="AK139" s="2535"/>
      <c r="AL139" s="2535"/>
      <c r="AM139" s="2535"/>
      <c r="AN139" s="2535"/>
      <c r="AO139" s="2535"/>
      <c r="AP139" s="2535"/>
      <c r="AQ139" s="2535"/>
      <c r="AR139" s="2535"/>
      <c r="AS139" s="2535"/>
      <c r="AT139" s="2535"/>
      <c r="AU139" s="2535"/>
      <c r="AV139" s="2535"/>
      <c r="AW139" s="2535"/>
      <c r="AX139" s="2535"/>
      <c r="AY139" s="2535"/>
      <c r="AZ139" s="2535"/>
      <c r="BA139" s="2535"/>
      <c r="BB139" s="2535"/>
      <c r="BC139" s="2535"/>
      <c r="BD139" s="2535"/>
      <c r="BE139" s="2535"/>
    </row>
    <row r="140" spans="1:57">
      <c r="A140" s="2535"/>
      <c r="B140" s="2535"/>
      <c r="C140" s="2535"/>
      <c r="D140" s="2535"/>
      <c r="E140" s="2535"/>
      <c r="F140" s="2535"/>
      <c r="G140" s="2535"/>
      <c r="H140" s="2535"/>
      <c r="I140" s="2535"/>
      <c r="J140" s="2535"/>
      <c r="K140" s="2571"/>
      <c r="L140" s="2571"/>
      <c r="M140" s="2571"/>
      <c r="N140" s="2535"/>
      <c r="O140" s="2535"/>
      <c r="P140" s="2535"/>
      <c r="Q140" s="2461"/>
      <c r="R140" s="2535"/>
      <c r="S140" s="2571"/>
      <c r="T140" s="2535"/>
      <c r="U140" s="2571"/>
      <c r="V140" s="2535"/>
      <c r="W140" s="2535"/>
      <c r="X140" s="2535"/>
      <c r="Y140" s="2535"/>
      <c r="Z140" s="2535"/>
      <c r="AA140" s="2535"/>
      <c r="AB140" s="2535"/>
      <c r="AC140" s="2535"/>
      <c r="AD140" s="2535"/>
      <c r="AE140" s="2535"/>
      <c r="AF140" s="2535"/>
      <c r="AG140" s="2535"/>
      <c r="AH140" s="2535"/>
      <c r="AI140" s="2535"/>
      <c r="AJ140" s="2535"/>
      <c r="AK140" s="2535"/>
      <c r="AL140" s="2535"/>
      <c r="AM140" s="2535"/>
      <c r="AN140" s="2535"/>
      <c r="AO140" s="2535"/>
      <c r="AP140" s="2535"/>
      <c r="AQ140" s="2535"/>
      <c r="AR140" s="2535"/>
      <c r="AS140" s="2535"/>
      <c r="AT140" s="2535"/>
      <c r="AU140" s="2535"/>
      <c r="AV140" s="2535"/>
      <c r="AW140" s="2535"/>
      <c r="AX140" s="2535"/>
      <c r="AY140" s="2535"/>
      <c r="AZ140" s="2535"/>
      <c r="BA140" s="2535"/>
      <c r="BB140" s="2535"/>
      <c r="BC140" s="2535"/>
      <c r="BD140" s="2535"/>
      <c r="BE140" s="2535"/>
    </row>
    <row r="141" spans="1:57">
      <c r="A141" s="2535"/>
      <c r="B141" s="2535"/>
      <c r="C141" s="2535"/>
      <c r="D141" s="2535"/>
      <c r="E141" s="2535"/>
      <c r="F141" s="2535"/>
      <c r="G141" s="2535"/>
      <c r="H141" s="2535"/>
      <c r="I141" s="2535"/>
      <c r="J141" s="2535"/>
      <c r="K141" s="2571"/>
      <c r="L141" s="2571"/>
      <c r="M141" s="2571"/>
      <c r="N141" s="2535"/>
      <c r="O141" s="2535"/>
      <c r="P141" s="2535"/>
      <c r="Q141" s="2461"/>
      <c r="R141" s="2535"/>
      <c r="S141" s="2571"/>
      <c r="T141" s="2535"/>
      <c r="U141" s="2571"/>
      <c r="V141" s="2535"/>
      <c r="W141" s="2535"/>
      <c r="X141" s="2535"/>
      <c r="Y141" s="2535"/>
      <c r="Z141" s="2535"/>
      <c r="AA141" s="2535"/>
      <c r="AB141" s="2535"/>
      <c r="AC141" s="2535"/>
      <c r="AD141" s="2535"/>
      <c r="AE141" s="2535"/>
      <c r="AF141" s="2535"/>
      <c r="AG141" s="2535"/>
      <c r="AH141" s="2535"/>
      <c r="AI141" s="2535"/>
      <c r="AJ141" s="2535"/>
      <c r="AK141" s="2535"/>
      <c r="AL141" s="2535"/>
      <c r="AM141" s="2535"/>
      <c r="AN141" s="2535"/>
      <c r="AO141" s="2535"/>
      <c r="AP141" s="2535"/>
      <c r="AQ141" s="2535"/>
      <c r="AR141" s="2535"/>
      <c r="AS141" s="2535"/>
      <c r="AT141" s="2535"/>
      <c r="AU141" s="2535"/>
      <c r="AV141" s="2535"/>
      <c r="AW141" s="2535"/>
      <c r="AX141" s="2535"/>
      <c r="AY141" s="2535"/>
      <c r="AZ141" s="2535"/>
      <c r="BA141" s="2535"/>
      <c r="BB141" s="2535"/>
      <c r="BC141" s="2535"/>
      <c r="BD141" s="2535"/>
      <c r="BE141" s="2535"/>
    </row>
    <row r="142" spans="1:57">
      <c r="A142" s="2535"/>
      <c r="B142" s="2535"/>
      <c r="C142" s="2535"/>
      <c r="D142" s="2535"/>
      <c r="E142" s="2535"/>
      <c r="F142" s="2535"/>
      <c r="G142" s="2535"/>
      <c r="H142" s="2535"/>
      <c r="I142" s="2535"/>
      <c r="J142" s="2535"/>
      <c r="K142" s="2571"/>
      <c r="L142" s="2571"/>
      <c r="M142" s="2571"/>
      <c r="N142" s="2535"/>
      <c r="O142" s="2535"/>
      <c r="P142" s="2535"/>
      <c r="Q142" s="2461"/>
      <c r="R142" s="2535"/>
      <c r="S142" s="2571"/>
      <c r="T142" s="2535"/>
      <c r="U142" s="2571"/>
      <c r="V142" s="2535"/>
      <c r="W142" s="2535"/>
      <c r="X142" s="2535"/>
      <c r="Y142" s="2535"/>
      <c r="Z142" s="2535"/>
      <c r="AA142" s="2535"/>
      <c r="AB142" s="2535"/>
      <c r="AC142" s="2535"/>
      <c r="AD142" s="2535"/>
      <c r="AE142" s="2535"/>
      <c r="AF142" s="2535"/>
      <c r="AG142" s="2535"/>
      <c r="AH142" s="2535"/>
      <c r="AI142" s="2535"/>
      <c r="AJ142" s="2535"/>
      <c r="AK142" s="2535"/>
      <c r="AL142" s="2535"/>
      <c r="AM142" s="2535"/>
      <c r="AN142" s="2535"/>
      <c r="AO142" s="2535"/>
      <c r="AP142" s="2535"/>
      <c r="AQ142" s="2535"/>
      <c r="AR142" s="2535"/>
      <c r="AS142" s="2535"/>
      <c r="AT142" s="2535"/>
      <c r="AU142" s="2535"/>
      <c r="AV142" s="2535"/>
      <c r="AW142" s="2535"/>
      <c r="AX142" s="2535"/>
      <c r="AY142" s="2535"/>
      <c r="AZ142" s="2535"/>
      <c r="BA142" s="2535"/>
      <c r="BB142" s="2535"/>
      <c r="BC142" s="2535"/>
      <c r="BD142" s="2535"/>
      <c r="BE142" s="2535"/>
    </row>
    <row r="143" spans="1:57">
      <c r="A143" s="2535"/>
      <c r="B143" s="2535"/>
      <c r="C143" s="2535"/>
      <c r="D143" s="2535"/>
      <c r="E143" s="2535"/>
      <c r="F143" s="2535"/>
      <c r="G143" s="2535"/>
      <c r="H143" s="2535"/>
      <c r="I143" s="2535"/>
      <c r="J143" s="2535"/>
      <c r="K143" s="2571"/>
      <c r="L143" s="2571"/>
      <c r="M143" s="2571"/>
      <c r="N143" s="2535"/>
      <c r="O143" s="2535"/>
      <c r="P143" s="2535"/>
      <c r="Q143" s="2461"/>
      <c r="R143" s="2535"/>
      <c r="S143" s="2571"/>
      <c r="T143" s="2535"/>
      <c r="U143" s="2571"/>
      <c r="V143" s="2535"/>
      <c r="W143" s="2535"/>
      <c r="X143" s="2535"/>
      <c r="Y143" s="2535"/>
      <c r="Z143" s="2535"/>
      <c r="AA143" s="2535"/>
      <c r="AB143" s="2535"/>
      <c r="AC143" s="2535"/>
      <c r="AD143" s="2535"/>
      <c r="AE143" s="2535"/>
      <c r="AF143" s="2535"/>
      <c r="AG143" s="2535"/>
      <c r="AH143" s="2535"/>
      <c r="AI143" s="2535"/>
      <c r="AJ143" s="2535"/>
      <c r="AK143" s="2535"/>
      <c r="AL143" s="2535"/>
      <c r="AM143" s="2535"/>
      <c r="AN143" s="2535"/>
      <c r="AO143" s="2535"/>
      <c r="AP143" s="2535"/>
      <c r="AQ143" s="2535"/>
      <c r="AR143" s="2535"/>
      <c r="AS143" s="2535"/>
      <c r="AT143" s="2535"/>
      <c r="AU143" s="2535"/>
      <c r="AV143" s="2535"/>
      <c r="AW143" s="2535"/>
      <c r="AX143" s="2535"/>
      <c r="AY143" s="2535"/>
      <c r="AZ143" s="2535"/>
      <c r="BA143" s="2535"/>
      <c r="BB143" s="2535"/>
      <c r="BC143" s="2535"/>
      <c r="BD143" s="2535"/>
      <c r="BE143" s="2535"/>
    </row>
    <row r="144" spans="1:57">
      <c r="A144" s="2535"/>
      <c r="B144" s="2535"/>
      <c r="C144" s="2535"/>
      <c r="D144" s="2535"/>
      <c r="E144" s="2535"/>
      <c r="F144" s="2535"/>
      <c r="G144" s="2535"/>
      <c r="H144" s="2535"/>
      <c r="I144" s="2535"/>
      <c r="J144" s="2535"/>
      <c r="K144" s="2571"/>
      <c r="L144" s="2571"/>
      <c r="M144" s="2571"/>
      <c r="N144" s="2535"/>
      <c r="O144" s="2535"/>
      <c r="P144" s="2535"/>
      <c r="Q144" s="2461"/>
      <c r="R144" s="2535"/>
      <c r="S144" s="2571"/>
      <c r="T144" s="2535"/>
      <c r="U144" s="2571"/>
      <c r="V144" s="2535"/>
      <c r="W144" s="2535"/>
      <c r="X144" s="2535"/>
      <c r="Y144" s="2535"/>
      <c r="Z144" s="2535"/>
      <c r="AA144" s="2535"/>
      <c r="AB144" s="2535"/>
      <c r="AC144" s="2535"/>
      <c r="AD144" s="2535"/>
      <c r="AE144" s="2535"/>
      <c r="AF144" s="2535"/>
      <c r="AG144" s="2535"/>
      <c r="AH144" s="2535"/>
      <c r="AI144" s="2535"/>
      <c r="AJ144" s="2535"/>
      <c r="AK144" s="2535"/>
      <c r="AL144" s="2535"/>
      <c r="AM144" s="2535"/>
      <c r="AN144" s="2535"/>
      <c r="AO144" s="2535"/>
      <c r="AP144" s="2535"/>
      <c r="AQ144" s="2535"/>
      <c r="AR144" s="2535"/>
      <c r="AS144" s="2535"/>
      <c r="AT144" s="2535"/>
      <c r="AU144" s="2535"/>
      <c r="AV144" s="2535"/>
      <c r="AW144" s="2535"/>
      <c r="AX144" s="2535"/>
      <c r="AY144" s="2535"/>
      <c r="AZ144" s="2535"/>
      <c r="BA144" s="2535"/>
      <c r="BB144" s="2535"/>
      <c r="BC144" s="2535"/>
      <c r="BD144" s="2535"/>
      <c r="BE144" s="2535"/>
    </row>
    <row r="145" spans="1:57">
      <c r="A145" s="2535"/>
      <c r="B145" s="2535"/>
      <c r="C145" s="2535"/>
      <c r="D145" s="2535"/>
      <c r="E145" s="2535"/>
      <c r="F145" s="2535"/>
      <c r="G145" s="2535"/>
      <c r="H145" s="2535"/>
      <c r="I145" s="2535"/>
      <c r="J145" s="2535"/>
      <c r="K145" s="2571"/>
      <c r="L145" s="2571"/>
      <c r="M145" s="2571"/>
      <c r="N145" s="2535"/>
      <c r="O145" s="2535"/>
      <c r="P145" s="2535"/>
      <c r="Q145" s="2461"/>
      <c r="R145" s="2535"/>
      <c r="S145" s="2571"/>
      <c r="T145" s="2535"/>
      <c r="U145" s="2571"/>
      <c r="V145" s="2535"/>
      <c r="W145" s="2535"/>
      <c r="X145" s="2535"/>
      <c r="Y145" s="2535"/>
      <c r="Z145" s="2535"/>
      <c r="AA145" s="2535"/>
      <c r="AB145" s="2535"/>
      <c r="AC145" s="2535"/>
      <c r="AD145" s="2535"/>
      <c r="AE145" s="2535"/>
      <c r="AF145" s="2535"/>
      <c r="AG145" s="2535"/>
      <c r="AH145" s="2535"/>
      <c r="AI145" s="2535"/>
      <c r="AJ145" s="2535"/>
      <c r="AK145" s="2535"/>
      <c r="AL145" s="2535"/>
      <c r="AM145" s="2535"/>
      <c r="AN145" s="2535"/>
      <c r="AO145" s="2535"/>
      <c r="AP145" s="2535"/>
      <c r="AQ145" s="2535"/>
      <c r="AR145" s="2535"/>
      <c r="AS145" s="2535"/>
      <c r="AT145" s="2535"/>
      <c r="AU145" s="2535"/>
      <c r="AV145" s="2535"/>
      <c r="AW145" s="2535"/>
      <c r="AX145" s="2535"/>
      <c r="AY145" s="2535"/>
      <c r="AZ145" s="2535"/>
      <c r="BA145" s="2535"/>
      <c r="BB145" s="2535"/>
      <c r="BC145" s="2535"/>
      <c r="BD145" s="2535"/>
      <c r="BE145" s="2535"/>
    </row>
    <row r="146" spans="1:57">
      <c r="A146" s="2535"/>
      <c r="B146" s="2535"/>
      <c r="C146" s="2535"/>
      <c r="D146" s="2535"/>
      <c r="E146" s="2535"/>
      <c r="F146" s="2535"/>
      <c r="G146" s="2535"/>
      <c r="H146" s="2535"/>
      <c r="I146" s="2535"/>
      <c r="J146" s="2535"/>
      <c r="K146" s="2571"/>
      <c r="L146" s="2571"/>
      <c r="M146" s="2571"/>
      <c r="N146" s="2535"/>
      <c r="O146" s="2535"/>
      <c r="P146" s="2535"/>
      <c r="Q146" s="2461"/>
      <c r="R146" s="2535"/>
      <c r="S146" s="2571"/>
      <c r="T146" s="2535"/>
      <c r="U146" s="2571"/>
      <c r="V146" s="2535"/>
      <c r="W146" s="2535"/>
      <c r="X146" s="2535"/>
      <c r="Y146" s="2535"/>
      <c r="Z146" s="2535"/>
      <c r="AA146" s="2535"/>
      <c r="AB146" s="2535"/>
      <c r="AC146" s="2535"/>
      <c r="AD146" s="2535"/>
      <c r="AE146" s="2535"/>
      <c r="AF146" s="2535"/>
      <c r="AG146" s="2535"/>
      <c r="AH146" s="2535"/>
      <c r="AI146" s="2535"/>
      <c r="AJ146" s="2535"/>
      <c r="AK146" s="2535"/>
      <c r="AL146" s="2535"/>
      <c r="AM146" s="2535"/>
      <c r="AN146" s="2535"/>
      <c r="AO146" s="2535"/>
      <c r="AP146" s="2535"/>
      <c r="AQ146" s="2535"/>
      <c r="AR146" s="2535"/>
      <c r="AS146" s="2535"/>
      <c r="AT146" s="2535"/>
      <c r="AU146" s="2535"/>
      <c r="AV146" s="2535"/>
      <c r="AW146" s="2535"/>
      <c r="AX146" s="2535"/>
      <c r="AY146" s="2535"/>
      <c r="AZ146" s="2535"/>
      <c r="BA146" s="2535"/>
      <c r="BB146" s="2535"/>
      <c r="BC146" s="2535"/>
      <c r="BD146" s="2535"/>
      <c r="BE146" s="2535"/>
    </row>
    <row r="147" spans="1:57">
      <c r="A147" s="2535"/>
      <c r="B147" s="2535"/>
      <c r="C147" s="2535"/>
      <c r="D147" s="2535"/>
      <c r="E147" s="2535"/>
      <c r="F147" s="2535"/>
      <c r="G147" s="2535"/>
      <c r="H147" s="2535"/>
      <c r="I147" s="2535"/>
      <c r="J147" s="2535"/>
      <c r="K147" s="2571"/>
      <c r="L147" s="2571"/>
      <c r="M147" s="2571"/>
      <c r="N147" s="2535"/>
      <c r="O147" s="2535"/>
      <c r="P147" s="2535"/>
      <c r="Q147" s="2461"/>
      <c r="R147" s="2535"/>
      <c r="S147" s="2571"/>
      <c r="T147" s="2535"/>
      <c r="U147" s="2571"/>
      <c r="V147" s="2535"/>
      <c r="W147" s="2535"/>
      <c r="X147" s="2535"/>
      <c r="Y147" s="2535"/>
      <c r="Z147" s="2535"/>
      <c r="AA147" s="2535"/>
      <c r="AB147" s="2535"/>
      <c r="AC147" s="2535"/>
      <c r="AD147" s="2535"/>
      <c r="AE147" s="2535"/>
      <c r="AF147" s="2535"/>
      <c r="AG147" s="2535"/>
      <c r="AH147" s="2535"/>
      <c r="AI147" s="2535"/>
      <c r="AJ147" s="2535"/>
      <c r="AK147" s="2535"/>
      <c r="AL147" s="2535"/>
      <c r="AM147" s="2535"/>
      <c r="AN147" s="2535"/>
      <c r="AO147" s="2535"/>
      <c r="AP147" s="2535"/>
      <c r="AQ147" s="2535"/>
      <c r="AR147" s="2535"/>
      <c r="AS147" s="2535"/>
      <c r="AT147" s="2535"/>
      <c r="AU147" s="2535"/>
      <c r="AV147" s="2535"/>
      <c r="AW147" s="2535"/>
      <c r="AX147" s="2535"/>
      <c r="AY147" s="2535"/>
      <c r="AZ147" s="2535"/>
      <c r="BA147" s="2535"/>
      <c r="BB147" s="2535"/>
      <c r="BC147" s="2535"/>
      <c r="BD147" s="2535"/>
      <c r="BE147" s="2535"/>
    </row>
    <row r="148" spans="1:57">
      <c r="A148" s="2535"/>
      <c r="B148" s="2535"/>
      <c r="C148" s="2535"/>
      <c r="D148" s="2535"/>
      <c r="E148" s="2535"/>
      <c r="F148" s="2535"/>
      <c r="G148" s="2535"/>
      <c r="H148" s="2535"/>
      <c r="I148" s="2535"/>
      <c r="J148" s="2535"/>
      <c r="K148" s="2571"/>
      <c r="L148" s="2571"/>
      <c r="M148" s="2571"/>
      <c r="N148" s="2535"/>
      <c r="O148" s="2535"/>
      <c r="P148" s="2535"/>
      <c r="Q148" s="2461"/>
      <c r="R148" s="2535"/>
      <c r="S148" s="2571"/>
      <c r="T148" s="2535"/>
      <c r="U148" s="2571"/>
      <c r="V148" s="2535"/>
      <c r="W148" s="2535"/>
      <c r="X148" s="2535"/>
      <c r="Y148" s="2535"/>
      <c r="Z148" s="2535"/>
      <c r="AA148" s="2535"/>
      <c r="AB148" s="2535"/>
      <c r="AC148" s="2535"/>
      <c r="AD148" s="2535"/>
      <c r="AE148" s="2535"/>
      <c r="AF148" s="2535"/>
      <c r="AG148" s="2535"/>
      <c r="AH148" s="2535"/>
      <c r="AI148" s="2535"/>
      <c r="AJ148" s="2535"/>
      <c r="AK148" s="2535"/>
      <c r="AL148" s="2535"/>
      <c r="AM148" s="2535"/>
      <c r="AN148" s="2535"/>
      <c r="AO148" s="2535"/>
      <c r="AP148" s="2535"/>
      <c r="AQ148" s="2535"/>
      <c r="AR148" s="2535"/>
      <c r="AS148" s="2535"/>
      <c r="AT148" s="2535"/>
      <c r="AU148" s="2535"/>
      <c r="AV148" s="2535"/>
      <c r="AW148" s="2535"/>
      <c r="AX148" s="2535"/>
      <c r="AY148" s="2535"/>
      <c r="AZ148" s="2535"/>
      <c r="BA148" s="2535"/>
      <c r="BB148" s="2535"/>
      <c r="BC148" s="2535"/>
      <c r="BD148" s="2535"/>
      <c r="BE148" s="2535"/>
    </row>
    <row r="149" spans="1:57">
      <c r="A149" s="2535"/>
      <c r="B149" s="2535"/>
      <c r="C149" s="2535"/>
      <c r="D149" s="2535"/>
      <c r="E149" s="2535"/>
      <c r="F149" s="2535"/>
      <c r="G149" s="2535"/>
      <c r="H149" s="2535"/>
      <c r="I149" s="2535"/>
      <c r="J149" s="2535"/>
      <c r="K149" s="2571"/>
      <c r="L149" s="2571"/>
      <c r="M149" s="2571"/>
      <c r="N149" s="2535"/>
      <c r="O149" s="2535"/>
      <c r="P149" s="2535"/>
      <c r="Q149" s="2461"/>
      <c r="R149" s="2535"/>
      <c r="S149" s="2571"/>
      <c r="T149" s="2535"/>
      <c r="U149" s="2571"/>
      <c r="V149" s="2535"/>
      <c r="W149" s="2535"/>
      <c r="X149" s="2535"/>
      <c r="Y149" s="2535"/>
      <c r="Z149" s="2535"/>
      <c r="AA149" s="2535"/>
      <c r="AB149" s="2535"/>
      <c r="AC149" s="2535"/>
      <c r="AD149" s="2535"/>
      <c r="AE149" s="2535"/>
      <c r="AF149" s="2535"/>
      <c r="AG149" s="2535"/>
      <c r="AH149" s="2535"/>
      <c r="AI149" s="2535"/>
      <c r="AJ149" s="2535"/>
      <c r="AK149" s="2535"/>
      <c r="AL149" s="2535"/>
      <c r="AM149" s="2535"/>
      <c r="AN149" s="2535"/>
      <c r="AO149" s="2535"/>
      <c r="AP149" s="2535"/>
      <c r="AQ149" s="2535"/>
      <c r="AR149" s="2535"/>
      <c r="AS149" s="2535"/>
      <c r="AT149" s="2535"/>
      <c r="AU149" s="2535"/>
      <c r="AV149" s="2535"/>
      <c r="AW149" s="2535"/>
      <c r="AX149" s="2535"/>
      <c r="AY149" s="2535"/>
      <c r="AZ149" s="2535"/>
      <c r="BA149" s="2535"/>
      <c r="BB149" s="2535"/>
      <c r="BC149" s="2535"/>
      <c r="BD149" s="2535"/>
      <c r="BE149" s="2535"/>
    </row>
    <row r="150" spans="1:57">
      <c r="A150" s="2535"/>
      <c r="B150" s="2535"/>
      <c r="C150" s="2535"/>
      <c r="D150" s="2535"/>
      <c r="E150" s="2535"/>
      <c r="F150" s="2535"/>
      <c r="G150" s="2535"/>
      <c r="H150" s="2535"/>
      <c r="I150" s="2535"/>
      <c r="J150" s="2535"/>
      <c r="K150" s="2571"/>
      <c r="L150" s="2571"/>
      <c r="M150" s="2571"/>
      <c r="N150" s="2535"/>
      <c r="O150" s="2535"/>
      <c r="P150" s="2535"/>
      <c r="Q150" s="2461"/>
      <c r="R150" s="2535"/>
      <c r="S150" s="2571"/>
      <c r="T150" s="2535"/>
      <c r="U150" s="2571"/>
      <c r="V150" s="2535"/>
      <c r="W150" s="2535"/>
      <c r="X150" s="2535"/>
      <c r="Y150" s="2535"/>
      <c r="Z150" s="2535"/>
      <c r="AA150" s="2535"/>
      <c r="AB150" s="2535"/>
      <c r="AC150" s="2535"/>
      <c r="AD150" s="2535"/>
      <c r="AE150" s="2535"/>
      <c r="AF150" s="2535"/>
      <c r="AG150" s="2535"/>
      <c r="AH150" s="2535"/>
      <c r="AI150" s="2535"/>
      <c r="AJ150" s="2535"/>
      <c r="AK150" s="2535"/>
      <c r="AL150" s="2535"/>
      <c r="AM150" s="2535"/>
      <c r="AN150" s="2535"/>
      <c r="AO150" s="2535"/>
      <c r="AP150" s="2535"/>
      <c r="AQ150" s="2535"/>
      <c r="AR150" s="2535"/>
      <c r="AS150" s="2535"/>
      <c r="AT150" s="2535"/>
      <c r="AU150" s="2535"/>
      <c r="AV150" s="2535"/>
      <c r="AW150" s="2535"/>
      <c r="AX150" s="2535"/>
      <c r="AY150" s="2535"/>
      <c r="AZ150" s="2535"/>
      <c r="BA150" s="2535"/>
      <c r="BB150" s="2535"/>
      <c r="BC150" s="2535"/>
      <c r="BD150" s="2535"/>
      <c r="BE150" s="2535"/>
    </row>
    <row r="151" spans="1:57">
      <c r="A151" s="2535"/>
      <c r="B151" s="2535"/>
      <c r="C151" s="2535"/>
      <c r="D151" s="2535"/>
      <c r="E151" s="2535"/>
      <c r="F151" s="2535"/>
      <c r="G151" s="2535"/>
      <c r="H151" s="2535"/>
      <c r="I151" s="2535"/>
      <c r="J151" s="2535"/>
      <c r="K151" s="2571"/>
      <c r="L151" s="2571"/>
      <c r="M151" s="2571"/>
      <c r="N151" s="2535"/>
      <c r="O151" s="2535"/>
      <c r="P151" s="2535"/>
      <c r="Q151" s="2461"/>
      <c r="R151" s="2535"/>
      <c r="S151" s="2571"/>
      <c r="T151" s="2535"/>
      <c r="U151" s="2571"/>
      <c r="V151" s="2535"/>
      <c r="W151" s="2535"/>
      <c r="X151" s="2535"/>
      <c r="Y151" s="2535"/>
      <c r="Z151" s="2535"/>
      <c r="AA151" s="2535"/>
      <c r="AB151" s="2535"/>
      <c r="AC151" s="2535"/>
      <c r="AD151" s="2535"/>
      <c r="AE151" s="2535"/>
      <c r="AF151" s="2535"/>
      <c r="AG151" s="2535"/>
      <c r="AH151" s="2535"/>
      <c r="AI151" s="2535"/>
      <c r="AJ151" s="2535"/>
      <c r="AK151" s="2535"/>
      <c r="AL151" s="2535"/>
      <c r="AM151" s="2535"/>
      <c r="AN151" s="2535"/>
      <c r="AO151" s="2535"/>
      <c r="AP151" s="2535"/>
      <c r="AQ151" s="2535"/>
      <c r="AR151" s="2535"/>
      <c r="AS151" s="2535"/>
      <c r="AT151" s="2535"/>
      <c r="AU151" s="2535"/>
      <c r="AV151" s="2535"/>
      <c r="AW151" s="2535"/>
      <c r="AX151" s="2535"/>
      <c r="AY151" s="2535"/>
      <c r="AZ151" s="2535"/>
      <c r="BA151" s="2535"/>
      <c r="BB151" s="2535"/>
      <c r="BC151" s="2535"/>
      <c r="BD151" s="2535"/>
      <c r="BE151" s="2535"/>
    </row>
    <row r="152" spans="1:57">
      <c r="A152" s="2535"/>
      <c r="B152" s="2535"/>
      <c r="C152" s="2535"/>
      <c r="D152" s="2535"/>
      <c r="E152" s="2535"/>
      <c r="F152" s="2535"/>
      <c r="G152" s="2535"/>
      <c r="H152" s="2535"/>
      <c r="I152" s="2535"/>
      <c r="J152" s="2535"/>
      <c r="K152" s="2571"/>
      <c r="L152" s="2571"/>
      <c r="M152" s="2571"/>
      <c r="N152" s="2535"/>
      <c r="O152" s="2535"/>
      <c r="P152" s="2535"/>
      <c r="Q152" s="2461"/>
      <c r="R152" s="2535"/>
      <c r="S152" s="2571"/>
      <c r="T152" s="2535"/>
      <c r="U152" s="2571"/>
      <c r="V152" s="2535"/>
      <c r="W152" s="2535"/>
      <c r="X152" s="2535"/>
      <c r="Y152" s="2535"/>
      <c r="Z152" s="2535"/>
      <c r="AA152" s="2535"/>
      <c r="AB152" s="2535"/>
      <c r="AC152" s="2535"/>
      <c r="AD152" s="2535"/>
      <c r="AE152" s="2535"/>
      <c r="AF152" s="2535"/>
      <c r="AG152" s="2535"/>
      <c r="AH152" s="2535"/>
      <c r="AI152" s="2535"/>
      <c r="AJ152" s="2535"/>
      <c r="AK152" s="2535"/>
      <c r="AL152" s="2535"/>
      <c r="AM152" s="2535"/>
      <c r="AN152" s="2535"/>
      <c r="AO152" s="2535"/>
      <c r="AP152" s="2535"/>
      <c r="AQ152" s="2535"/>
      <c r="AR152" s="2535"/>
      <c r="AS152" s="2535"/>
      <c r="AT152" s="2535"/>
      <c r="AU152" s="2535"/>
      <c r="AV152" s="2535"/>
      <c r="AW152" s="2535"/>
      <c r="AX152" s="2535"/>
      <c r="AY152" s="2535"/>
      <c r="AZ152" s="2535"/>
      <c r="BA152" s="2535"/>
      <c r="BB152" s="2535"/>
      <c r="BC152" s="2535"/>
      <c r="BD152" s="2535"/>
      <c r="BE152" s="2535"/>
    </row>
    <row r="153" spans="1:57">
      <c r="A153" s="2535"/>
      <c r="B153" s="2535"/>
      <c r="C153" s="2535"/>
      <c r="D153" s="2535"/>
      <c r="E153" s="2535"/>
      <c r="F153" s="2535"/>
      <c r="G153" s="2535"/>
      <c r="H153" s="2535"/>
      <c r="I153" s="2535"/>
      <c r="J153" s="2535"/>
      <c r="K153" s="2571"/>
      <c r="L153" s="2571"/>
      <c r="M153" s="2571"/>
      <c r="N153" s="2535"/>
      <c r="O153" s="2535"/>
      <c r="P153" s="2535"/>
      <c r="Q153" s="2461"/>
      <c r="R153" s="2535"/>
      <c r="S153" s="2571"/>
      <c r="T153" s="2535"/>
      <c r="U153" s="2571"/>
      <c r="V153" s="2535"/>
      <c r="W153" s="2535"/>
      <c r="X153" s="2535"/>
      <c r="Y153" s="2535"/>
      <c r="Z153" s="2535"/>
      <c r="AA153" s="2535"/>
      <c r="AB153" s="2535"/>
      <c r="AC153" s="2535"/>
      <c r="AD153" s="2535"/>
      <c r="AE153" s="2535"/>
      <c r="AF153" s="2535"/>
      <c r="AG153" s="2535"/>
      <c r="AH153" s="2535"/>
      <c r="AI153" s="2535"/>
      <c r="AJ153" s="2535"/>
      <c r="AK153" s="2535"/>
      <c r="AL153" s="2535"/>
      <c r="AM153" s="2535"/>
      <c r="AN153" s="2535"/>
      <c r="AO153" s="2535"/>
      <c r="AP153" s="2535"/>
      <c r="AQ153" s="2535"/>
      <c r="AR153" s="2535"/>
      <c r="AS153" s="2535"/>
      <c r="AT153" s="2535"/>
      <c r="AU153" s="2535"/>
      <c r="AV153" s="2535"/>
      <c r="AW153" s="2535"/>
      <c r="AX153" s="2535"/>
      <c r="AY153" s="2535"/>
      <c r="AZ153" s="2535"/>
      <c r="BA153" s="2535"/>
      <c r="BB153" s="2535"/>
      <c r="BC153" s="2535"/>
      <c r="BD153" s="2535"/>
      <c r="BE153" s="2535"/>
    </row>
    <row r="154" spans="1:57">
      <c r="A154" s="2535"/>
      <c r="B154" s="2535"/>
      <c r="C154" s="2535"/>
      <c r="D154" s="2535"/>
      <c r="E154" s="2535"/>
      <c r="F154" s="2535"/>
      <c r="G154" s="2535"/>
      <c r="H154" s="2535"/>
      <c r="I154" s="2535"/>
      <c r="J154" s="2535"/>
      <c r="K154" s="2571"/>
      <c r="L154" s="2571"/>
      <c r="M154" s="2571"/>
      <c r="N154" s="2535"/>
      <c r="O154" s="2535"/>
      <c r="P154" s="2535"/>
      <c r="Q154" s="2461"/>
      <c r="R154" s="2535"/>
      <c r="S154" s="2571"/>
      <c r="T154" s="2535"/>
      <c r="U154" s="2571"/>
      <c r="V154" s="2535"/>
      <c r="W154" s="2535"/>
      <c r="X154" s="2535"/>
      <c r="Y154" s="2535"/>
      <c r="Z154" s="2535"/>
      <c r="AA154" s="2535"/>
      <c r="AB154" s="2535"/>
      <c r="AC154" s="2535"/>
      <c r="AD154" s="2535"/>
      <c r="AE154" s="2535"/>
      <c r="AF154" s="2535"/>
      <c r="AG154" s="2535"/>
      <c r="AH154" s="2535"/>
      <c r="AI154" s="2535"/>
      <c r="AJ154" s="2535"/>
      <c r="AK154" s="2535"/>
      <c r="AL154" s="2535"/>
      <c r="AM154" s="2535"/>
      <c r="AN154" s="2535"/>
      <c r="AO154" s="2535"/>
      <c r="AP154" s="2535"/>
      <c r="AQ154" s="2535"/>
      <c r="AR154" s="2535"/>
      <c r="AS154" s="2535"/>
      <c r="AT154" s="2535"/>
      <c r="AU154" s="2535"/>
      <c r="AV154" s="2535"/>
      <c r="AW154" s="2535"/>
      <c r="AX154" s="2535"/>
      <c r="AY154" s="2535"/>
      <c r="AZ154" s="2535"/>
      <c r="BA154" s="2535"/>
      <c r="BB154" s="2535"/>
      <c r="BC154" s="2535"/>
      <c r="BD154" s="2535"/>
      <c r="BE154" s="2535"/>
    </row>
    <row r="155" spans="1:57">
      <c r="A155" s="2535"/>
      <c r="B155" s="2535"/>
      <c r="C155" s="2535"/>
      <c r="D155" s="2535"/>
      <c r="E155" s="2535"/>
      <c r="F155" s="2535"/>
      <c r="G155" s="2535"/>
      <c r="H155" s="2535"/>
      <c r="I155" s="2535"/>
      <c r="J155" s="2535"/>
      <c r="K155" s="2571"/>
      <c r="L155" s="2571"/>
      <c r="M155" s="2571"/>
      <c r="N155" s="2535"/>
      <c r="O155" s="2535"/>
      <c r="P155" s="2535"/>
      <c r="Q155" s="2461"/>
      <c r="R155" s="2535"/>
      <c r="S155" s="2571"/>
      <c r="T155" s="2535"/>
      <c r="U155" s="2571"/>
      <c r="V155" s="2535"/>
      <c r="W155" s="2535"/>
      <c r="X155" s="2535"/>
      <c r="Y155" s="2535"/>
      <c r="Z155" s="2535"/>
      <c r="AA155" s="2535"/>
      <c r="AB155" s="2535"/>
      <c r="AC155" s="2535"/>
      <c r="AD155" s="2535"/>
      <c r="AE155" s="2535"/>
      <c r="AF155" s="2535"/>
      <c r="AG155" s="2535"/>
      <c r="AH155" s="2535"/>
      <c r="AI155" s="2535"/>
      <c r="AJ155" s="2535"/>
      <c r="AK155" s="2535"/>
      <c r="AL155" s="2535"/>
      <c r="AM155" s="2535"/>
      <c r="AN155" s="2535"/>
      <c r="AO155" s="2535"/>
      <c r="AP155" s="2535"/>
      <c r="AQ155" s="2535"/>
      <c r="AR155" s="2535"/>
      <c r="AS155" s="2535"/>
      <c r="AT155" s="2535"/>
      <c r="AU155" s="2535"/>
      <c r="AV155" s="2535"/>
      <c r="AW155" s="2535"/>
      <c r="AX155" s="2535"/>
      <c r="AY155" s="2535"/>
      <c r="AZ155" s="2535"/>
      <c r="BA155" s="2535"/>
      <c r="BB155" s="2535"/>
      <c r="BC155" s="2535"/>
      <c r="BD155" s="2535"/>
      <c r="BE155" s="2535"/>
    </row>
    <row r="156" spans="1:57">
      <c r="A156" s="2535"/>
      <c r="B156" s="2535"/>
      <c r="C156" s="2535"/>
      <c r="D156" s="2535"/>
      <c r="E156" s="2535"/>
      <c r="F156" s="2535"/>
      <c r="G156" s="2535"/>
      <c r="H156" s="2535"/>
      <c r="I156" s="2535"/>
      <c r="J156" s="2535"/>
      <c r="K156" s="2571"/>
      <c r="L156" s="2571"/>
      <c r="M156" s="2571"/>
      <c r="N156" s="2535"/>
      <c r="O156" s="2535"/>
      <c r="P156" s="2535"/>
      <c r="Q156" s="2461"/>
      <c r="R156" s="2535"/>
      <c r="S156" s="2571"/>
      <c r="T156" s="2535"/>
      <c r="U156" s="2571"/>
      <c r="V156" s="2535"/>
      <c r="W156" s="2535"/>
      <c r="X156" s="2535"/>
      <c r="Y156" s="2535"/>
      <c r="Z156" s="2535"/>
      <c r="AA156" s="2535"/>
      <c r="AB156" s="2535"/>
      <c r="AC156" s="2535"/>
      <c r="AD156" s="2535"/>
      <c r="AE156" s="2535"/>
      <c r="AF156" s="2535"/>
      <c r="AG156" s="2535"/>
      <c r="AH156" s="2535"/>
      <c r="AI156" s="2535"/>
      <c r="AJ156" s="2535"/>
      <c r="AK156" s="2535"/>
      <c r="AL156" s="2535"/>
      <c r="AM156" s="2535"/>
      <c r="AN156" s="2535"/>
      <c r="AO156" s="2535"/>
      <c r="AP156" s="2535"/>
      <c r="AQ156" s="2535"/>
      <c r="AR156" s="2535"/>
      <c r="AS156" s="2535"/>
      <c r="AT156" s="2535"/>
      <c r="AU156" s="2535"/>
      <c r="AV156" s="2535"/>
      <c r="AW156" s="2535"/>
      <c r="AX156" s="2535"/>
      <c r="AY156" s="2535"/>
      <c r="AZ156" s="2535"/>
      <c r="BA156" s="2535"/>
      <c r="BB156" s="2535"/>
      <c r="BC156" s="2535"/>
      <c r="BD156" s="2535"/>
      <c r="BE156" s="2535"/>
    </row>
    <row r="157" spans="1:57">
      <c r="A157" s="2535"/>
      <c r="B157" s="2535"/>
      <c r="C157" s="2535"/>
      <c r="D157" s="2535"/>
      <c r="E157" s="2535"/>
      <c r="F157" s="2535"/>
      <c r="G157" s="2535"/>
      <c r="H157" s="2535"/>
      <c r="I157" s="2535"/>
      <c r="J157" s="2535"/>
      <c r="K157" s="2571"/>
      <c r="L157" s="2571"/>
      <c r="M157" s="2571"/>
      <c r="N157" s="2535"/>
      <c r="O157" s="2535"/>
      <c r="P157" s="2535"/>
      <c r="Q157" s="2461"/>
      <c r="R157" s="2535"/>
      <c r="S157" s="2571"/>
      <c r="T157" s="2535"/>
      <c r="U157" s="2571"/>
      <c r="V157" s="2535"/>
      <c r="W157" s="2535"/>
      <c r="X157" s="2535"/>
      <c r="Y157" s="2535"/>
      <c r="Z157" s="2535"/>
      <c r="AA157" s="2535"/>
      <c r="AB157" s="2535"/>
      <c r="AC157" s="2535"/>
      <c r="AD157" s="2535"/>
      <c r="AE157" s="2535"/>
      <c r="AF157" s="2535"/>
      <c r="AG157" s="2535"/>
      <c r="AH157" s="2535"/>
      <c r="AI157" s="2535"/>
      <c r="AJ157" s="2535"/>
      <c r="AK157" s="2535"/>
      <c r="AL157" s="2535"/>
      <c r="AM157" s="2535"/>
      <c r="AN157" s="2535"/>
      <c r="AO157" s="2535"/>
      <c r="AP157" s="2535"/>
      <c r="AQ157" s="2535"/>
      <c r="AR157" s="2535"/>
      <c r="AS157" s="2535"/>
      <c r="AT157" s="2535"/>
      <c r="AU157" s="2535"/>
      <c r="AV157" s="2535"/>
      <c r="AW157" s="2535"/>
      <c r="AX157" s="2535"/>
      <c r="AY157" s="2535"/>
      <c r="AZ157" s="2535"/>
      <c r="BA157" s="2535"/>
      <c r="BB157" s="2535"/>
      <c r="BC157" s="2535"/>
      <c r="BD157" s="2535"/>
      <c r="BE157" s="2535"/>
    </row>
    <row r="158" spans="1:57">
      <c r="A158" s="2535"/>
      <c r="B158" s="2535"/>
      <c r="C158" s="2535"/>
      <c r="D158" s="2535"/>
      <c r="E158" s="2535"/>
      <c r="F158" s="2535"/>
      <c r="G158" s="2535"/>
      <c r="H158" s="2535"/>
      <c r="I158" s="2535"/>
      <c r="J158" s="2535"/>
      <c r="K158" s="2571"/>
      <c r="L158" s="2571"/>
      <c r="M158" s="2571"/>
      <c r="N158" s="2535"/>
      <c r="O158" s="2535"/>
      <c r="P158" s="2535"/>
      <c r="Q158" s="2461"/>
      <c r="R158" s="2535"/>
      <c r="S158" s="2571"/>
      <c r="T158" s="2535"/>
      <c r="U158" s="2571"/>
      <c r="V158" s="2535"/>
      <c r="W158" s="2535"/>
      <c r="X158" s="2535"/>
      <c r="Y158" s="2535"/>
      <c r="Z158" s="2535"/>
      <c r="AA158" s="2535"/>
      <c r="AB158" s="2535"/>
      <c r="AC158" s="2535"/>
      <c r="AD158" s="2535"/>
      <c r="AE158" s="2535"/>
      <c r="AF158" s="2535"/>
      <c r="AG158" s="2535"/>
      <c r="AH158" s="2535"/>
      <c r="AI158" s="2535"/>
      <c r="AJ158" s="2535"/>
      <c r="AK158" s="2535"/>
      <c r="AL158" s="2535"/>
      <c r="AM158" s="2535"/>
      <c r="AN158" s="2535"/>
      <c r="AO158" s="2535"/>
      <c r="AP158" s="2535"/>
      <c r="AQ158" s="2535"/>
      <c r="AR158" s="2535"/>
      <c r="AS158" s="2535"/>
      <c r="AT158" s="2535"/>
      <c r="AU158" s="2535"/>
      <c r="AV158" s="2535"/>
      <c r="AW158" s="2535"/>
      <c r="AX158" s="2535"/>
      <c r="AY158" s="2535"/>
      <c r="AZ158" s="2535"/>
      <c r="BA158" s="2535"/>
      <c r="BB158" s="2535"/>
      <c r="BC158" s="2535"/>
      <c r="BD158" s="2535"/>
      <c r="BE158" s="2535"/>
    </row>
    <row r="159" spans="1:57">
      <c r="A159" s="2535"/>
      <c r="B159" s="2535"/>
      <c r="C159" s="2535"/>
      <c r="D159" s="2535"/>
      <c r="E159" s="2535"/>
      <c r="F159" s="2535"/>
      <c r="G159" s="2535"/>
      <c r="H159" s="2535"/>
      <c r="I159" s="2535"/>
      <c r="J159" s="2535"/>
      <c r="K159" s="2571"/>
      <c r="L159" s="2571"/>
      <c r="M159" s="2571"/>
      <c r="N159" s="2535"/>
      <c r="O159" s="2535"/>
      <c r="P159" s="2535"/>
      <c r="Q159" s="2461"/>
      <c r="R159" s="2535"/>
      <c r="S159" s="2571"/>
      <c r="T159" s="2535"/>
      <c r="U159" s="2571"/>
      <c r="V159" s="2535"/>
      <c r="W159" s="2535"/>
      <c r="X159" s="2535"/>
      <c r="Y159" s="2535"/>
      <c r="Z159" s="2535"/>
      <c r="AA159" s="2535"/>
      <c r="AB159" s="2535"/>
      <c r="AC159" s="2535"/>
      <c r="AD159" s="2535"/>
      <c r="AE159" s="2535"/>
      <c r="AF159" s="2535"/>
      <c r="AG159" s="2535"/>
      <c r="AH159" s="2535"/>
      <c r="AI159" s="2535"/>
      <c r="AJ159" s="2535"/>
      <c r="AK159" s="2535"/>
      <c r="AL159" s="2535"/>
      <c r="AM159" s="2535"/>
      <c r="AN159" s="2535"/>
      <c r="AO159" s="2535"/>
      <c r="AP159" s="2535"/>
      <c r="AQ159" s="2535"/>
      <c r="AR159" s="2535"/>
      <c r="AS159" s="2535"/>
      <c r="AT159" s="2535"/>
      <c r="AU159" s="2535"/>
      <c r="AV159" s="2535"/>
      <c r="AW159" s="2535"/>
      <c r="AX159" s="2535"/>
      <c r="AY159" s="2535"/>
      <c r="AZ159" s="2535"/>
      <c r="BA159" s="2535"/>
      <c r="BB159" s="2535"/>
      <c r="BC159" s="2535"/>
      <c r="BD159" s="2535"/>
      <c r="BE159" s="2535"/>
    </row>
    <row r="160" spans="1:57">
      <c r="A160" s="2535"/>
      <c r="B160" s="2535"/>
      <c r="C160" s="2535"/>
      <c r="D160" s="2535"/>
      <c r="E160" s="2535"/>
      <c r="F160" s="2535"/>
      <c r="G160" s="2535"/>
      <c r="H160" s="2535"/>
      <c r="I160" s="2535"/>
      <c r="J160" s="2535"/>
      <c r="K160" s="2571"/>
      <c r="L160" s="2571"/>
      <c r="M160" s="2571"/>
      <c r="N160" s="2535"/>
      <c r="O160" s="2535"/>
      <c r="P160" s="2535"/>
      <c r="Q160" s="2461"/>
      <c r="R160" s="2535"/>
      <c r="S160" s="2571"/>
      <c r="T160" s="2535"/>
      <c r="U160" s="2571"/>
      <c r="V160" s="2535"/>
      <c r="W160" s="2535"/>
      <c r="X160" s="2535"/>
      <c r="Y160" s="2535"/>
      <c r="Z160" s="2535"/>
      <c r="AA160" s="2535"/>
      <c r="AB160" s="2535"/>
      <c r="AC160" s="2535"/>
      <c r="AD160" s="2535"/>
      <c r="AE160" s="2535"/>
      <c r="AF160" s="2535"/>
      <c r="AG160" s="2535"/>
      <c r="AH160" s="2535"/>
      <c r="AI160" s="2535"/>
      <c r="AJ160" s="2535"/>
      <c r="AK160" s="2535"/>
      <c r="AL160" s="2535"/>
      <c r="AM160" s="2535"/>
      <c r="AN160" s="2535"/>
      <c r="AO160" s="2535"/>
      <c r="AP160" s="2535"/>
      <c r="AQ160" s="2535"/>
      <c r="AR160" s="2535"/>
      <c r="AS160" s="2535"/>
      <c r="AT160" s="2535"/>
      <c r="AU160" s="2535"/>
      <c r="AV160" s="2535"/>
      <c r="AW160" s="2535"/>
      <c r="AX160" s="2535"/>
      <c r="AY160" s="2535"/>
      <c r="AZ160" s="2535"/>
      <c r="BA160" s="2535"/>
      <c r="BB160" s="2535"/>
      <c r="BC160" s="2535"/>
      <c r="BD160" s="2535"/>
      <c r="BE160" s="2535"/>
    </row>
    <row r="161" spans="1:57">
      <c r="A161" s="2535"/>
      <c r="B161" s="2535"/>
      <c r="C161" s="2535"/>
      <c r="D161" s="2535"/>
      <c r="E161" s="2535"/>
      <c r="F161" s="2535"/>
      <c r="G161" s="2535"/>
      <c r="H161" s="2535"/>
      <c r="I161" s="2535"/>
      <c r="J161" s="2535"/>
      <c r="K161" s="2571"/>
      <c r="L161" s="2571"/>
      <c r="M161" s="2571"/>
      <c r="N161" s="2535"/>
      <c r="O161" s="2535"/>
      <c r="P161" s="2535"/>
      <c r="Q161" s="2461"/>
      <c r="R161" s="2535"/>
      <c r="S161" s="2571"/>
      <c r="T161" s="2535"/>
      <c r="U161" s="2571"/>
      <c r="V161" s="2535"/>
      <c r="W161" s="2535"/>
      <c r="X161" s="2535"/>
      <c r="Y161" s="2535"/>
      <c r="Z161" s="2535"/>
      <c r="AA161" s="2535"/>
      <c r="AB161" s="2535"/>
      <c r="AC161" s="2535"/>
      <c r="AD161" s="2535"/>
      <c r="AE161" s="2535"/>
      <c r="AF161" s="2535"/>
      <c r="AG161" s="2535"/>
      <c r="AH161" s="2535"/>
      <c r="AI161" s="2535"/>
      <c r="AJ161" s="2535"/>
      <c r="AK161" s="2535"/>
      <c r="AL161" s="2535"/>
      <c r="AM161" s="2535"/>
      <c r="AN161" s="2535"/>
      <c r="AO161" s="2535"/>
      <c r="AP161" s="2535"/>
      <c r="AQ161" s="2535"/>
      <c r="AR161" s="2535"/>
      <c r="AS161" s="2535"/>
      <c r="AT161" s="2535"/>
      <c r="AU161" s="2535"/>
      <c r="AV161" s="2535"/>
      <c r="AW161" s="2535"/>
      <c r="AX161" s="2535"/>
      <c r="AY161" s="2535"/>
      <c r="AZ161" s="2535"/>
      <c r="BA161" s="2535"/>
      <c r="BB161" s="2535"/>
      <c r="BC161" s="2535"/>
      <c r="BD161" s="2535"/>
      <c r="BE161" s="2535"/>
    </row>
    <row r="162" spans="1:57">
      <c r="A162" s="2535"/>
      <c r="B162" s="2535"/>
      <c r="C162" s="2535"/>
      <c r="D162" s="2535"/>
      <c r="E162" s="2535"/>
      <c r="F162" s="2535"/>
      <c r="G162" s="2535"/>
      <c r="H162" s="2535"/>
      <c r="I162" s="2535"/>
      <c r="J162" s="2535"/>
      <c r="K162" s="2571"/>
      <c r="L162" s="2571"/>
      <c r="M162" s="2571"/>
      <c r="N162" s="2535"/>
      <c r="O162" s="2535"/>
      <c r="P162" s="2535"/>
      <c r="Q162" s="2461"/>
      <c r="R162" s="2535"/>
      <c r="S162" s="2571"/>
      <c r="T162" s="2535"/>
      <c r="U162" s="2571"/>
      <c r="V162" s="2535"/>
      <c r="W162" s="2535"/>
      <c r="X162" s="2535"/>
      <c r="Y162" s="2535"/>
      <c r="Z162" s="2535"/>
      <c r="AA162" s="2535"/>
      <c r="AB162" s="2535"/>
      <c r="AC162" s="2535"/>
      <c r="AD162" s="2535"/>
      <c r="AE162" s="2535"/>
      <c r="AF162" s="2535"/>
      <c r="AG162" s="2535"/>
      <c r="AH162" s="2535"/>
      <c r="AI162" s="2535"/>
      <c r="AJ162" s="2535"/>
      <c r="AK162" s="2535"/>
      <c r="AL162" s="2535"/>
      <c r="AM162" s="2535"/>
      <c r="AN162" s="2535"/>
      <c r="AO162" s="2535"/>
      <c r="AP162" s="2535"/>
      <c r="AQ162" s="2535"/>
      <c r="AR162" s="2535"/>
      <c r="AS162" s="2535"/>
      <c r="AT162" s="2535"/>
      <c r="AU162" s="2535"/>
      <c r="AV162" s="2535"/>
      <c r="AW162" s="2535"/>
      <c r="AX162" s="2535"/>
      <c r="AY162" s="2535"/>
      <c r="AZ162" s="2535"/>
      <c r="BA162" s="2535"/>
      <c r="BB162" s="2535"/>
      <c r="BC162" s="2535"/>
      <c r="BD162" s="2535"/>
      <c r="BE162" s="2535"/>
    </row>
    <row r="163" spans="1:57">
      <c r="A163" s="2535"/>
      <c r="B163" s="2535"/>
      <c r="C163" s="2535"/>
      <c r="D163" s="2535"/>
      <c r="E163" s="2535"/>
      <c r="F163" s="2535"/>
      <c r="G163" s="2535"/>
      <c r="H163" s="2535"/>
      <c r="I163" s="2535"/>
      <c r="J163" s="2535"/>
      <c r="K163" s="2571"/>
      <c r="L163" s="2571"/>
      <c r="M163" s="2571"/>
      <c r="N163" s="2535"/>
      <c r="O163" s="2535"/>
      <c r="P163" s="2535"/>
      <c r="Q163" s="2461"/>
      <c r="R163" s="2535"/>
      <c r="S163" s="2571"/>
      <c r="T163" s="2535"/>
      <c r="U163" s="2571"/>
      <c r="V163" s="2535"/>
      <c r="W163" s="2535"/>
      <c r="X163" s="2535"/>
      <c r="Y163" s="2535"/>
      <c r="Z163" s="2535"/>
      <c r="AA163" s="2535"/>
      <c r="AB163" s="2535"/>
      <c r="AC163" s="2535"/>
      <c r="AD163" s="2535"/>
      <c r="AE163" s="2535"/>
      <c r="AF163" s="2535"/>
      <c r="AG163" s="2535"/>
      <c r="AH163" s="2535"/>
      <c r="AI163" s="2535"/>
      <c r="AJ163" s="2535"/>
      <c r="AK163" s="2535"/>
      <c r="AL163" s="2535"/>
      <c r="AM163" s="2535"/>
      <c r="AN163" s="2535"/>
      <c r="AO163" s="2535"/>
      <c r="AP163" s="2535"/>
      <c r="AQ163" s="2535"/>
      <c r="AR163" s="2535"/>
      <c r="AS163" s="2535"/>
      <c r="AT163" s="2535"/>
      <c r="AU163" s="2535"/>
      <c r="AV163" s="2535"/>
      <c r="AW163" s="2535"/>
      <c r="AX163" s="2535"/>
      <c r="AY163" s="2535"/>
      <c r="AZ163" s="2535"/>
      <c r="BA163" s="2535"/>
      <c r="BB163" s="2535"/>
      <c r="BC163" s="2535"/>
      <c r="BD163" s="2535"/>
      <c r="BE163" s="2535"/>
    </row>
    <row r="164" spans="1:57">
      <c r="A164" s="2535"/>
      <c r="B164" s="2535"/>
      <c r="C164" s="2535"/>
      <c r="D164" s="2535"/>
      <c r="E164" s="2535"/>
      <c r="F164" s="2535"/>
      <c r="G164" s="2535"/>
      <c r="H164" s="2535"/>
      <c r="I164" s="2535"/>
      <c r="J164" s="2535"/>
      <c r="K164" s="2571"/>
      <c r="L164" s="2571"/>
      <c r="M164" s="2571"/>
      <c r="N164" s="2535"/>
      <c r="O164" s="2535"/>
      <c r="P164" s="2535"/>
      <c r="Q164" s="2461"/>
      <c r="R164" s="2535"/>
      <c r="S164" s="2571"/>
      <c r="T164" s="2535"/>
      <c r="U164" s="2571"/>
      <c r="V164" s="2535"/>
      <c r="W164" s="2535"/>
      <c r="X164" s="2535"/>
      <c r="Y164" s="2535"/>
      <c r="Z164" s="2535"/>
      <c r="AA164" s="2535"/>
      <c r="AB164" s="2535"/>
      <c r="AC164" s="2535"/>
      <c r="AD164" s="2535"/>
      <c r="AE164" s="2535"/>
      <c r="AF164" s="2535"/>
      <c r="AG164" s="2535"/>
      <c r="AH164" s="2535"/>
      <c r="AI164" s="2535"/>
      <c r="AJ164" s="2535"/>
      <c r="AK164" s="2535"/>
      <c r="AL164" s="2535"/>
      <c r="AM164" s="2535"/>
      <c r="AN164" s="2535"/>
      <c r="AO164" s="2535"/>
      <c r="AP164" s="2535"/>
      <c r="AQ164" s="2535"/>
      <c r="AR164" s="2535"/>
      <c r="AS164" s="2535"/>
      <c r="AT164" s="2535"/>
      <c r="AU164" s="2535"/>
      <c r="AV164" s="2535"/>
      <c r="AW164" s="2535"/>
      <c r="AX164" s="2535"/>
      <c r="AY164" s="2535"/>
      <c r="AZ164" s="2535"/>
      <c r="BA164" s="2535"/>
      <c r="BB164" s="2535"/>
      <c r="BC164" s="2535"/>
      <c r="BD164" s="2535"/>
      <c r="BE164" s="2535"/>
    </row>
    <row r="165" spans="1:57">
      <c r="A165" s="2535"/>
      <c r="B165" s="2535"/>
      <c r="C165" s="2535"/>
      <c r="D165" s="2535"/>
      <c r="E165" s="2535"/>
      <c r="F165" s="2535"/>
      <c r="G165" s="2535"/>
      <c r="H165" s="2535"/>
      <c r="I165" s="2535"/>
      <c r="J165" s="2535"/>
      <c r="K165" s="2571"/>
      <c r="L165" s="2571"/>
      <c r="M165" s="2571"/>
      <c r="N165" s="2535"/>
      <c r="O165" s="2535"/>
      <c r="P165" s="2535"/>
      <c r="Q165" s="2461"/>
      <c r="R165" s="2535"/>
      <c r="S165" s="2571"/>
      <c r="T165" s="2535"/>
      <c r="U165" s="2571"/>
      <c r="V165" s="2535"/>
      <c r="W165" s="2535"/>
      <c r="X165" s="2535"/>
      <c r="Y165" s="2535"/>
      <c r="Z165" s="2535"/>
      <c r="AA165" s="2535"/>
      <c r="AB165" s="2535"/>
      <c r="AC165" s="2535"/>
      <c r="AD165" s="2535"/>
      <c r="AE165" s="2535"/>
      <c r="AF165" s="2535"/>
      <c r="AG165" s="2535"/>
      <c r="AH165" s="2535"/>
      <c r="AI165" s="2535"/>
      <c r="AJ165" s="2535"/>
      <c r="AK165" s="2535"/>
      <c r="AL165" s="2535"/>
      <c r="AM165" s="2535"/>
      <c r="AN165" s="2535"/>
      <c r="AO165" s="2535"/>
      <c r="AP165" s="2535"/>
      <c r="AQ165" s="2535"/>
      <c r="AR165" s="2535"/>
      <c r="AS165" s="2535"/>
      <c r="AT165" s="2535"/>
      <c r="AU165" s="2535"/>
      <c r="AV165" s="2535"/>
      <c r="AW165" s="2535"/>
      <c r="AX165" s="2535"/>
      <c r="AY165" s="2535"/>
      <c r="AZ165" s="2535"/>
      <c r="BA165" s="2535"/>
      <c r="BB165" s="2535"/>
      <c r="BC165" s="2535"/>
      <c r="BD165" s="2535"/>
      <c r="BE165" s="2535"/>
    </row>
    <row r="166" spans="1:57">
      <c r="A166" s="2535"/>
      <c r="B166" s="2535"/>
      <c r="C166" s="2535"/>
      <c r="D166" s="2535"/>
      <c r="E166" s="2535"/>
      <c r="F166" s="2535"/>
      <c r="G166" s="2535"/>
      <c r="H166" s="2535"/>
      <c r="I166" s="2535"/>
      <c r="J166" s="2535"/>
      <c r="K166" s="2571"/>
      <c r="L166" s="2571"/>
      <c r="M166" s="2571"/>
      <c r="N166" s="2535"/>
      <c r="O166" s="2535"/>
      <c r="P166" s="2535"/>
      <c r="Q166" s="2461"/>
      <c r="R166" s="2535"/>
      <c r="S166" s="2571"/>
      <c r="T166" s="2535"/>
      <c r="U166" s="2571"/>
      <c r="V166" s="2535"/>
      <c r="W166" s="2535"/>
      <c r="X166" s="2535"/>
      <c r="Y166" s="2535"/>
      <c r="Z166" s="2535"/>
      <c r="AA166" s="2535"/>
      <c r="AB166" s="2535"/>
      <c r="AC166" s="2535"/>
      <c r="AD166" s="2535"/>
      <c r="AE166" s="2535"/>
      <c r="AF166" s="2535"/>
      <c r="AG166" s="2535"/>
      <c r="AH166" s="2535"/>
      <c r="AI166" s="2535"/>
      <c r="AJ166" s="2535"/>
      <c r="AK166" s="2535"/>
      <c r="AL166" s="2535"/>
      <c r="AM166" s="2535"/>
      <c r="AN166" s="2535"/>
      <c r="AO166" s="2535"/>
      <c r="AP166" s="2535"/>
      <c r="AQ166" s="2535"/>
      <c r="AR166" s="2535"/>
      <c r="AS166" s="2535"/>
      <c r="AT166" s="2535"/>
      <c r="AU166" s="2535"/>
      <c r="AV166" s="2535"/>
      <c r="AW166" s="2535"/>
      <c r="AX166" s="2535"/>
      <c r="AY166" s="2535"/>
      <c r="AZ166" s="2535"/>
      <c r="BA166" s="2535"/>
      <c r="BB166" s="2535"/>
      <c r="BC166" s="2535"/>
      <c r="BD166" s="2535"/>
      <c r="BE166" s="2535"/>
    </row>
    <row r="167" spans="1:57">
      <c r="A167" s="2535"/>
      <c r="B167" s="2535"/>
      <c r="C167" s="2535"/>
      <c r="D167" s="2535"/>
      <c r="E167" s="2535"/>
      <c r="F167" s="2535"/>
      <c r="G167" s="2535"/>
      <c r="H167" s="2535"/>
      <c r="I167" s="2535"/>
      <c r="J167" s="2535"/>
      <c r="K167" s="2571"/>
      <c r="L167" s="2571"/>
      <c r="M167" s="2571"/>
      <c r="N167" s="2535"/>
      <c r="O167" s="2535"/>
      <c r="P167" s="2535"/>
      <c r="Q167" s="2461"/>
      <c r="R167" s="2535"/>
      <c r="S167" s="2571"/>
      <c r="T167" s="2535"/>
      <c r="U167" s="2571"/>
      <c r="V167" s="2535"/>
      <c r="W167" s="2535"/>
      <c r="X167" s="2535"/>
      <c r="Y167" s="2535"/>
      <c r="Z167" s="2535"/>
      <c r="AA167" s="2535"/>
      <c r="AB167" s="2535"/>
      <c r="AC167" s="2535"/>
      <c r="AD167" s="2535"/>
      <c r="AE167" s="2535"/>
      <c r="AF167" s="2535"/>
      <c r="AG167" s="2535"/>
      <c r="AH167" s="2535"/>
      <c r="AI167" s="2535"/>
      <c r="AJ167" s="2535"/>
      <c r="AK167" s="2535"/>
      <c r="AL167" s="2535"/>
      <c r="AM167" s="2535"/>
      <c r="AN167" s="2535"/>
      <c r="AO167" s="2535"/>
      <c r="AP167" s="2535"/>
      <c r="AQ167" s="2535"/>
      <c r="AR167" s="2535"/>
      <c r="AS167" s="2535"/>
      <c r="AT167" s="2535"/>
      <c r="AU167" s="2535"/>
      <c r="AV167" s="2535"/>
      <c r="AW167" s="2535"/>
      <c r="AX167" s="2535"/>
      <c r="AY167" s="2535"/>
      <c r="AZ167" s="2535"/>
      <c r="BA167" s="2535"/>
      <c r="BB167" s="2535"/>
      <c r="BC167" s="2535"/>
      <c r="BD167" s="2535"/>
      <c r="BE167" s="2535"/>
    </row>
    <row r="168" spans="1:57">
      <c r="A168" s="2535"/>
      <c r="B168" s="2535"/>
      <c r="C168" s="2535"/>
      <c r="D168" s="2535"/>
      <c r="E168" s="2535"/>
      <c r="F168" s="2535"/>
      <c r="G168" s="2535"/>
      <c r="H168" s="2535"/>
      <c r="I168" s="2535"/>
      <c r="J168" s="2535"/>
      <c r="K168" s="2571"/>
      <c r="L168" s="2571"/>
      <c r="M168" s="2571"/>
      <c r="N168" s="2535"/>
      <c r="O168" s="2535"/>
      <c r="P168" s="2535"/>
      <c r="Q168" s="2461"/>
      <c r="R168" s="2535"/>
      <c r="S168" s="2571"/>
      <c r="T168" s="2535"/>
      <c r="U168" s="2571"/>
      <c r="V168" s="2535"/>
      <c r="W168" s="2535"/>
      <c r="X168" s="2535"/>
      <c r="Y168" s="2535"/>
      <c r="Z168" s="2535"/>
      <c r="AA168" s="2535"/>
      <c r="AB168" s="2535"/>
      <c r="AC168" s="2535"/>
      <c r="AD168" s="2535"/>
      <c r="AE168" s="2535"/>
      <c r="AF168" s="2535"/>
      <c r="AG168" s="2535"/>
      <c r="AH168" s="2535"/>
      <c r="AI168" s="2535"/>
      <c r="AJ168" s="2535"/>
      <c r="AK168" s="2535"/>
      <c r="AL168" s="2535"/>
      <c r="AM168" s="2535"/>
      <c r="AN168" s="2535"/>
      <c r="AO168" s="2535"/>
      <c r="AP168" s="2535"/>
      <c r="AQ168" s="2535"/>
      <c r="AR168" s="2535"/>
      <c r="AS168" s="2535"/>
      <c r="AT168" s="2535"/>
      <c r="AU168" s="2535"/>
      <c r="AV168" s="2535"/>
      <c r="AW168" s="2535"/>
      <c r="AX168" s="2535"/>
      <c r="AY168" s="2535"/>
      <c r="AZ168" s="2535"/>
      <c r="BA168" s="2535"/>
      <c r="BB168" s="2535"/>
      <c r="BC168" s="2535"/>
      <c r="BD168" s="2535"/>
      <c r="BE168" s="2535"/>
    </row>
    <row r="169" spans="1:57">
      <c r="A169" s="2535"/>
      <c r="B169" s="2535"/>
      <c r="C169" s="2535"/>
      <c r="D169" s="2535"/>
      <c r="E169" s="2535"/>
      <c r="F169" s="2535"/>
      <c r="G169" s="2535"/>
      <c r="H169" s="2535"/>
      <c r="I169" s="2535"/>
      <c r="J169" s="2535"/>
      <c r="K169" s="2571"/>
      <c r="L169" s="2571"/>
      <c r="M169" s="2571"/>
      <c r="N169" s="2535"/>
      <c r="O169" s="2535"/>
      <c r="P169" s="2535"/>
      <c r="Q169" s="2461"/>
      <c r="R169" s="2535"/>
      <c r="S169" s="2571"/>
      <c r="T169" s="2535"/>
      <c r="U169" s="2571"/>
      <c r="V169" s="2535"/>
      <c r="W169" s="2535"/>
      <c r="X169" s="2535"/>
      <c r="Y169" s="2535"/>
      <c r="Z169" s="2535"/>
      <c r="AA169" s="2535"/>
      <c r="AB169" s="2535"/>
      <c r="AC169" s="2535"/>
      <c r="AD169" s="2535"/>
      <c r="AE169" s="2535"/>
      <c r="AF169" s="2535"/>
      <c r="AG169" s="2535"/>
      <c r="AH169" s="2535"/>
      <c r="AI169" s="2535"/>
      <c r="AJ169" s="2535"/>
      <c r="AK169" s="2535"/>
      <c r="AL169" s="2535"/>
      <c r="AM169" s="2535"/>
      <c r="AN169" s="2535"/>
      <c r="AO169" s="2535"/>
      <c r="AP169" s="2535"/>
      <c r="AQ169" s="2535"/>
      <c r="AR169" s="2535"/>
      <c r="AS169" s="2535"/>
      <c r="AT169" s="2535"/>
      <c r="AU169" s="2535"/>
      <c r="AV169" s="2535"/>
      <c r="AW169" s="2535"/>
      <c r="AX169" s="2535"/>
      <c r="AY169" s="2535"/>
      <c r="AZ169" s="2535"/>
      <c r="BA169" s="2535"/>
      <c r="BB169" s="2535"/>
      <c r="BC169" s="2535"/>
      <c r="BD169" s="2535"/>
      <c r="BE169" s="2535"/>
    </row>
    <row r="170" spans="1:57">
      <c r="A170" s="2535"/>
      <c r="B170" s="2535"/>
      <c r="C170" s="2535"/>
      <c r="D170" s="2535"/>
      <c r="E170" s="2535"/>
      <c r="F170" s="2535"/>
      <c r="G170" s="2535"/>
      <c r="H170" s="2535"/>
      <c r="I170" s="2535"/>
      <c r="J170" s="2535"/>
      <c r="K170" s="2571"/>
      <c r="L170" s="2571"/>
      <c r="M170" s="2571"/>
      <c r="N170" s="2535"/>
      <c r="O170" s="2535"/>
      <c r="P170" s="2535"/>
      <c r="Q170" s="2461"/>
      <c r="R170" s="2535"/>
      <c r="S170" s="2571"/>
      <c r="T170" s="2535"/>
      <c r="U170" s="2571"/>
      <c r="V170" s="2535"/>
      <c r="W170" s="2535"/>
      <c r="X170" s="2535"/>
      <c r="Y170" s="2535"/>
      <c r="Z170" s="2535"/>
      <c r="AA170" s="2535"/>
      <c r="AB170" s="2535"/>
      <c r="AC170" s="2535"/>
      <c r="AD170" s="2535"/>
      <c r="AE170" s="2535"/>
      <c r="AF170" s="2535"/>
      <c r="AG170" s="2535"/>
      <c r="AH170" s="2535"/>
      <c r="AI170" s="2535"/>
      <c r="AJ170" s="2535"/>
      <c r="AK170" s="2535"/>
      <c r="AL170" s="2535"/>
      <c r="AM170" s="2535"/>
      <c r="AN170" s="2535"/>
      <c r="AO170" s="2535"/>
      <c r="AP170" s="2535"/>
      <c r="AQ170" s="2535"/>
      <c r="AR170" s="2535"/>
      <c r="AS170" s="2535"/>
      <c r="AT170" s="2535"/>
      <c r="AU170" s="2535"/>
      <c r="AV170" s="2535"/>
      <c r="AW170" s="2535"/>
      <c r="AX170" s="2535"/>
      <c r="AY170" s="2535"/>
      <c r="AZ170" s="2535"/>
      <c r="BA170" s="2535"/>
      <c r="BB170" s="2535"/>
      <c r="BC170" s="2535"/>
      <c r="BD170" s="2535"/>
      <c r="BE170" s="2535"/>
    </row>
    <row r="171" spans="1:57">
      <c r="A171" s="2535"/>
      <c r="B171" s="2535"/>
      <c r="C171" s="2535"/>
      <c r="D171" s="2535"/>
      <c r="E171" s="2535"/>
      <c r="F171" s="2535"/>
      <c r="G171" s="2535"/>
      <c r="H171" s="2535"/>
      <c r="I171" s="2535"/>
      <c r="J171" s="2535"/>
      <c r="K171" s="2571"/>
      <c r="L171" s="2571"/>
      <c r="M171" s="2571"/>
      <c r="N171" s="2535"/>
      <c r="O171" s="2535"/>
      <c r="P171" s="2535"/>
      <c r="Q171" s="2461"/>
      <c r="R171" s="2535"/>
      <c r="S171" s="2571"/>
      <c r="T171" s="2535"/>
      <c r="U171" s="2571"/>
      <c r="V171" s="2535"/>
      <c r="W171" s="2535"/>
      <c r="X171" s="2535"/>
      <c r="Y171" s="2535"/>
      <c r="Z171" s="2535"/>
      <c r="AA171" s="2535"/>
      <c r="AB171" s="2535"/>
      <c r="AC171" s="2535"/>
      <c r="AD171" s="2535"/>
      <c r="AE171" s="2535"/>
      <c r="AF171" s="2535"/>
      <c r="AG171" s="2535"/>
      <c r="AH171" s="2535"/>
      <c r="AI171" s="2535"/>
      <c r="AJ171" s="2535"/>
      <c r="AK171" s="2535"/>
      <c r="AL171" s="2535"/>
      <c r="AM171" s="2535"/>
      <c r="AN171" s="2535"/>
      <c r="AO171" s="2535"/>
      <c r="AP171" s="2535"/>
      <c r="AQ171" s="2535"/>
      <c r="AR171" s="2535"/>
      <c r="AS171" s="2535"/>
      <c r="AT171" s="2535"/>
      <c r="AU171" s="2535"/>
      <c r="AV171" s="2535"/>
      <c r="AW171" s="2535"/>
      <c r="AX171" s="2535"/>
      <c r="AY171" s="2535"/>
      <c r="AZ171" s="2535"/>
      <c r="BA171" s="2535"/>
      <c r="BB171" s="2535"/>
      <c r="BC171" s="2535"/>
      <c r="BD171" s="2535"/>
      <c r="BE171" s="2535"/>
    </row>
    <row r="172" spans="1:57">
      <c r="A172" s="2535"/>
      <c r="B172" s="2535"/>
      <c r="C172" s="2535"/>
      <c r="D172" s="2535"/>
      <c r="E172" s="2535"/>
      <c r="F172" s="2535"/>
      <c r="G172" s="2535"/>
      <c r="H172" s="2535"/>
      <c r="I172" s="2535"/>
      <c r="J172" s="2535"/>
      <c r="K172" s="2571"/>
      <c r="L172" s="2571"/>
      <c r="M172" s="2571"/>
      <c r="N172" s="2535"/>
      <c r="O172" s="2535"/>
      <c r="P172" s="2535"/>
      <c r="Q172" s="2461"/>
      <c r="R172" s="2535"/>
      <c r="S172" s="2571"/>
      <c r="T172" s="2535"/>
      <c r="U172" s="2571"/>
      <c r="V172" s="2535"/>
      <c r="W172" s="2535"/>
      <c r="X172" s="2535"/>
      <c r="Y172" s="2535"/>
      <c r="Z172" s="2535"/>
      <c r="AA172" s="2535"/>
      <c r="AB172" s="2535"/>
      <c r="AC172" s="2535"/>
      <c r="AD172" s="2535"/>
      <c r="AE172" s="2535"/>
      <c r="AF172" s="2535"/>
      <c r="AG172" s="2535"/>
      <c r="AH172" s="2535"/>
      <c r="AI172" s="2535"/>
      <c r="AJ172" s="2535"/>
      <c r="AK172" s="2535"/>
      <c r="AL172" s="2535"/>
      <c r="AM172" s="2535"/>
      <c r="AN172" s="2535"/>
      <c r="AO172" s="2535"/>
      <c r="AP172" s="2535"/>
      <c r="AQ172" s="2535"/>
      <c r="AR172" s="2535"/>
      <c r="AS172" s="2535"/>
      <c r="AT172" s="2535"/>
      <c r="AU172" s="2535"/>
      <c r="AV172" s="2535"/>
      <c r="AW172" s="2535"/>
      <c r="AX172" s="2535"/>
      <c r="AY172" s="2535"/>
      <c r="AZ172" s="2535"/>
      <c r="BA172" s="2535"/>
      <c r="BB172" s="2535"/>
      <c r="BC172" s="2535"/>
      <c r="BD172" s="2535"/>
      <c r="BE172" s="2535"/>
    </row>
    <row r="173" spans="1:57">
      <c r="A173" s="2535"/>
      <c r="B173" s="2535"/>
      <c r="C173" s="2535"/>
      <c r="D173" s="2535"/>
      <c r="E173" s="2535"/>
      <c r="F173" s="2535"/>
      <c r="G173" s="2535"/>
      <c r="H173" s="2535"/>
      <c r="I173" s="2535"/>
      <c r="J173" s="2535"/>
      <c r="K173" s="2571"/>
      <c r="L173" s="2571"/>
      <c r="M173" s="2571"/>
      <c r="N173" s="2535"/>
      <c r="O173" s="2535"/>
      <c r="P173" s="2535"/>
      <c r="Q173" s="2461"/>
      <c r="R173" s="2535"/>
      <c r="S173" s="2571"/>
      <c r="T173" s="2535"/>
      <c r="U173" s="2571"/>
      <c r="V173" s="2535"/>
      <c r="W173" s="2535"/>
      <c r="X173" s="2535"/>
      <c r="Y173" s="2535"/>
      <c r="Z173" s="2535"/>
      <c r="AA173" s="2535"/>
      <c r="AB173" s="2535"/>
      <c r="AC173" s="2535"/>
      <c r="AD173" s="2535"/>
      <c r="AE173" s="2535"/>
      <c r="AF173" s="2535"/>
      <c r="AG173" s="2535"/>
      <c r="AH173" s="2535"/>
      <c r="AI173" s="2535"/>
      <c r="AJ173" s="2535"/>
      <c r="AK173" s="2535"/>
      <c r="AL173" s="2535"/>
      <c r="AM173" s="2535"/>
      <c r="AN173" s="2535"/>
      <c r="AO173" s="2535"/>
      <c r="AP173" s="2535"/>
      <c r="AQ173" s="2535"/>
      <c r="AR173" s="2535"/>
      <c r="AS173" s="2535"/>
      <c r="AT173" s="2535"/>
      <c r="AU173" s="2535"/>
      <c r="AV173" s="2535"/>
      <c r="AW173" s="2535"/>
      <c r="AX173" s="2535"/>
      <c r="AY173" s="2535"/>
      <c r="AZ173" s="2535"/>
      <c r="BA173" s="2535"/>
      <c r="BB173" s="2535"/>
      <c r="BC173" s="2535"/>
      <c r="BD173" s="2535"/>
      <c r="BE173" s="2535"/>
    </row>
    <row r="174" spans="1:57">
      <c r="A174" s="2535"/>
      <c r="B174" s="2535"/>
      <c r="C174" s="2535"/>
      <c r="D174" s="2535"/>
      <c r="E174" s="2535"/>
      <c r="F174" s="2535"/>
      <c r="G174" s="2535"/>
      <c r="H174" s="2535"/>
      <c r="I174" s="2535"/>
      <c r="J174" s="2535"/>
      <c r="K174" s="2571"/>
      <c r="L174" s="2571"/>
      <c r="M174" s="2571"/>
      <c r="N174" s="2535"/>
      <c r="O174" s="2535"/>
      <c r="P174" s="2535"/>
      <c r="Q174" s="2461"/>
      <c r="R174" s="2535"/>
      <c r="S174" s="2571"/>
      <c r="T174" s="2535"/>
      <c r="U174" s="2571"/>
      <c r="V174" s="2535"/>
      <c r="W174" s="2535"/>
      <c r="X174" s="2535"/>
      <c r="Y174" s="2535"/>
      <c r="Z174" s="2535"/>
      <c r="AA174" s="2535"/>
      <c r="AB174" s="2535"/>
      <c r="AC174" s="2535"/>
      <c r="AD174" s="2535"/>
      <c r="AE174" s="2535"/>
      <c r="AF174" s="2535"/>
      <c r="AG174" s="2535"/>
      <c r="AH174" s="2535"/>
      <c r="AI174" s="2535"/>
      <c r="AJ174" s="2535"/>
      <c r="AK174" s="2535"/>
      <c r="AL174" s="2535"/>
      <c r="AM174" s="2535"/>
      <c r="AN174" s="2535"/>
      <c r="AO174" s="2535"/>
      <c r="AP174" s="2535"/>
      <c r="AQ174" s="2535"/>
      <c r="AR174" s="2535"/>
      <c r="AS174" s="2535"/>
      <c r="AT174" s="2535"/>
      <c r="AU174" s="2535"/>
      <c r="AV174" s="2535"/>
      <c r="AW174" s="2535"/>
      <c r="AX174" s="2535"/>
      <c r="AY174" s="2535"/>
      <c r="AZ174" s="2535"/>
      <c r="BA174" s="2535"/>
      <c r="BB174" s="2535"/>
      <c r="BC174" s="2535"/>
      <c r="BD174" s="2535"/>
      <c r="BE174" s="2535"/>
    </row>
    <row r="175" spans="1:57">
      <c r="A175" s="2535"/>
      <c r="B175" s="2535"/>
      <c r="C175" s="2535"/>
      <c r="D175" s="2535"/>
      <c r="E175" s="2535"/>
      <c r="F175" s="2535"/>
      <c r="G175" s="2535"/>
      <c r="H175" s="2535"/>
      <c r="I175" s="2535"/>
      <c r="J175" s="2535"/>
      <c r="K175" s="2571"/>
      <c r="L175" s="2571"/>
      <c r="M175" s="2571"/>
      <c r="N175" s="2535"/>
      <c r="O175" s="2535"/>
      <c r="P175" s="2535"/>
      <c r="Q175" s="2461"/>
      <c r="R175" s="2535"/>
      <c r="S175" s="2571"/>
      <c r="T175" s="2535"/>
      <c r="U175" s="2571"/>
      <c r="V175" s="2535"/>
      <c r="W175" s="2535"/>
      <c r="X175" s="2535"/>
      <c r="Y175" s="2535"/>
      <c r="Z175" s="2535"/>
      <c r="AA175" s="2535"/>
      <c r="AB175" s="2535"/>
      <c r="AC175" s="2535"/>
      <c r="AD175" s="2535"/>
      <c r="AE175" s="2535"/>
      <c r="AF175" s="2535"/>
      <c r="AG175" s="2535"/>
      <c r="AH175" s="2535"/>
      <c r="AI175" s="2535"/>
      <c r="AJ175" s="2535"/>
      <c r="AK175" s="2535"/>
      <c r="AL175" s="2535"/>
      <c r="AM175" s="2535"/>
      <c r="AN175" s="2535"/>
      <c r="AO175" s="2535"/>
      <c r="AP175" s="2535"/>
      <c r="AQ175" s="2535"/>
      <c r="AR175" s="2535"/>
      <c r="AS175" s="2535"/>
      <c r="AT175" s="2535"/>
      <c r="AU175" s="2535"/>
      <c r="AV175" s="2535"/>
      <c r="AW175" s="2535"/>
      <c r="AX175" s="2535"/>
      <c r="AY175" s="2535"/>
      <c r="AZ175" s="2535"/>
      <c r="BA175" s="2535"/>
      <c r="BB175" s="2535"/>
      <c r="BC175" s="2535"/>
      <c r="BD175" s="2535"/>
      <c r="BE175" s="2535"/>
    </row>
    <row r="176" spans="1:57">
      <c r="A176" s="2535"/>
      <c r="B176" s="2535"/>
      <c r="C176" s="2535"/>
      <c r="D176" s="2535"/>
      <c r="E176" s="2535"/>
      <c r="F176" s="2535"/>
      <c r="G176" s="2535"/>
      <c r="H176" s="2535"/>
      <c r="I176" s="2535"/>
      <c r="J176" s="2535"/>
      <c r="K176" s="2571"/>
      <c r="L176" s="2571"/>
      <c r="M176" s="2571"/>
      <c r="N176" s="2535"/>
      <c r="O176" s="2535"/>
      <c r="P176" s="2535"/>
      <c r="Q176" s="2461"/>
      <c r="R176" s="2535"/>
      <c r="S176" s="2571"/>
      <c r="T176" s="2535"/>
      <c r="U176" s="2571"/>
      <c r="V176" s="2535"/>
      <c r="W176" s="2535"/>
      <c r="X176" s="2535"/>
      <c r="Y176" s="2535"/>
      <c r="Z176" s="2535"/>
      <c r="AA176" s="2535"/>
      <c r="AB176" s="2535"/>
      <c r="AC176" s="2535"/>
      <c r="AD176" s="2535"/>
      <c r="AE176" s="2535"/>
      <c r="AF176" s="2535"/>
      <c r="AG176" s="2535"/>
      <c r="AH176" s="2535"/>
      <c r="AI176" s="2535"/>
      <c r="AJ176" s="2535"/>
      <c r="AK176" s="2535"/>
      <c r="AL176" s="2535"/>
      <c r="AM176" s="2535"/>
      <c r="AN176" s="2535"/>
      <c r="AO176" s="2535"/>
      <c r="AP176" s="2535"/>
      <c r="AQ176" s="2535"/>
      <c r="AR176" s="2535"/>
      <c r="AS176" s="2535"/>
      <c r="AT176" s="2535"/>
      <c r="AU176" s="2535"/>
      <c r="AV176" s="2535"/>
      <c r="AW176" s="2535"/>
      <c r="AX176" s="2535"/>
      <c r="AY176" s="2535"/>
      <c r="AZ176" s="2535"/>
      <c r="BA176" s="2535"/>
      <c r="BB176" s="2535"/>
      <c r="BC176" s="2535"/>
      <c r="BD176" s="2535"/>
      <c r="BE176" s="2535"/>
    </row>
    <row r="177" spans="1:57">
      <c r="A177" s="2535"/>
      <c r="B177" s="2535"/>
      <c r="C177" s="2535"/>
      <c r="D177" s="2535"/>
      <c r="E177" s="2535"/>
      <c r="F177" s="2535"/>
      <c r="G177" s="2535"/>
      <c r="H177" s="2535"/>
      <c r="I177" s="2535"/>
      <c r="J177" s="2535"/>
      <c r="K177" s="2571"/>
      <c r="L177" s="2571"/>
      <c r="M177" s="2571"/>
      <c r="N177" s="2535"/>
      <c r="O177" s="2535"/>
      <c r="P177" s="2535"/>
      <c r="Q177" s="2461"/>
      <c r="R177" s="2535"/>
      <c r="S177" s="2571"/>
      <c r="T177" s="2535"/>
      <c r="U177" s="2571"/>
      <c r="V177" s="2535"/>
      <c r="W177" s="2535"/>
      <c r="X177" s="2535"/>
      <c r="Y177" s="2535"/>
      <c r="Z177" s="2535"/>
      <c r="AA177" s="2535"/>
      <c r="AB177" s="2535"/>
      <c r="AC177" s="2535"/>
      <c r="AD177" s="2535"/>
      <c r="AE177" s="2535"/>
      <c r="AF177" s="2535"/>
      <c r="AG177" s="2535"/>
      <c r="AH177" s="2535"/>
      <c r="AI177" s="2535"/>
      <c r="AJ177" s="2535"/>
      <c r="AK177" s="2535"/>
      <c r="AL177" s="2535"/>
      <c r="AM177" s="2535"/>
      <c r="AN177" s="2535"/>
      <c r="AO177" s="2535"/>
      <c r="AP177" s="2535"/>
      <c r="AQ177" s="2535"/>
      <c r="AR177" s="2535"/>
      <c r="AS177" s="2535"/>
      <c r="AT177" s="2535"/>
      <c r="AU177" s="2535"/>
      <c r="AV177" s="2535"/>
      <c r="AW177" s="2535"/>
      <c r="AX177" s="2535"/>
      <c r="AY177" s="2535"/>
      <c r="AZ177" s="2535"/>
      <c r="BA177" s="2535"/>
      <c r="BB177" s="2535"/>
      <c r="BC177" s="2535"/>
      <c r="BD177" s="2535"/>
      <c r="BE177" s="2535"/>
    </row>
    <row r="178" spans="1:57">
      <c r="A178" s="2535"/>
      <c r="B178" s="2535"/>
      <c r="C178" s="2535"/>
      <c r="D178" s="2535"/>
      <c r="E178" s="2535"/>
      <c r="F178" s="2535"/>
      <c r="G178" s="2535"/>
      <c r="H178" s="2535"/>
      <c r="I178" s="2535"/>
      <c r="J178" s="2535"/>
      <c r="K178" s="2571"/>
      <c r="L178" s="2571"/>
      <c r="M178" s="2571"/>
      <c r="N178" s="2535"/>
      <c r="O178" s="2535"/>
      <c r="P178" s="2535"/>
      <c r="Q178" s="2461"/>
      <c r="R178" s="2535"/>
      <c r="S178" s="2571"/>
      <c r="T178" s="2535"/>
      <c r="U178" s="2571"/>
      <c r="V178" s="2535"/>
      <c r="W178" s="2535"/>
      <c r="X178" s="2535"/>
      <c r="Y178" s="2535"/>
      <c r="Z178" s="2535"/>
      <c r="AA178" s="2535"/>
      <c r="AB178" s="2535"/>
      <c r="AC178" s="2535"/>
      <c r="AD178" s="2535"/>
      <c r="AE178" s="2535"/>
      <c r="AF178" s="2535"/>
      <c r="AG178" s="2535"/>
      <c r="AH178" s="2535"/>
      <c r="AI178" s="2535"/>
      <c r="AJ178" s="2535"/>
      <c r="AK178" s="2535"/>
      <c r="AL178" s="2535"/>
      <c r="AM178" s="2535"/>
      <c r="AN178" s="2535"/>
      <c r="AO178" s="2535"/>
      <c r="AP178" s="2535"/>
      <c r="AQ178" s="2535"/>
      <c r="AR178" s="2535"/>
      <c r="AS178" s="2535"/>
      <c r="AT178" s="2535"/>
      <c r="AU178" s="2535"/>
      <c r="AV178" s="2535"/>
      <c r="AW178" s="2535"/>
      <c r="AX178" s="2535"/>
      <c r="AY178" s="2535"/>
      <c r="AZ178" s="2535"/>
      <c r="BA178" s="2535"/>
      <c r="BB178" s="2535"/>
      <c r="BC178" s="2535"/>
      <c r="BD178" s="2535"/>
      <c r="BE178" s="2535"/>
    </row>
    <row r="179" spans="1:57">
      <c r="A179" s="2535"/>
      <c r="B179" s="2535"/>
      <c r="C179" s="2535"/>
      <c r="D179" s="2535"/>
      <c r="E179" s="2535"/>
      <c r="F179" s="2535"/>
      <c r="G179" s="2535"/>
      <c r="H179" s="2535"/>
      <c r="I179" s="2535"/>
      <c r="J179" s="2535"/>
      <c r="K179" s="2571"/>
      <c r="L179" s="2571"/>
      <c r="M179" s="2571"/>
      <c r="N179" s="2535"/>
      <c r="O179" s="2535"/>
      <c r="P179" s="2535"/>
      <c r="Q179" s="2461"/>
      <c r="R179" s="2535"/>
      <c r="S179" s="2571"/>
      <c r="T179" s="2535"/>
      <c r="U179" s="2571"/>
      <c r="V179" s="2535"/>
      <c r="W179" s="2535"/>
      <c r="X179" s="2535"/>
      <c r="Y179" s="2535"/>
      <c r="Z179" s="2535"/>
      <c r="AA179" s="2535"/>
      <c r="AB179" s="2535"/>
      <c r="AC179" s="2535"/>
      <c r="AD179" s="2535"/>
      <c r="AE179" s="2535"/>
      <c r="AF179" s="2535"/>
      <c r="AG179" s="2535"/>
      <c r="AH179" s="2535"/>
      <c r="AI179" s="2535"/>
      <c r="AJ179" s="2535"/>
      <c r="AK179" s="2535"/>
      <c r="AL179" s="2535"/>
      <c r="AM179" s="2535"/>
      <c r="AN179" s="2535"/>
      <c r="AO179" s="2535"/>
      <c r="AP179" s="2535"/>
      <c r="AQ179" s="2535"/>
      <c r="AR179" s="2535"/>
      <c r="AS179" s="2535"/>
      <c r="AT179" s="2535"/>
      <c r="AU179" s="2535"/>
      <c r="AV179" s="2535"/>
      <c r="AW179" s="2535"/>
      <c r="AX179" s="2535"/>
      <c r="AY179" s="2535"/>
      <c r="AZ179" s="2535"/>
      <c r="BA179" s="2535"/>
      <c r="BB179" s="2535"/>
      <c r="BC179" s="2535"/>
      <c r="BD179" s="2535"/>
      <c r="BE179" s="2535"/>
    </row>
    <row r="180" spans="1:57">
      <c r="A180" s="2535"/>
      <c r="B180" s="2535"/>
      <c r="C180" s="2535"/>
      <c r="D180" s="2535"/>
      <c r="E180" s="2535"/>
      <c r="F180" s="2535"/>
      <c r="G180" s="2535"/>
      <c r="H180" s="2535"/>
      <c r="I180" s="2535"/>
      <c r="J180" s="2535"/>
      <c r="K180" s="2571"/>
      <c r="L180" s="2571"/>
      <c r="M180" s="2571"/>
      <c r="N180" s="2535"/>
      <c r="O180" s="2535"/>
      <c r="P180" s="2535"/>
      <c r="Q180" s="2461"/>
      <c r="R180" s="2535"/>
      <c r="S180" s="2571"/>
      <c r="T180" s="2535"/>
      <c r="U180" s="2571"/>
      <c r="V180" s="2535"/>
      <c r="W180" s="2535"/>
      <c r="X180" s="2535"/>
      <c r="Y180" s="2535"/>
      <c r="Z180" s="2535"/>
      <c r="AA180" s="2535"/>
      <c r="AB180" s="2535"/>
      <c r="AC180" s="2535"/>
      <c r="AD180" s="2535"/>
      <c r="AE180" s="2535"/>
      <c r="AF180" s="2535"/>
      <c r="AG180" s="2535"/>
      <c r="AH180" s="2535"/>
      <c r="AI180" s="2535"/>
      <c r="AJ180" s="2535"/>
      <c r="AK180" s="2535"/>
      <c r="AL180" s="2535"/>
      <c r="AM180" s="2535"/>
      <c r="AN180" s="2535"/>
      <c r="AO180" s="2535"/>
      <c r="AP180" s="2535"/>
      <c r="AQ180" s="2535"/>
      <c r="AR180" s="2535"/>
      <c r="AS180" s="2535"/>
      <c r="AT180" s="2535"/>
      <c r="AU180" s="2535"/>
      <c r="AV180" s="2535"/>
      <c r="AW180" s="2535"/>
      <c r="AX180" s="2535"/>
      <c r="AY180" s="2535"/>
      <c r="AZ180" s="2535"/>
      <c r="BA180" s="2535"/>
      <c r="BB180" s="2535"/>
      <c r="BC180" s="2535"/>
      <c r="BD180" s="2535"/>
      <c r="BE180" s="2535"/>
    </row>
    <row r="181" spans="1:57">
      <c r="A181" s="2535"/>
      <c r="B181" s="2535"/>
      <c r="C181" s="2535"/>
      <c r="D181" s="2535"/>
      <c r="E181" s="2535"/>
      <c r="F181" s="2535"/>
      <c r="G181" s="2535"/>
      <c r="H181" s="2535"/>
      <c r="I181" s="2535"/>
      <c r="J181" s="2535"/>
      <c r="K181" s="2571"/>
      <c r="L181" s="2571"/>
      <c r="M181" s="2571"/>
      <c r="N181" s="2535"/>
      <c r="O181" s="2535"/>
      <c r="P181" s="2535"/>
      <c r="Q181" s="2461"/>
      <c r="R181" s="2535"/>
      <c r="S181" s="2571"/>
      <c r="T181" s="2535"/>
      <c r="U181" s="2571"/>
      <c r="V181" s="2535"/>
      <c r="W181" s="2535"/>
      <c r="X181" s="2535"/>
      <c r="Y181" s="2535"/>
      <c r="Z181" s="2535"/>
      <c r="AA181" s="2535"/>
      <c r="AB181" s="2535"/>
      <c r="AC181" s="2535"/>
      <c r="AD181" s="2535"/>
      <c r="AE181" s="2535"/>
      <c r="AF181" s="2535"/>
      <c r="AG181" s="2535"/>
      <c r="AH181" s="2535"/>
      <c r="AI181" s="2535"/>
      <c r="AJ181" s="2535"/>
      <c r="AK181" s="2535"/>
      <c r="AL181" s="2535"/>
      <c r="AM181" s="2535"/>
      <c r="AN181" s="2535"/>
      <c r="AO181" s="2535"/>
      <c r="AP181" s="2535"/>
      <c r="AQ181" s="2535"/>
      <c r="AR181" s="2535"/>
      <c r="AS181" s="2535"/>
      <c r="AT181" s="2535"/>
      <c r="AU181" s="2535"/>
      <c r="AV181" s="2535"/>
      <c r="AW181" s="2535"/>
      <c r="AX181" s="2535"/>
      <c r="AY181" s="2535"/>
      <c r="AZ181" s="2535"/>
      <c r="BA181" s="2535"/>
      <c r="BB181" s="2535"/>
      <c r="BC181" s="2535"/>
      <c r="BD181" s="2535"/>
      <c r="BE181" s="2535"/>
    </row>
    <row r="182" spans="1:57">
      <c r="A182" s="2535"/>
      <c r="B182" s="2535"/>
      <c r="C182" s="2535"/>
      <c r="D182" s="2535"/>
      <c r="E182" s="2535"/>
      <c r="F182" s="2535"/>
      <c r="G182" s="2535"/>
      <c r="H182" s="2535"/>
      <c r="I182" s="2535"/>
      <c r="J182" s="2535"/>
      <c r="K182" s="2571"/>
      <c r="L182" s="2571"/>
      <c r="M182" s="2571"/>
      <c r="N182" s="2535"/>
      <c r="O182" s="2535"/>
      <c r="P182" s="2535"/>
      <c r="Q182" s="2461"/>
      <c r="R182" s="2535"/>
      <c r="S182" s="2571"/>
      <c r="T182" s="2535"/>
      <c r="U182" s="2571"/>
      <c r="V182" s="2535"/>
      <c r="W182" s="2535"/>
      <c r="X182" s="2535"/>
      <c r="Y182" s="2535"/>
      <c r="Z182" s="2535"/>
      <c r="AA182" s="2535"/>
      <c r="AB182" s="2535"/>
      <c r="AC182" s="2535"/>
      <c r="AD182" s="2535"/>
      <c r="AE182" s="2535"/>
      <c r="AF182" s="2535"/>
      <c r="AG182" s="2535"/>
      <c r="AH182" s="2535"/>
      <c r="AI182" s="2535"/>
      <c r="AJ182" s="2535"/>
      <c r="AK182" s="2535"/>
      <c r="AL182" s="2535"/>
      <c r="AM182" s="2535"/>
      <c r="AN182" s="2535"/>
      <c r="AO182" s="2535"/>
      <c r="AP182" s="2535"/>
      <c r="AQ182" s="2535"/>
      <c r="AR182" s="2535"/>
      <c r="AS182" s="2535"/>
      <c r="AT182" s="2535"/>
      <c r="AU182" s="2535"/>
      <c r="AV182" s="2535"/>
      <c r="AW182" s="2535"/>
      <c r="AX182" s="2535"/>
      <c r="AY182" s="2535"/>
      <c r="AZ182" s="2535"/>
      <c r="BA182" s="2535"/>
      <c r="BB182" s="2535"/>
      <c r="BC182" s="2535"/>
      <c r="BD182" s="2535"/>
      <c r="BE182" s="2535"/>
    </row>
    <row r="183" spans="1:57">
      <c r="A183" s="2535"/>
      <c r="B183" s="2535"/>
      <c r="C183" s="2535"/>
      <c r="D183" s="2535"/>
      <c r="E183" s="2535"/>
      <c r="F183" s="2535"/>
      <c r="G183" s="2535"/>
      <c r="H183" s="2535"/>
      <c r="I183" s="2535"/>
      <c r="J183" s="2535"/>
      <c r="K183" s="2571"/>
      <c r="L183" s="2571"/>
      <c r="M183" s="2571"/>
      <c r="N183" s="2535"/>
      <c r="O183" s="2535"/>
      <c r="P183" s="2535"/>
      <c r="Q183" s="2461"/>
      <c r="R183" s="2535"/>
      <c r="S183" s="2571"/>
      <c r="T183" s="2535"/>
      <c r="U183" s="2571"/>
      <c r="V183" s="2535"/>
      <c r="W183" s="2535"/>
      <c r="X183" s="2535"/>
      <c r="Y183" s="2535"/>
      <c r="Z183" s="2535"/>
      <c r="AA183" s="2535"/>
      <c r="AB183" s="2535"/>
      <c r="AC183" s="2535"/>
      <c r="AD183" s="2535"/>
      <c r="AE183" s="2535"/>
      <c r="AF183" s="2535"/>
      <c r="AG183" s="2535"/>
      <c r="AH183" s="2535"/>
      <c r="AI183" s="2535"/>
      <c r="AJ183" s="2535"/>
      <c r="AK183" s="2535"/>
      <c r="AL183" s="2535"/>
      <c r="AM183" s="2535"/>
      <c r="AN183" s="2535"/>
      <c r="AO183" s="2535"/>
      <c r="AP183" s="2535"/>
      <c r="AQ183" s="2535"/>
      <c r="AR183" s="2535"/>
      <c r="AS183" s="2535"/>
      <c r="AT183" s="2535"/>
      <c r="AU183" s="2535"/>
      <c r="AV183" s="2535"/>
      <c r="AW183" s="2535"/>
      <c r="AX183" s="2535"/>
      <c r="AY183" s="2535"/>
      <c r="AZ183" s="2535"/>
      <c r="BA183" s="2535"/>
      <c r="BB183" s="2535"/>
      <c r="BC183" s="2535"/>
      <c r="BD183" s="2535"/>
      <c r="BE183" s="2535"/>
    </row>
    <row r="184" spans="1:57">
      <c r="A184" s="2535"/>
      <c r="B184" s="2535"/>
      <c r="C184" s="2535"/>
      <c r="D184" s="2535"/>
      <c r="E184" s="2535"/>
      <c r="F184" s="2535"/>
      <c r="G184" s="2535"/>
      <c r="H184" s="2535"/>
      <c r="I184" s="2535"/>
      <c r="J184" s="2535"/>
      <c r="K184" s="2571"/>
      <c r="L184" s="2571"/>
      <c r="M184" s="2571"/>
      <c r="N184" s="2535"/>
      <c r="O184" s="2535"/>
      <c r="P184" s="2535"/>
      <c r="Q184" s="2461"/>
      <c r="R184" s="2535"/>
      <c r="S184" s="2571"/>
      <c r="T184" s="2535"/>
      <c r="U184" s="2571"/>
      <c r="V184" s="2535"/>
      <c r="W184" s="2535"/>
      <c r="X184" s="2535"/>
      <c r="Y184" s="2535"/>
      <c r="Z184" s="2535"/>
      <c r="AA184" s="2535"/>
      <c r="AB184" s="2535"/>
      <c r="AC184" s="2535"/>
      <c r="AD184" s="2535"/>
      <c r="AE184" s="2535"/>
      <c r="AF184" s="2535"/>
      <c r="AG184" s="2535"/>
      <c r="AH184" s="2535"/>
      <c r="AI184" s="2535"/>
      <c r="AJ184" s="2535"/>
      <c r="AK184" s="2535"/>
      <c r="AL184" s="2535"/>
      <c r="AM184" s="2535"/>
      <c r="AN184" s="2535"/>
      <c r="AO184" s="2535"/>
      <c r="AP184" s="2535"/>
      <c r="AQ184" s="2535"/>
      <c r="AR184" s="2535"/>
      <c r="AS184" s="2535"/>
      <c r="AT184" s="2535"/>
      <c r="AU184" s="2535"/>
      <c r="AV184" s="2535"/>
      <c r="AW184" s="2535"/>
      <c r="AX184" s="2535"/>
      <c r="AY184" s="2535"/>
      <c r="AZ184" s="2535"/>
      <c r="BA184" s="2535"/>
      <c r="BB184" s="2535"/>
      <c r="BC184" s="2535"/>
      <c r="BD184" s="2535"/>
      <c r="BE184" s="2535"/>
    </row>
    <row r="185" spans="1:57">
      <c r="A185" s="2535"/>
      <c r="B185" s="2535"/>
      <c r="C185" s="2535"/>
      <c r="D185" s="2535"/>
      <c r="E185" s="2535"/>
      <c r="F185" s="2535"/>
      <c r="G185" s="2535"/>
      <c r="H185" s="2535"/>
      <c r="I185" s="2535"/>
      <c r="J185" s="2535"/>
      <c r="K185" s="2571"/>
      <c r="L185" s="2571"/>
      <c r="M185" s="2571"/>
      <c r="N185" s="2535"/>
      <c r="O185" s="2535"/>
      <c r="P185" s="2535"/>
      <c r="Q185" s="2461"/>
      <c r="R185" s="2535"/>
      <c r="S185" s="2571"/>
      <c r="T185" s="2535"/>
      <c r="U185" s="2571"/>
      <c r="V185" s="2535"/>
      <c r="W185" s="2535"/>
      <c r="X185" s="2535"/>
      <c r="Y185" s="2535"/>
      <c r="Z185" s="2535"/>
      <c r="AA185" s="2535"/>
      <c r="AB185" s="2535"/>
      <c r="AC185" s="2535"/>
      <c r="AD185" s="2535"/>
      <c r="AE185" s="2535"/>
      <c r="AF185" s="2535"/>
      <c r="AG185" s="2535"/>
      <c r="AH185" s="2535"/>
      <c r="AI185" s="2535"/>
      <c r="AJ185" s="2535"/>
      <c r="AK185" s="2535"/>
      <c r="AL185" s="2535"/>
      <c r="AM185" s="2535"/>
      <c r="AN185" s="2535"/>
      <c r="AO185" s="2535"/>
      <c r="AP185" s="2535"/>
      <c r="AQ185" s="2535"/>
      <c r="AR185" s="2535"/>
      <c r="AS185" s="2535"/>
      <c r="AT185" s="2535"/>
      <c r="AU185" s="2535"/>
      <c r="AV185" s="2535"/>
      <c r="AW185" s="2535"/>
      <c r="AX185" s="2535"/>
      <c r="AY185" s="2535"/>
      <c r="AZ185" s="2535"/>
      <c r="BA185" s="2535"/>
      <c r="BB185" s="2535"/>
      <c r="BC185" s="2535"/>
      <c r="BD185" s="2535"/>
      <c r="BE185" s="2535"/>
    </row>
    <row r="186" spans="1:57">
      <c r="A186" s="2535"/>
      <c r="B186" s="2535"/>
      <c r="C186" s="2535"/>
      <c r="D186" s="2535"/>
      <c r="E186" s="2535"/>
      <c r="F186" s="2535"/>
      <c r="G186" s="2535"/>
      <c r="H186" s="2535"/>
      <c r="I186" s="2535"/>
      <c r="J186" s="2535"/>
      <c r="K186" s="2571"/>
      <c r="L186" s="2571"/>
      <c r="M186" s="2571"/>
      <c r="N186" s="2535"/>
      <c r="O186" s="2535"/>
      <c r="P186" s="2535"/>
      <c r="Q186" s="2461"/>
      <c r="R186" s="2535"/>
      <c r="S186" s="2571"/>
      <c r="T186" s="2535"/>
      <c r="U186" s="2571"/>
      <c r="V186" s="2535"/>
      <c r="W186" s="2535"/>
      <c r="X186" s="2535"/>
      <c r="Y186" s="2535"/>
      <c r="Z186" s="2535"/>
      <c r="AA186" s="2535"/>
      <c r="AB186" s="2535"/>
      <c r="AC186" s="2535"/>
      <c r="AD186" s="2535"/>
      <c r="AE186" s="2535"/>
      <c r="AF186" s="2535"/>
      <c r="AG186" s="2535"/>
      <c r="AH186" s="2535"/>
      <c r="AI186" s="2535"/>
      <c r="AJ186" s="2535"/>
      <c r="AK186" s="2535"/>
      <c r="AL186" s="2535"/>
      <c r="AM186" s="2535"/>
      <c r="AN186" s="2535"/>
      <c r="AO186" s="2535"/>
      <c r="AP186" s="2535"/>
      <c r="AQ186" s="2535"/>
      <c r="AR186" s="2535"/>
      <c r="AS186" s="2535"/>
      <c r="AT186" s="2535"/>
      <c r="AU186" s="2535"/>
      <c r="AV186" s="2535"/>
      <c r="AW186" s="2535"/>
      <c r="AX186" s="2535"/>
      <c r="AY186" s="2535"/>
      <c r="AZ186" s="2535"/>
      <c r="BA186" s="2535"/>
      <c r="BB186" s="2535"/>
      <c r="BC186" s="2535"/>
      <c r="BD186" s="2535"/>
      <c r="BE186" s="2535"/>
    </row>
    <row r="187" spans="1:57">
      <c r="A187" s="2535"/>
      <c r="B187" s="2535"/>
      <c r="C187" s="2535"/>
      <c r="D187" s="2535"/>
      <c r="E187" s="2535"/>
      <c r="F187" s="2535"/>
      <c r="G187" s="2535"/>
      <c r="H187" s="2535"/>
      <c r="I187" s="2535"/>
      <c r="J187" s="2535"/>
      <c r="K187" s="2571"/>
      <c r="L187" s="2571"/>
      <c r="M187" s="2571"/>
      <c r="N187" s="2535"/>
      <c r="O187" s="2535"/>
      <c r="P187" s="2535"/>
      <c r="Q187" s="2461"/>
      <c r="R187" s="2535"/>
      <c r="S187" s="2571"/>
      <c r="T187" s="2535"/>
      <c r="U187" s="2571"/>
      <c r="V187" s="2535"/>
      <c r="W187" s="2535"/>
      <c r="X187" s="2535"/>
      <c r="Y187" s="2535"/>
      <c r="Z187" s="2535"/>
      <c r="AA187" s="2535"/>
      <c r="AB187" s="2535"/>
      <c r="AC187" s="2535"/>
      <c r="AD187" s="2535"/>
      <c r="AE187" s="2535"/>
      <c r="AF187" s="2535"/>
      <c r="AG187" s="2535"/>
      <c r="AH187" s="2535"/>
      <c r="AI187" s="2535"/>
      <c r="AJ187" s="2535"/>
      <c r="AK187" s="2535"/>
      <c r="AL187" s="2535"/>
      <c r="AM187" s="2535"/>
      <c r="AN187" s="2535"/>
      <c r="AO187" s="2535"/>
      <c r="AP187" s="2535"/>
      <c r="AQ187" s="2535"/>
      <c r="AR187" s="2535"/>
      <c r="AS187" s="2535"/>
      <c r="AT187" s="2535"/>
      <c r="AU187" s="2535"/>
      <c r="AV187" s="2535"/>
      <c r="AW187" s="2535"/>
      <c r="AX187" s="2535"/>
      <c r="AY187" s="2535"/>
      <c r="AZ187" s="2535"/>
      <c r="BA187" s="2535"/>
      <c r="BB187" s="2535"/>
      <c r="BC187" s="2535"/>
      <c r="BD187" s="2535"/>
      <c r="BE187" s="2535"/>
    </row>
    <row r="188" spans="1:57">
      <c r="A188" s="2535"/>
      <c r="B188" s="2535"/>
      <c r="C188" s="2535"/>
      <c r="D188" s="2535"/>
      <c r="E188" s="2535"/>
      <c r="F188" s="2535"/>
      <c r="G188" s="2535"/>
      <c r="H188" s="2535"/>
      <c r="I188" s="2535"/>
      <c r="J188" s="2535"/>
      <c r="K188" s="2571"/>
      <c r="L188" s="2571"/>
      <c r="M188" s="2571"/>
      <c r="N188" s="2535"/>
      <c r="O188" s="2535"/>
      <c r="P188" s="2535"/>
      <c r="Q188" s="2461"/>
      <c r="R188" s="2535"/>
      <c r="S188" s="2571"/>
      <c r="T188" s="2535"/>
      <c r="U188" s="2571"/>
      <c r="V188" s="2535"/>
      <c r="W188" s="2535"/>
      <c r="X188" s="2535"/>
      <c r="Y188" s="2535"/>
      <c r="Z188" s="2535"/>
      <c r="AA188" s="2535"/>
      <c r="AB188" s="2535"/>
      <c r="AC188" s="2535"/>
      <c r="AD188" s="2535"/>
      <c r="AE188" s="2535"/>
      <c r="AF188" s="2535"/>
      <c r="AG188" s="2535"/>
      <c r="AH188" s="2535"/>
      <c r="AI188" s="2535"/>
      <c r="AJ188" s="2535"/>
      <c r="AK188" s="2535"/>
      <c r="AL188" s="2535"/>
      <c r="AM188" s="2535"/>
      <c r="AN188" s="2535"/>
      <c r="AO188" s="2535"/>
      <c r="AP188" s="2535"/>
      <c r="AQ188" s="2535"/>
      <c r="AR188" s="2535"/>
      <c r="AS188" s="2535"/>
      <c r="AT188" s="2535"/>
      <c r="AU188" s="2535"/>
      <c r="AV188" s="2535"/>
      <c r="AW188" s="2535"/>
      <c r="AX188" s="2535"/>
      <c r="AY188" s="2535"/>
      <c r="AZ188" s="2535"/>
      <c r="BA188" s="2535"/>
      <c r="BB188" s="2535"/>
      <c r="BC188" s="2535"/>
      <c r="BD188" s="2535"/>
      <c r="BE188" s="2535"/>
    </row>
    <row r="189" spans="1:57">
      <c r="A189" s="2535"/>
      <c r="B189" s="2535"/>
      <c r="C189" s="2535"/>
      <c r="D189" s="2535"/>
      <c r="E189" s="2535"/>
      <c r="F189" s="2535"/>
      <c r="G189" s="2535"/>
      <c r="H189" s="2535"/>
      <c r="I189" s="2535"/>
      <c r="J189" s="2535"/>
      <c r="K189" s="2571"/>
      <c r="L189" s="2571"/>
      <c r="M189" s="2571"/>
      <c r="N189" s="2535"/>
      <c r="O189" s="2535"/>
      <c r="P189" s="2535"/>
      <c r="Q189" s="2461"/>
      <c r="R189" s="2535"/>
      <c r="S189" s="2571"/>
      <c r="T189" s="2535"/>
      <c r="U189" s="2571"/>
      <c r="V189" s="2535"/>
      <c r="W189" s="2535"/>
      <c r="X189" s="2535"/>
      <c r="Y189" s="2535"/>
      <c r="Z189" s="2535"/>
      <c r="AA189" s="2535"/>
      <c r="AB189" s="2535"/>
      <c r="AC189" s="2535"/>
      <c r="AD189" s="2535"/>
      <c r="AE189" s="2535"/>
      <c r="AF189" s="2535"/>
      <c r="AG189" s="2535"/>
      <c r="AH189" s="2535"/>
      <c r="AI189" s="2535"/>
      <c r="AJ189" s="2535"/>
      <c r="AK189" s="2535"/>
      <c r="AL189" s="2535"/>
      <c r="AM189" s="2535"/>
      <c r="AN189" s="2535"/>
      <c r="AO189" s="2535"/>
      <c r="AP189" s="2535"/>
      <c r="AQ189" s="2535"/>
      <c r="AR189" s="2535"/>
      <c r="AS189" s="2535"/>
      <c r="AT189" s="2535"/>
      <c r="AU189" s="2535"/>
      <c r="AV189" s="2535"/>
      <c r="AW189" s="2535"/>
      <c r="AX189" s="2535"/>
      <c r="AY189" s="2535"/>
      <c r="AZ189" s="2535"/>
      <c r="BA189" s="2535"/>
      <c r="BB189" s="2535"/>
      <c r="BC189" s="2535"/>
      <c r="BD189" s="2535"/>
      <c r="BE189" s="2535"/>
    </row>
    <row r="190" spans="1:57">
      <c r="A190" s="2535"/>
      <c r="B190" s="2535"/>
      <c r="C190" s="2535"/>
      <c r="D190" s="2535"/>
      <c r="E190" s="2535"/>
      <c r="F190" s="2535"/>
      <c r="G190" s="2535"/>
      <c r="H190" s="2535"/>
      <c r="I190" s="2535"/>
      <c r="J190" s="2535"/>
      <c r="K190" s="2571"/>
      <c r="L190" s="2571"/>
      <c r="M190" s="2571"/>
      <c r="N190" s="2535"/>
      <c r="O190" s="2535"/>
      <c r="P190" s="2535"/>
      <c r="Q190" s="2461"/>
      <c r="R190" s="2535"/>
      <c r="S190" s="2571"/>
      <c r="T190" s="2535"/>
      <c r="U190" s="2571"/>
      <c r="V190" s="2535"/>
      <c r="W190" s="2535"/>
      <c r="X190" s="2535"/>
      <c r="Y190" s="2535"/>
      <c r="Z190" s="2535"/>
      <c r="AA190" s="2535"/>
      <c r="AB190" s="2535"/>
      <c r="AC190" s="2535"/>
      <c r="AD190" s="2535"/>
      <c r="AE190" s="2535"/>
      <c r="AF190" s="2535"/>
      <c r="AG190" s="2535"/>
      <c r="AH190" s="2535"/>
      <c r="AI190" s="2535"/>
      <c r="AJ190" s="2535"/>
      <c r="AK190" s="2535"/>
      <c r="AL190" s="2535"/>
      <c r="AM190" s="2535"/>
      <c r="AN190" s="2535"/>
      <c r="AO190" s="2535"/>
      <c r="AP190" s="2535"/>
      <c r="AQ190" s="2535"/>
      <c r="AR190" s="2535"/>
      <c r="AS190" s="2535"/>
      <c r="AT190" s="2535"/>
      <c r="AU190" s="2535"/>
      <c r="AV190" s="2535"/>
      <c r="AW190" s="2535"/>
      <c r="AX190" s="2535"/>
      <c r="AY190" s="2535"/>
      <c r="AZ190" s="2535"/>
      <c r="BA190" s="2535"/>
      <c r="BB190" s="2535"/>
      <c r="BC190" s="2535"/>
      <c r="BD190" s="2535"/>
      <c r="BE190" s="2535"/>
    </row>
    <row r="191" spans="1:57">
      <c r="A191" s="2535"/>
      <c r="B191" s="2535"/>
      <c r="C191" s="2535"/>
      <c r="D191" s="2535"/>
      <c r="E191" s="2535"/>
      <c r="F191" s="2535"/>
      <c r="G191" s="2535"/>
      <c r="H191" s="2535"/>
      <c r="I191" s="2535"/>
      <c r="J191" s="2535"/>
      <c r="K191" s="2571"/>
      <c r="L191" s="2571"/>
      <c r="M191" s="2571"/>
      <c r="N191" s="2535"/>
      <c r="O191" s="2535"/>
      <c r="P191" s="2535"/>
      <c r="Q191" s="2461"/>
      <c r="R191" s="2535"/>
      <c r="S191" s="2571"/>
      <c r="T191" s="2535"/>
      <c r="U191" s="2571"/>
      <c r="V191" s="2535"/>
      <c r="W191" s="2535"/>
      <c r="X191" s="2535"/>
      <c r="Y191" s="2535"/>
      <c r="Z191" s="2535"/>
      <c r="AA191" s="2535"/>
      <c r="AB191" s="2535"/>
      <c r="AC191" s="2535"/>
      <c r="AD191" s="2535"/>
      <c r="AE191" s="2535"/>
      <c r="AF191" s="2535"/>
      <c r="AG191" s="2535"/>
      <c r="AH191" s="2535"/>
      <c r="AI191" s="2535"/>
      <c r="AJ191" s="2535"/>
      <c r="AK191" s="2535"/>
      <c r="AL191" s="2535"/>
      <c r="AM191" s="2535"/>
      <c r="AN191" s="2535"/>
      <c r="AO191" s="2535"/>
      <c r="AP191" s="2535"/>
      <c r="AQ191" s="2535"/>
      <c r="AR191" s="2535"/>
      <c r="AS191" s="2535"/>
      <c r="AT191" s="2535"/>
      <c r="AU191" s="2535"/>
      <c r="AV191" s="2535"/>
      <c r="AW191" s="2535"/>
      <c r="AX191" s="2535"/>
      <c r="AY191" s="2535"/>
      <c r="AZ191" s="2535"/>
      <c r="BA191" s="2535"/>
      <c r="BB191" s="2535"/>
      <c r="BC191" s="2535"/>
      <c r="BD191" s="2535"/>
      <c r="BE191" s="2535"/>
    </row>
    <row r="192" spans="1:57">
      <c r="A192" s="2535"/>
      <c r="B192" s="2535"/>
      <c r="C192" s="2535"/>
      <c r="D192" s="2535"/>
      <c r="E192" s="2535"/>
      <c r="F192" s="2535"/>
      <c r="G192" s="2535"/>
      <c r="H192" s="2535"/>
      <c r="I192" s="2535"/>
      <c r="J192" s="2535"/>
      <c r="K192" s="2571"/>
      <c r="L192" s="2571"/>
      <c r="M192" s="2571"/>
      <c r="N192" s="2535"/>
      <c r="O192" s="2535"/>
      <c r="P192" s="2535"/>
      <c r="Q192" s="2461"/>
      <c r="R192" s="2535"/>
      <c r="S192" s="2571"/>
      <c r="T192" s="2535"/>
      <c r="U192" s="2571"/>
      <c r="V192" s="2535"/>
      <c r="W192" s="2535"/>
      <c r="X192" s="2535"/>
      <c r="Y192" s="2535"/>
      <c r="Z192" s="2535"/>
      <c r="AA192" s="2535"/>
      <c r="AB192" s="2535"/>
      <c r="AC192" s="2535"/>
      <c r="AD192" s="2535"/>
      <c r="AE192" s="2535"/>
      <c r="AF192" s="2535"/>
      <c r="AG192" s="2535"/>
      <c r="AH192" s="2535"/>
      <c r="AI192" s="2535"/>
      <c r="AJ192" s="2535"/>
      <c r="AK192" s="2535"/>
      <c r="AL192" s="2535"/>
      <c r="AM192" s="2535"/>
      <c r="AN192" s="2535"/>
      <c r="AO192" s="2535"/>
      <c r="AP192" s="2535"/>
      <c r="AQ192" s="2535"/>
      <c r="AR192" s="2535"/>
      <c r="AS192" s="2535"/>
      <c r="AT192" s="2535"/>
      <c r="AU192" s="2535"/>
      <c r="AV192" s="2535"/>
      <c r="AW192" s="2535"/>
      <c r="AX192" s="2535"/>
      <c r="AY192" s="2535"/>
      <c r="AZ192" s="2535"/>
      <c r="BA192" s="2535"/>
      <c r="BB192" s="2535"/>
      <c r="BC192" s="2535"/>
      <c r="BD192" s="2535"/>
      <c r="BE192" s="2535"/>
    </row>
    <row r="193" spans="1:57">
      <c r="A193" s="2535"/>
      <c r="B193" s="2535"/>
      <c r="C193" s="2535"/>
      <c r="D193" s="2535"/>
      <c r="E193" s="2535"/>
      <c r="F193" s="2535"/>
      <c r="G193" s="2535"/>
      <c r="H193" s="2535"/>
      <c r="I193" s="2535"/>
      <c r="J193" s="2535"/>
      <c r="K193" s="2571"/>
      <c r="L193" s="2571"/>
      <c r="M193" s="2571"/>
      <c r="N193" s="2535"/>
      <c r="O193" s="2535"/>
      <c r="P193" s="2535"/>
      <c r="Q193" s="2461"/>
      <c r="R193" s="2535"/>
      <c r="S193" s="2571"/>
      <c r="T193" s="2535"/>
      <c r="U193" s="2571"/>
      <c r="V193" s="2535"/>
      <c r="W193" s="2535"/>
      <c r="X193" s="2535"/>
      <c r="Y193" s="2535"/>
      <c r="Z193" s="2535"/>
      <c r="AA193" s="2535"/>
      <c r="AB193" s="2535"/>
      <c r="AC193" s="2535"/>
      <c r="AD193" s="2535"/>
      <c r="AE193" s="2535"/>
      <c r="AF193" s="2535"/>
      <c r="AG193" s="2535"/>
      <c r="AH193" s="2535"/>
      <c r="AI193" s="2535"/>
      <c r="AJ193" s="2535"/>
      <c r="AK193" s="2535"/>
      <c r="AL193" s="2535"/>
      <c r="AM193" s="2535"/>
      <c r="AN193" s="2535"/>
      <c r="AO193" s="2535"/>
      <c r="AP193" s="2535"/>
      <c r="AQ193" s="2535"/>
      <c r="AR193" s="2535"/>
      <c r="AS193" s="2535"/>
      <c r="AT193" s="2535"/>
      <c r="AU193" s="2535"/>
      <c r="AV193" s="2535"/>
      <c r="AW193" s="2535"/>
      <c r="AX193" s="2535"/>
      <c r="AY193" s="2535"/>
      <c r="AZ193" s="2535"/>
      <c r="BA193" s="2535"/>
      <c r="BB193" s="2535"/>
      <c r="BC193" s="2535"/>
      <c r="BD193" s="2535"/>
      <c r="BE193" s="2535"/>
    </row>
    <row r="194" spans="1:57">
      <c r="A194" s="2535"/>
      <c r="B194" s="2535"/>
      <c r="C194" s="2535"/>
      <c r="D194" s="2535"/>
      <c r="E194" s="2535"/>
      <c r="F194" s="2535"/>
      <c r="G194" s="2535"/>
      <c r="H194" s="2535"/>
      <c r="I194" s="2535"/>
      <c r="J194" s="2535"/>
      <c r="K194" s="2571"/>
      <c r="L194" s="2571"/>
      <c r="M194" s="2571"/>
      <c r="N194" s="2535"/>
      <c r="O194" s="2535"/>
      <c r="P194" s="2535"/>
      <c r="Q194" s="2461"/>
      <c r="R194" s="2535"/>
      <c r="S194" s="2571"/>
      <c r="T194" s="2535"/>
      <c r="U194" s="2571"/>
      <c r="V194" s="2535"/>
      <c r="W194" s="2535"/>
      <c r="X194" s="2535"/>
      <c r="Y194" s="2535"/>
      <c r="Z194" s="2535"/>
      <c r="AA194" s="2535"/>
      <c r="AB194" s="2535"/>
      <c r="AC194" s="2535"/>
      <c r="AD194" s="2535"/>
      <c r="AE194" s="2535"/>
      <c r="AF194" s="2535"/>
      <c r="AG194" s="2535"/>
      <c r="AH194" s="2535"/>
      <c r="AI194" s="2535"/>
      <c r="AJ194" s="2535"/>
      <c r="AK194" s="2535"/>
      <c r="AL194" s="2535"/>
      <c r="AM194" s="2535"/>
      <c r="AN194" s="2535"/>
      <c r="AO194" s="2535"/>
      <c r="AP194" s="2535"/>
      <c r="AQ194" s="2535"/>
      <c r="AR194" s="2535"/>
      <c r="AS194" s="2535"/>
      <c r="AT194" s="2535"/>
      <c r="AU194" s="2535"/>
      <c r="AV194" s="2535"/>
      <c r="AW194" s="2535"/>
      <c r="AX194" s="2535"/>
      <c r="AY194" s="2535"/>
      <c r="AZ194" s="2535"/>
      <c r="BA194" s="2535"/>
      <c r="BB194" s="2535"/>
      <c r="BC194" s="2535"/>
      <c r="BD194" s="2535"/>
      <c r="BE194" s="2535"/>
    </row>
    <row r="195" spans="1:57">
      <c r="A195" s="2535"/>
      <c r="B195" s="2535"/>
      <c r="C195" s="2535"/>
      <c r="D195" s="2535"/>
      <c r="E195" s="2535"/>
      <c r="F195" s="2535"/>
      <c r="G195" s="2535"/>
      <c r="H195" s="2535"/>
      <c r="I195" s="2535"/>
      <c r="J195" s="2535"/>
      <c r="K195" s="2571"/>
      <c r="L195" s="2571"/>
      <c r="M195" s="2571"/>
      <c r="N195" s="2535"/>
      <c r="O195" s="2535"/>
      <c r="P195" s="2535"/>
      <c r="Q195" s="2461"/>
      <c r="R195" s="2535"/>
      <c r="S195" s="2571"/>
      <c r="T195" s="2535"/>
      <c r="U195" s="2571"/>
      <c r="V195" s="2535"/>
      <c r="W195" s="2535"/>
      <c r="X195" s="2535"/>
      <c r="Y195" s="2535"/>
      <c r="Z195" s="2535"/>
      <c r="AA195" s="2535"/>
      <c r="AB195" s="2535"/>
      <c r="AC195" s="2535"/>
      <c r="AD195" s="2535"/>
      <c r="AE195" s="2535"/>
      <c r="AF195" s="2535"/>
      <c r="AG195" s="2535"/>
      <c r="AH195" s="2535"/>
      <c r="AI195" s="2535"/>
      <c r="AJ195" s="2535"/>
      <c r="AK195" s="2535"/>
      <c r="AL195" s="2535"/>
      <c r="AM195" s="2535"/>
      <c r="AN195" s="2535"/>
      <c r="AO195" s="2535"/>
      <c r="AP195" s="2535"/>
      <c r="AQ195" s="2535"/>
      <c r="AR195" s="2535"/>
      <c r="AS195" s="2535"/>
      <c r="AT195" s="2535"/>
      <c r="AU195" s="2535"/>
      <c r="AV195" s="2535"/>
      <c r="AW195" s="2535"/>
      <c r="AX195" s="2535"/>
      <c r="AY195" s="2535"/>
      <c r="AZ195" s="2535"/>
      <c r="BA195" s="2535"/>
      <c r="BB195" s="2535"/>
      <c r="BC195" s="2535"/>
      <c r="BD195" s="2535"/>
      <c r="BE195" s="2535"/>
    </row>
    <row r="196" spans="1:57">
      <c r="A196" s="2535"/>
      <c r="B196" s="2535"/>
      <c r="C196" s="2535"/>
      <c r="D196" s="2535"/>
      <c r="E196" s="2535"/>
      <c r="F196" s="2535"/>
      <c r="G196" s="2535"/>
      <c r="H196" s="2535"/>
      <c r="I196" s="2535"/>
      <c r="J196" s="2535"/>
      <c r="K196" s="2571"/>
      <c r="L196" s="2571"/>
      <c r="M196" s="2571"/>
      <c r="N196" s="2535"/>
      <c r="O196" s="2535"/>
      <c r="P196" s="2535"/>
      <c r="Q196" s="2461"/>
      <c r="R196" s="2535"/>
      <c r="S196" s="2571"/>
      <c r="T196" s="2535"/>
      <c r="U196" s="2571"/>
      <c r="V196" s="2535"/>
      <c r="W196" s="2535"/>
      <c r="X196" s="2535"/>
      <c r="Y196" s="2535"/>
      <c r="Z196" s="2535"/>
      <c r="AA196" s="2535"/>
      <c r="AB196" s="2535"/>
      <c r="AC196" s="2535"/>
      <c r="AD196" s="2535"/>
      <c r="AE196" s="2535"/>
      <c r="AF196" s="2535"/>
      <c r="AG196" s="2535"/>
      <c r="AH196" s="2535"/>
      <c r="AI196" s="2535"/>
      <c r="AJ196" s="2535"/>
      <c r="AK196" s="2535"/>
      <c r="AL196" s="2535"/>
      <c r="AM196" s="2535"/>
      <c r="AN196" s="2535"/>
      <c r="AO196" s="2535"/>
      <c r="AP196" s="2535"/>
      <c r="AQ196" s="2535"/>
      <c r="AR196" s="2535"/>
      <c r="AS196" s="2535"/>
      <c r="AT196" s="2535"/>
      <c r="AU196" s="2535"/>
      <c r="AV196" s="2535"/>
      <c r="AW196" s="2535"/>
      <c r="AX196" s="2535"/>
      <c r="AY196" s="2535"/>
      <c r="AZ196" s="2535"/>
      <c r="BA196" s="2535"/>
      <c r="BB196" s="2535"/>
      <c r="BC196" s="2535"/>
      <c r="BD196" s="2535"/>
      <c r="BE196" s="2535"/>
    </row>
    <row r="197" spans="1:57">
      <c r="A197" s="2535"/>
      <c r="B197" s="2535"/>
      <c r="C197" s="2535"/>
      <c r="D197" s="2535"/>
      <c r="E197" s="2535"/>
      <c r="F197" s="2535"/>
      <c r="G197" s="2535"/>
      <c r="H197" s="2535"/>
      <c r="I197" s="2535"/>
      <c r="J197" s="2535"/>
      <c r="K197" s="2571"/>
      <c r="L197" s="2571"/>
      <c r="M197" s="2571"/>
      <c r="N197" s="2535"/>
      <c r="O197" s="2535"/>
      <c r="P197" s="2535"/>
      <c r="Q197" s="2461"/>
      <c r="R197" s="2535"/>
      <c r="S197" s="2571"/>
      <c r="T197" s="2535"/>
      <c r="U197" s="2571"/>
      <c r="V197" s="2535"/>
      <c r="W197" s="2535"/>
      <c r="X197" s="2535"/>
      <c r="Y197" s="2535"/>
      <c r="Z197" s="2535"/>
      <c r="AA197" s="2535"/>
      <c r="AB197" s="2535"/>
      <c r="AC197" s="2535"/>
      <c r="AD197" s="2535"/>
      <c r="AE197" s="2535"/>
      <c r="AF197" s="2535"/>
      <c r="AG197" s="2535"/>
      <c r="AH197" s="2535"/>
      <c r="AI197" s="2535"/>
      <c r="AJ197" s="2535"/>
      <c r="AK197" s="2535"/>
      <c r="AL197" s="2535"/>
      <c r="AM197" s="2535"/>
      <c r="AN197" s="2535"/>
      <c r="AO197" s="2535"/>
      <c r="AP197" s="2535"/>
      <c r="AQ197" s="2535"/>
      <c r="AR197" s="2535"/>
      <c r="AS197" s="2535"/>
      <c r="AT197" s="2535"/>
      <c r="AU197" s="2535"/>
      <c r="AV197" s="2535"/>
      <c r="AW197" s="2535"/>
      <c r="AX197" s="2535"/>
      <c r="AY197" s="2535"/>
      <c r="AZ197" s="2535"/>
      <c r="BA197" s="2535"/>
      <c r="BB197" s="2535"/>
      <c r="BC197" s="2535"/>
      <c r="BD197" s="2535"/>
      <c r="BE197" s="2535"/>
    </row>
    <row r="198" spans="1:57">
      <c r="A198" s="2535"/>
      <c r="B198" s="2535"/>
      <c r="C198" s="2535"/>
      <c r="D198" s="2535"/>
      <c r="E198" s="2535"/>
      <c r="F198" s="2535"/>
      <c r="G198" s="2535"/>
      <c r="H198" s="2535"/>
      <c r="I198" s="2535"/>
      <c r="J198" s="2535"/>
      <c r="K198" s="2571"/>
      <c r="L198" s="2571"/>
      <c r="M198" s="2571"/>
      <c r="N198" s="2535"/>
      <c r="O198" s="2535"/>
      <c r="P198" s="2535"/>
      <c r="Q198" s="2461"/>
      <c r="R198" s="2535"/>
      <c r="S198" s="2571"/>
      <c r="T198" s="2535"/>
      <c r="U198" s="2571"/>
      <c r="V198" s="2535"/>
      <c r="W198" s="2535"/>
      <c r="X198" s="2535"/>
      <c r="Y198" s="2535"/>
      <c r="Z198" s="2535"/>
      <c r="AA198" s="2535"/>
      <c r="AB198" s="2535"/>
      <c r="AC198" s="2535"/>
      <c r="AD198" s="2535"/>
      <c r="AE198" s="2535"/>
      <c r="AF198" s="2535"/>
      <c r="AG198" s="2535"/>
      <c r="AH198" s="2535"/>
      <c r="AI198" s="2535"/>
      <c r="AJ198" s="2535"/>
      <c r="AK198" s="2535"/>
      <c r="AL198" s="2535"/>
      <c r="AM198" s="2535"/>
      <c r="AN198" s="2535"/>
      <c r="AO198" s="2535"/>
      <c r="AP198" s="2535"/>
      <c r="AQ198" s="2535"/>
      <c r="AR198" s="2535"/>
      <c r="AS198" s="2535"/>
      <c r="AT198" s="2535"/>
      <c r="AU198" s="2535"/>
      <c r="AV198" s="2535"/>
      <c r="AW198" s="2535"/>
      <c r="AX198" s="2535"/>
      <c r="AY198" s="2535"/>
      <c r="AZ198" s="2535"/>
      <c r="BA198" s="2535"/>
      <c r="BB198" s="2535"/>
      <c r="BC198" s="2535"/>
      <c r="BD198" s="2535"/>
      <c r="BE198" s="2535"/>
    </row>
    <row r="199" spans="1:57">
      <c r="A199" s="2535"/>
      <c r="B199" s="2535"/>
      <c r="C199" s="2535"/>
      <c r="D199" s="2535"/>
      <c r="E199" s="2535"/>
      <c r="F199" s="2535"/>
      <c r="G199" s="2535"/>
      <c r="H199" s="2535"/>
      <c r="I199" s="2535"/>
      <c r="J199" s="2535"/>
      <c r="K199" s="2571"/>
      <c r="L199" s="2571"/>
      <c r="M199" s="2571"/>
      <c r="N199" s="2535"/>
      <c r="O199" s="2535"/>
      <c r="P199" s="2535"/>
      <c r="Q199" s="2461"/>
      <c r="R199" s="2535"/>
      <c r="S199" s="2571"/>
      <c r="T199" s="2535"/>
      <c r="U199" s="2571"/>
      <c r="V199" s="2535"/>
      <c r="W199" s="2535"/>
      <c r="X199" s="2535"/>
      <c r="Y199" s="2535"/>
      <c r="Z199" s="2535"/>
      <c r="AA199" s="2535"/>
      <c r="AB199" s="2535"/>
      <c r="AC199" s="2535"/>
      <c r="AD199" s="2535"/>
      <c r="AE199" s="2535"/>
      <c r="AF199" s="2535"/>
      <c r="AG199" s="2535"/>
      <c r="AH199" s="2535"/>
      <c r="AI199" s="2535"/>
      <c r="AJ199" s="2535"/>
      <c r="AK199" s="2535"/>
      <c r="AL199" s="2535"/>
      <c r="AM199" s="2535"/>
      <c r="AN199" s="2535"/>
      <c r="AO199" s="2535"/>
      <c r="AP199" s="2535"/>
      <c r="AQ199" s="2535"/>
      <c r="AR199" s="2535"/>
      <c r="AS199" s="2535"/>
      <c r="AT199" s="2535"/>
      <c r="AU199" s="2535"/>
      <c r="AV199" s="2535"/>
      <c r="AW199" s="2535"/>
      <c r="AX199" s="2535"/>
      <c r="AY199" s="2535"/>
      <c r="AZ199" s="2535"/>
      <c r="BA199" s="2535"/>
      <c r="BB199" s="2535"/>
      <c r="BC199" s="2535"/>
      <c r="BD199" s="2535"/>
      <c r="BE199" s="2535"/>
    </row>
    <row r="200" spans="1:57">
      <c r="A200" s="2535"/>
      <c r="B200" s="2535"/>
      <c r="C200" s="2535"/>
      <c r="D200" s="2535"/>
      <c r="E200" s="2535"/>
      <c r="F200" s="2535"/>
      <c r="G200" s="2535"/>
      <c r="H200" s="2535"/>
      <c r="I200" s="2535"/>
      <c r="J200" s="2535"/>
      <c r="K200" s="2571"/>
      <c r="L200" s="2571"/>
      <c r="M200" s="2571"/>
      <c r="N200" s="2535"/>
      <c r="O200" s="2535"/>
      <c r="P200" s="2535"/>
      <c r="Q200" s="2461"/>
      <c r="R200" s="2535"/>
      <c r="S200" s="2571"/>
      <c r="T200" s="2535"/>
      <c r="U200" s="2571"/>
      <c r="V200" s="2535"/>
      <c r="W200" s="2535"/>
      <c r="X200" s="2535"/>
      <c r="Y200" s="2535"/>
      <c r="Z200" s="2535"/>
      <c r="AA200" s="2535"/>
      <c r="AB200" s="2535"/>
      <c r="AC200" s="2535"/>
      <c r="AD200" s="2535"/>
      <c r="AE200" s="2535"/>
      <c r="AF200" s="2535"/>
      <c r="AG200" s="2535"/>
      <c r="AH200" s="2535"/>
      <c r="AI200" s="2535"/>
      <c r="AJ200" s="2535"/>
      <c r="AK200" s="2535"/>
      <c r="AL200" s="2535"/>
      <c r="AM200" s="2535"/>
      <c r="AN200" s="2535"/>
      <c r="AO200" s="2535"/>
      <c r="AP200" s="2535"/>
      <c r="AQ200" s="2535"/>
      <c r="AR200" s="2535"/>
      <c r="AS200" s="2535"/>
      <c r="AT200" s="2535"/>
      <c r="AU200" s="2535"/>
      <c r="AV200" s="2535"/>
      <c r="AW200" s="2535"/>
      <c r="AX200" s="2535"/>
      <c r="AY200" s="2535"/>
      <c r="AZ200" s="2535"/>
      <c r="BA200" s="2535"/>
      <c r="BB200" s="2535"/>
      <c r="BC200" s="2535"/>
      <c r="BD200" s="2535"/>
      <c r="BE200" s="2535"/>
    </row>
    <row r="201" spans="1:57">
      <c r="A201" s="2535"/>
      <c r="B201" s="2535"/>
      <c r="C201" s="2535"/>
      <c r="D201" s="2535"/>
      <c r="E201" s="2535"/>
      <c r="F201" s="2535"/>
      <c r="G201" s="2535"/>
      <c r="H201" s="2535"/>
      <c r="I201" s="2535"/>
      <c r="J201" s="2535"/>
      <c r="K201" s="2571"/>
      <c r="L201" s="2571"/>
      <c r="M201" s="2571"/>
      <c r="N201" s="2535"/>
      <c r="O201" s="2535"/>
      <c r="P201" s="2535"/>
      <c r="Q201" s="2461"/>
      <c r="R201" s="2535"/>
      <c r="S201" s="2571"/>
      <c r="T201" s="2535"/>
      <c r="U201" s="2571"/>
      <c r="V201" s="2535"/>
      <c r="W201" s="2535"/>
      <c r="X201" s="2535"/>
      <c r="Y201" s="2535"/>
      <c r="Z201" s="2535"/>
      <c r="AA201" s="2535"/>
      <c r="AB201" s="2535"/>
      <c r="AC201" s="2535"/>
      <c r="AD201" s="2535"/>
      <c r="AE201" s="2535"/>
      <c r="AF201" s="2535"/>
      <c r="AG201" s="2535"/>
      <c r="AH201" s="2535"/>
      <c r="AI201" s="2535"/>
      <c r="AJ201" s="2535"/>
      <c r="AK201" s="2535"/>
      <c r="AL201" s="2535"/>
      <c r="AM201" s="2535"/>
      <c r="AN201" s="2535"/>
      <c r="AO201" s="2535"/>
      <c r="AP201" s="2535"/>
      <c r="AQ201" s="2535"/>
      <c r="AR201" s="2535"/>
      <c r="AS201" s="2535"/>
      <c r="AT201" s="2535"/>
      <c r="AU201" s="2535"/>
      <c r="AV201" s="2535"/>
      <c r="AW201" s="2535"/>
      <c r="AX201" s="2535"/>
      <c r="AY201" s="2535"/>
      <c r="AZ201" s="2535"/>
      <c r="BA201" s="2535"/>
      <c r="BB201" s="2535"/>
      <c r="BC201" s="2535"/>
      <c r="BD201" s="2535"/>
      <c r="BE201" s="2535"/>
    </row>
    <row r="202" spans="1:57">
      <c r="A202" s="2535"/>
      <c r="B202" s="2535"/>
      <c r="C202" s="2535"/>
      <c r="D202" s="2535"/>
      <c r="E202" s="2535"/>
      <c r="F202" s="2535"/>
      <c r="G202" s="2535"/>
      <c r="H202" s="2535"/>
      <c r="I202" s="2535"/>
      <c r="J202" s="2535"/>
      <c r="K202" s="2571"/>
      <c r="L202" s="2571"/>
      <c r="M202" s="2571"/>
      <c r="N202" s="2535"/>
      <c r="O202" s="2535"/>
      <c r="P202" s="2535"/>
      <c r="Q202" s="2461"/>
      <c r="R202" s="2535"/>
      <c r="S202" s="2571"/>
      <c r="T202" s="2535"/>
      <c r="U202" s="2571"/>
      <c r="V202" s="2535"/>
      <c r="W202" s="2535"/>
      <c r="X202" s="2535"/>
      <c r="Y202" s="2535"/>
      <c r="Z202" s="2535"/>
      <c r="AA202" s="2535"/>
      <c r="AB202" s="2535"/>
      <c r="AC202" s="2535"/>
      <c r="AD202" s="2535"/>
      <c r="AE202" s="2535"/>
      <c r="AF202" s="2535"/>
      <c r="AG202" s="2535"/>
      <c r="AH202" s="2535"/>
      <c r="AI202" s="2535"/>
      <c r="AJ202" s="2535"/>
      <c r="AK202" s="2535"/>
      <c r="AL202" s="2535"/>
      <c r="AM202" s="2535"/>
      <c r="AN202" s="2535"/>
      <c r="AO202" s="2535"/>
      <c r="AP202" s="2535"/>
      <c r="AQ202" s="2535"/>
      <c r="AR202" s="2535"/>
      <c r="AS202" s="2535"/>
      <c r="AT202" s="2535"/>
      <c r="AU202" s="2535"/>
      <c r="AV202" s="2535"/>
      <c r="AW202" s="2535"/>
      <c r="AX202" s="2535"/>
      <c r="AY202" s="2535"/>
      <c r="AZ202" s="2535"/>
      <c r="BA202" s="2535"/>
      <c r="BB202" s="2535"/>
      <c r="BC202" s="2535"/>
      <c r="BD202" s="2535"/>
      <c r="BE202" s="2535"/>
    </row>
    <row r="203" spans="1:57">
      <c r="A203" s="2535"/>
      <c r="B203" s="2535"/>
      <c r="C203" s="2535"/>
      <c r="D203" s="2535"/>
      <c r="E203" s="2535"/>
      <c r="F203" s="2535"/>
      <c r="G203" s="2535"/>
      <c r="H203" s="2535"/>
      <c r="I203" s="2535"/>
      <c r="J203" s="2535"/>
      <c r="K203" s="2571"/>
      <c r="L203" s="2571"/>
      <c r="M203" s="2571"/>
      <c r="N203" s="2535"/>
      <c r="O203" s="2535"/>
      <c r="P203" s="2535"/>
      <c r="Q203" s="2461"/>
      <c r="R203" s="2535"/>
      <c r="S203" s="2571"/>
      <c r="T203" s="2535"/>
      <c r="U203" s="2571"/>
      <c r="V203" s="2535"/>
      <c r="W203" s="2535"/>
      <c r="X203" s="2535"/>
      <c r="Y203" s="2535"/>
      <c r="Z203" s="2535"/>
      <c r="AA203" s="2535"/>
      <c r="AB203" s="2535"/>
      <c r="AC203" s="2535"/>
      <c r="AD203" s="2535"/>
      <c r="AE203" s="2535"/>
      <c r="AF203" s="2535"/>
      <c r="AG203" s="2535"/>
      <c r="AH203" s="2535"/>
      <c r="AI203" s="2535"/>
      <c r="AJ203" s="2535"/>
      <c r="AK203" s="2535"/>
      <c r="AL203" s="2535"/>
      <c r="AM203" s="2535"/>
      <c r="AN203" s="2535"/>
      <c r="AO203" s="2535"/>
      <c r="AP203" s="2535"/>
      <c r="AQ203" s="2535"/>
      <c r="AR203" s="2535"/>
      <c r="AS203" s="2535"/>
      <c r="AT203" s="2535"/>
      <c r="AU203" s="2535"/>
      <c r="AV203" s="2535"/>
      <c r="AW203" s="2535"/>
      <c r="AX203" s="2535"/>
      <c r="AY203" s="2535"/>
      <c r="AZ203" s="2535"/>
      <c r="BA203" s="2535"/>
      <c r="BB203" s="2535"/>
      <c r="BC203" s="2535"/>
      <c r="BD203" s="2535"/>
      <c r="BE203" s="2535"/>
    </row>
    <row r="204" spans="1:57">
      <c r="A204" s="2535"/>
      <c r="B204" s="2535"/>
      <c r="C204" s="2535"/>
      <c r="D204" s="2535"/>
      <c r="E204" s="2535"/>
      <c r="F204" s="2535"/>
      <c r="G204" s="2535"/>
      <c r="H204" s="2535"/>
      <c r="I204" s="2535"/>
      <c r="J204" s="2535"/>
      <c r="K204" s="2571"/>
      <c r="L204" s="2571"/>
      <c r="M204" s="2571"/>
      <c r="N204" s="2535"/>
      <c r="O204" s="2535"/>
      <c r="P204" s="2535"/>
      <c r="Q204" s="2461"/>
      <c r="R204" s="2535"/>
      <c r="S204" s="2571"/>
      <c r="T204" s="2535"/>
      <c r="U204" s="2571"/>
      <c r="V204" s="2535"/>
      <c r="W204" s="2535"/>
      <c r="X204" s="2535"/>
      <c r="Y204" s="2535"/>
      <c r="Z204" s="2535"/>
      <c r="AA204" s="2535"/>
      <c r="AB204" s="2535"/>
      <c r="AC204" s="2535"/>
      <c r="AD204" s="2535"/>
      <c r="AE204" s="2535"/>
      <c r="AF204" s="2535"/>
      <c r="AG204" s="2535"/>
      <c r="AH204" s="2535"/>
      <c r="AI204" s="2535"/>
      <c r="AJ204" s="2535"/>
      <c r="AK204" s="2535"/>
      <c r="AL204" s="2535"/>
      <c r="AM204" s="2535"/>
      <c r="AN204" s="2535"/>
      <c r="AO204" s="2535"/>
      <c r="AP204" s="2535"/>
      <c r="AQ204" s="2535"/>
      <c r="AR204" s="2535"/>
      <c r="AS204" s="2535"/>
      <c r="AT204" s="2535"/>
      <c r="AU204" s="2535"/>
      <c r="AV204" s="2535"/>
      <c r="AW204" s="2535"/>
      <c r="AX204" s="2535"/>
      <c r="AY204" s="2535"/>
      <c r="AZ204" s="2535"/>
      <c r="BA204" s="2535"/>
      <c r="BB204" s="2535"/>
      <c r="BC204" s="2535"/>
      <c r="BD204" s="2535"/>
      <c r="BE204" s="2535"/>
    </row>
    <row r="205" spans="1:57">
      <c r="A205" s="2535"/>
      <c r="B205" s="2535"/>
      <c r="C205" s="2535"/>
      <c r="D205" s="2535"/>
      <c r="E205" s="2535"/>
      <c r="F205" s="2535"/>
      <c r="G205" s="2535"/>
      <c r="H205" s="2535"/>
      <c r="I205" s="2535"/>
      <c r="J205" s="2535"/>
      <c r="K205" s="2571"/>
      <c r="L205" s="2571"/>
      <c r="M205" s="2571"/>
      <c r="N205" s="2535"/>
      <c r="O205" s="2535"/>
      <c r="P205" s="2535"/>
      <c r="Q205" s="2461"/>
      <c r="R205" s="2535"/>
      <c r="S205" s="2571"/>
      <c r="T205" s="2535"/>
      <c r="U205" s="2571"/>
      <c r="V205" s="2535"/>
      <c r="W205" s="2535"/>
      <c r="X205" s="2535"/>
      <c r="Y205" s="2535"/>
      <c r="Z205" s="2535"/>
      <c r="AA205" s="2535"/>
      <c r="AB205" s="2535"/>
      <c r="AC205" s="2535"/>
      <c r="AD205" s="2535"/>
      <c r="AE205" s="2535"/>
      <c r="AF205" s="2535"/>
      <c r="AG205" s="2535"/>
      <c r="AH205" s="2535"/>
      <c r="AI205" s="2535"/>
      <c r="AJ205" s="2535"/>
      <c r="AK205" s="2535"/>
      <c r="AL205" s="2535"/>
      <c r="AM205" s="2535"/>
      <c r="AN205" s="2535"/>
      <c r="AO205" s="2535"/>
      <c r="AP205" s="2535"/>
      <c r="AQ205" s="2535"/>
      <c r="AR205" s="2535"/>
      <c r="AS205" s="2535"/>
      <c r="AT205" s="2535"/>
      <c r="AU205" s="2535"/>
      <c r="AV205" s="2535"/>
      <c r="AW205" s="2535"/>
      <c r="AX205" s="2535"/>
      <c r="AY205" s="2535"/>
      <c r="AZ205" s="2535"/>
      <c r="BA205" s="2535"/>
      <c r="BB205" s="2535"/>
      <c r="BC205" s="2535"/>
      <c r="BD205" s="2535"/>
      <c r="BE205" s="2535"/>
    </row>
    <row r="206" spans="1:57">
      <c r="A206" s="2535"/>
      <c r="B206" s="2535"/>
      <c r="C206" s="2535"/>
      <c r="D206" s="2535"/>
      <c r="E206" s="2535"/>
      <c r="F206" s="2535"/>
      <c r="G206" s="2535"/>
      <c r="H206" s="2535"/>
      <c r="I206" s="2535"/>
      <c r="J206" s="2535"/>
      <c r="K206" s="2571"/>
      <c r="L206" s="2571"/>
      <c r="M206" s="2571"/>
      <c r="N206" s="2535"/>
      <c r="O206" s="2535"/>
      <c r="P206" s="2535"/>
      <c r="Q206" s="2461"/>
      <c r="R206" s="2535"/>
      <c r="S206" s="2571"/>
      <c r="T206" s="2535"/>
      <c r="U206" s="2571"/>
      <c r="V206" s="2535"/>
      <c r="W206" s="2535"/>
      <c r="X206" s="2535"/>
      <c r="Y206" s="2535"/>
      <c r="Z206" s="2535"/>
      <c r="AA206" s="2535"/>
      <c r="AB206" s="2535"/>
      <c r="AC206" s="2535"/>
      <c r="AD206" s="2535"/>
      <c r="AE206" s="2535"/>
      <c r="AF206" s="2535"/>
      <c r="AG206" s="2535"/>
      <c r="AH206" s="2535"/>
      <c r="AI206" s="2535"/>
      <c r="AJ206" s="2535"/>
      <c r="AK206" s="2535"/>
      <c r="AL206" s="2535"/>
      <c r="AM206" s="2535"/>
      <c r="AN206" s="2535"/>
      <c r="AO206" s="2535"/>
      <c r="AP206" s="2535"/>
      <c r="AQ206" s="2535"/>
      <c r="AR206" s="2535"/>
      <c r="AS206" s="2535"/>
      <c r="AT206" s="2535"/>
      <c r="AU206" s="2535"/>
      <c r="AV206" s="2535"/>
      <c r="AW206" s="2535"/>
      <c r="AX206" s="2535"/>
      <c r="AY206" s="2535"/>
      <c r="AZ206" s="2535"/>
      <c r="BA206" s="2535"/>
      <c r="BB206" s="2535"/>
      <c r="BC206" s="2535"/>
      <c r="BD206" s="2535"/>
      <c r="BE206" s="2535"/>
    </row>
    <row r="207" spans="1:57">
      <c r="A207" s="2535"/>
      <c r="B207" s="2535"/>
      <c r="C207" s="2535"/>
      <c r="D207" s="2535"/>
      <c r="E207" s="2535"/>
      <c r="F207" s="2535"/>
      <c r="G207" s="2535"/>
      <c r="H207" s="2535"/>
      <c r="I207" s="2535"/>
      <c r="J207" s="2535"/>
      <c r="K207" s="2571"/>
      <c r="L207" s="2571"/>
      <c r="M207" s="2571"/>
      <c r="N207" s="2535"/>
      <c r="O207" s="2535"/>
      <c r="P207" s="2535"/>
      <c r="Q207" s="2461"/>
      <c r="R207" s="2535"/>
      <c r="S207" s="2571"/>
      <c r="T207" s="2535"/>
      <c r="U207" s="2571"/>
      <c r="V207" s="2535"/>
      <c r="W207" s="2535"/>
      <c r="X207" s="2535"/>
      <c r="Y207" s="2535"/>
      <c r="Z207" s="2535"/>
      <c r="AA207" s="2535"/>
      <c r="AB207" s="2535"/>
      <c r="AC207" s="2535"/>
      <c r="AD207" s="2535"/>
      <c r="AE207" s="2535"/>
      <c r="AF207" s="2535"/>
      <c r="AG207" s="2535"/>
      <c r="AH207" s="2535"/>
      <c r="AI207" s="2535"/>
      <c r="AJ207" s="2535"/>
      <c r="AK207" s="2535"/>
      <c r="AL207" s="2535"/>
      <c r="AM207" s="2535"/>
      <c r="AN207" s="2535"/>
      <c r="AO207" s="2535"/>
      <c r="AP207" s="2535"/>
      <c r="AQ207" s="2535"/>
      <c r="AR207" s="2535"/>
      <c r="AS207" s="2535"/>
      <c r="AT207" s="2535"/>
      <c r="AU207" s="2535"/>
      <c r="AV207" s="2535"/>
      <c r="AW207" s="2535"/>
      <c r="AX207" s="2535"/>
      <c r="AY207" s="2535"/>
      <c r="AZ207" s="2535"/>
      <c r="BA207" s="2535"/>
      <c r="BB207" s="2535"/>
      <c r="BC207" s="2535"/>
      <c r="BD207" s="2535"/>
      <c r="BE207" s="2535"/>
    </row>
    <row r="208" spans="1:57">
      <c r="A208" s="2535"/>
      <c r="B208" s="2535"/>
      <c r="C208" s="2535"/>
      <c r="D208" s="2535"/>
      <c r="E208" s="2535"/>
      <c r="F208" s="2535"/>
      <c r="G208" s="2535"/>
      <c r="H208" s="2535"/>
      <c r="I208" s="2535"/>
      <c r="J208" s="2535"/>
      <c r="K208" s="2571"/>
      <c r="L208" s="2571"/>
      <c r="M208" s="2571"/>
      <c r="N208" s="2535"/>
      <c r="O208" s="2535"/>
      <c r="P208" s="2535"/>
      <c r="Q208" s="2461"/>
      <c r="R208" s="2535"/>
      <c r="S208" s="2571"/>
      <c r="T208" s="2535"/>
      <c r="U208" s="2571"/>
      <c r="V208" s="2535"/>
      <c r="W208" s="2535"/>
      <c r="X208" s="2535"/>
      <c r="Y208" s="2535"/>
      <c r="Z208" s="2535"/>
      <c r="AA208" s="2535"/>
      <c r="AB208" s="2535"/>
      <c r="AC208" s="2535"/>
      <c r="AD208" s="2535"/>
      <c r="AE208" s="2535"/>
      <c r="AF208" s="2535"/>
      <c r="AG208" s="2535"/>
      <c r="AH208" s="2535"/>
      <c r="AI208" s="2535"/>
      <c r="AJ208" s="2535"/>
      <c r="AK208" s="2535"/>
      <c r="AL208" s="2535"/>
      <c r="AM208" s="2535"/>
      <c r="AN208" s="2535"/>
      <c r="AO208" s="2535"/>
      <c r="AP208" s="2535"/>
      <c r="AQ208" s="2535"/>
      <c r="AR208" s="2535"/>
      <c r="AS208" s="2535"/>
      <c r="AT208" s="2535"/>
      <c r="AU208" s="2535"/>
      <c r="AV208" s="2535"/>
      <c r="AW208" s="2535"/>
      <c r="AX208" s="2535"/>
      <c r="AY208" s="2535"/>
      <c r="AZ208" s="2535"/>
      <c r="BA208" s="2535"/>
      <c r="BB208" s="2535"/>
      <c r="BC208" s="2535"/>
      <c r="BD208" s="2535"/>
      <c r="BE208" s="2535"/>
    </row>
    <row r="209" spans="1:57">
      <c r="A209" s="2535"/>
      <c r="B209" s="2535"/>
      <c r="C209" s="2535"/>
      <c r="D209" s="2535"/>
      <c r="E209" s="2535"/>
      <c r="F209" s="2535"/>
      <c r="G209" s="2535"/>
      <c r="H209" s="2535"/>
      <c r="I209" s="2535"/>
      <c r="J209" s="2535"/>
      <c r="K209" s="2571"/>
      <c r="L209" s="2571"/>
      <c r="M209" s="2571"/>
      <c r="N209" s="2535"/>
      <c r="O209" s="2535"/>
      <c r="P209" s="2535"/>
      <c r="Q209" s="2461"/>
      <c r="R209" s="2535"/>
      <c r="S209" s="2571"/>
      <c r="T209" s="2535"/>
      <c r="U209" s="2571"/>
      <c r="V209" s="2535"/>
      <c r="W209" s="2535"/>
      <c r="X209" s="2535"/>
      <c r="Y209" s="2535"/>
      <c r="Z209" s="2535"/>
      <c r="AA209" s="2535"/>
      <c r="AB209" s="2535"/>
      <c r="AC209" s="2535"/>
      <c r="AD209" s="2535"/>
      <c r="AE209" s="2535"/>
      <c r="AF209" s="2535"/>
      <c r="AG209" s="2535"/>
      <c r="AH209" s="2535"/>
      <c r="AI209" s="2535"/>
      <c r="AJ209" s="2535"/>
      <c r="AK209" s="2535"/>
      <c r="AL209" s="2535"/>
      <c r="AM209" s="2535"/>
      <c r="AN209" s="2535"/>
      <c r="AO209" s="2535"/>
      <c r="AP209" s="2535"/>
      <c r="AQ209" s="2535"/>
      <c r="AR209" s="2535"/>
      <c r="AS209" s="2535"/>
      <c r="AT209" s="2535"/>
      <c r="AU209" s="2535"/>
      <c r="AV209" s="2535"/>
      <c r="AW209" s="2535"/>
      <c r="AX209" s="2535"/>
      <c r="AY209" s="2535"/>
      <c r="AZ209" s="2535"/>
      <c r="BA209" s="2535"/>
      <c r="BB209" s="2535"/>
      <c r="BC209" s="2535"/>
      <c r="BD209" s="2535"/>
      <c r="BE209" s="2535"/>
    </row>
    <row r="210" spans="1:57">
      <c r="A210" s="2535"/>
      <c r="B210" s="2535"/>
      <c r="C210" s="2535"/>
      <c r="D210" s="2535"/>
      <c r="E210" s="2535"/>
      <c r="F210" s="2535"/>
      <c r="G210" s="2535"/>
      <c r="H210" s="2535"/>
      <c r="I210" s="2535"/>
      <c r="J210" s="2535"/>
      <c r="K210" s="2571"/>
      <c r="L210" s="2571"/>
      <c r="M210" s="2571"/>
      <c r="N210" s="2535"/>
      <c r="O210" s="2535"/>
      <c r="P210" s="2535"/>
      <c r="Q210" s="2461"/>
      <c r="R210" s="2535"/>
      <c r="S210" s="2535"/>
      <c r="T210" s="2535"/>
      <c r="U210" s="2571"/>
      <c r="V210" s="2535"/>
      <c r="W210" s="2535"/>
      <c r="X210" s="2535"/>
      <c r="Y210" s="2535"/>
      <c r="Z210" s="2535"/>
      <c r="AA210" s="2535"/>
      <c r="AB210" s="2535"/>
      <c r="AC210" s="2535"/>
      <c r="AD210" s="2535"/>
      <c r="AE210" s="2535"/>
      <c r="AF210" s="2535"/>
      <c r="AG210" s="2535"/>
      <c r="AH210" s="2535"/>
      <c r="AI210" s="2535"/>
      <c r="AJ210" s="2535"/>
      <c r="AK210" s="2535"/>
      <c r="AL210" s="2535"/>
      <c r="AM210" s="2535"/>
      <c r="AN210" s="2535"/>
      <c r="AO210" s="2535"/>
      <c r="AP210" s="2535"/>
      <c r="AQ210" s="2535"/>
      <c r="AR210" s="2535"/>
      <c r="AS210" s="2535"/>
      <c r="AT210" s="2535"/>
      <c r="AU210" s="2535"/>
      <c r="AV210" s="2535"/>
      <c r="AW210" s="2535"/>
      <c r="AX210" s="2535"/>
      <c r="AY210" s="2535"/>
      <c r="AZ210" s="2535"/>
      <c r="BA210" s="2535"/>
      <c r="BB210" s="2535"/>
      <c r="BC210" s="2535"/>
      <c r="BD210" s="2535"/>
      <c r="BE210" s="2535"/>
    </row>
    <row r="211" spans="1:57">
      <c r="A211" s="2535"/>
      <c r="B211" s="2535"/>
      <c r="C211" s="2535"/>
      <c r="D211" s="2535"/>
      <c r="E211" s="2535"/>
      <c r="F211" s="2535"/>
      <c r="G211" s="2535"/>
      <c r="H211" s="2535"/>
      <c r="I211" s="2535"/>
      <c r="J211" s="2535"/>
      <c r="K211" s="2571"/>
      <c r="L211" s="2571"/>
      <c r="M211" s="2571"/>
      <c r="N211" s="2535"/>
      <c r="O211" s="2535"/>
      <c r="P211" s="2535"/>
      <c r="Q211" s="2461"/>
      <c r="R211" s="2535"/>
      <c r="S211" s="2535"/>
      <c r="T211" s="2535"/>
      <c r="U211" s="2571"/>
      <c r="V211" s="2535"/>
      <c r="W211" s="2535"/>
      <c r="X211" s="2535"/>
      <c r="Y211" s="2535"/>
      <c r="Z211" s="2535"/>
      <c r="AA211" s="2535"/>
      <c r="AB211" s="2535"/>
      <c r="AC211" s="2535"/>
      <c r="AD211" s="2535"/>
      <c r="AE211" s="2535"/>
      <c r="AF211" s="2535"/>
      <c r="AG211" s="2535"/>
      <c r="AH211" s="2535"/>
      <c r="AI211" s="2535"/>
      <c r="AJ211" s="2535"/>
      <c r="AK211" s="2535"/>
      <c r="AL211" s="2535"/>
      <c r="AM211" s="2535"/>
      <c r="AN211" s="2535"/>
      <c r="AO211" s="2535"/>
      <c r="AP211" s="2535"/>
      <c r="AQ211" s="2535"/>
      <c r="AR211" s="2535"/>
      <c r="AS211" s="2535"/>
      <c r="AT211" s="2535"/>
      <c r="AU211" s="2535"/>
      <c r="AV211" s="2535"/>
      <c r="AW211" s="2535"/>
      <c r="AX211" s="2535"/>
      <c r="AY211" s="2535"/>
      <c r="AZ211" s="2535"/>
      <c r="BA211" s="2535"/>
      <c r="BB211" s="2535"/>
      <c r="BC211" s="2535"/>
      <c r="BD211" s="2535"/>
      <c r="BE211" s="2535"/>
    </row>
    <row r="212" spans="1:57">
      <c r="A212" s="2535"/>
      <c r="B212" s="2535"/>
      <c r="C212" s="2535"/>
      <c r="D212" s="2535"/>
      <c r="E212" s="2535"/>
      <c r="F212" s="2535"/>
      <c r="G212" s="2535"/>
      <c r="H212" s="2535"/>
      <c r="I212" s="2535"/>
      <c r="J212" s="2535"/>
      <c r="K212" s="2571"/>
      <c r="L212" s="2571"/>
      <c r="M212" s="2571"/>
      <c r="N212" s="2535"/>
      <c r="O212" s="2535"/>
      <c r="P212" s="2535"/>
      <c r="Q212" s="2461"/>
      <c r="R212" s="2535"/>
      <c r="S212" s="2535"/>
      <c r="T212" s="2535"/>
      <c r="U212" s="2571"/>
      <c r="V212" s="2535"/>
      <c r="W212" s="2535"/>
      <c r="X212" s="2535"/>
      <c r="Y212" s="2535"/>
      <c r="Z212" s="2535"/>
      <c r="AA212" s="2535"/>
      <c r="AB212" s="2535"/>
      <c r="AC212" s="2535"/>
      <c r="AD212" s="2535"/>
      <c r="AE212" s="2535"/>
      <c r="AF212" s="2535"/>
      <c r="AG212" s="2535"/>
      <c r="AH212" s="2535"/>
      <c r="AI212" s="2535"/>
      <c r="AJ212" s="2535"/>
      <c r="AK212" s="2535"/>
      <c r="AL212" s="2535"/>
      <c r="AM212" s="2535"/>
      <c r="AN212" s="2535"/>
      <c r="AO212" s="2535"/>
      <c r="AP212" s="2535"/>
      <c r="AQ212" s="2535"/>
      <c r="AR212" s="2535"/>
      <c r="AS212" s="2535"/>
      <c r="AT212" s="2535"/>
      <c r="AU212" s="2535"/>
      <c r="AV212" s="2535"/>
      <c r="AW212" s="2535"/>
      <c r="AX212" s="2535"/>
      <c r="AY212" s="2535"/>
      <c r="AZ212" s="2535"/>
      <c r="BA212" s="2535"/>
      <c r="BB212" s="2535"/>
      <c r="BC212" s="2535"/>
      <c r="BD212" s="2535"/>
      <c r="BE212" s="2535"/>
    </row>
    <row r="213" spans="1:57">
      <c r="A213" s="2535"/>
      <c r="B213" s="2535"/>
      <c r="C213" s="2535"/>
      <c r="D213" s="2535"/>
      <c r="E213" s="2535"/>
      <c r="F213" s="2535"/>
      <c r="G213" s="2535"/>
      <c r="H213" s="2535"/>
      <c r="I213" s="2535"/>
      <c r="J213" s="2535"/>
      <c r="K213" s="2571"/>
      <c r="L213" s="2571"/>
      <c r="M213" s="2571"/>
      <c r="N213" s="2535"/>
      <c r="O213" s="2535"/>
      <c r="P213" s="2535"/>
      <c r="Q213" s="2461"/>
      <c r="R213" s="2535"/>
      <c r="S213" s="2535"/>
      <c r="T213" s="2535"/>
      <c r="U213" s="2571"/>
      <c r="V213" s="2535"/>
      <c r="W213" s="2535"/>
      <c r="X213" s="2535"/>
      <c r="Y213" s="2535"/>
      <c r="Z213" s="2535"/>
      <c r="AA213" s="2535"/>
      <c r="AB213" s="2535"/>
      <c r="AC213" s="2535"/>
      <c r="AD213" s="2535"/>
      <c r="AE213" s="2535"/>
      <c r="AF213" s="2535"/>
      <c r="AG213" s="2535"/>
      <c r="AH213" s="2535"/>
      <c r="AI213" s="2535"/>
      <c r="AJ213" s="2535"/>
      <c r="AK213" s="2535"/>
      <c r="AL213" s="2535"/>
      <c r="AM213" s="2535"/>
      <c r="AN213" s="2535"/>
      <c r="AO213" s="2535"/>
      <c r="AP213" s="2535"/>
      <c r="AQ213" s="2535"/>
      <c r="AR213" s="2535"/>
      <c r="AS213" s="2535"/>
      <c r="AT213" s="2535"/>
      <c r="AU213" s="2535"/>
      <c r="AV213" s="2535"/>
      <c r="AW213" s="2535"/>
      <c r="AX213" s="2535"/>
      <c r="AY213" s="2535"/>
      <c r="AZ213" s="2535"/>
      <c r="BA213" s="2535"/>
      <c r="BB213" s="2535"/>
      <c r="BC213" s="2535"/>
      <c r="BD213" s="2535"/>
      <c r="BE213" s="2535"/>
    </row>
    <row r="214" spans="1:57">
      <c r="A214" s="2535"/>
      <c r="B214" s="2535"/>
      <c r="C214" s="2535"/>
      <c r="D214" s="2535"/>
      <c r="E214" s="2535"/>
      <c r="F214" s="2535"/>
      <c r="G214" s="2535"/>
      <c r="H214" s="2535"/>
      <c r="I214" s="2535"/>
      <c r="J214" s="2535"/>
      <c r="K214" s="2571"/>
      <c r="L214" s="2571"/>
      <c r="M214" s="2571"/>
      <c r="N214" s="2535"/>
      <c r="O214" s="2535"/>
      <c r="P214" s="2535"/>
      <c r="Q214" s="2461"/>
      <c r="R214" s="2535"/>
      <c r="S214" s="2535"/>
      <c r="T214" s="2535"/>
      <c r="U214" s="2571"/>
      <c r="V214" s="2535"/>
      <c r="W214" s="2535"/>
      <c r="X214" s="2535"/>
      <c r="Y214" s="2535"/>
      <c r="Z214" s="2535"/>
      <c r="AA214" s="2535"/>
      <c r="AB214" s="2535"/>
      <c r="AC214" s="2535"/>
      <c r="AD214" s="2535"/>
      <c r="AE214" s="2535"/>
      <c r="AF214" s="2535"/>
      <c r="AG214" s="2535"/>
      <c r="AH214" s="2535"/>
      <c r="AI214" s="2535"/>
      <c r="AJ214" s="2535"/>
      <c r="AK214" s="2535"/>
      <c r="AL214" s="2535"/>
      <c r="AM214" s="2535"/>
      <c r="AN214" s="2535"/>
      <c r="AO214" s="2535"/>
      <c r="AP214" s="2535"/>
      <c r="AQ214" s="2535"/>
      <c r="AR214" s="2535"/>
      <c r="AS214" s="2535"/>
      <c r="AT214" s="2535"/>
      <c r="AU214" s="2535"/>
      <c r="AV214" s="2535"/>
      <c r="AW214" s="2535"/>
      <c r="AX214" s="2535"/>
      <c r="AY214" s="2535"/>
      <c r="AZ214" s="2535"/>
      <c r="BA214" s="2535"/>
      <c r="BB214" s="2535"/>
      <c r="BC214" s="2535"/>
      <c r="BD214" s="2535"/>
      <c r="BE214" s="2535"/>
    </row>
    <row r="215" spans="1:57">
      <c r="A215" s="2535"/>
      <c r="B215" s="2535"/>
      <c r="C215" s="2535"/>
      <c r="D215" s="2535"/>
      <c r="E215" s="2535"/>
      <c r="F215" s="2535"/>
      <c r="G215" s="2535"/>
      <c r="H215" s="2535"/>
      <c r="I215" s="2535"/>
      <c r="J215" s="2535"/>
      <c r="K215" s="2571"/>
      <c r="L215" s="2571"/>
      <c r="M215" s="2571"/>
      <c r="N215" s="2535"/>
      <c r="O215" s="2535"/>
      <c r="P215" s="2535"/>
      <c r="Q215" s="2461"/>
      <c r="R215" s="2535"/>
      <c r="S215" s="2535"/>
      <c r="T215" s="2535"/>
      <c r="U215" s="2571"/>
      <c r="V215" s="2535"/>
      <c r="W215" s="2535"/>
      <c r="X215" s="2535"/>
      <c r="Y215" s="2535"/>
      <c r="Z215" s="2535"/>
      <c r="AA215" s="2535"/>
      <c r="AB215" s="2535"/>
      <c r="AC215" s="2535"/>
      <c r="AD215" s="2535"/>
      <c r="AE215" s="2535"/>
      <c r="AF215" s="2535"/>
      <c r="AG215" s="2535"/>
      <c r="AH215" s="2535"/>
      <c r="AI215" s="2535"/>
      <c r="AJ215" s="2535"/>
      <c r="AK215" s="2535"/>
      <c r="AL215" s="2535"/>
      <c r="AM215" s="2535"/>
      <c r="AN215" s="2535"/>
      <c r="AO215" s="2535"/>
      <c r="AP215" s="2535"/>
      <c r="AQ215" s="2535"/>
      <c r="AR215" s="2535"/>
      <c r="AS215" s="2535"/>
      <c r="AT215" s="2535"/>
      <c r="AU215" s="2535"/>
      <c r="AV215" s="2535"/>
      <c r="AW215" s="2535"/>
      <c r="AX215" s="2535"/>
      <c r="AY215" s="2535"/>
      <c r="AZ215" s="2535"/>
      <c r="BA215" s="2535"/>
      <c r="BB215" s="2535"/>
      <c r="BC215" s="2535"/>
      <c r="BD215" s="2535"/>
      <c r="BE215" s="2535"/>
    </row>
    <row r="216" spans="1:57">
      <c r="A216" s="2535"/>
      <c r="B216" s="2535"/>
      <c r="C216" s="2535"/>
      <c r="D216" s="2535"/>
      <c r="E216" s="2535"/>
      <c r="F216" s="2535"/>
      <c r="G216" s="2535"/>
      <c r="H216" s="2535"/>
      <c r="I216" s="2535"/>
      <c r="J216" s="2535"/>
      <c r="K216" s="2571"/>
      <c r="L216" s="2571"/>
      <c r="M216" s="2571"/>
      <c r="N216" s="2535"/>
      <c r="O216" s="2535"/>
      <c r="P216" s="2535"/>
      <c r="Q216" s="2461"/>
      <c r="R216" s="2535"/>
      <c r="S216" s="2535"/>
      <c r="T216" s="2535"/>
      <c r="U216" s="2571"/>
      <c r="V216" s="2535"/>
      <c r="W216" s="2535"/>
      <c r="X216" s="2535"/>
      <c r="Y216" s="2535"/>
      <c r="Z216" s="2535"/>
      <c r="AA216" s="2535"/>
      <c r="AB216" s="2535"/>
      <c r="AC216" s="2535"/>
      <c r="AD216" s="2535"/>
      <c r="AE216" s="2535"/>
      <c r="AF216" s="2535"/>
      <c r="AG216" s="2535"/>
      <c r="AH216" s="2535"/>
      <c r="AI216" s="2535"/>
      <c r="AJ216" s="2535"/>
      <c r="AK216" s="2535"/>
      <c r="AL216" s="2535"/>
      <c r="AM216" s="2535"/>
      <c r="AN216" s="2535"/>
      <c r="AO216" s="2535"/>
      <c r="AP216" s="2535"/>
      <c r="AQ216" s="2535"/>
      <c r="AR216" s="2535"/>
      <c r="AS216" s="2535"/>
      <c r="AT216" s="2535"/>
      <c r="AU216" s="2535"/>
      <c r="AV216" s="2535"/>
      <c r="AW216" s="2535"/>
      <c r="AX216" s="2535"/>
      <c r="AY216" s="2535"/>
      <c r="AZ216" s="2535"/>
      <c r="BA216" s="2535"/>
      <c r="BB216" s="2535"/>
      <c r="BC216" s="2535"/>
      <c r="BD216" s="2535"/>
      <c r="BE216" s="2535"/>
    </row>
    <row r="217" spans="1:57">
      <c r="A217" s="2535"/>
      <c r="B217" s="2535"/>
      <c r="C217" s="2535"/>
      <c r="D217" s="2535"/>
      <c r="E217" s="2535"/>
      <c r="F217" s="2535"/>
      <c r="G217" s="2535"/>
      <c r="H217" s="2535"/>
      <c r="I217" s="2535"/>
      <c r="J217" s="2535"/>
      <c r="K217" s="2571"/>
      <c r="L217" s="2571"/>
      <c r="M217" s="2571"/>
      <c r="N217" s="2535"/>
      <c r="O217" s="2535"/>
      <c r="P217" s="2535"/>
      <c r="Q217" s="2461"/>
      <c r="R217" s="2535"/>
      <c r="S217" s="2535"/>
      <c r="T217" s="2535"/>
      <c r="U217" s="2571"/>
      <c r="V217" s="2535"/>
      <c r="W217" s="2535"/>
      <c r="X217" s="2535"/>
      <c r="Y217" s="2535"/>
      <c r="Z217" s="2535"/>
      <c r="AA217" s="2535"/>
      <c r="AB217" s="2535"/>
      <c r="AC217" s="2535"/>
      <c r="AD217" s="2535"/>
      <c r="AE217" s="2535"/>
      <c r="AF217" s="2535"/>
      <c r="AG217" s="2535"/>
      <c r="AH217" s="2535"/>
      <c r="AI217" s="2535"/>
      <c r="AJ217" s="2535"/>
      <c r="AK217" s="2535"/>
      <c r="AL217" s="2535"/>
      <c r="AM217" s="2535"/>
      <c r="AN217" s="2535"/>
      <c r="AO217" s="2535"/>
      <c r="AP217" s="2535"/>
      <c r="AQ217" s="2535"/>
      <c r="AR217" s="2535"/>
      <c r="AS217" s="2535"/>
      <c r="AT217" s="2535"/>
      <c r="AU217" s="2535"/>
      <c r="AV217" s="2535"/>
      <c r="AW217" s="2535"/>
      <c r="AX217" s="2535"/>
      <c r="AY217" s="2535"/>
      <c r="AZ217" s="2535"/>
      <c r="BA217" s="2535"/>
      <c r="BB217" s="2535"/>
      <c r="BC217" s="2535"/>
      <c r="BD217" s="2535"/>
      <c r="BE217" s="2535"/>
    </row>
    <row r="218" spans="1:57">
      <c r="A218" s="2535"/>
      <c r="B218" s="2535"/>
      <c r="C218" s="2535"/>
      <c r="D218" s="2535"/>
      <c r="E218" s="2535"/>
      <c r="F218" s="2535"/>
      <c r="G218" s="2535"/>
      <c r="H218" s="2535"/>
      <c r="I218" s="2535"/>
      <c r="J218" s="2535"/>
      <c r="K218" s="2571"/>
      <c r="L218" s="2571"/>
      <c r="M218" s="2571"/>
      <c r="N218" s="2535"/>
      <c r="O218" s="2535"/>
      <c r="P218" s="2535"/>
      <c r="Q218" s="2461"/>
      <c r="R218" s="2535"/>
      <c r="S218" s="2535"/>
      <c r="T218" s="2535"/>
      <c r="U218" s="2571"/>
      <c r="V218" s="2535"/>
      <c r="W218" s="2535"/>
      <c r="X218" s="2535"/>
      <c r="Y218" s="2535"/>
      <c r="Z218" s="2535"/>
      <c r="AA218" s="2535"/>
      <c r="AB218" s="2535"/>
      <c r="AC218" s="2535"/>
      <c r="AD218" s="2535"/>
      <c r="AE218" s="2535"/>
      <c r="AF218" s="2535"/>
      <c r="AG218" s="2535"/>
      <c r="AH218" s="2535"/>
      <c r="AI218" s="2535"/>
      <c r="AJ218" s="2535"/>
      <c r="AK218" s="2535"/>
      <c r="AL218" s="2535"/>
      <c r="AM218" s="2535"/>
      <c r="AN218" s="2535"/>
      <c r="AO218" s="2535"/>
      <c r="AP218" s="2535"/>
      <c r="AQ218" s="2535"/>
      <c r="AR218" s="2535"/>
      <c r="AS218" s="2535"/>
      <c r="AT218" s="2535"/>
      <c r="AU218" s="2535"/>
      <c r="AV218" s="2535"/>
      <c r="AW218" s="2535"/>
      <c r="AX218" s="2535"/>
      <c r="AY218" s="2535"/>
      <c r="AZ218" s="2535"/>
      <c r="BA218" s="2535"/>
      <c r="BB218" s="2535"/>
      <c r="BC218" s="2535"/>
      <c r="BD218" s="2535"/>
      <c r="BE218" s="2535"/>
    </row>
    <row r="219" spans="1:57">
      <c r="A219" s="2535"/>
      <c r="B219" s="2535"/>
      <c r="C219" s="2535"/>
      <c r="D219" s="2535"/>
      <c r="E219" s="2535"/>
      <c r="F219" s="2535"/>
      <c r="G219" s="2535"/>
      <c r="H219" s="2535"/>
      <c r="I219" s="2535"/>
      <c r="J219" s="2535"/>
      <c r="K219" s="2571"/>
      <c r="L219" s="2571"/>
      <c r="M219" s="2571"/>
      <c r="N219" s="2535"/>
      <c r="O219" s="2535"/>
      <c r="P219" s="2535"/>
      <c r="Q219" s="2461"/>
      <c r="R219" s="2535"/>
      <c r="S219" s="2535"/>
      <c r="T219" s="2535"/>
      <c r="U219" s="2571"/>
      <c r="V219" s="2535"/>
      <c r="W219" s="2535"/>
      <c r="X219" s="2535"/>
      <c r="Y219" s="2535"/>
      <c r="Z219" s="2535"/>
      <c r="AA219" s="2535"/>
      <c r="AB219" s="2535"/>
      <c r="AC219" s="2535"/>
      <c r="AD219" s="2535"/>
      <c r="AE219" s="2535"/>
      <c r="AF219" s="2535"/>
      <c r="AG219" s="2535"/>
      <c r="AH219" s="2535"/>
      <c r="AI219" s="2535"/>
      <c r="AJ219" s="2535"/>
      <c r="AK219" s="2535"/>
      <c r="AL219" s="2535"/>
      <c r="AM219" s="2535"/>
      <c r="AN219" s="2535"/>
      <c r="AO219" s="2535"/>
      <c r="AP219" s="2535"/>
      <c r="AQ219" s="2535"/>
      <c r="AR219" s="2535"/>
      <c r="AS219" s="2535"/>
      <c r="AT219" s="2535"/>
      <c r="AU219" s="2535"/>
      <c r="AV219" s="2535"/>
      <c r="AW219" s="2535"/>
      <c r="AX219" s="2535"/>
      <c r="AY219" s="2535"/>
      <c r="AZ219" s="2535"/>
      <c r="BA219" s="2535"/>
      <c r="BB219" s="2535"/>
      <c r="BC219" s="2535"/>
      <c r="BD219" s="2535"/>
      <c r="BE219" s="2535"/>
    </row>
    <row r="220" spans="1:57">
      <c r="A220" s="2535"/>
      <c r="B220" s="2535"/>
      <c r="C220" s="2535"/>
      <c r="D220" s="2535"/>
      <c r="E220" s="2535"/>
      <c r="F220" s="2535"/>
      <c r="G220" s="2535"/>
      <c r="H220" s="2535"/>
      <c r="I220" s="2535"/>
      <c r="J220" s="2535"/>
      <c r="K220" s="2571"/>
      <c r="L220" s="2571"/>
      <c r="M220" s="2571"/>
      <c r="N220" s="2535"/>
      <c r="O220" s="2535"/>
      <c r="P220" s="2535"/>
      <c r="Q220" s="2461"/>
      <c r="R220" s="2535"/>
      <c r="S220" s="2535"/>
      <c r="T220" s="2535"/>
      <c r="U220" s="2571"/>
      <c r="V220" s="2535"/>
      <c r="W220" s="2535"/>
      <c r="X220" s="2535"/>
      <c r="Y220" s="2535"/>
      <c r="Z220" s="2535"/>
      <c r="AA220" s="2535"/>
      <c r="AB220" s="2535"/>
      <c r="AC220" s="2535"/>
      <c r="AD220" s="2535"/>
      <c r="AE220" s="2535"/>
      <c r="AF220" s="2535"/>
      <c r="AG220" s="2535"/>
      <c r="AH220" s="2535"/>
      <c r="AI220" s="2535"/>
      <c r="AJ220" s="2535"/>
      <c r="AK220" s="2535"/>
      <c r="AL220" s="2535"/>
      <c r="AM220" s="2535"/>
      <c r="AN220" s="2535"/>
      <c r="AO220" s="2535"/>
      <c r="AP220" s="2535"/>
      <c r="AQ220" s="2535"/>
      <c r="AR220" s="2535"/>
      <c r="AS220" s="2535"/>
      <c r="AT220" s="2535"/>
      <c r="AU220" s="2535"/>
      <c r="AV220" s="2535"/>
      <c r="AW220" s="2535"/>
      <c r="AX220" s="2535"/>
      <c r="AY220" s="2535"/>
      <c r="AZ220" s="2535"/>
      <c r="BA220" s="2535"/>
      <c r="BB220" s="2535"/>
      <c r="BC220" s="2535"/>
      <c r="BD220" s="2535"/>
      <c r="BE220" s="2535"/>
    </row>
    <row r="221" spans="1:57">
      <c r="A221" s="2535"/>
      <c r="B221" s="2535"/>
      <c r="C221" s="2535"/>
      <c r="D221" s="2535"/>
      <c r="E221" s="2535"/>
      <c r="F221" s="2535"/>
      <c r="G221" s="2535"/>
      <c r="H221" s="2535"/>
      <c r="I221" s="2535"/>
      <c r="J221" s="2535"/>
      <c r="K221" s="2571"/>
      <c r="L221" s="2571"/>
      <c r="M221" s="2571"/>
      <c r="N221" s="2535"/>
      <c r="O221" s="2535"/>
      <c r="P221" s="2535"/>
      <c r="Q221" s="2461"/>
      <c r="R221" s="2535"/>
      <c r="S221" s="2535"/>
      <c r="T221" s="2535"/>
      <c r="U221" s="2571"/>
      <c r="V221" s="2535"/>
      <c r="W221" s="2535"/>
      <c r="X221" s="2535"/>
      <c r="Y221" s="2535"/>
      <c r="Z221" s="2535"/>
      <c r="AA221" s="2535"/>
      <c r="AB221" s="2535"/>
      <c r="AC221" s="2535"/>
      <c r="AD221" s="2535"/>
      <c r="AE221" s="2535"/>
      <c r="AF221" s="2535"/>
      <c r="AG221" s="2535"/>
      <c r="AH221" s="2535"/>
      <c r="AI221" s="2535"/>
      <c r="AJ221" s="2535"/>
      <c r="AK221" s="2535"/>
      <c r="AL221" s="2535"/>
      <c r="AM221" s="2535"/>
      <c r="AN221" s="2535"/>
      <c r="AO221" s="2535"/>
      <c r="AP221" s="2535"/>
      <c r="AQ221" s="2535"/>
      <c r="AR221" s="2535"/>
      <c r="AS221" s="2535"/>
      <c r="AT221" s="2535"/>
      <c r="AU221" s="2535"/>
      <c r="AV221" s="2535"/>
      <c r="AW221" s="2535"/>
      <c r="AX221" s="2535"/>
      <c r="AY221" s="2535"/>
      <c r="AZ221" s="2535"/>
      <c r="BA221" s="2535"/>
      <c r="BB221" s="2535"/>
      <c r="BC221" s="2535"/>
      <c r="BD221" s="2535"/>
      <c r="BE221" s="2535"/>
    </row>
    <row r="222" spans="1:57">
      <c r="A222" s="2535"/>
      <c r="B222" s="2535"/>
      <c r="C222" s="2535"/>
      <c r="D222" s="2535"/>
      <c r="E222" s="2535"/>
      <c r="F222" s="2535"/>
      <c r="G222" s="2535"/>
      <c r="H222" s="2535"/>
      <c r="I222" s="2535"/>
      <c r="J222" s="2535"/>
      <c r="K222" s="2571"/>
      <c r="L222" s="2571"/>
      <c r="M222" s="2571"/>
      <c r="N222" s="2535"/>
      <c r="O222" s="2535"/>
      <c r="P222" s="2535"/>
      <c r="Q222" s="2461"/>
      <c r="R222" s="2535"/>
      <c r="S222" s="2535"/>
      <c r="T222" s="2535"/>
      <c r="U222" s="2571"/>
      <c r="V222" s="2535"/>
      <c r="W222" s="2535"/>
      <c r="X222" s="2535"/>
      <c r="Y222" s="2535"/>
      <c r="Z222" s="2535"/>
      <c r="AA222" s="2535"/>
      <c r="AB222" s="2535"/>
      <c r="AC222" s="2535"/>
      <c r="AD222" s="2535"/>
      <c r="AE222" s="2535"/>
      <c r="AF222" s="2535"/>
      <c r="AG222" s="2535"/>
      <c r="AH222" s="2535"/>
      <c r="AI222" s="2535"/>
      <c r="AJ222" s="2535"/>
      <c r="AK222" s="2535"/>
      <c r="AL222" s="2535"/>
      <c r="AM222" s="2535"/>
      <c r="AN222" s="2535"/>
      <c r="AO222" s="2535"/>
      <c r="AP222" s="2535"/>
      <c r="AQ222" s="2535"/>
      <c r="AR222" s="2535"/>
      <c r="AS222" s="2535"/>
      <c r="AT222" s="2535"/>
      <c r="AU222" s="2535"/>
      <c r="AV222" s="2535"/>
      <c r="AW222" s="2535"/>
      <c r="AX222" s="2535"/>
      <c r="AY222" s="2535"/>
      <c r="AZ222" s="2535"/>
      <c r="BA222" s="2535"/>
      <c r="BB222" s="2535"/>
      <c r="BC222" s="2535"/>
      <c r="BD222" s="2535"/>
      <c r="BE222" s="2535"/>
    </row>
    <row r="223" spans="1:57">
      <c r="A223" s="2535"/>
      <c r="B223" s="2535"/>
      <c r="C223" s="2535"/>
      <c r="D223" s="2535"/>
      <c r="E223" s="2535"/>
      <c r="F223" s="2535"/>
      <c r="G223" s="2535"/>
      <c r="H223" s="2535"/>
      <c r="I223" s="2535"/>
      <c r="J223" s="2535"/>
      <c r="K223" s="2571"/>
      <c r="L223" s="2571"/>
      <c r="M223" s="2571"/>
      <c r="N223" s="2535"/>
      <c r="O223" s="2535"/>
      <c r="P223" s="2535"/>
      <c r="Q223" s="2461"/>
      <c r="R223" s="2535"/>
      <c r="S223" s="2535"/>
      <c r="T223" s="2535"/>
      <c r="U223" s="2571"/>
      <c r="V223" s="2535"/>
      <c r="W223" s="2535"/>
      <c r="X223" s="2535"/>
      <c r="Y223" s="2535"/>
      <c r="Z223" s="2535"/>
      <c r="AA223" s="2535"/>
      <c r="AB223" s="2535"/>
      <c r="AC223" s="2535"/>
      <c r="AD223" s="2535"/>
      <c r="AE223" s="2535"/>
      <c r="AF223" s="2535"/>
      <c r="AG223" s="2535"/>
      <c r="AH223" s="2535"/>
      <c r="AI223" s="2535"/>
      <c r="AJ223" s="2535"/>
      <c r="AK223" s="2535"/>
      <c r="AL223" s="2535"/>
      <c r="AM223" s="2535"/>
      <c r="AN223" s="2535"/>
      <c r="AO223" s="2535"/>
      <c r="AP223" s="2535"/>
      <c r="AQ223" s="2535"/>
      <c r="AR223" s="2535"/>
      <c r="AS223" s="2535"/>
      <c r="AT223" s="2535"/>
      <c r="AU223" s="2535"/>
      <c r="AV223" s="2535"/>
      <c r="AW223" s="2535"/>
      <c r="AX223" s="2535"/>
      <c r="AY223" s="2535"/>
      <c r="AZ223" s="2535"/>
      <c r="BA223" s="2535"/>
      <c r="BB223" s="2535"/>
      <c r="BC223" s="2535"/>
      <c r="BD223" s="2535"/>
      <c r="BE223" s="2535"/>
    </row>
    <row r="224" spans="1:57">
      <c r="A224" s="2535"/>
      <c r="B224" s="2535"/>
      <c r="C224" s="2535"/>
      <c r="D224" s="2535"/>
      <c r="E224" s="2535"/>
      <c r="F224" s="2535"/>
      <c r="G224" s="2535"/>
      <c r="H224" s="2535"/>
      <c r="I224" s="2535"/>
      <c r="J224" s="2535"/>
      <c r="K224" s="2571"/>
      <c r="L224" s="2571"/>
      <c r="M224" s="2571"/>
      <c r="N224" s="2535"/>
      <c r="O224" s="2535"/>
      <c r="P224" s="2535"/>
      <c r="Q224" s="2461"/>
      <c r="R224" s="2535"/>
      <c r="S224" s="2535"/>
      <c r="T224" s="2535"/>
      <c r="U224" s="2571"/>
      <c r="V224" s="2535"/>
      <c r="W224" s="2535"/>
      <c r="X224" s="2535"/>
      <c r="Y224" s="2535"/>
      <c r="Z224" s="2535"/>
      <c r="AA224" s="2535"/>
      <c r="AB224" s="2535"/>
      <c r="AC224" s="2535"/>
      <c r="AD224" s="2535"/>
      <c r="AE224" s="2535"/>
      <c r="AF224" s="2535"/>
      <c r="AG224" s="2535"/>
      <c r="AH224" s="2535"/>
      <c r="AI224" s="2535"/>
      <c r="AJ224" s="2535"/>
      <c r="AK224" s="2535"/>
      <c r="AL224" s="2535"/>
      <c r="AM224" s="2535"/>
      <c r="AN224" s="2535"/>
      <c r="AO224" s="2535"/>
      <c r="AP224" s="2535"/>
      <c r="AQ224" s="2535"/>
      <c r="AR224" s="2535"/>
      <c r="AS224" s="2535"/>
      <c r="AT224" s="2535"/>
      <c r="AU224" s="2535"/>
      <c r="AV224" s="2535"/>
      <c r="AW224" s="2535"/>
      <c r="AX224" s="2535"/>
      <c r="AY224" s="2535"/>
      <c r="AZ224" s="2535"/>
      <c r="BA224" s="2535"/>
      <c r="BB224" s="2535"/>
      <c r="BC224" s="2535"/>
      <c r="BD224" s="2535"/>
      <c r="BE224" s="2535"/>
    </row>
    <row r="225" spans="1:57">
      <c r="A225" s="2535"/>
      <c r="B225" s="2535"/>
      <c r="C225" s="2535"/>
      <c r="D225" s="2535"/>
      <c r="E225" s="2535"/>
      <c r="F225" s="2535"/>
      <c r="G225" s="2535"/>
      <c r="H225" s="2535"/>
      <c r="I225" s="2535"/>
      <c r="J225" s="2535"/>
      <c r="K225" s="2571"/>
      <c r="L225" s="2571"/>
      <c r="M225" s="2571"/>
      <c r="N225" s="2535"/>
      <c r="O225" s="2535"/>
      <c r="P225" s="2535"/>
      <c r="Q225" s="2461"/>
      <c r="R225" s="2535"/>
      <c r="S225" s="2535"/>
      <c r="T225" s="2535"/>
      <c r="U225" s="2571"/>
      <c r="V225" s="2535"/>
      <c r="W225" s="2535"/>
      <c r="X225" s="2535"/>
      <c r="Y225" s="2535"/>
      <c r="Z225" s="2535"/>
      <c r="AA225" s="2535"/>
      <c r="AB225" s="2535"/>
      <c r="AC225" s="2535"/>
      <c r="AD225" s="2535"/>
      <c r="AE225" s="2535"/>
      <c r="AF225" s="2535"/>
      <c r="AG225" s="2535"/>
      <c r="AH225" s="2535"/>
      <c r="AI225" s="2535"/>
      <c r="AJ225" s="2535"/>
      <c r="AK225" s="2535"/>
      <c r="AL225" s="2535"/>
      <c r="AM225" s="2535"/>
      <c r="AN225" s="2535"/>
      <c r="AO225" s="2535"/>
      <c r="AP225" s="2535"/>
      <c r="AQ225" s="2535"/>
      <c r="AR225" s="2535"/>
      <c r="AS225" s="2535"/>
      <c r="AT225" s="2535"/>
      <c r="AU225" s="2535"/>
      <c r="AV225" s="2535"/>
      <c r="AW225" s="2535"/>
      <c r="AX225" s="2535"/>
      <c r="AY225" s="2535"/>
      <c r="AZ225" s="2535"/>
      <c r="BA225" s="2535"/>
      <c r="BB225" s="2535"/>
      <c r="BC225" s="2535"/>
      <c r="BD225" s="2535"/>
      <c r="BE225" s="2535"/>
    </row>
    <row r="226" spans="1:57">
      <c r="A226" s="2535"/>
      <c r="B226" s="2535"/>
      <c r="C226" s="2535"/>
      <c r="D226" s="2535"/>
      <c r="E226" s="2535"/>
      <c r="F226" s="2535"/>
      <c r="G226" s="2535"/>
      <c r="H226" s="2535"/>
      <c r="I226" s="2535"/>
      <c r="J226" s="2535"/>
      <c r="K226" s="2571"/>
      <c r="L226" s="2571"/>
      <c r="M226" s="2571"/>
      <c r="N226" s="2535"/>
      <c r="O226" s="2535"/>
      <c r="P226" s="2535"/>
      <c r="Q226" s="2461"/>
      <c r="R226" s="2535"/>
      <c r="S226" s="2535"/>
      <c r="T226" s="2535"/>
      <c r="U226" s="2571"/>
      <c r="V226" s="2535"/>
      <c r="W226" s="2535"/>
      <c r="X226" s="2535"/>
      <c r="Y226" s="2535"/>
      <c r="Z226" s="2535"/>
      <c r="AA226" s="2535"/>
      <c r="AB226" s="2535"/>
      <c r="AC226" s="2535"/>
      <c r="AD226" s="2535"/>
      <c r="AE226" s="2535"/>
      <c r="AF226" s="2535"/>
      <c r="AG226" s="2535"/>
      <c r="AH226" s="2535"/>
      <c r="AI226" s="2535"/>
      <c r="AJ226" s="2535"/>
      <c r="AK226" s="2535"/>
      <c r="AL226" s="2535"/>
      <c r="AM226" s="2535"/>
      <c r="AN226" s="2535"/>
      <c r="AO226" s="2535"/>
      <c r="AP226" s="2535"/>
      <c r="AQ226" s="2535"/>
      <c r="AR226" s="2535"/>
      <c r="AS226" s="2535"/>
      <c r="AT226" s="2535"/>
      <c r="AU226" s="2535"/>
      <c r="AV226" s="2535"/>
      <c r="AW226" s="2535"/>
      <c r="AX226" s="2535"/>
      <c r="AY226" s="2535"/>
      <c r="AZ226" s="2535"/>
      <c r="BA226" s="2535"/>
      <c r="BB226" s="2535"/>
      <c r="BC226" s="2535"/>
      <c r="BD226" s="2535"/>
      <c r="BE226" s="2535"/>
    </row>
    <row r="227" spans="1:57">
      <c r="A227" s="2535"/>
      <c r="B227" s="2535"/>
      <c r="C227" s="2535"/>
      <c r="D227" s="2535"/>
      <c r="E227" s="2535"/>
      <c r="F227" s="2535"/>
      <c r="G227" s="2535"/>
      <c r="H227" s="2535"/>
      <c r="I227" s="2535"/>
      <c r="J227" s="2535"/>
      <c r="K227" s="2571"/>
      <c r="L227" s="2571"/>
      <c r="M227" s="2571"/>
      <c r="N227" s="2535"/>
      <c r="O227" s="2535"/>
      <c r="P227" s="2535"/>
      <c r="Q227" s="2461"/>
      <c r="R227" s="2535"/>
      <c r="S227" s="2535"/>
      <c r="T227" s="2535"/>
      <c r="U227" s="2571"/>
      <c r="V227" s="2535"/>
      <c r="W227" s="2535"/>
      <c r="X227" s="2535"/>
      <c r="Y227" s="2535"/>
      <c r="Z227" s="2535"/>
      <c r="AA227" s="2535"/>
      <c r="AB227" s="2535"/>
      <c r="AC227" s="2535"/>
      <c r="AD227" s="2535"/>
      <c r="AE227" s="2535"/>
      <c r="AF227" s="2535"/>
      <c r="AG227" s="2535"/>
      <c r="AH227" s="2535"/>
      <c r="AI227" s="2535"/>
      <c r="AJ227" s="2535"/>
      <c r="AK227" s="2535"/>
      <c r="AL227" s="2535"/>
      <c r="AM227" s="2535"/>
      <c r="AN227" s="2535"/>
      <c r="AO227" s="2535"/>
      <c r="AP227" s="2535"/>
      <c r="AQ227" s="2535"/>
      <c r="AR227" s="2535"/>
      <c r="AS227" s="2535"/>
      <c r="AT227" s="2535"/>
      <c r="AU227" s="2535"/>
      <c r="AV227" s="2535"/>
      <c r="AW227" s="2535"/>
      <c r="AX227" s="2535"/>
      <c r="AY227" s="2535"/>
      <c r="AZ227" s="2535"/>
      <c r="BA227" s="2535"/>
      <c r="BB227" s="2535"/>
      <c r="BC227" s="2535"/>
      <c r="BD227" s="2535"/>
      <c r="BE227" s="2535"/>
    </row>
    <row r="228" spans="1:57">
      <c r="A228" s="2535"/>
      <c r="B228" s="2535"/>
      <c r="C228" s="2535"/>
      <c r="D228" s="2535"/>
      <c r="E228" s="2535"/>
      <c r="F228" s="2535"/>
      <c r="G228" s="2535"/>
      <c r="H228" s="2535"/>
      <c r="I228" s="2535"/>
      <c r="J228" s="2535"/>
      <c r="K228" s="2571"/>
      <c r="L228" s="2571"/>
      <c r="M228" s="2571"/>
      <c r="N228" s="2535"/>
      <c r="O228" s="2535"/>
      <c r="P228" s="2535"/>
      <c r="Q228" s="2461"/>
      <c r="R228" s="2535"/>
      <c r="S228" s="2535"/>
      <c r="T228" s="2535"/>
      <c r="U228" s="2571"/>
      <c r="V228" s="2535"/>
      <c r="W228" s="2535"/>
      <c r="X228" s="2535"/>
      <c r="Y228" s="2535"/>
      <c r="Z228" s="2535"/>
      <c r="AA228" s="2535"/>
      <c r="AB228" s="2535"/>
      <c r="AC228" s="2535"/>
      <c r="AD228" s="2535"/>
      <c r="AE228" s="2535"/>
      <c r="AF228" s="2535"/>
      <c r="AG228" s="2535"/>
      <c r="AH228" s="2535"/>
      <c r="AI228" s="2535"/>
      <c r="AJ228" s="2535"/>
      <c r="AK228" s="2535"/>
      <c r="AL228" s="2535"/>
      <c r="AM228" s="2535"/>
      <c r="AN228" s="2535"/>
      <c r="AO228" s="2535"/>
      <c r="AP228" s="2535"/>
      <c r="AQ228" s="2535"/>
      <c r="AR228" s="2535"/>
      <c r="AS228" s="2535"/>
      <c r="AT228" s="2535"/>
      <c r="AU228" s="2535"/>
      <c r="AV228" s="2535"/>
      <c r="AW228" s="2535"/>
      <c r="AX228" s="2535"/>
      <c r="AY228" s="2535"/>
      <c r="AZ228" s="2535"/>
      <c r="BA228" s="2535"/>
      <c r="BB228" s="2535"/>
      <c r="BC228" s="2535"/>
      <c r="BD228" s="2535"/>
      <c r="BE228" s="2535"/>
    </row>
    <row r="229" spans="1:57">
      <c r="A229" s="2535"/>
      <c r="B229" s="2535"/>
      <c r="C229" s="2535"/>
      <c r="D229" s="2535"/>
      <c r="E229" s="2535"/>
      <c r="F229" s="2535"/>
      <c r="G229" s="2535"/>
      <c r="H229" s="2535"/>
      <c r="I229" s="2535"/>
      <c r="J229" s="2535"/>
      <c r="K229" s="2571"/>
      <c r="L229" s="2571"/>
      <c r="M229" s="2571"/>
      <c r="N229" s="2535"/>
      <c r="O229" s="2535"/>
      <c r="P229" s="2535"/>
      <c r="Q229" s="2461"/>
      <c r="R229" s="2535"/>
      <c r="S229" s="2535"/>
      <c r="T229" s="2535"/>
      <c r="U229" s="2571"/>
      <c r="V229" s="2535"/>
      <c r="W229" s="2535"/>
      <c r="X229" s="2535"/>
      <c r="Y229" s="2535"/>
      <c r="Z229" s="2535"/>
      <c r="AA229" s="2535"/>
      <c r="AB229" s="2535"/>
      <c r="AC229" s="2535"/>
      <c r="AD229" s="2535"/>
      <c r="AE229" s="2535"/>
      <c r="AF229" s="2535"/>
      <c r="AG229" s="2535"/>
      <c r="AH229" s="2535"/>
      <c r="AI229" s="2535"/>
      <c r="AJ229" s="2535"/>
      <c r="AK229" s="2535"/>
      <c r="AL229" s="2535"/>
      <c r="AM229" s="2535"/>
      <c r="AN229" s="2535"/>
      <c r="AO229" s="2535"/>
      <c r="AP229" s="2535"/>
      <c r="AQ229" s="2535"/>
      <c r="AR229" s="2535"/>
      <c r="AS229" s="2535"/>
      <c r="AT229" s="2535"/>
      <c r="AU229" s="2535"/>
      <c r="AV229" s="2535"/>
      <c r="AW229" s="2535"/>
      <c r="AX229" s="2535"/>
      <c r="AY229" s="2535"/>
      <c r="AZ229" s="2535"/>
      <c r="BA229" s="2535"/>
      <c r="BB229" s="2535"/>
      <c r="BC229" s="2535"/>
      <c r="BD229" s="2535"/>
      <c r="BE229" s="2535"/>
    </row>
    <row r="230" spans="1:57">
      <c r="A230" s="2535"/>
      <c r="B230" s="2535"/>
      <c r="C230" s="2535"/>
      <c r="D230" s="2535"/>
      <c r="E230" s="2535"/>
      <c r="F230" s="2535"/>
      <c r="G230" s="2535"/>
      <c r="H230" s="2535"/>
      <c r="I230" s="2535"/>
      <c r="J230" s="2535"/>
      <c r="K230" s="2571"/>
      <c r="L230" s="2571"/>
      <c r="M230" s="2571"/>
      <c r="N230" s="2535"/>
      <c r="O230" s="2535"/>
      <c r="P230" s="2535"/>
      <c r="Q230" s="2461"/>
      <c r="R230" s="2535"/>
      <c r="S230" s="2535"/>
      <c r="T230" s="2535"/>
      <c r="U230" s="2571"/>
      <c r="V230" s="2535"/>
      <c r="W230" s="2535"/>
      <c r="X230" s="2535"/>
      <c r="Y230" s="2535"/>
      <c r="Z230" s="2535"/>
      <c r="AA230" s="2535"/>
      <c r="AB230" s="2535"/>
      <c r="AC230" s="2535"/>
      <c r="AD230" s="2535"/>
      <c r="AE230" s="2535"/>
      <c r="AF230" s="2535"/>
      <c r="AG230" s="2535"/>
      <c r="AH230" s="2535"/>
      <c r="AI230" s="2535"/>
      <c r="AJ230" s="2535"/>
      <c r="AK230" s="2535"/>
      <c r="AL230" s="2535"/>
      <c r="AM230" s="2535"/>
      <c r="AN230" s="2535"/>
      <c r="AO230" s="2535"/>
      <c r="AP230" s="2535"/>
      <c r="AQ230" s="2535"/>
      <c r="AR230" s="2535"/>
      <c r="AS230" s="2535"/>
      <c r="AT230" s="2535"/>
      <c r="AU230" s="2535"/>
      <c r="AV230" s="2535"/>
      <c r="AW230" s="2535"/>
      <c r="AX230" s="2535"/>
      <c r="AY230" s="2535"/>
      <c r="AZ230" s="2535"/>
      <c r="BA230" s="2535"/>
      <c r="BB230" s="2535"/>
      <c r="BC230" s="2535"/>
      <c r="BD230" s="2535"/>
      <c r="BE230" s="2535"/>
    </row>
    <row r="231" spans="1:57">
      <c r="A231" s="2535"/>
      <c r="B231" s="2535"/>
      <c r="C231" s="2535"/>
      <c r="D231" s="2535"/>
      <c r="E231" s="2535"/>
      <c r="F231" s="2535"/>
      <c r="G231" s="2535"/>
      <c r="H231" s="2535"/>
      <c r="I231" s="2535"/>
      <c r="J231" s="2535"/>
      <c r="K231" s="2571"/>
      <c r="L231" s="2571"/>
      <c r="M231" s="2571"/>
      <c r="N231" s="2535"/>
      <c r="O231" s="2535"/>
      <c r="P231" s="2535"/>
      <c r="Q231" s="2461"/>
      <c r="R231" s="2535"/>
      <c r="S231" s="2535"/>
      <c r="T231" s="2535"/>
      <c r="U231" s="2571"/>
      <c r="V231" s="2535"/>
      <c r="W231" s="2535"/>
      <c r="X231" s="2535"/>
      <c r="Y231" s="2535"/>
      <c r="Z231" s="2535"/>
      <c r="AA231" s="2535"/>
      <c r="AB231" s="2535"/>
      <c r="AC231" s="2535"/>
      <c r="AD231" s="2535"/>
      <c r="AE231" s="2535"/>
      <c r="AF231" s="2535"/>
      <c r="AG231" s="2535"/>
      <c r="AH231" s="2535"/>
      <c r="AI231" s="2535"/>
      <c r="AJ231" s="2535"/>
      <c r="AK231" s="2535"/>
      <c r="AL231" s="2535"/>
      <c r="AM231" s="2535"/>
      <c r="AN231" s="2535"/>
      <c r="AO231" s="2535"/>
      <c r="AP231" s="2535"/>
      <c r="AQ231" s="2535"/>
      <c r="AR231" s="2535"/>
      <c r="AS231" s="2535"/>
      <c r="AT231" s="2535"/>
      <c r="AU231" s="2535"/>
      <c r="AV231" s="2535"/>
      <c r="AW231" s="2535"/>
      <c r="AX231" s="2535"/>
      <c r="AY231" s="2535"/>
      <c r="AZ231" s="2535"/>
      <c r="BA231" s="2535"/>
      <c r="BB231" s="2535"/>
      <c r="BC231" s="2535"/>
      <c r="BD231" s="2535"/>
      <c r="BE231" s="2535"/>
    </row>
    <row r="232" spans="1:57">
      <c r="A232" s="2535"/>
      <c r="B232" s="2535"/>
      <c r="C232" s="2535"/>
      <c r="D232" s="2535"/>
      <c r="E232" s="2535"/>
      <c r="F232" s="2535"/>
      <c r="G232" s="2535"/>
      <c r="H232" s="2535"/>
      <c r="I232" s="2535"/>
      <c r="J232" s="2535"/>
      <c r="K232" s="2571"/>
      <c r="L232" s="2571"/>
      <c r="M232" s="2571"/>
      <c r="N232" s="2535"/>
      <c r="O232" s="2535"/>
      <c r="P232" s="2535"/>
      <c r="Q232" s="2461"/>
      <c r="R232" s="2535"/>
      <c r="S232" s="2535"/>
      <c r="T232" s="2535"/>
      <c r="U232" s="2535"/>
      <c r="V232" s="2535"/>
      <c r="W232" s="2535"/>
      <c r="X232" s="2535"/>
      <c r="Y232" s="2535"/>
      <c r="Z232" s="2535"/>
      <c r="AA232" s="2535"/>
      <c r="AB232" s="2535"/>
      <c r="AC232" s="2535"/>
      <c r="AD232" s="2535"/>
      <c r="AE232" s="2535"/>
      <c r="AF232" s="2535"/>
      <c r="AG232" s="2535"/>
      <c r="AH232" s="2535"/>
      <c r="AI232" s="2535"/>
      <c r="AJ232" s="2535"/>
      <c r="AK232" s="2535"/>
      <c r="AL232" s="2535"/>
      <c r="AM232" s="2535"/>
      <c r="AN232" s="2535"/>
      <c r="AO232" s="2535"/>
      <c r="AP232" s="2535"/>
      <c r="AQ232" s="2535"/>
      <c r="AR232" s="2535"/>
      <c r="AS232" s="2535"/>
      <c r="AT232" s="2535"/>
      <c r="AU232" s="2535"/>
      <c r="AV232" s="2535"/>
      <c r="AW232" s="2535"/>
      <c r="AX232" s="2535"/>
      <c r="AY232" s="2535"/>
      <c r="AZ232" s="2535"/>
      <c r="BA232" s="2535"/>
      <c r="BB232" s="2535"/>
      <c r="BC232" s="2535"/>
      <c r="BD232" s="2535"/>
      <c r="BE232" s="2535"/>
    </row>
    <row r="233" spans="1:57">
      <c r="A233" s="2535"/>
      <c r="B233" s="2535"/>
      <c r="C233" s="2535"/>
      <c r="D233" s="2535"/>
      <c r="E233" s="2535"/>
      <c r="F233" s="2535"/>
      <c r="G233" s="2535"/>
      <c r="H233" s="2535"/>
      <c r="I233" s="2535"/>
      <c r="J233" s="2535"/>
      <c r="K233" s="2571"/>
      <c r="L233" s="2571"/>
      <c r="M233" s="2571"/>
      <c r="N233" s="2535"/>
      <c r="O233" s="2535"/>
      <c r="P233" s="2535"/>
      <c r="Q233" s="2461"/>
      <c r="R233" s="2535"/>
      <c r="S233" s="2535"/>
      <c r="T233" s="2535"/>
      <c r="U233" s="2535"/>
      <c r="V233" s="2535"/>
      <c r="W233" s="2535"/>
      <c r="X233" s="2535"/>
      <c r="Y233" s="2535"/>
      <c r="Z233" s="2535"/>
      <c r="AA233" s="2535"/>
      <c r="AB233" s="2535"/>
      <c r="AC233" s="2535"/>
      <c r="AD233" s="2535"/>
      <c r="AE233" s="2535"/>
      <c r="AF233" s="2535"/>
      <c r="AG233" s="2535"/>
      <c r="AH233" s="2535"/>
      <c r="AI233" s="2535"/>
      <c r="AJ233" s="2535"/>
      <c r="AK233" s="2535"/>
      <c r="AL233" s="2535"/>
      <c r="AM233" s="2535"/>
      <c r="AN233" s="2535"/>
      <c r="AO233" s="2535"/>
      <c r="AP233" s="2535"/>
      <c r="AQ233" s="2535"/>
      <c r="AR233" s="2535"/>
      <c r="AS233" s="2535"/>
      <c r="AT233" s="2535"/>
      <c r="AU233" s="2535"/>
      <c r="AV233" s="2535"/>
      <c r="AW233" s="2535"/>
      <c r="AX233" s="2535"/>
      <c r="AY233" s="2535"/>
      <c r="AZ233" s="2535"/>
      <c r="BA233" s="2535"/>
      <c r="BB233" s="2535"/>
      <c r="BC233" s="2535"/>
      <c r="BD233" s="2535"/>
      <c r="BE233" s="2535"/>
    </row>
    <row r="234" spans="1:57">
      <c r="A234" s="2535"/>
      <c r="B234" s="2535"/>
      <c r="C234" s="2535"/>
      <c r="D234" s="2535"/>
      <c r="E234" s="2535"/>
      <c r="F234" s="2535"/>
      <c r="G234" s="2535"/>
      <c r="H234" s="2535"/>
      <c r="I234" s="2535"/>
      <c r="J234" s="2535"/>
      <c r="K234" s="2571"/>
      <c r="L234" s="2571"/>
      <c r="M234" s="2571"/>
      <c r="N234" s="2535"/>
      <c r="O234" s="2535"/>
      <c r="P234" s="2535"/>
      <c r="Q234" s="2461"/>
      <c r="R234" s="2535"/>
      <c r="S234" s="2535"/>
      <c r="T234" s="2535"/>
      <c r="U234" s="2535"/>
      <c r="V234" s="2535"/>
      <c r="W234" s="2535"/>
      <c r="X234" s="2535"/>
      <c r="Y234" s="2535"/>
      <c r="Z234" s="2535"/>
      <c r="AA234" s="2535"/>
      <c r="AB234" s="2535"/>
      <c r="AC234" s="2535"/>
      <c r="AD234" s="2535"/>
      <c r="AE234" s="2535"/>
      <c r="AF234" s="2535"/>
      <c r="AG234" s="2535"/>
      <c r="AH234" s="2535"/>
      <c r="AI234" s="2535"/>
      <c r="AJ234" s="2535"/>
      <c r="AK234" s="2535"/>
      <c r="AL234" s="2535"/>
      <c r="AM234" s="2535"/>
      <c r="AN234" s="2535"/>
      <c r="AO234" s="2535"/>
      <c r="AP234" s="2535"/>
      <c r="AQ234" s="2535"/>
      <c r="AR234" s="2535"/>
      <c r="AS234" s="2535"/>
      <c r="AT234" s="2535"/>
      <c r="AU234" s="2535"/>
      <c r="AV234" s="2535"/>
      <c r="AW234" s="2535"/>
      <c r="AX234" s="2535"/>
      <c r="AY234" s="2535"/>
      <c r="AZ234" s="2535"/>
      <c r="BA234" s="2535"/>
      <c r="BB234" s="2535"/>
      <c r="BC234" s="2535"/>
      <c r="BD234" s="2535"/>
      <c r="BE234" s="2535"/>
    </row>
    <row r="235" spans="1:57">
      <c r="A235" s="2535"/>
      <c r="B235" s="2535"/>
      <c r="C235" s="2535"/>
      <c r="D235" s="2535"/>
      <c r="E235" s="2535"/>
      <c r="F235" s="2535"/>
      <c r="G235" s="2535"/>
      <c r="H235" s="2535"/>
      <c r="I235" s="2535"/>
      <c r="J235" s="2535"/>
      <c r="K235" s="2571"/>
      <c r="L235" s="2571"/>
      <c r="M235" s="2571"/>
      <c r="N235" s="2535"/>
      <c r="O235" s="2535"/>
      <c r="P235" s="2535"/>
      <c r="Q235" s="2461"/>
      <c r="R235" s="2535"/>
      <c r="S235" s="2535"/>
      <c r="T235" s="2535"/>
      <c r="U235" s="2535"/>
      <c r="V235" s="2535"/>
      <c r="W235" s="2535"/>
      <c r="X235" s="2535"/>
      <c r="Y235" s="2535"/>
      <c r="Z235" s="2535"/>
      <c r="AA235" s="2535"/>
      <c r="AB235" s="2535"/>
      <c r="AC235" s="2535"/>
      <c r="AD235" s="2535"/>
      <c r="AE235" s="2535"/>
      <c r="AF235" s="2535"/>
      <c r="AG235" s="2535"/>
      <c r="AH235" s="2535"/>
      <c r="AI235" s="2535"/>
      <c r="AJ235" s="2535"/>
      <c r="AK235" s="2535"/>
      <c r="AL235" s="2535"/>
      <c r="AM235" s="2535"/>
      <c r="AN235" s="2535"/>
      <c r="AO235" s="2535"/>
      <c r="AP235" s="2535"/>
      <c r="AQ235" s="2535"/>
      <c r="AR235" s="2535"/>
      <c r="AS235" s="2535"/>
      <c r="AT235" s="2535"/>
      <c r="AU235" s="2535"/>
      <c r="AV235" s="2535"/>
      <c r="AW235" s="2535"/>
      <c r="AX235" s="2535"/>
      <c r="AY235" s="2535"/>
      <c r="AZ235" s="2535"/>
      <c r="BA235" s="2535"/>
      <c r="BB235" s="2535"/>
      <c r="BC235" s="2535"/>
      <c r="BD235" s="2535"/>
      <c r="BE235" s="2535"/>
    </row>
    <row r="236" spans="1:57">
      <c r="A236" s="2535"/>
      <c r="B236" s="2535"/>
      <c r="C236" s="2535"/>
      <c r="D236" s="2535"/>
      <c r="E236" s="2535"/>
      <c r="F236" s="2535"/>
      <c r="G236" s="2535"/>
      <c r="H236" s="2535"/>
      <c r="I236" s="2535"/>
      <c r="J236" s="2535"/>
      <c r="K236" s="2571"/>
      <c r="L236" s="2571"/>
      <c r="M236" s="2571"/>
      <c r="N236" s="2535"/>
      <c r="O236" s="2535"/>
      <c r="P236" s="2535"/>
      <c r="Q236" s="2461"/>
      <c r="R236" s="2535"/>
      <c r="S236" s="2535"/>
      <c r="T236" s="2535"/>
      <c r="U236" s="2535"/>
      <c r="V236" s="2535"/>
      <c r="W236" s="2535"/>
      <c r="X236" s="2535"/>
      <c r="Y236" s="2535"/>
      <c r="Z236" s="2535"/>
      <c r="AA236" s="2535"/>
      <c r="AB236" s="2535"/>
      <c r="AC236" s="2535"/>
      <c r="AD236" s="2535"/>
      <c r="AE236" s="2535"/>
      <c r="AF236" s="2535"/>
      <c r="AG236" s="2535"/>
      <c r="AH236" s="2535"/>
      <c r="AI236" s="2535"/>
      <c r="AJ236" s="2535"/>
      <c r="AK236" s="2535"/>
      <c r="AL236" s="2535"/>
      <c r="AM236" s="2535"/>
      <c r="AN236" s="2535"/>
      <c r="AO236" s="2535"/>
      <c r="AP236" s="2535"/>
      <c r="AQ236" s="2535"/>
      <c r="AR236" s="2535"/>
      <c r="AS236" s="2535"/>
      <c r="AT236" s="2535"/>
      <c r="AU236" s="2535"/>
      <c r="AV236" s="2535"/>
      <c r="AW236" s="2535"/>
      <c r="AX236" s="2535"/>
      <c r="AY236" s="2535"/>
      <c r="AZ236" s="2535"/>
      <c r="BA236" s="2535"/>
      <c r="BB236" s="2535"/>
      <c r="BC236" s="2535"/>
      <c r="BD236" s="2535"/>
      <c r="BE236" s="2535"/>
    </row>
    <row r="237" spans="1:57">
      <c r="A237" s="2535"/>
      <c r="B237" s="2535"/>
      <c r="C237" s="2535"/>
      <c r="D237" s="2535"/>
      <c r="E237" s="2535"/>
      <c r="F237" s="2535"/>
      <c r="G237" s="2535"/>
      <c r="H237" s="2535"/>
      <c r="I237" s="2535"/>
      <c r="J237" s="2535"/>
      <c r="K237" s="2571"/>
      <c r="L237" s="2571"/>
      <c r="M237" s="2571"/>
      <c r="N237" s="2535"/>
      <c r="O237" s="2535"/>
      <c r="P237" s="2535"/>
      <c r="Q237" s="2461"/>
      <c r="R237" s="2535"/>
      <c r="S237" s="2535"/>
      <c r="T237" s="2535"/>
      <c r="U237" s="2535"/>
      <c r="V237" s="2535"/>
      <c r="W237" s="2535"/>
      <c r="X237" s="2535"/>
      <c r="Y237" s="2535"/>
      <c r="Z237" s="2535"/>
      <c r="AA237" s="2535"/>
      <c r="AB237" s="2535"/>
      <c r="AC237" s="2535"/>
      <c r="AD237" s="2535"/>
      <c r="AE237" s="2535"/>
      <c r="AF237" s="2535"/>
      <c r="AG237" s="2535"/>
      <c r="AH237" s="2535"/>
      <c r="AI237" s="2535"/>
      <c r="AJ237" s="2535"/>
      <c r="AK237" s="2535"/>
      <c r="AL237" s="2535"/>
      <c r="AM237" s="2535"/>
      <c r="AN237" s="2535"/>
      <c r="AO237" s="2535"/>
      <c r="AP237" s="2535"/>
      <c r="AQ237" s="2535"/>
      <c r="AR237" s="2535"/>
      <c r="AS237" s="2535"/>
      <c r="AT237" s="2535"/>
      <c r="AU237" s="2535"/>
      <c r="AV237" s="2535"/>
      <c r="AW237" s="2535"/>
      <c r="AX237" s="2535"/>
      <c r="AY237" s="2535"/>
      <c r="AZ237" s="2535"/>
      <c r="BA237" s="2535"/>
      <c r="BB237" s="2535"/>
      <c r="BC237" s="2535"/>
      <c r="BD237" s="2535"/>
      <c r="BE237" s="2535"/>
    </row>
    <row r="238" spans="1:57">
      <c r="A238" s="2535"/>
      <c r="B238" s="2535"/>
      <c r="C238" s="2535"/>
      <c r="D238" s="2535"/>
      <c r="E238" s="2535"/>
      <c r="F238" s="2535"/>
      <c r="G238" s="2535"/>
      <c r="H238" s="2535"/>
      <c r="I238" s="2535"/>
      <c r="J238" s="2535"/>
      <c r="K238" s="2571"/>
      <c r="L238" s="2571"/>
      <c r="M238" s="2571"/>
      <c r="N238" s="2535"/>
      <c r="O238" s="2535"/>
      <c r="P238" s="2535"/>
      <c r="Q238" s="2461"/>
      <c r="R238" s="2535"/>
      <c r="S238" s="2535"/>
      <c r="T238" s="2535"/>
      <c r="U238" s="2535"/>
      <c r="V238" s="2535"/>
      <c r="W238" s="2535"/>
      <c r="X238" s="2535"/>
      <c r="Y238" s="2535"/>
      <c r="Z238" s="2535"/>
      <c r="AA238" s="2535"/>
      <c r="AB238" s="2535"/>
      <c r="AC238" s="2535"/>
      <c r="AD238" s="2535"/>
      <c r="AE238" s="2535"/>
      <c r="AF238" s="2535"/>
      <c r="AG238" s="2535"/>
      <c r="AH238" s="2535"/>
      <c r="AI238" s="2535"/>
      <c r="AJ238" s="2535"/>
      <c r="AK238" s="2535"/>
      <c r="AL238" s="2535"/>
      <c r="AM238" s="2535"/>
      <c r="AN238" s="2535"/>
      <c r="AO238" s="2535"/>
      <c r="AP238" s="2535"/>
      <c r="AQ238" s="2535"/>
      <c r="AR238" s="2535"/>
      <c r="AS238" s="2535"/>
      <c r="AT238" s="2535"/>
      <c r="AU238" s="2535"/>
      <c r="AV238" s="2535"/>
      <c r="AW238" s="2535"/>
      <c r="AX238" s="2535"/>
      <c r="AY238" s="2535"/>
      <c r="AZ238" s="2535"/>
      <c r="BA238" s="2535"/>
      <c r="BB238" s="2535"/>
      <c r="BC238" s="2535"/>
      <c r="BD238" s="2535"/>
      <c r="BE238" s="2535"/>
    </row>
    <row r="239" spans="1:57">
      <c r="A239" s="2535"/>
      <c r="B239" s="2535"/>
      <c r="C239" s="2535"/>
      <c r="D239" s="2535"/>
      <c r="E239" s="2535"/>
      <c r="F239" s="2535"/>
      <c r="G239" s="2535"/>
      <c r="H239" s="2535"/>
      <c r="I239" s="2535"/>
      <c r="J239" s="2535"/>
      <c r="K239" s="2571"/>
      <c r="L239" s="2571"/>
      <c r="M239" s="2571"/>
      <c r="N239" s="2535"/>
      <c r="O239" s="2535"/>
      <c r="P239" s="2535"/>
      <c r="Q239" s="2461"/>
      <c r="R239" s="2535"/>
      <c r="S239" s="2535"/>
      <c r="T239" s="2535"/>
      <c r="U239" s="2535"/>
      <c r="V239" s="2535"/>
      <c r="W239" s="2535"/>
      <c r="X239" s="2535"/>
      <c r="Y239" s="2535"/>
      <c r="Z239" s="2535"/>
      <c r="AA239" s="2535"/>
      <c r="AB239" s="2535"/>
      <c r="AC239" s="2535"/>
      <c r="AD239" s="2535"/>
      <c r="AE239" s="2535"/>
      <c r="AF239" s="2535"/>
      <c r="AG239" s="2535"/>
      <c r="AH239" s="2535"/>
      <c r="AI239" s="2535"/>
      <c r="AJ239" s="2535"/>
      <c r="AK239" s="2535"/>
      <c r="AL239" s="2535"/>
      <c r="AM239" s="2535"/>
      <c r="AN239" s="2535"/>
      <c r="AO239" s="2535"/>
      <c r="AP239" s="2535"/>
      <c r="AQ239" s="2535"/>
      <c r="AR239" s="2535"/>
      <c r="AS239" s="2535"/>
      <c r="AT239" s="2535"/>
      <c r="AU239" s="2535"/>
      <c r="AV239" s="2535"/>
      <c r="AW239" s="2535"/>
      <c r="AX239" s="2535"/>
      <c r="AY239" s="2535"/>
      <c r="AZ239" s="2535"/>
      <c r="BA239" s="2535"/>
      <c r="BB239" s="2535"/>
      <c r="BC239" s="2535"/>
      <c r="BD239" s="2535"/>
      <c r="BE239" s="2535"/>
    </row>
    <row r="240" spans="1:57">
      <c r="A240" s="2535"/>
      <c r="B240" s="2535"/>
      <c r="C240" s="2535"/>
      <c r="D240" s="2535"/>
      <c r="E240" s="2535"/>
      <c r="F240" s="2535"/>
      <c r="G240" s="2535"/>
      <c r="H240" s="2535"/>
      <c r="I240" s="2535"/>
      <c r="J240" s="2535"/>
      <c r="K240" s="2571"/>
      <c r="L240" s="2571"/>
      <c r="M240" s="2571"/>
      <c r="N240" s="2535"/>
      <c r="O240" s="2535"/>
      <c r="P240" s="2535"/>
      <c r="Q240" s="2461"/>
      <c r="R240" s="2535"/>
      <c r="S240" s="2535"/>
      <c r="T240" s="2535"/>
      <c r="U240" s="2535"/>
      <c r="V240" s="2535"/>
      <c r="W240" s="2535"/>
      <c r="X240" s="2535"/>
      <c r="Y240" s="2535"/>
      <c r="Z240" s="2535"/>
      <c r="AA240" s="2535"/>
      <c r="AB240" s="2535"/>
      <c r="AC240" s="2535"/>
      <c r="AD240" s="2535"/>
      <c r="AE240" s="2535"/>
      <c r="AF240" s="2535"/>
      <c r="AG240" s="2535"/>
      <c r="AH240" s="2535"/>
      <c r="AI240" s="2535"/>
      <c r="AJ240" s="2535"/>
      <c r="AK240" s="2535"/>
      <c r="AL240" s="2535"/>
      <c r="AM240" s="2535"/>
      <c r="AN240" s="2535"/>
      <c r="AO240" s="2535"/>
      <c r="AP240" s="2535"/>
      <c r="AQ240" s="2535"/>
      <c r="AR240" s="2535"/>
      <c r="AS240" s="2535"/>
      <c r="AT240" s="2535"/>
      <c r="AU240" s="2535"/>
      <c r="AV240" s="2535"/>
      <c r="AW240" s="2535"/>
      <c r="AX240" s="2535"/>
      <c r="AY240" s="2535"/>
      <c r="AZ240" s="2535"/>
      <c r="BA240" s="2535"/>
      <c r="BB240" s="2535"/>
      <c r="BC240" s="2535"/>
      <c r="BD240" s="2535"/>
      <c r="BE240" s="2535"/>
    </row>
    <row r="241" spans="1:57">
      <c r="A241" s="2535"/>
      <c r="B241" s="2535"/>
      <c r="C241" s="2535"/>
      <c r="D241" s="2535"/>
      <c r="E241" s="2535"/>
      <c r="F241" s="2535"/>
      <c r="G241" s="2535"/>
      <c r="H241" s="2535"/>
      <c r="I241" s="2535"/>
      <c r="J241" s="2535"/>
      <c r="K241" s="2571"/>
      <c r="L241" s="2571"/>
      <c r="M241" s="2571"/>
      <c r="N241" s="2535"/>
      <c r="O241" s="2535"/>
      <c r="P241" s="2535"/>
      <c r="Q241" s="2461"/>
      <c r="R241" s="2535"/>
      <c r="S241" s="2535"/>
      <c r="T241" s="2535"/>
      <c r="U241" s="2535"/>
      <c r="V241" s="2535"/>
      <c r="W241" s="2535"/>
      <c r="X241" s="2535"/>
      <c r="Y241" s="2535"/>
      <c r="Z241" s="2535"/>
      <c r="AA241" s="2535"/>
      <c r="AB241" s="2535"/>
      <c r="AC241" s="2535"/>
      <c r="AD241" s="2535"/>
      <c r="AE241" s="2535"/>
      <c r="AF241" s="2535"/>
      <c r="AG241" s="2535"/>
      <c r="AH241" s="2535"/>
      <c r="AI241" s="2535"/>
      <c r="AJ241" s="2535"/>
      <c r="AK241" s="2535"/>
      <c r="AL241" s="2535"/>
      <c r="AM241" s="2535"/>
      <c r="AN241" s="2535"/>
      <c r="AO241" s="2535"/>
      <c r="AP241" s="2535"/>
      <c r="AQ241" s="2535"/>
      <c r="AR241" s="2535"/>
      <c r="AS241" s="2535"/>
      <c r="AT241" s="2535"/>
      <c r="AU241" s="2535"/>
      <c r="AV241" s="2535"/>
      <c r="AW241" s="2535"/>
      <c r="AX241" s="2535"/>
      <c r="AY241" s="2535"/>
      <c r="AZ241" s="2535"/>
      <c r="BA241" s="2535"/>
      <c r="BB241" s="2535"/>
      <c r="BC241" s="2535"/>
      <c r="BD241" s="2535"/>
      <c r="BE241" s="2535"/>
    </row>
    <row r="242" spans="1:57">
      <c r="A242" s="2535"/>
      <c r="B242" s="2535"/>
      <c r="C242" s="2535"/>
      <c r="D242" s="2535"/>
      <c r="E242" s="2535"/>
      <c r="F242" s="2535"/>
      <c r="G242" s="2535"/>
      <c r="H242" s="2535"/>
      <c r="I242" s="2535"/>
      <c r="J242" s="2535"/>
      <c r="K242" s="2571"/>
      <c r="L242" s="2571"/>
      <c r="M242" s="2571"/>
      <c r="N242" s="2535"/>
      <c r="O242" s="2535"/>
      <c r="P242" s="2535"/>
      <c r="Q242" s="2461"/>
      <c r="R242" s="2535"/>
      <c r="S242" s="2535"/>
      <c r="T242" s="2535"/>
      <c r="U242" s="2535"/>
      <c r="V242" s="2535"/>
      <c r="W242" s="2535"/>
      <c r="X242" s="2535"/>
      <c r="Y242" s="2535"/>
      <c r="Z242" s="2535"/>
      <c r="AA242" s="2535"/>
      <c r="AB242" s="2535"/>
      <c r="AC242" s="2535"/>
      <c r="AD242" s="2535"/>
      <c r="AE242" s="2535"/>
      <c r="AF242" s="2535"/>
      <c r="AG242" s="2535"/>
      <c r="AH242" s="2535"/>
      <c r="AI242" s="2535"/>
      <c r="AJ242" s="2535"/>
      <c r="AK242" s="2535"/>
      <c r="AL242" s="2535"/>
      <c r="AM242" s="2535"/>
      <c r="AN242" s="2535"/>
      <c r="AO242" s="2535"/>
      <c r="AP242" s="2535"/>
      <c r="AQ242" s="2535"/>
      <c r="AR242" s="2535"/>
      <c r="AS242" s="2535"/>
      <c r="AT242" s="2535"/>
      <c r="AU242" s="2535"/>
      <c r="AV242" s="2535"/>
      <c r="AW242" s="2535"/>
      <c r="AX242" s="2535"/>
      <c r="AY242" s="2535"/>
      <c r="AZ242" s="2535"/>
      <c r="BA242" s="2535"/>
      <c r="BB242" s="2535"/>
      <c r="BC242" s="2535"/>
      <c r="BD242" s="2535"/>
      <c r="BE242" s="2535"/>
    </row>
    <row r="243" spans="1:57">
      <c r="A243" s="2535"/>
      <c r="B243" s="2535"/>
      <c r="C243" s="2535"/>
      <c r="D243" s="2535"/>
      <c r="E243" s="2535"/>
      <c r="F243" s="2535"/>
      <c r="G243" s="2535"/>
      <c r="H243" s="2535"/>
      <c r="I243" s="2535"/>
      <c r="J243" s="2535"/>
      <c r="K243" s="2571"/>
      <c r="L243" s="2571"/>
      <c r="M243" s="2571"/>
      <c r="N243" s="2535"/>
      <c r="O243" s="2535"/>
      <c r="P243" s="2535"/>
      <c r="Q243" s="2461"/>
      <c r="R243" s="2535"/>
      <c r="S243" s="2535"/>
      <c r="T243" s="2535"/>
      <c r="U243" s="2535"/>
      <c r="V243" s="2535"/>
      <c r="W243" s="2535"/>
      <c r="X243" s="2535"/>
      <c r="Y243" s="2535"/>
      <c r="Z243" s="2535"/>
      <c r="AA243" s="2535"/>
      <c r="AB243" s="2535"/>
      <c r="AC243" s="2535"/>
      <c r="AD243" s="2535"/>
      <c r="AE243" s="2535"/>
      <c r="AF243" s="2535"/>
      <c r="AG243" s="2535"/>
      <c r="AH243" s="2535"/>
      <c r="AI243" s="2535"/>
      <c r="AJ243" s="2535"/>
      <c r="AK243" s="2535"/>
      <c r="AL243" s="2535"/>
      <c r="AM243" s="2535"/>
      <c r="AN243" s="2535"/>
      <c r="AO243" s="2535"/>
      <c r="AP243" s="2535"/>
      <c r="AQ243" s="2535"/>
      <c r="AR243" s="2535"/>
      <c r="AS243" s="2535"/>
      <c r="AT243" s="2535"/>
      <c r="AU243" s="2535"/>
      <c r="AV243" s="2535"/>
      <c r="AW243" s="2535"/>
      <c r="AX243" s="2535"/>
      <c r="AY243" s="2535"/>
      <c r="AZ243" s="2535"/>
      <c r="BA243" s="2535"/>
      <c r="BB243" s="2535"/>
      <c r="BC243" s="2535"/>
      <c r="BD243" s="2535"/>
      <c r="BE243" s="2535"/>
    </row>
    <row r="244" spans="1:57">
      <c r="A244" s="2535"/>
      <c r="B244" s="2535"/>
      <c r="C244" s="2535"/>
      <c r="D244" s="2535"/>
      <c r="E244" s="2535"/>
      <c r="F244" s="2535"/>
      <c r="G244" s="2535"/>
      <c r="H244" s="2535"/>
      <c r="I244" s="2535"/>
      <c r="J244" s="2535"/>
      <c r="K244" s="2571"/>
      <c r="L244" s="2571"/>
      <c r="M244" s="2571"/>
      <c r="N244" s="2535"/>
      <c r="O244" s="2535"/>
      <c r="P244" s="2535"/>
      <c r="Q244" s="2461"/>
      <c r="R244" s="2535"/>
      <c r="S244" s="2535"/>
      <c r="T244" s="2535"/>
      <c r="U244" s="2535"/>
      <c r="V244" s="2535"/>
      <c r="W244" s="2535"/>
      <c r="X244" s="2535"/>
      <c r="Y244" s="2535"/>
      <c r="Z244" s="2535"/>
      <c r="AA244" s="2535"/>
      <c r="AB244" s="2535"/>
      <c r="AC244" s="2535"/>
      <c r="AD244" s="2535"/>
      <c r="AE244" s="2535"/>
      <c r="AF244" s="2535"/>
      <c r="AG244" s="2535"/>
      <c r="AH244" s="2535"/>
      <c r="AI244" s="2535"/>
      <c r="AJ244" s="2535"/>
      <c r="AK244" s="2535"/>
      <c r="AL244" s="2535"/>
      <c r="AM244" s="2535"/>
      <c r="AN244" s="2535"/>
      <c r="AO244" s="2535"/>
      <c r="AP244" s="2535"/>
      <c r="AQ244" s="2535"/>
      <c r="AR244" s="2535"/>
      <c r="AS244" s="2535"/>
      <c r="AT244" s="2535"/>
      <c r="AU244" s="2535"/>
      <c r="AV244" s="2535"/>
      <c r="AW244" s="2535"/>
      <c r="AX244" s="2535"/>
      <c r="AY244" s="2535"/>
      <c r="AZ244" s="2535"/>
      <c r="BA244" s="2535"/>
      <c r="BB244" s="2535"/>
      <c r="BC244" s="2535"/>
      <c r="BD244" s="2535"/>
      <c r="BE244" s="2535"/>
    </row>
    <row r="245" spans="1:57">
      <c r="A245" s="2535"/>
      <c r="B245" s="2535"/>
      <c r="C245" s="2535"/>
      <c r="D245" s="2535"/>
      <c r="E245" s="2535"/>
      <c r="F245" s="2535"/>
      <c r="G245" s="2535"/>
      <c r="H245" s="2535"/>
      <c r="I245" s="2535"/>
      <c r="J245" s="2535"/>
      <c r="K245" s="2571"/>
      <c r="L245" s="2571"/>
      <c r="M245" s="2571"/>
      <c r="N245" s="2535"/>
      <c r="O245" s="2535"/>
      <c r="P245" s="2535"/>
      <c r="Q245" s="2461"/>
      <c r="R245" s="2535"/>
      <c r="S245" s="2535"/>
      <c r="T245" s="2535"/>
      <c r="U245" s="2535"/>
      <c r="V245" s="2535"/>
      <c r="W245" s="2535"/>
      <c r="X245" s="2535"/>
      <c r="Y245" s="2535"/>
      <c r="Z245" s="2535"/>
      <c r="AA245" s="2535"/>
      <c r="AB245" s="2535"/>
      <c r="AC245" s="2535"/>
      <c r="AD245" s="2535"/>
      <c r="AE245" s="2535"/>
      <c r="AF245" s="2535"/>
      <c r="AG245" s="2535"/>
      <c r="AH245" s="2535"/>
      <c r="AI245" s="2535"/>
      <c r="AJ245" s="2535"/>
      <c r="AK245" s="2535"/>
      <c r="AL245" s="2535"/>
      <c r="AM245" s="2535"/>
      <c r="AN245" s="2535"/>
      <c r="AO245" s="2535"/>
      <c r="AP245" s="2535"/>
      <c r="AQ245" s="2535"/>
      <c r="AR245" s="2535"/>
      <c r="AS245" s="2535"/>
      <c r="AT245" s="2535"/>
      <c r="AU245" s="2535"/>
      <c r="AV245" s="2535"/>
      <c r="AW245" s="2535"/>
      <c r="AX245" s="2535"/>
      <c r="AY245" s="2535"/>
      <c r="AZ245" s="2535"/>
      <c r="BA245" s="2535"/>
      <c r="BB245" s="2535"/>
      <c r="BC245" s="2535"/>
      <c r="BD245" s="2535"/>
      <c r="BE245" s="2535"/>
    </row>
    <row r="246" spans="1:57">
      <c r="A246" s="2535"/>
      <c r="B246" s="2535"/>
      <c r="C246" s="2535"/>
      <c r="D246" s="2535"/>
      <c r="E246" s="2535"/>
      <c r="F246" s="2535"/>
      <c r="G246" s="2535"/>
      <c r="H246" s="2535"/>
      <c r="I246" s="2535"/>
      <c r="J246" s="2535"/>
      <c r="K246" s="2571"/>
      <c r="L246" s="2571"/>
      <c r="M246" s="2571"/>
      <c r="N246" s="2535"/>
      <c r="O246" s="2535"/>
      <c r="P246" s="2535"/>
      <c r="Q246" s="2461"/>
      <c r="R246" s="2535"/>
      <c r="S246" s="2535"/>
      <c r="T246" s="2535"/>
      <c r="U246" s="2535"/>
      <c r="V246" s="2535"/>
      <c r="W246" s="2535"/>
      <c r="X246" s="2535"/>
      <c r="Y246" s="2535"/>
      <c r="Z246" s="2535"/>
      <c r="AA246" s="2535"/>
      <c r="AB246" s="2535"/>
      <c r="AC246" s="2535"/>
      <c r="AD246" s="2535"/>
      <c r="AE246" s="2535"/>
      <c r="AF246" s="2535"/>
      <c r="AG246" s="2535"/>
      <c r="AH246" s="2535"/>
      <c r="AI246" s="2535"/>
      <c r="AJ246" s="2535"/>
      <c r="AK246" s="2535"/>
      <c r="AL246" s="2535"/>
      <c r="AM246" s="2535"/>
      <c r="AN246" s="2535"/>
      <c r="AO246" s="2535"/>
      <c r="AP246" s="2535"/>
      <c r="AQ246" s="2535"/>
      <c r="AR246" s="2535"/>
      <c r="AS246" s="2535"/>
      <c r="AT246" s="2535"/>
      <c r="AU246" s="2535"/>
      <c r="AV246" s="2535"/>
      <c r="AW246" s="2535"/>
      <c r="AX246" s="2535"/>
      <c r="AY246" s="2535"/>
      <c r="AZ246" s="2535"/>
      <c r="BA246" s="2535"/>
      <c r="BB246" s="2535"/>
      <c r="BC246" s="2535"/>
      <c r="BD246" s="2535"/>
      <c r="BE246" s="2535"/>
    </row>
    <row r="247" spans="1:57">
      <c r="A247" s="2535"/>
      <c r="B247" s="2535"/>
      <c r="C247" s="2535"/>
      <c r="D247" s="2535"/>
      <c r="E247" s="2535"/>
      <c r="F247" s="2535"/>
      <c r="G247" s="2535"/>
      <c r="H247" s="2535"/>
      <c r="I247" s="2535"/>
      <c r="J247" s="2535"/>
      <c r="K247" s="2571"/>
      <c r="L247" s="2571"/>
      <c r="M247" s="2571"/>
      <c r="N247" s="2535"/>
      <c r="O247" s="2535"/>
      <c r="P247" s="2535"/>
      <c r="Q247" s="2461"/>
      <c r="R247" s="2535"/>
      <c r="S247" s="2535"/>
      <c r="T247" s="2535"/>
      <c r="U247" s="2535"/>
      <c r="V247" s="2535"/>
      <c r="W247" s="2535"/>
      <c r="X247" s="2535"/>
      <c r="Y247" s="2535"/>
      <c r="Z247" s="2535"/>
      <c r="AA247" s="2535"/>
      <c r="AB247" s="2535"/>
      <c r="AC247" s="2535"/>
      <c r="AD247" s="2535"/>
      <c r="AE247" s="2535"/>
      <c r="AF247" s="2535"/>
      <c r="AG247" s="2535"/>
      <c r="AH247" s="2535"/>
      <c r="AI247" s="2535"/>
      <c r="AJ247" s="2535"/>
      <c r="AK247" s="2535"/>
      <c r="AL247" s="2535"/>
      <c r="AM247" s="2535"/>
      <c r="AN247" s="2535"/>
      <c r="AO247" s="2535"/>
      <c r="AP247" s="2535"/>
      <c r="AQ247" s="2535"/>
      <c r="AR247" s="2535"/>
      <c r="AS247" s="2535"/>
      <c r="AT247" s="2535"/>
      <c r="AU247" s="2535"/>
      <c r="AV247" s="2535"/>
      <c r="AW247" s="2535"/>
      <c r="AX247" s="2535"/>
      <c r="AY247" s="2535"/>
      <c r="AZ247" s="2535"/>
      <c r="BA247" s="2535"/>
      <c r="BB247" s="2535"/>
      <c r="BC247" s="2535"/>
      <c r="BD247" s="2535"/>
      <c r="BE247" s="2535"/>
    </row>
    <row r="248" spans="1:57">
      <c r="A248" s="2535"/>
      <c r="B248" s="2535"/>
      <c r="C248" s="2535"/>
      <c r="D248" s="2535"/>
      <c r="E248" s="2535"/>
      <c r="F248" s="2535"/>
      <c r="G248" s="2535"/>
      <c r="H248" s="2535"/>
      <c r="I248" s="2535"/>
      <c r="J248" s="2535"/>
      <c r="K248" s="2571"/>
      <c r="L248" s="2571"/>
      <c r="M248" s="2571"/>
      <c r="N248" s="2535"/>
      <c r="O248" s="2535"/>
      <c r="P248" s="2535"/>
      <c r="Q248" s="2461"/>
      <c r="R248" s="2535"/>
      <c r="S248" s="2535"/>
      <c r="T248" s="2535"/>
      <c r="U248" s="2535"/>
      <c r="V248" s="2535"/>
      <c r="W248" s="2535"/>
      <c r="X248" s="2535"/>
      <c r="Y248" s="2535"/>
      <c r="Z248" s="2535"/>
      <c r="AA248" s="2535"/>
      <c r="AB248" s="2535"/>
      <c r="AC248" s="2535"/>
      <c r="AD248" s="2535"/>
      <c r="AE248" s="2535"/>
      <c r="AF248" s="2535"/>
      <c r="AG248" s="2535"/>
      <c r="AH248" s="2535"/>
      <c r="AI248" s="2535"/>
      <c r="AJ248" s="2535"/>
      <c r="AK248" s="2535"/>
      <c r="AL248" s="2535"/>
      <c r="AM248" s="2535"/>
      <c r="AN248" s="2535"/>
      <c r="AO248" s="2535"/>
      <c r="AP248" s="2535"/>
      <c r="AQ248" s="2535"/>
      <c r="AR248" s="2535"/>
      <c r="AS248" s="2535"/>
      <c r="AT248" s="2535"/>
      <c r="AU248" s="2535"/>
      <c r="AV248" s="2535"/>
      <c r="AW248" s="2535"/>
      <c r="AX248" s="2535"/>
      <c r="AY248" s="2535"/>
      <c r="AZ248" s="2535"/>
      <c r="BA248" s="2535"/>
      <c r="BB248" s="2535"/>
      <c r="BC248" s="2535"/>
      <c r="BD248" s="2535"/>
      <c r="BE248" s="2535"/>
    </row>
    <row r="249" spans="1:57">
      <c r="A249" s="2535"/>
      <c r="B249" s="2535"/>
      <c r="C249" s="2535"/>
      <c r="D249" s="2535"/>
      <c r="E249" s="2535"/>
      <c r="F249" s="2535"/>
      <c r="G249" s="2535"/>
      <c r="H249" s="2535"/>
      <c r="I249" s="2535"/>
      <c r="J249" s="2535"/>
      <c r="K249" s="2571"/>
      <c r="L249" s="2571"/>
      <c r="M249" s="2571"/>
      <c r="N249" s="2535"/>
      <c r="O249" s="2535"/>
      <c r="P249" s="2535"/>
      <c r="Q249" s="2461"/>
      <c r="R249" s="2535"/>
      <c r="S249" s="2535"/>
      <c r="T249" s="2535"/>
      <c r="U249" s="2535"/>
      <c r="V249" s="2535"/>
      <c r="W249" s="2535"/>
      <c r="X249" s="2535"/>
      <c r="Y249" s="2535"/>
      <c r="Z249" s="2535"/>
      <c r="AA249" s="2535"/>
      <c r="AB249" s="2535"/>
      <c r="AC249" s="2535"/>
      <c r="AD249" s="2535"/>
      <c r="AE249" s="2535"/>
      <c r="AF249" s="2535"/>
      <c r="AG249" s="2535"/>
      <c r="AH249" s="2535"/>
      <c r="AI249" s="2535"/>
      <c r="AJ249" s="2535"/>
      <c r="AK249" s="2535"/>
      <c r="AL249" s="2535"/>
      <c r="AM249" s="2535"/>
      <c r="AN249" s="2535"/>
      <c r="AO249" s="2535"/>
      <c r="AP249" s="2535"/>
      <c r="AQ249" s="2535"/>
      <c r="AR249" s="2535"/>
      <c r="AS249" s="2535"/>
      <c r="AT249" s="2535"/>
      <c r="AU249" s="2535"/>
      <c r="AV249" s="2535"/>
      <c r="AW249" s="2535"/>
      <c r="AX249" s="2535"/>
      <c r="AY249" s="2535"/>
      <c r="AZ249" s="2535"/>
      <c r="BA249" s="2535"/>
      <c r="BB249" s="2535"/>
      <c r="BC249" s="2535"/>
      <c r="BD249" s="2535"/>
      <c r="BE249" s="2535"/>
    </row>
    <row r="250" spans="1:57">
      <c r="A250" s="2535"/>
      <c r="B250" s="2535"/>
      <c r="C250" s="2535"/>
      <c r="D250" s="2535"/>
      <c r="E250" s="2535"/>
      <c r="F250" s="2535"/>
      <c r="G250" s="2535"/>
      <c r="H250" s="2535"/>
      <c r="I250" s="2535"/>
      <c r="J250" s="2535"/>
      <c r="K250" s="2571"/>
      <c r="L250" s="2571"/>
      <c r="M250" s="2571"/>
      <c r="N250" s="2535"/>
      <c r="O250" s="2535"/>
      <c r="P250" s="2535"/>
      <c r="Q250" s="2461"/>
      <c r="R250" s="2535"/>
      <c r="S250" s="2535"/>
      <c r="T250" s="2535"/>
      <c r="U250" s="2535"/>
      <c r="V250" s="2535"/>
      <c r="W250" s="2535"/>
      <c r="X250" s="2535"/>
      <c r="Y250" s="2535"/>
      <c r="Z250" s="2535"/>
      <c r="AA250" s="2535"/>
      <c r="AB250" s="2535"/>
      <c r="AC250" s="2535"/>
      <c r="AD250" s="2535"/>
      <c r="AE250" s="2535"/>
      <c r="AF250" s="2535"/>
      <c r="AG250" s="2535"/>
      <c r="AH250" s="2535"/>
      <c r="AI250" s="2535"/>
      <c r="AJ250" s="2535"/>
      <c r="AK250" s="2535"/>
      <c r="AL250" s="2535"/>
      <c r="AM250" s="2535"/>
      <c r="AN250" s="2535"/>
      <c r="AO250" s="2535"/>
      <c r="AP250" s="2535"/>
      <c r="AQ250" s="2535"/>
      <c r="AR250" s="2535"/>
      <c r="AS250" s="2535"/>
      <c r="AT250" s="2535"/>
      <c r="AU250" s="2535"/>
      <c r="AV250" s="2535"/>
      <c r="AW250" s="2535"/>
      <c r="AX250" s="2535"/>
      <c r="AY250" s="2535"/>
      <c r="AZ250" s="2535"/>
      <c r="BA250" s="2535"/>
      <c r="BB250" s="2535"/>
      <c r="BC250" s="2535"/>
      <c r="BD250" s="2535"/>
      <c r="BE250" s="2535"/>
    </row>
    <row r="251" spans="1:57">
      <c r="A251" s="2535"/>
      <c r="B251" s="2535"/>
      <c r="C251" s="2535"/>
      <c r="D251" s="2535"/>
      <c r="E251" s="2535"/>
      <c r="F251" s="2535"/>
      <c r="G251" s="2535"/>
      <c r="H251" s="2535"/>
      <c r="I251" s="2535"/>
      <c r="J251" s="2535"/>
      <c r="K251" s="2571"/>
      <c r="L251" s="2571"/>
      <c r="M251" s="2571"/>
      <c r="N251" s="2535"/>
      <c r="O251" s="2535"/>
      <c r="P251" s="2535"/>
      <c r="Q251" s="2461"/>
      <c r="R251" s="2535"/>
      <c r="S251" s="2535"/>
      <c r="T251" s="2535"/>
      <c r="U251" s="2535"/>
      <c r="V251" s="2535"/>
      <c r="W251" s="2535"/>
      <c r="X251" s="2535"/>
      <c r="Y251" s="2535"/>
      <c r="Z251" s="2535"/>
      <c r="AA251" s="2535"/>
      <c r="AB251" s="2535"/>
      <c r="AC251" s="2535"/>
      <c r="AD251" s="2535"/>
      <c r="AE251" s="2535"/>
      <c r="AF251" s="2535"/>
      <c r="AG251" s="2535"/>
      <c r="AH251" s="2535"/>
      <c r="AI251" s="2535"/>
      <c r="AJ251" s="2535"/>
      <c r="AK251" s="2535"/>
      <c r="AL251" s="2535"/>
      <c r="AM251" s="2535"/>
      <c r="AN251" s="2535"/>
      <c r="AO251" s="2535"/>
      <c r="AP251" s="2535"/>
      <c r="AQ251" s="2535"/>
      <c r="AR251" s="2535"/>
      <c r="AS251" s="2535"/>
      <c r="AT251" s="2535"/>
      <c r="AU251" s="2535"/>
      <c r="AV251" s="2535"/>
      <c r="AW251" s="2535"/>
      <c r="AX251" s="2535"/>
      <c r="AY251" s="2535"/>
      <c r="AZ251" s="2535"/>
      <c r="BA251" s="2535"/>
      <c r="BB251" s="2535"/>
      <c r="BC251" s="2535"/>
      <c r="BD251" s="2535"/>
      <c r="BE251" s="2535"/>
    </row>
    <row r="252" spans="1:57">
      <c r="A252" s="2535"/>
      <c r="B252" s="2535"/>
      <c r="C252" s="2535"/>
      <c r="D252" s="2535"/>
      <c r="E252" s="2535"/>
      <c r="F252" s="2535"/>
      <c r="G252" s="2535"/>
      <c r="H252" s="2535"/>
      <c r="I252" s="2535"/>
      <c r="J252" s="2535"/>
      <c r="K252" s="2571"/>
      <c r="L252" s="2571"/>
      <c r="M252" s="2571"/>
      <c r="N252" s="2535"/>
      <c r="O252" s="2535"/>
      <c r="P252" s="2535"/>
      <c r="Q252" s="2461"/>
      <c r="R252" s="2535"/>
      <c r="S252" s="2535"/>
      <c r="T252" s="2535"/>
      <c r="U252" s="2535"/>
      <c r="V252" s="2535"/>
      <c r="W252" s="2535"/>
      <c r="X252" s="2535"/>
      <c r="Y252" s="2535"/>
      <c r="Z252" s="2535"/>
      <c r="AA252" s="2535"/>
      <c r="AB252" s="2535"/>
      <c r="AC252" s="2535"/>
      <c r="AD252" s="2535"/>
      <c r="AE252" s="2535"/>
      <c r="AF252" s="2535"/>
      <c r="AG252" s="2535"/>
      <c r="AH252" s="2535"/>
      <c r="AI252" s="2535"/>
      <c r="AJ252" s="2535"/>
      <c r="AK252" s="2535"/>
      <c r="AL252" s="2535"/>
      <c r="AM252" s="2535"/>
      <c r="AN252" s="2535"/>
      <c r="AO252" s="2535"/>
      <c r="AP252" s="2535"/>
      <c r="AQ252" s="2535"/>
      <c r="AR252" s="2535"/>
      <c r="AS252" s="2535"/>
      <c r="AT252" s="2535"/>
      <c r="AU252" s="2535"/>
      <c r="AV252" s="2535"/>
      <c r="AW252" s="2535"/>
      <c r="AX252" s="2535"/>
      <c r="AY252" s="2535"/>
      <c r="AZ252" s="2535"/>
      <c r="BA252" s="2535"/>
      <c r="BB252" s="2535"/>
      <c r="BC252" s="2535"/>
      <c r="BD252" s="2535"/>
      <c r="BE252" s="2535"/>
    </row>
    <row r="253" spans="1:57">
      <c r="A253" s="2535"/>
      <c r="B253" s="2535"/>
      <c r="C253" s="2535"/>
      <c r="D253" s="2535"/>
      <c r="E253" s="2535"/>
      <c r="F253" s="2535"/>
      <c r="G253" s="2535"/>
      <c r="H253" s="2535"/>
      <c r="I253" s="2535"/>
      <c r="J253" s="2535"/>
      <c r="K253" s="2571"/>
      <c r="L253" s="2571"/>
      <c r="M253" s="2571"/>
      <c r="N253" s="2535"/>
      <c r="O253" s="2535"/>
      <c r="P253" s="2535"/>
      <c r="Q253" s="2461"/>
      <c r="R253" s="2535"/>
      <c r="S253" s="2535"/>
      <c r="T253" s="2535"/>
      <c r="U253" s="2535"/>
      <c r="V253" s="2535"/>
      <c r="W253" s="2535"/>
      <c r="X253" s="2535"/>
      <c r="Y253" s="2535"/>
      <c r="Z253" s="2535"/>
      <c r="AA253" s="2535"/>
      <c r="AB253" s="2535"/>
      <c r="AC253" s="2535"/>
      <c r="AD253" s="2535"/>
      <c r="AE253" s="2535"/>
      <c r="AF253" s="2535"/>
      <c r="AG253" s="2535"/>
      <c r="AH253" s="2535"/>
      <c r="AI253" s="2535"/>
      <c r="AJ253" s="2535"/>
      <c r="AK253" s="2535"/>
      <c r="AL253" s="2535"/>
      <c r="AM253" s="2535"/>
      <c r="AN253" s="2535"/>
      <c r="AO253" s="2535"/>
      <c r="AP253" s="2535"/>
      <c r="AQ253" s="2535"/>
      <c r="AR253" s="2535"/>
      <c r="AS253" s="2535"/>
      <c r="AT253" s="2535"/>
      <c r="AU253" s="2535"/>
      <c r="AV253" s="2535"/>
      <c r="AW253" s="2535"/>
      <c r="AX253" s="2535"/>
      <c r="AY253" s="2535"/>
      <c r="AZ253" s="2535"/>
      <c r="BA253" s="2535"/>
      <c r="BB253" s="2535"/>
      <c r="BC253" s="2535"/>
      <c r="BD253" s="2535"/>
      <c r="BE253" s="2535"/>
    </row>
    <row r="254" spans="1:57">
      <c r="A254" s="2535"/>
      <c r="B254" s="2535"/>
      <c r="C254" s="2535"/>
      <c r="D254" s="2535"/>
      <c r="E254" s="2535"/>
      <c r="F254" s="2535"/>
      <c r="G254" s="2535"/>
      <c r="H254" s="2535"/>
      <c r="I254" s="2535"/>
      <c r="J254" s="2535"/>
      <c r="K254" s="2571"/>
      <c r="L254" s="2571"/>
      <c r="M254" s="2571"/>
      <c r="N254" s="2535"/>
      <c r="O254" s="2535"/>
      <c r="P254" s="2535"/>
      <c r="Q254" s="2461"/>
      <c r="R254" s="2535"/>
      <c r="S254" s="2535"/>
      <c r="T254" s="2535"/>
      <c r="U254" s="2535"/>
      <c r="V254" s="2535"/>
      <c r="W254" s="2535"/>
      <c r="X254" s="2535"/>
      <c r="Y254" s="2535"/>
      <c r="Z254" s="2535"/>
      <c r="AA254" s="2535"/>
      <c r="AB254" s="2535"/>
      <c r="AC254" s="2535"/>
      <c r="AD254" s="2535"/>
      <c r="AE254" s="2535"/>
      <c r="AF254" s="2535"/>
      <c r="AG254" s="2535"/>
      <c r="AH254" s="2535"/>
      <c r="AI254" s="2535"/>
      <c r="AJ254" s="2535"/>
      <c r="AK254" s="2535"/>
      <c r="AL254" s="2535"/>
      <c r="AM254" s="2535"/>
      <c r="AN254" s="2535"/>
      <c r="AO254" s="2535"/>
      <c r="AP254" s="2535"/>
      <c r="AQ254" s="2535"/>
      <c r="AR254" s="2535"/>
      <c r="AS254" s="2535"/>
      <c r="AT254" s="2535"/>
      <c r="AU254" s="2535"/>
      <c r="AV254" s="2535"/>
      <c r="AW254" s="2535"/>
      <c r="AX254" s="2535"/>
      <c r="AY254" s="2535"/>
      <c r="AZ254" s="2535"/>
      <c r="BA254" s="2535"/>
      <c r="BB254" s="2535"/>
      <c r="BC254" s="2535"/>
      <c r="BD254" s="2535"/>
      <c r="BE254" s="2535"/>
    </row>
    <row r="255" spans="1:57">
      <c r="A255" s="2535"/>
      <c r="B255" s="2535"/>
      <c r="C255" s="2535"/>
      <c r="D255" s="2535"/>
      <c r="E255" s="2535"/>
      <c r="F255" s="2535"/>
      <c r="G255" s="2535"/>
      <c r="H255" s="2535"/>
      <c r="I255" s="2535"/>
      <c r="J255" s="2535"/>
      <c r="K255" s="2571"/>
      <c r="L255" s="2571"/>
      <c r="M255" s="2571"/>
      <c r="N255" s="2535"/>
      <c r="O255" s="2535"/>
      <c r="P255" s="2535"/>
      <c r="Q255" s="2461"/>
      <c r="R255" s="2535"/>
      <c r="S255" s="2535"/>
      <c r="T255" s="2535"/>
      <c r="U255" s="2535"/>
      <c r="V255" s="2535"/>
      <c r="W255" s="2535"/>
      <c r="X255" s="2535"/>
      <c r="Y255" s="2535"/>
      <c r="Z255" s="2535"/>
      <c r="AA255" s="2535"/>
      <c r="AB255" s="2535"/>
      <c r="AC255" s="2535"/>
      <c r="AD255" s="2535"/>
      <c r="AE255" s="2535"/>
      <c r="AF255" s="2535"/>
      <c r="AG255" s="2535"/>
      <c r="AH255" s="2535"/>
      <c r="AI255" s="2535"/>
      <c r="AJ255" s="2535"/>
      <c r="AK255" s="2535"/>
      <c r="AL255" s="2535"/>
      <c r="AM255" s="2535"/>
      <c r="AN255" s="2535"/>
      <c r="AO255" s="2535"/>
      <c r="AP255" s="2535"/>
      <c r="AQ255" s="2535"/>
      <c r="AR255" s="2535"/>
      <c r="AS255" s="2535"/>
      <c r="AT255" s="2535"/>
      <c r="AU255" s="2535"/>
      <c r="AV255" s="2535"/>
      <c r="AW255" s="2535"/>
      <c r="AX255" s="2535"/>
      <c r="AY255" s="2535"/>
      <c r="AZ255" s="2535"/>
      <c r="BA255" s="2535"/>
      <c r="BB255" s="2535"/>
      <c r="BC255" s="2535"/>
      <c r="BD255" s="2535"/>
      <c r="BE255" s="2535"/>
    </row>
    <row r="256" spans="1:57">
      <c r="A256" s="2535"/>
      <c r="B256" s="2535"/>
      <c r="C256" s="2535"/>
      <c r="D256" s="2535"/>
      <c r="E256" s="2535"/>
      <c r="F256" s="2535"/>
      <c r="G256" s="2535"/>
      <c r="H256" s="2535"/>
      <c r="I256" s="2535"/>
      <c r="J256" s="2535"/>
      <c r="K256" s="2571"/>
      <c r="L256" s="2571"/>
      <c r="M256" s="2571"/>
      <c r="N256" s="2535"/>
      <c r="O256" s="2535"/>
      <c r="P256" s="2535"/>
      <c r="Q256" s="2461"/>
      <c r="R256" s="2535"/>
      <c r="S256" s="2535"/>
      <c r="T256" s="2535"/>
      <c r="U256" s="2535"/>
      <c r="V256" s="2535"/>
      <c r="W256" s="2535"/>
      <c r="X256" s="2535"/>
      <c r="Y256" s="2535"/>
      <c r="Z256" s="2535"/>
      <c r="AA256" s="2535"/>
      <c r="AB256" s="2535"/>
      <c r="AC256" s="2535"/>
      <c r="AD256" s="2535"/>
      <c r="AE256" s="2535"/>
      <c r="AF256" s="2535"/>
      <c r="AG256" s="2535"/>
      <c r="AH256" s="2535"/>
      <c r="AI256" s="2535"/>
      <c r="AJ256" s="2535"/>
      <c r="AK256" s="2535"/>
      <c r="AL256" s="2535"/>
      <c r="AM256" s="2535"/>
      <c r="AN256" s="2535"/>
      <c r="AO256" s="2535"/>
      <c r="AP256" s="2535"/>
      <c r="AQ256" s="2535"/>
      <c r="AR256" s="2535"/>
      <c r="AS256" s="2535"/>
      <c r="AT256" s="2535"/>
      <c r="AU256" s="2535"/>
      <c r="AV256" s="2535"/>
      <c r="AW256" s="2535"/>
      <c r="AX256" s="2535"/>
      <c r="AY256" s="2535"/>
      <c r="AZ256" s="2535"/>
      <c r="BA256" s="2535"/>
      <c r="BB256" s="2535"/>
      <c r="BC256" s="2535"/>
      <c r="BD256" s="2535"/>
      <c r="BE256" s="2535"/>
    </row>
    <row r="257" spans="1:57">
      <c r="A257" s="2535"/>
      <c r="B257" s="2535"/>
      <c r="C257" s="2535"/>
      <c r="D257" s="2535"/>
      <c r="E257" s="2535"/>
      <c r="F257" s="2535"/>
      <c r="G257" s="2535"/>
      <c r="H257" s="2535"/>
      <c r="I257" s="2535"/>
      <c r="J257" s="2535"/>
      <c r="K257" s="2571"/>
      <c r="L257" s="2571"/>
      <c r="M257" s="2571"/>
      <c r="N257" s="2535"/>
      <c r="O257" s="2535"/>
      <c r="P257" s="2535"/>
      <c r="Q257" s="2461"/>
      <c r="R257" s="2535"/>
      <c r="S257" s="2535"/>
      <c r="T257" s="2535"/>
      <c r="U257" s="2535"/>
      <c r="V257" s="2535"/>
      <c r="W257" s="2535"/>
      <c r="X257" s="2535"/>
      <c r="Y257" s="2535"/>
      <c r="Z257" s="2535"/>
      <c r="AA257" s="2535"/>
      <c r="AB257" s="2535"/>
      <c r="AC257" s="2535"/>
      <c r="AD257" s="2535"/>
      <c r="AE257" s="2535"/>
      <c r="AF257" s="2535"/>
      <c r="AG257" s="2535"/>
      <c r="AH257" s="2535"/>
      <c r="AI257" s="2535"/>
      <c r="AJ257" s="2535"/>
      <c r="AK257" s="2535"/>
      <c r="AL257" s="2535"/>
      <c r="AM257" s="2535"/>
      <c r="AN257" s="2535"/>
      <c r="AO257" s="2535"/>
      <c r="AP257" s="2535"/>
      <c r="AQ257" s="2535"/>
      <c r="AR257" s="2535"/>
      <c r="AS257" s="2535"/>
      <c r="AT257" s="2535"/>
      <c r="AU257" s="2535"/>
      <c r="AV257" s="2535"/>
      <c r="AW257" s="2535"/>
      <c r="AX257" s="2535"/>
      <c r="AY257" s="2535"/>
      <c r="AZ257" s="2535"/>
      <c r="BA257" s="2535"/>
      <c r="BB257" s="2535"/>
      <c r="BC257" s="2535"/>
      <c r="BD257" s="2535"/>
      <c r="BE257" s="2535"/>
    </row>
    <row r="258" spans="1:57">
      <c r="A258" s="2535"/>
      <c r="B258" s="2535"/>
      <c r="C258" s="2535"/>
      <c r="D258" s="2535"/>
      <c r="E258" s="2535"/>
      <c r="F258" s="2535"/>
      <c r="G258" s="2535"/>
      <c r="H258" s="2535"/>
      <c r="I258" s="2535"/>
      <c r="J258" s="2535"/>
      <c r="K258" s="2571"/>
      <c r="L258" s="2571"/>
      <c r="M258" s="2571"/>
      <c r="N258" s="2535"/>
      <c r="O258" s="2535"/>
      <c r="P258" s="2535"/>
      <c r="Q258" s="2461"/>
      <c r="R258" s="2535"/>
      <c r="S258" s="2535"/>
      <c r="T258" s="2535"/>
      <c r="U258" s="2535"/>
      <c r="V258" s="2535"/>
      <c r="W258" s="2535"/>
      <c r="X258" s="2535"/>
      <c r="Y258" s="2535"/>
      <c r="Z258" s="2535"/>
      <c r="AA258" s="2535"/>
      <c r="AB258" s="2535"/>
      <c r="AC258" s="2535"/>
      <c r="AD258" s="2535"/>
      <c r="AE258" s="2535"/>
      <c r="AF258" s="2535"/>
      <c r="AG258" s="2535"/>
      <c r="AH258" s="2535"/>
      <c r="AI258" s="2535"/>
      <c r="AJ258" s="2535"/>
      <c r="AK258" s="2535"/>
      <c r="AL258" s="2535"/>
      <c r="AM258" s="2535"/>
      <c r="AN258" s="2535"/>
      <c r="AO258" s="2535"/>
      <c r="AP258" s="2535"/>
      <c r="AQ258" s="2535"/>
      <c r="AR258" s="2535"/>
      <c r="AS258" s="2535"/>
      <c r="AT258" s="2535"/>
      <c r="AU258" s="2535"/>
      <c r="AV258" s="2535"/>
      <c r="AW258" s="2535"/>
      <c r="AX258" s="2535"/>
      <c r="AY258" s="2535"/>
      <c r="AZ258" s="2535"/>
      <c r="BA258" s="2535"/>
      <c r="BB258" s="2535"/>
      <c r="BC258" s="2535"/>
      <c r="BD258" s="2535"/>
      <c r="BE258" s="2535"/>
    </row>
    <row r="259" spans="1:57">
      <c r="A259" s="2535"/>
      <c r="B259" s="2535"/>
      <c r="C259" s="2535"/>
      <c r="D259" s="2535"/>
      <c r="E259" s="2535"/>
      <c r="F259" s="2535"/>
      <c r="G259" s="2535"/>
      <c r="H259" s="2535"/>
      <c r="I259" s="2535"/>
      <c r="J259" s="2535"/>
      <c r="K259" s="2571"/>
      <c r="L259" s="2571"/>
      <c r="M259" s="2571"/>
      <c r="N259" s="2535"/>
      <c r="O259" s="2535"/>
      <c r="P259" s="2535"/>
      <c r="Q259" s="2461"/>
      <c r="R259" s="2535"/>
      <c r="S259" s="2535"/>
      <c r="T259" s="2535"/>
      <c r="U259" s="2535"/>
      <c r="V259" s="2535"/>
      <c r="W259" s="2535"/>
      <c r="X259" s="2535"/>
      <c r="Y259" s="2535"/>
      <c r="Z259" s="2535"/>
      <c r="AA259" s="2535"/>
      <c r="AB259" s="2535"/>
      <c r="AC259" s="2535"/>
      <c r="AD259" s="2535"/>
      <c r="AE259" s="2535"/>
      <c r="AF259" s="2535"/>
      <c r="AG259" s="2535"/>
      <c r="AH259" s="2535"/>
      <c r="AI259" s="2535"/>
      <c r="AJ259" s="2535"/>
      <c r="AK259" s="2535"/>
      <c r="AL259" s="2535"/>
      <c r="AM259" s="2535"/>
      <c r="AN259" s="2535"/>
      <c r="AO259" s="2535"/>
      <c r="AP259" s="2535"/>
      <c r="AQ259" s="2535"/>
      <c r="AR259" s="2535"/>
      <c r="AS259" s="2535"/>
      <c r="AT259" s="2535"/>
      <c r="AU259" s="2535"/>
      <c r="AV259" s="2535"/>
      <c r="AW259" s="2535"/>
      <c r="AX259" s="2535"/>
      <c r="AY259" s="2535"/>
      <c r="AZ259" s="2535"/>
      <c r="BA259" s="2535"/>
      <c r="BB259" s="2535"/>
      <c r="BC259" s="2535"/>
      <c r="BD259" s="2535"/>
      <c r="BE259" s="2535"/>
    </row>
    <row r="260" spans="1:57">
      <c r="A260" s="2535"/>
      <c r="B260" s="2535"/>
      <c r="C260" s="2535"/>
      <c r="D260" s="2535"/>
      <c r="E260" s="2535"/>
      <c r="F260" s="2535"/>
      <c r="G260" s="2535"/>
      <c r="H260" s="2535"/>
      <c r="I260" s="2535"/>
      <c r="J260" s="2535"/>
      <c r="K260" s="2571"/>
      <c r="L260" s="2571"/>
      <c r="M260" s="2571"/>
      <c r="N260" s="2535"/>
      <c r="O260" s="2535"/>
      <c r="P260" s="2535"/>
      <c r="Q260" s="2461"/>
      <c r="R260" s="2535"/>
      <c r="S260" s="2535"/>
      <c r="T260" s="2535"/>
      <c r="U260" s="2535"/>
      <c r="V260" s="2535"/>
      <c r="W260" s="2535"/>
      <c r="X260" s="2535"/>
      <c r="Y260" s="2535"/>
      <c r="Z260" s="2535"/>
      <c r="AA260" s="2535"/>
      <c r="AB260" s="2535"/>
      <c r="AC260" s="2535"/>
      <c r="AD260" s="2535"/>
      <c r="AE260" s="2535"/>
      <c r="AF260" s="2535"/>
      <c r="AG260" s="2535"/>
      <c r="AH260" s="2535"/>
      <c r="AI260" s="2535"/>
      <c r="AJ260" s="2535"/>
      <c r="AK260" s="2535"/>
      <c r="AL260" s="2535"/>
      <c r="AM260" s="2535"/>
      <c r="AN260" s="2535"/>
      <c r="AO260" s="2535"/>
      <c r="AP260" s="2535"/>
      <c r="AQ260" s="2535"/>
      <c r="AR260" s="2535"/>
      <c r="AS260" s="2535"/>
      <c r="AT260" s="2535"/>
      <c r="AU260" s="2535"/>
      <c r="AV260" s="2535"/>
      <c r="AW260" s="2535"/>
      <c r="AX260" s="2535"/>
      <c r="AY260" s="2535"/>
      <c r="AZ260" s="2535"/>
      <c r="BA260" s="2535"/>
      <c r="BB260" s="2535"/>
      <c r="BC260" s="2535"/>
      <c r="BD260" s="2535"/>
      <c r="BE260" s="2535"/>
    </row>
    <row r="261" spans="1:57">
      <c r="A261" s="2535"/>
      <c r="B261" s="2535"/>
      <c r="C261" s="2535"/>
      <c r="D261" s="2535"/>
      <c r="E261" s="2535"/>
      <c r="F261" s="2535"/>
      <c r="G261" s="2535"/>
      <c r="H261" s="2535"/>
      <c r="I261" s="2535"/>
      <c r="J261" s="2535"/>
      <c r="K261" s="2571"/>
      <c r="L261" s="2571"/>
      <c r="M261" s="2571"/>
      <c r="N261" s="2535"/>
      <c r="O261" s="2535"/>
      <c r="P261" s="2535"/>
      <c r="Q261" s="2461"/>
      <c r="R261" s="2535"/>
      <c r="S261" s="2535"/>
      <c r="T261" s="2535"/>
      <c r="U261" s="2535"/>
      <c r="V261" s="2535"/>
      <c r="W261" s="2535"/>
      <c r="X261" s="2535"/>
      <c r="Y261" s="2535"/>
      <c r="Z261" s="2535"/>
      <c r="AA261" s="2535"/>
      <c r="AB261" s="2535"/>
      <c r="AC261" s="2535"/>
      <c r="AD261" s="2535"/>
      <c r="AE261" s="2535"/>
      <c r="AF261" s="2535"/>
      <c r="AG261" s="2535"/>
      <c r="AH261" s="2535"/>
      <c r="AI261" s="2535"/>
      <c r="AJ261" s="2535"/>
      <c r="AK261" s="2535"/>
      <c r="AL261" s="2535"/>
      <c r="AM261" s="2535"/>
      <c r="AN261" s="2535"/>
      <c r="AO261" s="2535"/>
      <c r="AP261" s="2535"/>
      <c r="AQ261" s="2535"/>
      <c r="AR261" s="2535"/>
      <c r="AS261" s="2535"/>
      <c r="AT261" s="2535"/>
      <c r="AU261" s="2535"/>
      <c r="AV261" s="2535"/>
      <c r="AW261" s="2535"/>
      <c r="AX261" s="2535"/>
      <c r="AY261" s="2535"/>
      <c r="AZ261" s="2535"/>
      <c r="BA261" s="2535"/>
      <c r="BB261" s="2535"/>
      <c r="BC261" s="2535"/>
      <c r="BD261" s="2535"/>
      <c r="BE261" s="2535"/>
    </row>
    <row r="262" spans="1:57">
      <c r="A262" s="2535"/>
      <c r="B262" s="2535"/>
      <c r="C262" s="2535"/>
      <c r="D262" s="2535"/>
      <c r="E262" s="2535"/>
      <c r="F262" s="2535"/>
      <c r="G262" s="2535"/>
      <c r="H262" s="2535"/>
      <c r="I262" s="2535"/>
      <c r="J262" s="2535"/>
      <c r="K262" s="2571"/>
      <c r="L262" s="2571"/>
      <c r="M262" s="2571"/>
      <c r="N262" s="2535"/>
      <c r="O262" s="2535"/>
      <c r="P262" s="2535"/>
      <c r="Q262" s="2461"/>
      <c r="R262" s="2535"/>
      <c r="S262" s="2535"/>
      <c r="T262" s="2535"/>
      <c r="U262" s="2535"/>
      <c r="V262" s="2535"/>
      <c r="W262" s="2535"/>
      <c r="X262" s="2535"/>
      <c r="Y262" s="2535"/>
      <c r="Z262" s="2535"/>
      <c r="AA262" s="2535"/>
      <c r="AB262" s="2535"/>
      <c r="AC262" s="2535"/>
      <c r="AD262" s="2535"/>
      <c r="AE262" s="2535"/>
      <c r="AF262" s="2535"/>
      <c r="AG262" s="2535"/>
      <c r="AH262" s="2535"/>
      <c r="AI262" s="2535"/>
      <c r="AJ262" s="2535"/>
      <c r="AK262" s="2535"/>
      <c r="AL262" s="2535"/>
      <c r="AM262" s="2535"/>
      <c r="AN262" s="2535"/>
      <c r="AO262" s="2535"/>
      <c r="AP262" s="2535"/>
      <c r="AQ262" s="2535"/>
      <c r="AR262" s="2535"/>
      <c r="AS262" s="2535"/>
      <c r="AT262" s="2535"/>
      <c r="AU262" s="2535"/>
      <c r="AV262" s="2535"/>
      <c r="AW262" s="2535"/>
      <c r="AX262" s="2535"/>
      <c r="AY262" s="2535"/>
      <c r="AZ262" s="2535"/>
      <c r="BA262" s="2535"/>
      <c r="BB262" s="2535"/>
      <c r="BC262" s="2535"/>
      <c r="BD262" s="2535"/>
      <c r="BE262" s="2535"/>
    </row>
    <row r="263" spans="1:57">
      <c r="A263" s="2535"/>
      <c r="B263" s="2535"/>
      <c r="C263" s="2535"/>
      <c r="D263" s="2535"/>
      <c r="E263" s="2535"/>
      <c r="F263" s="2535"/>
      <c r="G263" s="2535"/>
      <c r="H263" s="2535"/>
      <c r="I263" s="2535"/>
      <c r="J263" s="2535"/>
      <c r="K263" s="2571"/>
      <c r="L263" s="2571"/>
      <c r="M263" s="2571"/>
      <c r="N263" s="2535"/>
      <c r="O263" s="2535"/>
      <c r="P263" s="2535"/>
      <c r="Q263" s="2461"/>
      <c r="R263" s="2535"/>
      <c r="S263" s="2535"/>
      <c r="T263" s="2535"/>
      <c r="U263" s="2535"/>
      <c r="V263" s="2535"/>
      <c r="W263" s="2535"/>
      <c r="X263" s="2535"/>
      <c r="Y263" s="2535"/>
      <c r="Z263" s="2535"/>
      <c r="AA263" s="2535"/>
      <c r="AB263" s="2535"/>
      <c r="AC263" s="2535"/>
      <c r="AD263" s="2535"/>
      <c r="AE263" s="2535"/>
      <c r="AF263" s="2535"/>
      <c r="AG263" s="2535"/>
      <c r="AH263" s="2535"/>
      <c r="AI263" s="2535"/>
      <c r="AJ263" s="2535"/>
      <c r="AK263" s="2535"/>
      <c r="AL263" s="2535"/>
      <c r="AM263" s="2535"/>
      <c r="AN263" s="2535"/>
      <c r="AO263" s="2535"/>
      <c r="AP263" s="2535"/>
      <c r="AQ263" s="2535"/>
      <c r="AR263" s="2535"/>
      <c r="AS263" s="2535"/>
      <c r="AT263" s="2535"/>
      <c r="AU263" s="2535"/>
      <c r="AV263" s="2535"/>
      <c r="AW263" s="2535"/>
      <c r="AX263" s="2535"/>
      <c r="AY263" s="2535"/>
      <c r="AZ263" s="2535"/>
      <c r="BA263" s="2535"/>
      <c r="BB263" s="2535"/>
      <c r="BC263" s="2535"/>
      <c r="BD263" s="2535"/>
      <c r="BE263" s="2535"/>
    </row>
    <row r="264" spans="1:57">
      <c r="A264" s="2535"/>
      <c r="B264" s="2535"/>
      <c r="C264" s="2535"/>
      <c r="D264" s="2535"/>
      <c r="E264" s="2535"/>
      <c r="F264" s="2535"/>
      <c r="G264" s="2535"/>
      <c r="H264" s="2535"/>
      <c r="I264" s="2535"/>
      <c r="J264" s="2535"/>
      <c r="K264" s="2571"/>
      <c r="L264" s="2571"/>
      <c r="M264" s="2571"/>
      <c r="N264" s="2535"/>
      <c r="O264" s="2535"/>
      <c r="P264" s="2535"/>
      <c r="Q264" s="2461"/>
      <c r="R264" s="2535"/>
      <c r="S264" s="2535"/>
      <c r="T264" s="2535"/>
      <c r="U264" s="2535"/>
      <c r="V264" s="2535"/>
      <c r="W264" s="2535"/>
      <c r="X264" s="2535"/>
      <c r="Y264" s="2535"/>
      <c r="Z264" s="2535"/>
      <c r="AA264" s="2535"/>
      <c r="AB264" s="2535"/>
      <c r="AC264" s="2535"/>
      <c r="AD264" s="2535"/>
      <c r="AE264" s="2535"/>
      <c r="AF264" s="2535"/>
      <c r="AG264" s="2535"/>
      <c r="AH264" s="2535"/>
      <c r="AI264" s="2535"/>
      <c r="AJ264" s="2535"/>
      <c r="AK264" s="2535"/>
      <c r="AL264" s="2535"/>
      <c r="AM264" s="2535"/>
      <c r="AN264" s="2535"/>
      <c r="AO264" s="2535"/>
      <c r="AP264" s="2535"/>
      <c r="AQ264" s="2535"/>
      <c r="AR264" s="2535"/>
      <c r="AS264" s="2535"/>
      <c r="AT264" s="2535"/>
      <c r="AU264" s="2535"/>
      <c r="AV264" s="2535"/>
      <c r="AW264" s="2535"/>
      <c r="AX264" s="2535"/>
      <c r="AY264" s="2535"/>
      <c r="AZ264" s="2535"/>
      <c r="BA264" s="2535"/>
      <c r="BB264" s="2535"/>
      <c r="BC264" s="2535"/>
      <c r="BD264" s="2535"/>
      <c r="BE264" s="2535"/>
    </row>
    <row r="265" spans="1:57">
      <c r="A265" s="2535"/>
      <c r="B265" s="2535"/>
      <c r="C265" s="2535"/>
      <c r="D265" s="2535"/>
      <c r="E265" s="2535"/>
      <c r="F265" s="2535"/>
      <c r="G265" s="2535"/>
      <c r="H265" s="2535"/>
      <c r="I265" s="2535"/>
      <c r="J265" s="2535"/>
      <c r="K265" s="2571"/>
      <c r="L265" s="2571"/>
      <c r="M265" s="2571"/>
      <c r="N265" s="2535"/>
      <c r="O265" s="2535"/>
      <c r="P265" s="2535"/>
      <c r="Q265" s="2461"/>
      <c r="R265" s="2535"/>
      <c r="S265" s="2535"/>
      <c r="T265" s="2535"/>
      <c r="U265" s="2535"/>
      <c r="V265" s="2535"/>
      <c r="W265" s="2535"/>
      <c r="X265" s="2535"/>
      <c r="Y265" s="2535"/>
      <c r="Z265" s="2535"/>
      <c r="AA265" s="2535"/>
      <c r="AB265" s="2535"/>
      <c r="AC265" s="2535"/>
      <c r="AD265" s="2535"/>
      <c r="AE265" s="2535"/>
      <c r="AF265" s="2535"/>
      <c r="AG265" s="2535"/>
      <c r="AH265" s="2535"/>
      <c r="AI265" s="2535"/>
      <c r="AJ265" s="2535"/>
      <c r="AK265" s="2535"/>
      <c r="AL265" s="2535"/>
      <c r="AM265" s="2535"/>
      <c r="AN265" s="2535"/>
      <c r="AO265" s="2535"/>
      <c r="AP265" s="2535"/>
      <c r="AQ265" s="2535"/>
      <c r="AR265" s="2535"/>
      <c r="AS265" s="2535"/>
      <c r="AT265" s="2535"/>
      <c r="AU265" s="2535"/>
      <c r="AV265" s="2535"/>
      <c r="AW265" s="2535"/>
      <c r="AX265" s="2535"/>
      <c r="AY265" s="2535"/>
      <c r="AZ265" s="2535"/>
      <c r="BA265" s="2535"/>
      <c r="BB265" s="2535"/>
      <c r="BC265" s="2535"/>
      <c r="BD265" s="2535"/>
      <c r="BE265" s="2535"/>
    </row>
    <row r="266" spans="1:57">
      <c r="A266" s="2535"/>
      <c r="B266" s="2535"/>
      <c r="C266" s="2535"/>
      <c r="D266" s="2535"/>
      <c r="E266" s="2535"/>
      <c r="F266" s="2535"/>
      <c r="G266" s="2535"/>
      <c r="H266" s="2535"/>
      <c r="I266" s="2535"/>
      <c r="J266" s="2535"/>
      <c r="K266" s="2571"/>
      <c r="L266" s="2571"/>
      <c r="M266" s="2571"/>
      <c r="N266" s="2535"/>
      <c r="O266" s="2535"/>
      <c r="P266" s="2535"/>
      <c r="Q266" s="2461"/>
      <c r="R266" s="2535"/>
      <c r="S266" s="2535"/>
      <c r="T266" s="2535"/>
      <c r="U266" s="2535"/>
      <c r="V266" s="2535"/>
      <c r="W266" s="2535"/>
      <c r="X266" s="2535"/>
      <c r="Y266" s="2535"/>
      <c r="Z266" s="2535"/>
      <c r="AA266" s="2535"/>
      <c r="AB266" s="2535"/>
      <c r="AC266" s="2535"/>
      <c r="AD266" s="2535"/>
      <c r="AE266" s="2535"/>
      <c r="AF266" s="2535"/>
      <c r="AG266" s="2535"/>
      <c r="AH266" s="2535"/>
      <c r="AI266" s="2535"/>
      <c r="AJ266" s="2535"/>
      <c r="AK266" s="2535"/>
      <c r="AL266" s="2535"/>
      <c r="AM266" s="2535"/>
      <c r="AN266" s="2535"/>
      <c r="AO266" s="2535"/>
      <c r="AP266" s="2535"/>
      <c r="AQ266" s="2535"/>
      <c r="AR266" s="2535"/>
      <c r="AS266" s="2535"/>
      <c r="AT266" s="2535"/>
      <c r="AU266" s="2535"/>
      <c r="AV266" s="2535"/>
      <c r="AW266" s="2535"/>
      <c r="AX266" s="2535"/>
      <c r="AY266" s="2535"/>
      <c r="AZ266" s="2535"/>
      <c r="BA266" s="2535"/>
      <c r="BB266" s="2535"/>
      <c r="BC266" s="2535"/>
      <c r="BD266" s="2535"/>
      <c r="BE266" s="2535"/>
    </row>
    <row r="267" spans="1:57">
      <c r="A267" s="2535"/>
      <c r="B267" s="2535"/>
      <c r="C267" s="2535"/>
      <c r="D267" s="2535"/>
      <c r="E267" s="2535"/>
      <c r="F267" s="2535"/>
      <c r="G267" s="2535"/>
      <c r="H267" s="2535"/>
      <c r="I267" s="2535"/>
      <c r="J267" s="2535"/>
      <c r="K267" s="2571"/>
      <c r="L267" s="2571"/>
      <c r="M267" s="2571"/>
      <c r="N267" s="2535"/>
      <c r="O267" s="2535"/>
      <c r="P267" s="2535"/>
      <c r="Q267" s="2461"/>
      <c r="R267" s="2535"/>
      <c r="S267" s="2535"/>
      <c r="T267" s="2535"/>
      <c r="U267" s="2535"/>
      <c r="V267" s="2535"/>
      <c r="W267" s="2535"/>
      <c r="X267" s="2535"/>
      <c r="Y267" s="2535"/>
      <c r="Z267" s="2535"/>
      <c r="AA267" s="2535"/>
      <c r="AB267" s="2535"/>
      <c r="AC267" s="2535"/>
      <c r="AD267" s="2535"/>
      <c r="AE267" s="2535"/>
      <c r="AF267" s="2535"/>
      <c r="AG267" s="2535"/>
      <c r="AH267" s="2535"/>
      <c r="AI267" s="2535"/>
      <c r="AJ267" s="2535"/>
      <c r="AK267" s="2535"/>
      <c r="AL267" s="2535"/>
      <c r="AM267" s="2535"/>
      <c r="AN267" s="2535"/>
      <c r="AO267" s="2535"/>
      <c r="AP267" s="2535"/>
      <c r="AQ267" s="2535"/>
      <c r="AR267" s="2535"/>
      <c r="AS267" s="2535"/>
      <c r="AT267" s="2535"/>
      <c r="AU267" s="2535"/>
      <c r="AV267" s="2535"/>
      <c r="AW267" s="2535"/>
      <c r="AX267" s="2535"/>
      <c r="AY267" s="2535"/>
      <c r="AZ267" s="2535"/>
      <c r="BA267" s="2535"/>
      <c r="BB267" s="2535"/>
      <c r="BC267" s="2535"/>
      <c r="BD267" s="2535"/>
      <c r="BE267" s="2535"/>
    </row>
    <row r="268" spans="1:57">
      <c r="A268" s="2535"/>
      <c r="B268" s="2535"/>
      <c r="C268" s="2535"/>
      <c r="D268" s="2535"/>
      <c r="E268" s="2535"/>
      <c r="F268" s="2535"/>
      <c r="G268" s="2535"/>
      <c r="H268" s="2535"/>
      <c r="I268" s="2535"/>
      <c r="J268" s="2535"/>
      <c r="K268" s="2571"/>
      <c r="L268" s="2571"/>
      <c r="M268" s="2571"/>
      <c r="N268" s="2535"/>
      <c r="O268" s="2535"/>
      <c r="P268" s="2535"/>
      <c r="Q268" s="2461"/>
      <c r="R268" s="2535"/>
      <c r="S268" s="2535"/>
      <c r="T268" s="2535"/>
      <c r="U268" s="2535"/>
      <c r="V268" s="2535"/>
      <c r="W268" s="2535"/>
      <c r="X268" s="2535"/>
      <c r="Y268" s="2535"/>
      <c r="Z268" s="2535"/>
      <c r="AA268" s="2535"/>
      <c r="AB268" s="2535"/>
      <c r="AC268" s="2535"/>
      <c r="AD268" s="2535"/>
      <c r="AE268" s="2535"/>
      <c r="AF268" s="2535"/>
      <c r="AG268" s="2535"/>
      <c r="AH268" s="2535"/>
      <c r="AI268" s="2535"/>
      <c r="AJ268" s="2535"/>
      <c r="AK268" s="2535"/>
      <c r="AL268" s="2535"/>
      <c r="AM268" s="2535"/>
      <c r="AN268" s="2535"/>
      <c r="AO268" s="2535"/>
      <c r="AP268" s="2535"/>
      <c r="AQ268" s="2535"/>
      <c r="AR268" s="2535"/>
      <c r="AS268" s="2535"/>
      <c r="AT268" s="2535"/>
      <c r="AU268" s="2535"/>
      <c r="AV268" s="2535"/>
      <c r="AW268" s="2535"/>
      <c r="AX268" s="2535"/>
      <c r="AY268" s="2535"/>
      <c r="AZ268" s="2535"/>
      <c r="BA268" s="2535"/>
      <c r="BB268" s="2535"/>
      <c r="BC268" s="2535"/>
      <c r="BD268" s="2535"/>
      <c r="BE268" s="2535"/>
    </row>
    <row r="269" spans="1:57">
      <c r="A269" s="2535"/>
      <c r="B269" s="2535"/>
      <c r="C269" s="2535"/>
      <c r="D269" s="2535"/>
      <c r="E269" s="2535"/>
      <c r="F269" s="2535"/>
      <c r="G269" s="2535"/>
      <c r="H269" s="2535"/>
      <c r="I269" s="2535"/>
      <c r="J269" s="2535"/>
      <c r="K269" s="2571"/>
      <c r="L269" s="2571"/>
      <c r="M269" s="2571"/>
      <c r="N269" s="2535"/>
      <c r="O269" s="2535"/>
      <c r="P269" s="2535"/>
      <c r="Q269" s="2461"/>
      <c r="R269" s="2535"/>
      <c r="S269" s="2535"/>
      <c r="T269" s="2535"/>
      <c r="U269" s="2535"/>
      <c r="V269" s="2535"/>
      <c r="W269" s="2535"/>
      <c r="X269" s="2535"/>
      <c r="Y269" s="2535"/>
      <c r="Z269" s="2535"/>
      <c r="AA269" s="2535"/>
      <c r="AB269" s="2535"/>
      <c r="AC269" s="2535"/>
      <c r="AD269" s="2535"/>
      <c r="AE269" s="2535"/>
      <c r="AF269" s="2535"/>
      <c r="AG269" s="2535"/>
      <c r="AH269" s="2535"/>
      <c r="AI269" s="2535"/>
      <c r="AJ269" s="2535"/>
      <c r="AK269" s="2535"/>
      <c r="AL269" s="2535"/>
      <c r="AM269" s="2535"/>
      <c r="AN269" s="2535"/>
      <c r="AO269" s="2535"/>
      <c r="AP269" s="2535"/>
      <c r="AQ269" s="2535"/>
      <c r="AR269" s="2535"/>
      <c r="AS269" s="2535"/>
      <c r="AT269" s="2535"/>
      <c r="AU269" s="2535"/>
      <c r="AV269" s="2535"/>
      <c r="AW269" s="2535"/>
      <c r="AX269" s="2535"/>
      <c r="AY269" s="2535"/>
      <c r="AZ269" s="2535"/>
      <c r="BA269" s="2535"/>
      <c r="BB269" s="2535"/>
      <c r="BC269" s="2535"/>
      <c r="BD269" s="2535"/>
      <c r="BE269" s="2535"/>
    </row>
    <row r="270" spans="1:57">
      <c r="A270" s="2535"/>
      <c r="B270" s="2535"/>
      <c r="C270" s="2535"/>
      <c r="D270" s="2535"/>
      <c r="E270" s="2535"/>
      <c r="F270" s="2535"/>
      <c r="G270" s="2535"/>
      <c r="H270" s="2535"/>
      <c r="I270" s="2535"/>
      <c r="J270" s="2535"/>
      <c r="K270" s="2571"/>
      <c r="L270" s="2571"/>
      <c r="M270" s="2571"/>
      <c r="N270" s="2535"/>
      <c r="O270" s="2535"/>
      <c r="P270" s="2535"/>
      <c r="Q270" s="2461"/>
      <c r="R270" s="2535"/>
      <c r="S270" s="2535"/>
      <c r="T270" s="2535"/>
      <c r="U270" s="2535"/>
      <c r="V270" s="2535"/>
      <c r="W270" s="2535"/>
      <c r="X270" s="2535"/>
      <c r="Y270" s="2535"/>
      <c r="Z270" s="2535"/>
      <c r="AA270" s="2535"/>
      <c r="AB270" s="2535"/>
      <c r="AC270" s="2535"/>
      <c r="AD270" s="2535"/>
      <c r="AE270" s="2535"/>
      <c r="AF270" s="2535"/>
      <c r="AG270" s="2535"/>
      <c r="AH270" s="2535"/>
      <c r="AI270" s="2535"/>
      <c r="AJ270" s="2535"/>
      <c r="AK270" s="2535"/>
      <c r="AL270" s="2535"/>
      <c r="AM270" s="2535"/>
      <c r="AN270" s="2535"/>
      <c r="AO270" s="2535"/>
      <c r="AP270" s="2535"/>
      <c r="AQ270" s="2535"/>
      <c r="AR270" s="2535"/>
      <c r="AS270" s="2535"/>
      <c r="AT270" s="2535"/>
      <c r="AU270" s="2535"/>
      <c r="AV270" s="2535"/>
      <c r="AW270" s="2535"/>
      <c r="AX270" s="2535"/>
      <c r="AY270" s="2535"/>
      <c r="AZ270" s="2535"/>
      <c r="BA270" s="2535"/>
      <c r="BB270" s="2535"/>
      <c r="BC270" s="2535"/>
      <c r="BD270" s="2535"/>
      <c r="BE270" s="2535"/>
    </row>
    <row r="271" spans="1:57">
      <c r="A271" s="2535"/>
      <c r="B271" s="2535"/>
      <c r="C271" s="2535"/>
      <c r="D271" s="2535"/>
      <c r="E271" s="2535"/>
      <c r="F271" s="2535"/>
      <c r="G271" s="2535"/>
      <c r="H271" s="2535"/>
      <c r="I271" s="2535"/>
      <c r="J271" s="2535"/>
      <c r="K271" s="2571"/>
      <c r="L271" s="2571"/>
      <c r="M271" s="2571"/>
      <c r="N271" s="2535"/>
      <c r="O271" s="2535"/>
      <c r="P271" s="2535"/>
      <c r="Q271" s="2461"/>
      <c r="R271" s="2535"/>
      <c r="S271" s="2535"/>
      <c r="T271" s="2535"/>
      <c r="U271" s="2535"/>
      <c r="V271" s="2535"/>
      <c r="W271" s="2535"/>
      <c r="X271" s="2535"/>
      <c r="Y271" s="2535"/>
      <c r="Z271" s="2535"/>
      <c r="AA271" s="2535"/>
      <c r="AB271" s="2535"/>
      <c r="AC271" s="2535"/>
      <c r="AD271" s="2535"/>
      <c r="AE271" s="2535"/>
      <c r="AF271" s="2535"/>
      <c r="AG271" s="2535"/>
      <c r="AH271" s="2535"/>
      <c r="AI271" s="2535"/>
      <c r="AJ271" s="2535"/>
      <c r="AK271" s="2535"/>
      <c r="AL271" s="2535"/>
      <c r="AM271" s="2535"/>
      <c r="AN271" s="2535"/>
      <c r="AO271" s="2535"/>
      <c r="AP271" s="2535"/>
      <c r="AQ271" s="2535"/>
      <c r="AR271" s="2535"/>
      <c r="AS271" s="2535"/>
      <c r="AT271" s="2535"/>
      <c r="AU271" s="2535"/>
      <c r="AV271" s="2535"/>
      <c r="AW271" s="2535"/>
      <c r="AX271" s="2535"/>
      <c r="AY271" s="2535"/>
      <c r="AZ271" s="2535"/>
      <c r="BA271" s="2535"/>
      <c r="BB271" s="2535"/>
      <c r="BC271" s="2535"/>
      <c r="BD271" s="2535"/>
      <c r="BE271" s="2535"/>
    </row>
    <row r="272" spans="1:57">
      <c r="A272" s="2535"/>
      <c r="B272" s="2535"/>
      <c r="C272" s="2535"/>
      <c r="D272" s="2535"/>
      <c r="E272" s="2535"/>
      <c r="F272" s="2535"/>
      <c r="G272" s="2535"/>
      <c r="H272" s="2535"/>
      <c r="I272" s="2535"/>
      <c r="J272" s="2535"/>
      <c r="K272" s="2571"/>
      <c r="L272" s="2571"/>
      <c r="M272" s="2571"/>
      <c r="N272" s="2535"/>
      <c r="O272" s="2535"/>
      <c r="P272" s="2535"/>
      <c r="Q272" s="2461"/>
      <c r="R272" s="2535"/>
      <c r="S272" s="2535"/>
      <c r="T272" s="2535"/>
      <c r="U272" s="2535"/>
      <c r="V272" s="2535"/>
      <c r="W272" s="2535"/>
      <c r="X272" s="2535"/>
      <c r="Y272" s="2535"/>
      <c r="Z272" s="2535"/>
      <c r="AA272" s="2535"/>
      <c r="AB272" s="2535"/>
      <c r="AC272" s="2535"/>
      <c r="AD272" s="2535"/>
      <c r="AE272" s="2535"/>
      <c r="AF272" s="2535"/>
      <c r="AG272" s="2535"/>
      <c r="AH272" s="2535"/>
      <c r="AI272" s="2535"/>
      <c r="AJ272" s="2535"/>
      <c r="AK272" s="2535"/>
      <c r="AL272" s="2535"/>
      <c r="AM272" s="2535"/>
      <c r="AN272" s="2535"/>
      <c r="AO272" s="2535"/>
      <c r="AP272" s="2535"/>
      <c r="AQ272" s="2535"/>
      <c r="AR272" s="2535"/>
      <c r="AS272" s="2535"/>
      <c r="AT272" s="2535"/>
      <c r="AU272" s="2535"/>
      <c r="AV272" s="2535"/>
      <c r="AW272" s="2535"/>
      <c r="AX272" s="2535"/>
      <c r="AY272" s="2535"/>
      <c r="AZ272" s="2535"/>
      <c r="BA272" s="2535"/>
      <c r="BB272" s="2535"/>
      <c r="BC272" s="2535"/>
      <c r="BD272" s="2535"/>
      <c r="BE272" s="2535"/>
    </row>
    <row r="273" spans="1:57">
      <c r="A273" s="2535"/>
      <c r="B273" s="2535"/>
      <c r="C273" s="2535"/>
      <c r="D273" s="2535"/>
      <c r="E273" s="2535"/>
      <c r="F273" s="2535"/>
      <c r="G273" s="2535"/>
      <c r="H273" s="2535"/>
      <c r="I273" s="2535"/>
      <c r="J273" s="2535"/>
      <c r="K273" s="2571"/>
      <c r="L273" s="2571"/>
      <c r="M273" s="2571"/>
      <c r="N273" s="2535"/>
      <c r="O273" s="2535"/>
      <c r="P273" s="2535"/>
      <c r="Q273" s="2461"/>
      <c r="R273" s="2535"/>
      <c r="S273" s="2535"/>
      <c r="T273" s="2535"/>
      <c r="U273" s="2535"/>
      <c r="V273" s="2535"/>
      <c r="W273" s="2535"/>
      <c r="X273" s="2535"/>
      <c r="Y273" s="2535"/>
      <c r="Z273" s="2535"/>
      <c r="AA273" s="2535"/>
      <c r="AB273" s="2535"/>
      <c r="AC273" s="2535"/>
      <c r="AD273" s="2535"/>
      <c r="AE273" s="2535"/>
      <c r="AF273" s="2535"/>
      <c r="AG273" s="2535"/>
      <c r="AH273" s="2535"/>
      <c r="AI273" s="2535"/>
      <c r="AJ273" s="2535"/>
      <c r="AK273" s="2535"/>
      <c r="AL273" s="2535"/>
      <c r="AM273" s="2535"/>
      <c r="AN273" s="2535"/>
      <c r="AO273" s="2535"/>
      <c r="AP273" s="2535"/>
      <c r="AQ273" s="2535"/>
      <c r="AR273" s="2535"/>
      <c r="AS273" s="2535"/>
      <c r="AT273" s="2535"/>
      <c r="AU273" s="2535"/>
      <c r="AV273" s="2535"/>
      <c r="AW273" s="2535"/>
      <c r="AX273" s="2535"/>
      <c r="AY273" s="2535"/>
      <c r="AZ273" s="2535"/>
      <c r="BA273" s="2535"/>
      <c r="BB273" s="2535"/>
      <c r="BC273" s="2535"/>
      <c r="BD273" s="2535"/>
      <c r="BE273" s="2535"/>
    </row>
    <row r="274" spans="1:57">
      <c r="A274" s="2535"/>
      <c r="B274" s="2535"/>
      <c r="C274" s="2535"/>
      <c r="D274" s="2535"/>
      <c r="E274" s="2535"/>
      <c r="F274" s="2535"/>
      <c r="G274" s="2535"/>
      <c r="H274" s="2535"/>
      <c r="I274" s="2535"/>
      <c r="J274" s="2535"/>
      <c r="K274" s="2571"/>
      <c r="L274" s="2571"/>
      <c r="M274" s="2571"/>
      <c r="N274" s="2535"/>
      <c r="O274" s="2535"/>
      <c r="P274" s="2535"/>
      <c r="Q274" s="2461"/>
      <c r="R274" s="2535"/>
      <c r="S274" s="2535"/>
      <c r="T274" s="2535"/>
      <c r="U274" s="2535"/>
      <c r="V274" s="2535"/>
      <c r="W274" s="2535"/>
      <c r="X274" s="2535"/>
      <c r="Y274" s="2535"/>
      <c r="Z274" s="2535"/>
      <c r="AA274" s="2535"/>
      <c r="AB274" s="2535"/>
      <c r="AC274" s="2535"/>
      <c r="AD274" s="2535"/>
      <c r="AE274" s="2535"/>
      <c r="AF274" s="2535"/>
      <c r="AG274" s="2535"/>
      <c r="AH274" s="2535"/>
      <c r="AI274" s="2535"/>
      <c r="AJ274" s="2535"/>
      <c r="AK274" s="2535"/>
      <c r="AL274" s="2535"/>
      <c r="AM274" s="2535"/>
      <c r="AN274" s="2535"/>
      <c r="AO274" s="2535"/>
      <c r="AP274" s="2535"/>
      <c r="AQ274" s="2535"/>
      <c r="AR274" s="2535"/>
      <c r="AS274" s="2535"/>
      <c r="AT274" s="2535"/>
      <c r="AU274" s="2535"/>
      <c r="AV274" s="2535"/>
      <c r="AW274" s="2535"/>
      <c r="AX274" s="2535"/>
      <c r="AY274" s="2535"/>
      <c r="AZ274" s="2535"/>
      <c r="BA274" s="2535"/>
      <c r="BB274" s="2535"/>
      <c r="BC274" s="2535"/>
      <c r="BD274" s="2535"/>
      <c r="BE274" s="2535"/>
    </row>
    <row r="275" spans="1:57">
      <c r="A275" s="2535"/>
      <c r="B275" s="2535"/>
      <c r="C275" s="2535"/>
      <c r="D275" s="2535"/>
      <c r="E275" s="2535"/>
      <c r="F275" s="2535"/>
      <c r="G275" s="2535"/>
      <c r="H275" s="2535"/>
      <c r="I275" s="2535"/>
      <c r="J275" s="2535"/>
      <c r="K275" s="2571"/>
      <c r="L275" s="2571"/>
      <c r="M275" s="2571"/>
      <c r="N275" s="2535"/>
      <c r="O275" s="2535"/>
      <c r="P275" s="2535"/>
      <c r="Q275" s="2461"/>
      <c r="R275" s="2535"/>
      <c r="S275" s="2535"/>
      <c r="T275" s="2535"/>
      <c r="U275" s="2535"/>
      <c r="V275" s="2535"/>
      <c r="W275" s="2535"/>
      <c r="X275" s="2535"/>
      <c r="Y275" s="2535"/>
      <c r="Z275" s="2535"/>
      <c r="AA275" s="2535"/>
      <c r="AB275" s="2535"/>
      <c r="AC275" s="2535"/>
      <c r="AD275" s="2535"/>
      <c r="AE275" s="2535"/>
      <c r="AF275" s="2535"/>
      <c r="AG275" s="2535"/>
      <c r="AH275" s="2535"/>
      <c r="AI275" s="2535"/>
      <c r="AJ275" s="2535"/>
      <c r="AK275" s="2535"/>
      <c r="AL275" s="2535"/>
      <c r="AM275" s="2535"/>
      <c r="AN275" s="2535"/>
      <c r="AO275" s="2535"/>
      <c r="AP275" s="2535"/>
      <c r="AQ275" s="2535"/>
      <c r="AR275" s="2535"/>
      <c r="AS275" s="2535"/>
      <c r="AT275" s="2535"/>
      <c r="AU275" s="2535"/>
      <c r="AV275" s="2535"/>
      <c r="AW275" s="2535"/>
      <c r="AX275" s="2535"/>
      <c r="AY275" s="2535"/>
      <c r="AZ275" s="2535"/>
      <c r="BA275" s="2535"/>
      <c r="BB275" s="2535"/>
      <c r="BC275" s="2535"/>
      <c r="BD275" s="2535"/>
      <c r="BE275" s="2535"/>
    </row>
    <row r="276" spans="1:57">
      <c r="A276" s="2535"/>
      <c r="B276" s="2535"/>
      <c r="C276" s="2535"/>
      <c r="D276" s="2535"/>
      <c r="E276" s="2535"/>
      <c r="F276" s="2535"/>
      <c r="G276" s="2535"/>
      <c r="H276" s="2535"/>
      <c r="I276" s="2535"/>
      <c r="J276" s="2535"/>
      <c r="K276" s="2571"/>
      <c r="L276" s="2571"/>
      <c r="M276" s="2571"/>
      <c r="N276" s="2535"/>
      <c r="O276" s="2535"/>
      <c r="P276" s="2535"/>
      <c r="Q276" s="2461"/>
      <c r="R276" s="2535"/>
      <c r="S276" s="2535"/>
      <c r="T276" s="2535"/>
      <c r="U276" s="2535"/>
      <c r="V276" s="2535"/>
      <c r="W276" s="2535"/>
      <c r="X276" s="2535"/>
      <c r="Y276" s="2535"/>
      <c r="Z276" s="2535"/>
      <c r="AA276" s="2535"/>
      <c r="AB276" s="2535"/>
      <c r="AC276" s="2535"/>
      <c r="AD276" s="2535"/>
      <c r="AE276" s="2535"/>
      <c r="AF276" s="2535"/>
      <c r="AG276" s="2535"/>
      <c r="AH276" s="2535"/>
      <c r="AI276" s="2535"/>
      <c r="AJ276" s="2535"/>
      <c r="AK276" s="2535"/>
      <c r="AL276" s="2535"/>
      <c r="AM276" s="2535"/>
      <c r="AN276" s="2535"/>
      <c r="AO276" s="2535"/>
      <c r="AP276" s="2535"/>
      <c r="AQ276" s="2535"/>
      <c r="AR276" s="2535"/>
      <c r="AS276" s="2535"/>
      <c r="AT276" s="2535"/>
      <c r="AU276" s="2535"/>
      <c r="AV276" s="2535"/>
      <c r="AW276" s="2535"/>
      <c r="AX276" s="2535"/>
      <c r="AY276" s="2535"/>
      <c r="AZ276" s="2535"/>
      <c r="BA276" s="2535"/>
      <c r="BB276" s="2535"/>
      <c r="BC276" s="2535"/>
      <c r="BD276" s="2535"/>
      <c r="BE276" s="2535"/>
    </row>
    <row r="277" spans="1:57">
      <c r="A277" s="2535"/>
      <c r="B277" s="2535"/>
      <c r="C277" s="2535"/>
      <c r="D277" s="2535"/>
      <c r="E277" s="2535"/>
      <c r="F277" s="2535"/>
      <c r="G277" s="2535"/>
      <c r="H277" s="2535"/>
      <c r="I277" s="2535"/>
      <c r="J277" s="2535"/>
      <c r="K277" s="2571"/>
      <c r="L277" s="2571"/>
      <c r="M277" s="2571"/>
      <c r="N277" s="2535"/>
      <c r="O277" s="2535"/>
      <c r="P277" s="2535"/>
      <c r="Q277" s="2461"/>
      <c r="R277" s="2535"/>
      <c r="S277" s="2535"/>
      <c r="T277" s="2535"/>
      <c r="U277" s="2535"/>
      <c r="V277" s="2535"/>
      <c r="W277" s="2535"/>
      <c r="X277" s="2535"/>
      <c r="Y277" s="2535"/>
      <c r="Z277" s="2535"/>
      <c r="AA277" s="2535"/>
      <c r="AB277" s="2535"/>
      <c r="AC277" s="2535"/>
      <c r="AD277" s="2535"/>
      <c r="AE277" s="2535"/>
      <c r="AF277" s="2535"/>
      <c r="AG277" s="2535"/>
      <c r="AH277" s="2535"/>
      <c r="AI277" s="2535"/>
      <c r="AJ277" s="2535"/>
      <c r="AK277" s="2535"/>
      <c r="AL277" s="2535"/>
      <c r="AM277" s="2535"/>
      <c r="AN277" s="2535"/>
      <c r="AO277" s="2535"/>
      <c r="AP277" s="2535"/>
      <c r="AQ277" s="2535"/>
      <c r="AR277" s="2535"/>
      <c r="AS277" s="2535"/>
      <c r="AT277" s="2535"/>
      <c r="AU277" s="2535"/>
      <c r="AV277" s="2535"/>
      <c r="AW277" s="2535"/>
      <c r="AX277" s="2535"/>
      <c r="AY277" s="2535"/>
      <c r="AZ277" s="2535"/>
      <c r="BA277" s="2535"/>
      <c r="BB277" s="2535"/>
      <c r="BC277" s="2535"/>
      <c r="BD277" s="2535"/>
      <c r="BE277" s="2535"/>
    </row>
    <row r="278" spans="1:57">
      <c r="A278" s="2535"/>
      <c r="B278" s="2535"/>
      <c r="C278" s="2535"/>
      <c r="D278" s="2535"/>
      <c r="E278" s="2535"/>
      <c r="F278" s="2535"/>
      <c r="G278" s="2535"/>
      <c r="H278" s="2535"/>
      <c r="I278" s="2535"/>
      <c r="J278" s="2535"/>
      <c r="K278" s="2571"/>
      <c r="L278" s="2571"/>
      <c r="M278" s="2571"/>
      <c r="N278" s="2535"/>
      <c r="O278" s="2535"/>
      <c r="P278" s="2535"/>
      <c r="Q278" s="2461"/>
      <c r="R278" s="2535"/>
      <c r="S278" s="2535"/>
      <c r="T278" s="2535"/>
      <c r="U278" s="2535"/>
      <c r="V278" s="2535"/>
      <c r="W278" s="2535"/>
      <c r="X278" s="2535"/>
      <c r="Y278" s="2535"/>
      <c r="Z278" s="2535"/>
      <c r="AA278" s="2535"/>
      <c r="AB278" s="2535"/>
      <c r="AC278" s="2535"/>
      <c r="AD278" s="2535"/>
      <c r="AE278" s="2535"/>
      <c r="AF278" s="2535"/>
      <c r="AG278" s="2535"/>
      <c r="AH278" s="2535"/>
      <c r="AI278" s="2535"/>
      <c r="AJ278" s="2535"/>
      <c r="AK278" s="2535"/>
      <c r="AL278" s="2535"/>
      <c r="AM278" s="2535"/>
      <c r="AN278" s="2535"/>
      <c r="AO278" s="2535"/>
      <c r="AP278" s="2535"/>
      <c r="AQ278" s="2535"/>
      <c r="AR278" s="2535"/>
      <c r="AS278" s="2535"/>
      <c r="AT278" s="2535"/>
      <c r="AU278" s="2535"/>
      <c r="AV278" s="2535"/>
      <c r="AW278" s="2535"/>
      <c r="AX278" s="2535"/>
      <c r="AY278" s="2535"/>
      <c r="AZ278" s="2535"/>
      <c r="BA278" s="2535"/>
      <c r="BB278" s="2535"/>
      <c r="BC278" s="2535"/>
      <c r="BD278" s="2535"/>
      <c r="BE278" s="2535"/>
    </row>
    <row r="279" spans="1:57">
      <c r="A279" s="2535"/>
      <c r="B279" s="2535"/>
      <c r="C279" s="2535"/>
      <c r="D279" s="2535"/>
      <c r="E279" s="2535"/>
      <c r="F279" s="2535"/>
      <c r="G279" s="2535"/>
      <c r="H279" s="2535"/>
      <c r="I279" s="2535"/>
      <c r="J279" s="2535"/>
      <c r="K279" s="2571"/>
      <c r="L279" s="2571"/>
      <c r="M279" s="2571"/>
      <c r="N279" s="2535"/>
      <c r="O279" s="2535"/>
      <c r="P279" s="2535"/>
      <c r="Q279" s="2461"/>
      <c r="R279" s="2535"/>
      <c r="S279" s="2535"/>
      <c r="T279" s="2535"/>
      <c r="U279" s="2535"/>
      <c r="V279" s="2535"/>
      <c r="W279" s="2535"/>
      <c r="X279" s="2535"/>
      <c r="Y279" s="2535"/>
      <c r="Z279" s="2535"/>
      <c r="AA279" s="2535"/>
      <c r="AB279" s="2535"/>
      <c r="AC279" s="2535"/>
      <c r="AD279" s="2535"/>
      <c r="AE279" s="2535"/>
      <c r="AF279" s="2535"/>
      <c r="AG279" s="2535"/>
      <c r="AH279" s="2535"/>
      <c r="AI279" s="2535"/>
      <c r="AJ279" s="2535"/>
      <c r="AK279" s="2535"/>
      <c r="AL279" s="2535"/>
      <c r="AM279" s="2535"/>
      <c r="AN279" s="2535"/>
      <c r="AO279" s="2535"/>
      <c r="AP279" s="2535"/>
      <c r="AQ279" s="2535"/>
      <c r="AR279" s="2535"/>
      <c r="AS279" s="2535"/>
      <c r="AT279" s="2535"/>
      <c r="AU279" s="2535"/>
      <c r="AV279" s="2535"/>
      <c r="AW279" s="2535"/>
      <c r="AX279" s="2535"/>
      <c r="AY279" s="2535"/>
      <c r="AZ279" s="2535"/>
      <c r="BA279" s="2535"/>
      <c r="BB279" s="2535"/>
      <c r="BC279" s="2535"/>
      <c r="BD279" s="2535"/>
      <c r="BE279" s="2535"/>
    </row>
    <row r="280" spans="1:57">
      <c r="A280" s="2535"/>
      <c r="B280" s="2535"/>
      <c r="C280" s="2535"/>
      <c r="D280" s="2535"/>
      <c r="E280" s="2535"/>
      <c r="F280" s="2535"/>
      <c r="G280" s="2535"/>
      <c r="H280" s="2535"/>
      <c r="I280" s="2535"/>
      <c r="J280" s="2535"/>
      <c r="K280" s="2571"/>
      <c r="L280" s="2571"/>
      <c r="M280" s="2571"/>
      <c r="N280" s="2535"/>
      <c r="O280" s="2535"/>
      <c r="P280" s="2535"/>
      <c r="Q280" s="2461"/>
      <c r="R280" s="2535"/>
      <c r="S280" s="2535"/>
      <c r="T280" s="2535"/>
      <c r="U280" s="2535"/>
      <c r="V280" s="2535"/>
      <c r="W280" s="2535"/>
      <c r="X280" s="2535"/>
      <c r="Y280" s="2535"/>
      <c r="Z280" s="2535"/>
      <c r="AA280" s="2535"/>
      <c r="AB280" s="2535"/>
      <c r="AC280" s="2535"/>
      <c r="AD280" s="2535"/>
      <c r="AE280" s="2535"/>
      <c r="AF280" s="2535"/>
      <c r="AG280" s="2535"/>
      <c r="AH280" s="2535"/>
      <c r="AI280" s="2535"/>
      <c r="AJ280" s="2535"/>
      <c r="AK280" s="2535"/>
      <c r="AL280" s="2535"/>
      <c r="AM280" s="2535"/>
      <c r="AN280" s="2535"/>
      <c r="AO280" s="2535"/>
      <c r="AP280" s="2535"/>
      <c r="AQ280" s="2535"/>
      <c r="AR280" s="2535"/>
      <c r="AS280" s="2535"/>
      <c r="AT280" s="2535"/>
      <c r="AU280" s="2535"/>
      <c r="AV280" s="2535"/>
      <c r="AW280" s="2535"/>
      <c r="AX280" s="2535"/>
      <c r="AY280" s="2535"/>
      <c r="AZ280" s="2535"/>
      <c r="BA280" s="2535"/>
      <c r="BB280" s="2535"/>
      <c r="BC280" s="2535"/>
      <c r="BD280" s="2535"/>
      <c r="BE280" s="2535"/>
    </row>
    <row r="281" spans="1:57">
      <c r="A281" s="2535"/>
      <c r="B281" s="2535"/>
      <c r="C281" s="2535"/>
      <c r="D281" s="2535"/>
      <c r="E281" s="2535"/>
      <c r="F281" s="2535"/>
      <c r="G281" s="2535"/>
      <c r="H281" s="2535"/>
      <c r="I281" s="2535"/>
      <c r="J281" s="2535"/>
      <c r="K281" s="2571"/>
      <c r="L281" s="2571"/>
      <c r="M281" s="2571"/>
      <c r="N281" s="2535"/>
      <c r="O281" s="2535"/>
      <c r="P281" s="2535"/>
      <c r="Q281" s="2461"/>
      <c r="R281" s="2535"/>
      <c r="S281" s="2535"/>
      <c r="T281" s="2535"/>
      <c r="U281" s="2535"/>
      <c r="V281" s="2535"/>
      <c r="W281" s="2535"/>
      <c r="X281" s="2535"/>
      <c r="Y281" s="2535"/>
      <c r="Z281" s="2535"/>
      <c r="AA281" s="2535"/>
      <c r="AB281" s="2535"/>
      <c r="AC281" s="2535"/>
      <c r="AD281" s="2535"/>
      <c r="AE281" s="2535"/>
      <c r="AF281" s="2535"/>
      <c r="AG281" s="2535"/>
      <c r="AH281" s="2535"/>
      <c r="AI281" s="2535"/>
      <c r="AJ281" s="2535"/>
      <c r="AK281" s="2535"/>
      <c r="AL281" s="2535"/>
      <c r="AM281" s="2535"/>
      <c r="AN281" s="2535"/>
      <c r="AO281" s="2535"/>
      <c r="AP281" s="2535"/>
      <c r="AQ281" s="2535"/>
      <c r="AR281" s="2535"/>
      <c r="AS281" s="2535"/>
      <c r="AT281" s="2535"/>
      <c r="AU281" s="2535"/>
      <c r="AV281" s="2535"/>
      <c r="AW281" s="2535"/>
      <c r="AX281" s="2535"/>
      <c r="AY281" s="2535"/>
      <c r="AZ281" s="2535"/>
      <c r="BA281" s="2535"/>
      <c r="BB281" s="2535"/>
      <c r="BC281" s="2535"/>
      <c r="BD281" s="2535"/>
      <c r="BE281" s="2535"/>
    </row>
    <row r="282" spans="1:57">
      <c r="A282" s="2535"/>
      <c r="B282" s="2535"/>
      <c r="C282" s="2535"/>
      <c r="D282" s="2535"/>
      <c r="E282" s="2535"/>
      <c r="F282" s="2535"/>
      <c r="G282" s="2535"/>
      <c r="H282" s="2535"/>
      <c r="I282" s="2535"/>
      <c r="J282" s="2535"/>
      <c r="K282" s="2571"/>
      <c r="L282" s="2571"/>
      <c r="M282" s="2571"/>
      <c r="N282" s="2535"/>
      <c r="O282" s="2535"/>
      <c r="P282" s="2535"/>
      <c r="Q282" s="2461"/>
      <c r="R282" s="2535"/>
      <c r="S282" s="2535"/>
      <c r="T282" s="2535"/>
      <c r="U282" s="2535"/>
      <c r="V282" s="2535"/>
      <c r="W282" s="2535"/>
      <c r="X282" s="2535"/>
      <c r="Y282" s="2535"/>
      <c r="Z282" s="2535"/>
      <c r="AA282" s="2535"/>
      <c r="AB282" s="2535"/>
      <c r="AC282" s="2535"/>
      <c r="AD282" s="2535"/>
      <c r="AE282" s="2535"/>
      <c r="AF282" s="2535"/>
      <c r="AG282" s="2535"/>
      <c r="AH282" s="2535"/>
      <c r="AI282" s="2535"/>
      <c r="AJ282" s="2535"/>
      <c r="AK282" s="2535"/>
      <c r="AL282" s="2535"/>
      <c r="AM282" s="2535"/>
      <c r="AN282" s="2535"/>
      <c r="AO282" s="2535"/>
      <c r="AP282" s="2535"/>
      <c r="AQ282" s="2535"/>
      <c r="AR282" s="2535"/>
      <c r="AS282" s="2535"/>
      <c r="AT282" s="2535"/>
      <c r="AU282" s="2535"/>
      <c r="AV282" s="2535"/>
      <c r="AW282" s="2535"/>
      <c r="AX282" s="2535"/>
      <c r="AY282" s="2535"/>
      <c r="AZ282" s="2535"/>
      <c r="BA282" s="2535"/>
      <c r="BB282" s="2535"/>
      <c r="BC282" s="2535"/>
      <c r="BD282" s="2535"/>
      <c r="BE282" s="2535"/>
    </row>
    <row r="283" spans="1:57">
      <c r="A283" s="2535"/>
      <c r="B283" s="2535"/>
      <c r="C283" s="2535"/>
      <c r="D283" s="2535"/>
      <c r="E283" s="2535"/>
      <c r="F283" s="2535"/>
      <c r="G283" s="2535"/>
      <c r="H283" s="2535"/>
      <c r="I283" s="2535"/>
      <c r="J283" s="2535"/>
      <c r="K283" s="2571"/>
      <c r="L283" s="2571"/>
      <c r="M283" s="2571"/>
      <c r="N283" s="2535"/>
      <c r="O283" s="2535"/>
      <c r="P283" s="2535"/>
      <c r="Q283" s="2461"/>
      <c r="R283" s="2535"/>
      <c r="S283" s="2535"/>
      <c r="T283" s="2535"/>
      <c r="U283" s="2535"/>
      <c r="V283" s="2535"/>
      <c r="W283" s="2535"/>
      <c r="X283" s="2535"/>
      <c r="Y283" s="2535"/>
      <c r="Z283" s="2535"/>
      <c r="AA283" s="2535"/>
      <c r="AB283" s="2535"/>
      <c r="AC283" s="2535"/>
      <c r="AD283" s="2535"/>
      <c r="AE283" s="2535"/>
      <c r="AF283" s="2535"/>
      <c r="AG283" s="2535"/>
      <c r="AH283" s="2535"/>
      <c r="AI283" s="2535"/>
      <c r="AJ283" s="2535"/>
      <c r="AK283" s="2535"/>
      <c r="AL283" s="2535"/>
      <c r="AM283" s="2535"/>
      <c r="AN283" s="2535"/>
      <c r="AO283" s="2535"/>
      <c r="AP283" s="2535"/>
      <c r="AQ283" s="2535"/>
      <c r="AR283" s="2535"/>
      <c r="AS283" s="2535"/>
      <c r="AT283" s="2535"/>
      <c r="AU283" s="2535"/>
      <c r="AV283" s="2535"/>
      <c r="AW283" s="2535"/>
      <c r="AX283" s="2535"/>
      <c r="AY283" s="2535"/>
      <c r="AZ283" s="2535"/>
      <c r="BA283" s="2535"/>
      <c r="BB283" s="2535"/>
      <c r="BC283" s="2535"/>
      <c r="BD283" s="2535"/>
      <c r="BE283" s="2535"/>
    </row>
    <row r="284" spans="1:57">
      <c r="A284" s="2535"/>
      <c r="B284" s="2535"/>
      <c r="C284" s="2535"/>
      <c r="D284" s="2535"/>
      <c r="E284" s="2535"/>
      <c r="F284" s="2535"/>
      <c r="G284" s="2535"/>
      <c r="H284" s="2535"/>
      <c r="I284" s="2535"/>
      <c r="J284" s="2535"/>
      <c r="K284" s="2571"/>
      <c r="L284" s="2571"/>
      <c r="M284" s="2571"/>
      <c r="N284" s="2535"/>
      <c r="O284" s="2535"/>
      <c r="P284" s="2535"/>
      <c r="Q284" s="2461"/>
      <c r="R284" s="2535"/>
      <c r="S284" s="2535"/>
      <c r="T284" s="2535"/>
      <c r="U284" s="2535"/>
      <c r="V284" s="2535"/>
      <c r="W284" s="2535"/>
      <c r="X284" s="2535"/>
      <c r="Y284" s="2535"/>
      <c r="Z284" s="2535"/>
      <c r="AA284" s="2535"/>
      <c r="AB284" s="2535"/>
      <c r="AC284" s="2535"/>
      <c r="AD284" s="2535"/>
      <c r="AE284" s="2535"/>
      <c r="AF284" s="2535"/>
      <c r="AG284" s="2535"/>
      <c r="AH284" s="2535"/>
      <c r="AI284" s="2535"/>
      <c r="AJ284" s="2535"/>
      <c r="AK284" s="2535"/>
      <c r="AL284" s="2535"/>
      <c r="AM284" s="2535"/>
      <c r="AN284" s="2535"/>
      <c r="AO284" s="2535"/>
      <c r="AP284" s="2535"/>
      <c r="AQ284" s="2535"/>
      <c r="AR284" s="2535"/>
      <c r="AS284" s="2535"/>
      <c r="AT284" s="2535"/>
      <c r="AU284" s="2535"/>
      <c r="AV284" s="2535"/>
      <c r="AW284" s="2535"/>
      <c r="AX284" s="2535"/>
      <c r="AY284" s="2535"/>
      <c r="AZ284" s="2535"/>
      <c r="BA284" s="2535"/>
      <c r="BB284" s="2535"/>
      <c r="BC284" s="2535"/>
      <c r="BD284" s="2535"/>
      <c r="BE284" s="2535"/>
    </row>
    <row r="285" spans="1:57">
      <c r="A285" s="2535"/>
      <c r="B285" s="2535"/>
      <c r="C285" s="2535"/>
      <c r="D285" s="2535"/>
      <c r="E285" s="2535"/>
      <c r="F285" s="2535"/>
      <c r="G285" s="2535"/>
      <c r="H285" s="2535"/>
      <c r="I285" s="2535"/>
      <c r="J285" s="2535"/>
      <c r="K285" s="2571"/>
      <c r="L285" s="2571"/>
      <c r="M285" s="2571"/>
      <c r="N285" s="2535"/>
      <c r="O285" s="2535"/>
      <c r="P285" s="2535"/>
      <c r="Q285" s="2461"/>
      <c r="R285" s="2535"/>
      <c r="S285" s="2535"/>
      <c r="T285" s="2535"/>
      <c r="U285" s="2535"/>
      <c r="V285" s="2535"/>
      <c r="W285" s="2535"/>
      <c r="X285" s="2535"/>
      <c r="Y285" s="2535"/>
      <c r="Z285" s="2535"/>
      <c r="AA285" s="2535"/>
      <c r="AB285" s="2535"/>
      <c r="AC285" s="2535"/>
      <c r="AD285" s="2535"/>
      <c r="AE285" s="2535"/>
      <c r="AF285" s="2535"/>
      <c r="AG285" s="2535"/>
      <c r="AH285" s="2535"/>
      <c r="AI285" s="2535"/>
      <c r="AJ285" s="2535"/>
      <c r="AK285" s="2535"/>
      <c r="AL285" s="2535"/>
      <c r="AM285" s="2535"/>
      <c r="AN285" s="2535"/>
      <c r="AO285" s="2535"/>
      <c r="AP285" s="2535"/>
      <c r="AQ285" s="2535"/>
      <c r="AR285" s="2535"/>
      <c r="AS285" s="2535"/>
      <c r="AT285" s="2535"/>
      <c r="AU285" s="2535"/>
      <c r="AV285" s="2535"/>
      <c r="AW285" s="2535"/>
      <c r="AX285" s="2535"/>
      <c r="AY285" s="2535"/>
      <c r="AZ285" s="2535"/>
      <c r="BA285" s="2535"/>
      <c r="BB285" s="2535"/>
      <c r="BC285" s="2535"/>
      <c r="BD285" s="2535"/>
      <c r="BE285" s="2535"/>
    </row>
    <row r="286" spans="1:57">
      <c r="A286" s="2535"/>
      <c r="B286" s="2535"/>
      <c r="C286" s="2535"/>
      <c r="D286" s="2535"/>
      <c r="E286" s="2535"/>
      <c r="F286" s="2535"/>
      <c r="G286" s="2535"/>
      <c r="H286" s="2535"/>
      <c r="I286" s="2535"/>
      <c r="J286" s="2535"/>
      <c r="K286" s="2571"/>
      <c r="L286" s="2571"/>
      <c r="M286" s="2571"/>
      <c r="N286" s="2535"/>
      <c r="O286" s="2535"/>
      <c r="P286" s="2535"/>
      <c r="Q286" s="2461"/>
      <c r="R286" s="2535"/>
      <c r="S286" s="2535"/>
      <c r="T286" s="2535"/>
      <c r="U286" s="2535"/>
      <c r="V286" s="2535"/>
      <c r="W286" s="2535"/>
      <c r="X286" s="2535"/>
      <c r="Y286" s="2535"/>
      <c r="Z286" s="2535"/>
      <c r="AA286" s="2535"/>
      <c r="AB286" s="2535"/>
      <c r="AC286" s="2535"/>
      <c r="AD286" s="2535"/>
      <c r="AE286" s="2535"/>
      <c r="AF286" s="2535"/>
      <c r="AG286" s="2535"/>
      <c r="AH286" s="2535"/>
      <c r="AI286" s="2535"/>
      <c r="AJ286" s="2535"/>
      <c r="AK286" s="2535"/>
      <c r="AL286" s="2535"/>
      <c r="AM286" s="2535"/>
      <c r="AN286" s="2535"/>
      <c r="AO286" s="2535"/>
      <c r="AP286" s="2535"/>
      <c r="AQ286" s="2535"/>
      <c r="AR286" s="2535"/>
      <c r="AS286" s="2535"/>
      <c r="AT286" s="2535"/>
      <c r="AU286" s="2535"/>
      <c r="AV286" s="2535"/>
      <c r="AW286" s="2535"/>
      <c r="AX286" s="2535"/>
      <c r="AY286" s="2535"/>
      <c r="AZ286" s="2535"/>
      <c r="BA286" s="2535"/>
      <c r="BB286" s="2535"/>
      <c r="BC286" s="2535"/>
      <c r="BD286" s="2535"/>
      <c r="BE286" s="2535"/>
    </row>
    <row r="287" spans="1:57">
      <c r="A287" s="2535"/>
      <c r="B287" s="2535"/>
      <c r="C287" s="2535"/>
      <c r="D287" s="2535"/>
      <c r="E287" s="2535"/>
      <c r="F287" s="2535"/>
      <c r="G287" s="2535"/>
      <c r="H287" s="2535"/>
      <c r="I287" s="2535"/>
      <c r="J287" s="2535"/>
      <c r="K287" s="2571"/>
      <c r="L287" s="2571"/>
      <c r="M287" s="2571"/>
      <c r="N287" s="2535"/>
      <c r="O287" s="2535"/>
      <c r="P287" s="2535"/>
      <c r="Q287" s="2461"/>
      <c r="R287" s="2535"/>
      <c r="S287" s="2535"/>
      <c r="T287" s="2535"/>
      <c r="U287" s="2535"/>
      <c r="V287" s="2535"/>
      <c r="W287" s="2535"/>
      <c r="X287" s="2535"/>
      <c r="Y287" s="2535"/>
      <c r="Z287" s="2535"/>
      <c r="AA287" s="2535"/>
      <c r="AB287" s="2535"/>
      <c r="AC287" s="2535"/>
      <c r="AD287" s="2535"/>
      <c r="AE287" s="2535"/>
      <c r="AF287" s="2535"/>
      <c r="AG287" s="2535"/>
      <c r="AH287" s="2535"/>
      <c r="AI287" s="2535"/>
      <c r="AJ287" s="2535"/>
      <c r="AK287" s="2535"/>
      <c r="AL287" s="2535"/>
      <c r="AM287" s="2535"/>
      <c r="AN287" s="2535"/>
      <c r="AO287" s="2535"/>
      <c r="AP287" s="2535"/>
      <c r="AQ287" s="2535"/>
      <c r="AR287" s="2535"/>
      <c r="AS287" s="2535"/>
      <c r="AT287" s="2535"/>
      <c r="AU287" s="2535"/>
      <c r="AV287" s="2535"/>
      <c r="AW287" s="2535"/>
      <c r="AX287" s="2535"/>
      <c r="AY287" s="2535"/>
      <c r="AZ287" s="2535"/>
      <c r="BA287" s="2535"/>
      <c r="BB287" s="2535"/>
      <c r="BC287" s="2535"/>
      <c r="BD287" s="2535"/>
      <c r="BE287" s="2535"/>
    </row>
    <row r="288" spans="1:57">
      <c r="A288" s="2535"/>
      <c r="B288" s="2535"/>
      <c r="C288" s="2535"/>
      <c r="D288" s="2535"/>
      <c r="E288" s="2535"/>
      <c r="F288" s="2535"/>
      <c r="G288" s="2535"/>
      <c r="H288" s="2535"/>
      <c r="I288" s="2535"/>
      <c r="J288" s="2535"/>
      <c r="K288" s="2571"/>
      <c r="L288" s="2571"/>
      <c r="M288" s="2571"/>
      <c r="N288" s="2535"/>
      <c r="O288" s="2535"/>
      <c r="P288" s="2535"/>
      <c r="Q288" s="2461"/>
      <c r="R288" s="2535"/>
      <c r="S288" s="2535"/>
      <c r="T288" s="2535"/>
      <c r="U288" s="2535"/>
      <c r="V288" s="2535"/>
      <c r="W288" s="2535"/>
      <c r="X288" s="2535"/>
      <c r="Y288" s="2535"/>
      <c r="Z288" s="2535"/>
      <c r="AA288" s="2535"/>
      <c r="AB288" s="2535"/>
      <c r="AC288" s="2535"/>
      <c r="AD288" s="2535"/>
      <c r="AE288" s="2535"/>
      <c r="AF288" s="2535"/>
      <c r="AG288" s="2535"/>
      <c r="AH288" s="2535"/>
      <c r="AI288" s="2535"/>
      <c r="AJ288" s="2535"/>
      <c r="AK288" s="2535"/>
      <c r="AL288" s="2535"/>
      <c r="AM288" s="2535"/>
      <c r="AN288" s="2535"/>
      <c r="AO288" s="2535"/>
      <c r="AP288" s="2535"/>
      <c r="AQ288" s="2535"/>
      <c r="AR288" s="2535"/>
      <c r="AS288" s="2535"/>
      <c r="AT288" s="2535"/>
      <c r="AU288" s="2535"/>
      <c r="AV288" s="2535"/>
      <c r="AW288" s="2535"/>
      <c r="AX288" s="2535"/>
      <c r="AY288" s="2535"/>
      <c r="AZ288" s="2535"/>
      <c r="BA288" s="2535"/>
      <c r="BB288" s="2535"/>
      <c r="BC288" s="2535"/>
      <c r="BD288" s="2535"/>
      <c r="BE288" s="2535"/>
    </row>
    <row r="289" spans="1:57">
      <c r="A289" s="2535"/>
      <c r="B289" s="2535"/>
      <c r="C289" s="2535"/>
      <c r="D289" s="2535"/>
      <c r="E289" s="2535"/>
      <c r="F289" s="2535"/>
      <c r="G289" s="2535"/>
      <c r="H289" s="2535"/>
      <c r="I289" s="2535"/>
      <c r="J289" s="2535"/>
      <c r="K289" s="2571"/>
      <c r="L289" s="2571"/>
      <c r="M289" s="2571"/>
      <c r="N289" s="2535"/>
      <c r="O289" s="2535"/>
      <c r="P289" s="2535"/>
      <c r="Q289" s="2461"/>
      <c r="R289" s="2535"/>
      <c r="S289" s="2535"/>
      <c r="T289" s="2535"/>
      <c r="U289" s="2535"/>
      <c r="V289" s="2535"/>
      <c r="W289" s="2535"/>
      <c r="X289" s="2535"/>
      <c r="Y289" s="2535"/>
      <c r="Z289" s="2535"/>
      <c r="AA289" s="2535"/>
      <c r="AB289" s="2535"/>
      <c r="AC289" s="2535"/>
      <c r="AD289" s="2535"/>
      <c r="AE289" s="2535"/>
      <c r="AF289" s="2535"/>
      <c r="AG289" s="2535"/>
      <c r="AH289" s="2535"/>
      <c r="AI289" s="2535"/>
      <c r="AJ289" s="2535"/>
      <c r="AK289" s="2535"/>
      <c r="AL289" s="2535"/>
      <c r="AM289" s="2535"/>
      <c r="AN289" s="2535"/>
      <c r="AO289" s="2535"/>
      <c r="AP289" s="2535"/>
      <c r="AQ289" s="2535"/>
      <c r="AR289" s="2535"/>
      <c r="AS289" s="2535"/>
      <c r="AT289" s="2535"/>
      <c r="AU289" s="2535"/>
      <c r="AV289" s="2535"/>
      <c r="AW289" s="2535"/>
      <c r="AX289" s="2535"/>
      <c r="AY289" s="2535"/>
      <c r="AZ289" s="2535"/>
      <c r="BA289" s="2535"/>
      <c r="BB289" s="2535"/>
      <c r="BC289" s="2535"/>
      <c r="BD289" s="2535"/>
      <c r="BE289" s="2535"/>
    </row>
    <row r="290" spans="1:57">
      <c r="A290" s="2535"/>
      <c r="B290" s="2535"/>
      <c r="C290" s="2535"/>
      <c r="D290" s="2535"/>
      <c r="E290" s="2535"/>
      <c r="F290" s="2535"/>
      <c r="G290" s="2535"/>
      <c r="H290" s="2535"/>
      <c r="I290" s="2535"/>
      <c r="J290" s="2535"/>
      <c r="K290" s="2571"/>
      <c r="L290" s="2571"/>
      <c r="M290" s="2571"/>
      <c r="N290" s="2535"/>
      <c r="O290" s="2535"/>
      <c r="P290" s="2535"/>
      <c r="Q290" s="2461"/>
      <c r="R290" s="2535"/>
      <c r="S290" s="2535"/>
      <c r="T290" s="2535"/>
      <c r="U290" s="2535"/>
      <c r="V290" s="2535"/>
      <c r="W290" s="2535"/>
      <c r="X290" s="2535"/>
      <c r="Y290" s="2535"/>
      <c r="Z290" s="2535"/>
      <c r="AA290" s="2535"/>
      <c r="AB290" s="2535"/>
      <c r="AC290" s="2535"/>
      <c r="AD290" s="2535"/>
      <c r="AE290" s="2535"/>
      <c r="AF290" s="2535"/>
      <c r="AG290" s="2535"/>
      <c r="AH290" s="2535"/>
      <c r="AI290" s="2535"/>
      <c r="AJ290" s="2535"/>
      <c r="AK290" s="2535"/>
      <c r="AL290" s="2535"/>
      <c r="AM290" s="2535"/>
      <c r="AN290" s="2535"/>
      <c r="AO290" s="2535"/>
      <c r="AP290" s="2535"/>
      <c r="AQ290" s="2535"/>
      <c r="AR290" s="2535"/>
      <c r="AS290" s="2535"/>
      <c r="AT290" s="2535"/>
      <c r="AU290" s="2535"/>
      <c r="AV290" s="2535"/>
      <c r="AW290" s="2535"/>
      <c r="AX290" s="2535"/>
      <c r="AY290" s="2535"/>
      <c r="AZ290" s="2535"/>
      <c r="BA290" s="2535"/>
      <c r="BB290" s="2535"/>
      <c r="BC290" s="2535"/>
      <c r="BD290" s="2535"/>
      <c r="BE290" s="2535"/>
    </row>
    <row r="291" spans="1:57">
      <c r="A291" s="2535"/>
      <c r="B291" s="2535"/>
      <c r="C291" s="2535"/>
      <c r="D291" s="2535"/>
      <c r="E291" s="2535"/>
      <c r="F291" s="2535"/>
      <c r="G291" s="2535"/>
      <c r="H291" s="2535"/>
      <c r="I291" s="2535"/>
      <c r="J291" s="2535"/>
      <c r="K291" s="2571"/>
      <c r="L291" s="2571"/>
      <c r="M291" s="2571"/>
      <c r="N291" s="2535"/>
      <c r="O291" s="2535"/>
      <c r="P291" s="2535"/>
      <c r="Q291" s="2461"/>
      <c r="R291" s="2535"/>
      <c r="S291" s="2535"/>
      <c r="T291" s="2535"/>
      <c r="U291" s="2535"/>
      <c r="V291" s="2535"/>
      <c r="W291" s="2535"/>
      <c r="X291" s="2535"/>
      <c r="Y291" s="2535"/>
      <c r="Z291" s="2535"/>
      <c r="AA291" s="2535"/>
      <c r="AB291" s="2535"/>
      <c r="AC291" s="2535"/>
      <c r="AD291" s="2535"/>
      <c r="AE291" s="2535"/>
      <c r="AF291" s="2535"/>
      <c r="AG291" s="2535"/>
      <c r="AH291" s="2535"/>
      <c r="AI291" s="2535"/>
      <c r="AJ291" s="2535"/>
      <c r="AK291" s="2535"/>
      <c r="AL291" s="2535"/>
      <c r="AM291" s="2535"/>
      <c r="AN291" s="2535"/>
      <c r="AO291" s="2535"/>
      <c r="AP291" s="2535"/>
      <c r="AQ291" s="2535"/>
      <c r="AR291" s="2535"/>
      <c r="AS291" s="2535"/>
      <c r="AT291" s="2535"/>
      <c r="AU291" s="2535"/>
      <c r="AV291" s="2535"/>
      <c r="AW291" s="2535"/>
      <c r="AX291" s="2535"/>
      <c r="AY291" s="2535"/>
      <c r="AZ291" s="2535"/>
      <c r="BA291" s="2535"/>
      <c r="BB291" s="2535"/>
      <c r="BC291" s="2535"/>
      <c r="BD291" s="2535"/>
      <c r="BE291" s="2535"/>
    </row>
    <row r="292" spans="1:57">
      <c r="A292" s="2535"/>
      <c r="B292" s="2535"/>
      <c r="C292" s="2535"/>
      <c r="D292" s="2535"/>
      <c r="E292" s="2535"/>
      <c r="F292" s="2535"/>
      <c r="G292" s="2535"/>
      <c r="H292" s="2535"/>
      <c r="I292" s="2535"/>
      <c r="J292" s="2535"/>
      <c r="K292" s="2571"/>
      <c r="L292" s="2571"/>
      <c r="M292" s="2571"/>
      <c r="N292" s="2535"/>
      <c r="O292" s="2535"/>
      <c r="P292" s="2535"/>
      <c r="Q292" s="2461"/>
      <c r="R292" s="2535"/>
      <c r="S292" s="2535"/>
      <c r="T292" s="2535"/>
      <c r="U292" s="2535"/>
      <c r="V292" s="2535"/>
      <c r="W292" s="2535"/>
      <c r="X292" s="2535"/>
      <c r="Y292" s="2535"/>
      <c r="Z292" s="2535"/>
      <c r="AA292" s="2535"/>
      <c r="AB292" s="2535"/>
      <c r="AC292" s="2535"/>
      <c r="AD292" s="2535"/>
      <c r="AE292" s="2535"/>
      <c r="AF292" s="2535"/>
      <c r="AG292" s="2535"/>
      <c r="AH292" s="2535"/>
      <c r="AI292" s="2535"/>
      <c r="AJ292" s="2535"/>
      <c r="AK292" s="2535"/>
      <c r="AL292" s="2535"/>
      <c r="AM292" s="2535"/>
      <c r="AN292" s="2535"/>
      <c r="AO292" s="2535"/>
      <c r="AP292" s="2535"/>
      <c r="AQ292" s="2535"/>
      <c r="AR292" s="2535"/>
      <c r="AS292" s="2535"/>
      <c r="AT292" s="2535"/>
      <c r="AU292" s="2535"/>
      <c r="AV292" s="2535"/>
      <c r="AW292" s="2535"/>
      <c r="AX292" s="2535"/>
      <c r="AY292" s="2535"/>
      <c r="AZ292" s="2535"/>
      <c r="BA292" s="2535"/>
      <c r="BB292" s="2535"/>
      <c r="BC292" s="2535"/>
      <c r="BD292" s="2535"/>
      <c r="BE292" s="2535"/>
    </row>
    <row r="293" spans="1:57">
      <c r="A293" s="2535"/>
      <c r="B293" s="2535"/>
      <c r="C293" s="2535"/>
      <c r="D293" s="2535"/>
      <c r="E293" s="2535"/>
      <c r="F293" s="2535"/>
      <c r="G293" s="2535"/>
      <c r="H293" s="2535"/>
      <c r="I293" s="2535"/>
      <c r="J293" s="2535"/>
      <c r="K293" s="2571"/>
      <c r="L293" s="2571"/>
      <c r="M293" s="2571"/>
      <c r="N293" s="2535"/>
      <c r="O293" s="2535"/>
      <c r="P293" s="2535"/>
      <c r="Q293" s="2461"/>
      <c r="R293" s="2535"/>
      <c r="S293" s="2535"/>
      <c r="T293" s="2535"/>
      <c r="U293" s="2535"/>
      <c r="V293" s="2535"/>
      <c r="W293" s="2535"/>
      <c r="X293" s="2535"/>
      <c r="Y293" s="2535"/>
      <c r="Z293" s="2535"/>
      <c r="AA293" s="2535"/>
      <c r="AB293" s="2535"/>
      <c r="AC293" s="2535"/>
      <c r="AD293" s="2535"/>
      <c r="AE293" s="2535"/>
      <c r="AF293" s="2535"/>
      <c r="AG293" s="2535"/>
      <c r="AH293" s="2535"/>
      <c r="AI293" s="2535"/>
      <c r="AJ293" s="2535"/>
      <c r="AK293" s="2535"/>
      <c r="AL293" s="2535"/>
      <c r="AM293" s="2535"/>
      <c r="AN293" s="2535"/>
      <c r="AO293" s="2535"/>
      <c r="AP293" s="2535"/>
      <c r="AQ293" s="2535"/>
      <c r="AR293" s="2535"/>
      <c r="AS293" s="2535"/>
      <c r="AT293" s="2535"/>
      <c r="AU293" s="2535"/>
      <c r="AV293" s="2535"/>
      <c r="AW293" s="2535"/>
      <c r="AX293" s="2535"/>
      <c r="AY293" s="2535"/>
      <c r="AZ293" s="2535"/>
      <c r="BA293" s="2535"/>
      <c r="BB293" s="2535"/>
      <c r="BC293" s="2535"/>
      <c r="BD293" s="2535"/>
      <c r="BE293" s="2535"/>
    </row>
    <row r="294" spans="1:57">
      <c r="A294" s="2535"/>
      <c r="B294" s="2535"/>
      <c r="C294" s="2535"/>
      <c r="D294" s="2535"/>
      <c r="E294" s="2535"/>
      <c r="F294" s="2535"/>
      <c r="G294" s="2535"/>
      <c r="H294" s="2535"/>
      <c r="I294" s="2535"/>
      <c r="J294" s="2535"/>
      <c r="K294" s="2571"/>
      <c r="L294" s="2571"/>
      <c r="M294" s="2571"/>
      <c r="N294" s="2535"/>
      <c r="O294" s="2535"/>
      <c r="P294" s="2535"/>
      <c r="Q294" s="2461"/>
      <c r="R294" s="2535"/>
      <c r="S294" s="2535"/>
      <c r="T294" s="2535"/>
      <c r="U294" s="2535"/>
      <c r="V294" s="2535"/>
      <c r="W294" s="2535"/>
      <c r="X294" s="2535"/>
      <c r="Y294" s="2535"/>
      <c r="Z294" s="2535"/>
      <c r="AA294" s="2535"/>
      <c r="AB294" s="2535"/>
      <c r="AC294" s="2535"/>
      <c r="AD294" s="2535"/>
      <c r="AE294" s="2535"/>
      <c r="AF294" s="2535"/>
      <c r="AG294" s="2535"/>
      <c r="AH294" s="2535"/>
      <c r="AI294" s="2535"/>
      <c r="AJ294" s="2535"/>
      <c r="AK294" s="2535"/>
      <c r="AL294" s="2535"/>
      <c r="AM294" s="2535"/>
      <c r="AN294" s="2535"/>
      <c r="AO294" s="2535"/>
      <c r="AP294" s="2535"/>
      <c r="AQ294" s="2535"/>
      <c r="AR294" s="2535"/>
      <c r="AS294" s="2535"/>
      <c r="AT294" s="2535"/>
      <c r="AU294" s="2535"/>
      <c r="AV294" s="2535"/>
      <c r="AW294" s="2535"/>
      <c r="AX294" s="2535"/>
      <c r="AY294" s="2535"/>
      <c r="AZ294" s="2535"/>
      <c r="BA294" s="2535"/>
      <c r="BB294" s="2535"/>
      <c r="BC294" s="2535"/>
      <c r="BD294" s="2535"/>
      <c r="BE294" s="2535"/>
    </row>
    <row r="295" spans="1:57">
      <c r="A295" s="2535"/>
      <c r="B295" s="2535"/>
      <c r="C295" s="2535"/>
      <c r="D295" s="2535"/>
      <c r="E295" s="2535"/>
      <c r="F295" s="2535"/>
      <c r="G295" s="2535"/>
      <c r="H295" s="2535"/>
      <c r="I295" s="2535"/>
      <c r="J295" s="2535"/>
      <c r="K295" s="2571"/>
      <c r="L295" s="2571"/>
      <c r="M295" s="2571"/>
      <c r="N295" s="2535"/>
      <c r="O295" s="2535"/>
      <c r="P295" s="2535"/>
      <c r="Q295" s="2461"/>
      <c r="R295" s="2535"/>
      <c r="S295" s="2535"/>
      <c r="T295" s="2535"/>
      <c r="U295" s="2535"/>
      <c r="V295" s="2535"/>
      <c r="W295" s="2535"/>
      <c r="X295" s="2535"/>
      <c r="Y295" s="2535"/>
      <c r="Z295" s="2535"/>
      <c r="AA295" s="2535"/>
      <c r="AB295" s="2535"/>
      <c r="AC295" s="2535"/>
      <c r="AD295" s="2535"/>
      <c r="AE295" s="2535"/>
      <c r="AF295" s="2535"/>
      <c r="AG295" s="2535"/>
      <c r="AH295" s="2535"/>
      <c r="AI295" s="2535"/>
      <c r="AJ295" s="2535"/>
      <c r="AK295" s="2535"/>
      <c r="AL295" s="2535"/>
      <c r="AM295" s="2535"/>
      <c r="AN295" s="2535"/>
      <c r="AO295" s="2535"/>
      <c r="AP295" s="2535"/>
      <c r="AQ295" s="2535"/>
      <c r="AR295" s="2535"/>
      <c r="AS295" s="2535"/>
      <c r="AT295" s="2535"/>
      <c r="AU295" s="2535"/>
      <c r="AV295" s="2535"/>
      <c r="AW295" s="2535"/>
      <c r="AX295" s="2535"/>
      <c r="AY295" s="2535"/>
      <c r="AZ295" s="2535"/>
      <c r="BA295" s="2535"/>
      <c r="BB295" s="2535"/>
      <c r="BC295" s="2535"/>
      <c r="BD295" s="2535"/>
      <c r="BE295" s="2535"/>
    </row>
    <row r="296" spans="1:57">
      <c r="A296" s="2535"/>
      <c r="B296" s="2535"/>
      <c r="C296" s="2535"/>
      <c r="D296" s="2535"/>
      <c r="E296" s="2535"/>
      <c r="F296" s="2535"/>
      <c r="G296" s="2535"/>
      <c r="H296" s="2535"/>
      <c r="I296" s="2535"/>
      <c r="J296" s="2535"/>
      <c r="K296" s="2571"/>
      <c r="L296" s="2571"/>
      <c r="M296" s="2571"/>
      <c r="N296" s="2535"/>
      <c r="O296" s="2535"/>
      <c r="P296" s="2535"/>
      <c r="Q296" s="2461"/>
      <c r="R296" s="2535"/>
      <c r="S296" s="2535"/>
      <c r="T296" s="2535"/>
      <c r="U296" s="2535"/>
      <c r="V296" s="2535"/>
      <c r="W296" s="2535"/>
      <c r="X296" s="2535"/>
      <c r="Y296" s="2535"/>
      <c r="Z296" s="2535"/>
      <c r="AA296" s="2535"/>
      <c r="AB296" s="2535"/>
      <c r="AC296" s="2535"/>
      <c r="AD296" s="2535"/>
      <c r="AE296" s="2535"/>
      <c r="AF296" s="2535"/>
      <c r="AG296" s="2535"/>
      <c r="AH296" s="2535"/>
      <c r="AI296" s="2535"/>
      <c r="AJ296" s="2535"/>
      <c r="AK296" s="2535"/>
      <c r="AL296" s="2535"/>
      <c r="AM296" s="2535"/>
      <c r="AN296" s="2535"/>
      <c r="AO296" s="2535"/>
      <c r="AP296" s="2535"/>
      <c r="AQ296" s="2535"/>
      <c r="AR296" s="2535"/>
      <c r="AS296" s="2535"/>
      <c r="AT296" s="2535"/>
      <c r="AU296" s="2535"/>
      <c r="AV296" s="2535"/>
      <c r="AW296" s="2535"/>
      <c r="AX296" s="2535"/>
      <c r="AY296" s="2535"/>
      <c r="AZ296" s="2535"/>
      <c r="BA296" s="2535"/>
      <c r="BB296" s="2535"/>
      <c r="BC296" s="2535"/>
      <c r="BD296" s="2535"/>
      <c r="BE296" s="2535"/>
    </row>
    <row r="297" spans="1:57">
      <c r="A297" s="2535"/>
      <c r="B297" s="2535"/>
      <c r="C297" s="2535"/>
      <c r="D297" s="2535"/>
      <c r="E297" s="2535"/>
      <c r="F297" s="2535"/>
      <c r="G297" s="2535"/>
      <c r="H297" s="2535"/>
      <c r="I297" s="2535"/>
      <c r="J297" s="2535"/>
      <c r="K297" s="2571"/>
      <c r="L297" s="2571"/>
      <c r="M297" s="2571"/>
      <c r="N297" s="2535"/>
      <c r="O297" s="2535"/>
      <c r="P297" s="2535"/>
      <c r="Q297" s="2461"/>
      <c r="R297" s="2535"/>
      <c r="S297" s="2535"/>
      <c r="T297" s="2535"/>
      <c r="U297" s="2535"/>
      <c r="V297" s="2535"/>
      <c r="W297" s="2535"/>
      <c r="X297" s="2535"/>
      <c r="Y297" s="2535"/>
      <c r="Z297" s="2535"/>
      <c r="AA297" s="2535"/>
      <c r="AB297" s="2535"/>
      <c r="AC297" s="2535"/>
      <c r="AD297" s="2535"/>
      <c r="AE297" s="2535"/>
      <c r="AF297" s="2535"/>
      <c r="AG297" s="2535"/>
      <c r="AH297" s="2535"/>
      <c r="AI297" s="2535"/>
      <c r="AJ297" s="2535"/>
      <c r="AK297" s="2535"/>
      <c r="AL297" s="2535"/>
      <c r="AM297" s="2535"/>
      <c r="AN297" s="2535"/>
      <c r="AO297" s="2535"/>
      <c r="AP297" s="2535"/>
      <c r="AQ297" s="2535"/>
      <c r="AR297" s="2535"/>
      <c r="AS297" s="2535"/>
      <c r="AT297" s="2535"/>
      <c r="AU297" s="2535"/>
      <c r="AV297" s="2535"/>
      <c r="AW297" s="2535"/>
      <c r="AX297" s="2535"/>
      <c r="AY297" s="2535"/>
      <c r="AZ297" s="2535"/>
      <c r="BA297" s="2535"/>
      <c r="BB297" s="2535"/>
      <c r="BC297" s="2535"/>
      <c r="BD297" s="2535"/>
      <c r="BE297" s="2535"/>
    </row>
    <row r="298" spans="1:57">
      <c r="A298" s="2535"/>
      <c r="B298" s="2535"/>
      <c r="C298" s="2535"/>
      <c r="D298" s="2535"/>
      <c r="E298" s="2535"/>
      <c r="F298" s="2535"/>
      <c r="G298" s="2535"/>
      <c r="H298" s="2535"/>
      <c r="I298" s="2535"/>
      <c r="J298" s="2535"/>
      <c r="K298" s="2571"/>
      <c r="L298" s="2571"/>
      <c r="M298" s="2571"/>
      <c r="N298" s="2535"/>
      <c r="O298" s="2535"/>
      <c r="P298" s="2535"/>
      <c r="Q298" s="2461"/>
      <c r="R298" s="2535"/>
      <c r="S298" s="2535"/>
      <c r="T298" s="2535"/>
      <c r="U298" s="2535"/>
      <c r="V298" s="2535"/>
      <c r="W298" s="2535"/>
      <c r="X298" s="2535"/>
      <c r="Y298" s="2535"/>
      <c r="Z298" s="2535"/>
      <c r="AA298" s="2535"/>
      <c r="AB298" s="2535"/>
      <c r="AC298" s="2535"/>
      <c r="AD298" s="2535"/>
      <c r="AE298" s="2535"/>
      <c r="AF298" s="2535"/>
      <c r="AG298" s="2535"/>
      <c r="AH298" s="2535"/>
      <c r="AI298" s="2535"/>
      <c r="AJ298" s="2535"/>
      <c r="AK298" s="2535"/>
      <c r="AL298" s="2535"/>
      <c r="AM298" s="2535"/>
      <c r="AN298" s="2535"/>
      <c r="AO298" s="2535"/>
      <c r="AP298" s="2535"/>
      <c r="AQ298" s="2535"/>
      <c r="AR298" s="2535"/>
      <c r="AS298" s="2535"/>
      <c r="AT298" s="2535"/>
      <c r="AU298" s="2535"/>
      <c r="AV298" s="2535"/>
      <c r="AW298" s="2535"/>
      <c r="AX298" s="2535"/>
      <c r="AY298" s="2535"/>
      <c r="AZ298" s="2535"/>
      <c r="BA298" s="2535"/>
      <c r="BB298" s="2535"/>
      <c r="BC298" s="2535"/>
      <c r="BD298" s="2535"/>
      <c r="BE298" s="2535"/>
    </row>
    <row r="299" spans="1:57">
      <c r="A299" s="2535"/>
      <c r="B299" s="2535"/>
      <c r="C299" s="2535"/>
      <c r="D299" s="2535"/>
      <c r="E299" s="2535"/>
      <c r="F299" s="2535"/>
      <c r="G299" s="2535"/>
      <c r="H299" s="2535"/>
      <c r="I299" s="2535"/>
      <c r="J299" s="2535"/>
      <c r="K299" s="2571"/>
      <c r="L299" s="2571"/>
      <c r="M299" s="2571"/>
      <c r="N299" s="2535"/>
      <c r="O299" s="2535"/>
      <c r="P299" s="2535"/>
      <c r="Q299" s="2461"/>
      <c r="R299" s="2535"/>
      <c r="S299" s="2535"/>
      <c r="T299" s="2535"/>
      <c r="U299" s="2535"/>
      <c r="V299" s="2535"/>
      <c r="W299" s="2535"/>
      <c r="X299" s="2535"/>
      <c r="Y299" s="2535"/>
      <c r="Z299" s="2535"/>
      <c r="AA299" s="2535"/>
      <c r="AB299" s="2535"/>
      <c r="AC299" s="2535"/>
      <c r="AD299" s="2535"/>
      <c r="AE299" s="2535"/>
      <c r="AF299" s="2535"/>
      <c r="AG299" s="2535"/>
      <c r="AH299" s="2535"/>
      <c r="AI299" s="2535"/>
      <c r="AJ299" s="2535"/>
      <c r="AK299" s="2535"/>
      <c r="AL299" s="2535"/>
      <c r="AM299" s="2535"/>
      <c r="AN299" s="2535"/>
      <c r="AO299" s="2535"/>
      <c r="AP299" s="2535"/>
      <c r="AQ299" s="2535"/>
      <c r="AR299" s="2535"/>
      <c r="AS299" s="2535"/>
      <c r="AT299" s="2535"/>
      <c r="AU299" s="2535"/>
      <c r="AV299" s="2535"/>
      <c r="AW299" s="2535"/>
      <c r="AX299" s="2535"/>
      <c r="AY299" s="2535"/>
      <c r="AZ299" s="2535"/>
      <c r="BA299" s="2535"/>
      <c r="BB299" s="2535"/>
      <c r="BC299" s="2535"/>
      <c r="BD299" s="2535"/>
      <c r="BE299" s="2535"/>
    </row>
    <row r="300" spans="1:57">
      <c r="A300" s="2535"/>
      <c r="B300" s="2535"/>
      <c r="C300" s="2535"/>
      <c r="D300" s="2535"/>
      <c r="E300" s="2535"/>
      <c r="F300" s="2535"/>
      <c r="G300" s="2535"/>
      <c r="H300" s="2535"/>
      <c r="I300" s="2535"/>
      <c r="J300" s="2535"/>
      <c r="K300" s="2571"/>
      <c r="L300" s="2571"/>
      <c r="M300" s="2571"/>
      <c r="N300" s="2535"/>
      <c r="O300" s="2535"/>
      <c r="P300" s="2535"/>
      <c r="Q300" s="2461"/>
      <c r="R300" s="2535"/>
      <c r="S300" s="2535"/>
      <c r="T300" s="2535"/>
      <c r="U300" s="2535"/>
      <c r="V300" s="2535"/>
      <c r="W300" s="2535"/>
      <c r="X300" s="2535"/>
      <c r="Y300" s="2535"/>
      <c r="Z300" s="2535"/>
      <c r="AA300" s="2535"/>
      <c r="AB300" s="2535"/>
      <c r="AC300" s="2535"/>
      <c r="AD300" s="2535"/>
      <c r="AE300" s="2535"/>
      <c r="AF300" s="2535"/>
      <c r="AG300" s="2535"/>
      <c r="AH300" s="2535"/>
      <c r="AI300" s="2535"/>
      <c r="AJ300" s="2535"/>
      <c r="AK300" s="2535"/>
      <c r="AL300" s="2535"/>
      <c r="AM300" s="2535"/>
      <c r="AN300" s="2535"/>
      <c r="AO300" s="2535"/>
      <c r="AP300" s="2535"/>
      <c r="AQ300" s="2535"/>
      <c r="AR300" s="2535"/>
      <c r="AS300" s="2535"/>
      <c r="AT300" s="2535"/>
      <c r="AU300" s="2535"/>
      <c r="AV300" s="2535"/>
      <c r="AW300" s="2535"/>
      <c r="AX300" s="2535"/>
      <c r="AY300" s="2535"/>
      <c r="AZ300" s="2535"/>
      <c r="BA300" s="2535"/>
      <c r="BB300" s="2535"/>
      <c r="BC300" s="2535"/>
      <c r="BD300" s="2535"/>
      <c r="BE300" s="2535"/>
    </row>
    <row r="301" spans="1:57">
      <c r="A301" s="2535"/>
      <c r="B301" s="2535"/>
      <c r="C301" s="2535"/>
      <c r="D301" s="2535"/>
      <c r="E301" s="2535"/>
      <c r="F301" s="2535"/>
      <c r="G301" s="2535"/>
      <c r="H301" s="2535"/>
      <c r="I301" s="2535"/>
      <c r="J301" s="2535"/>
      <c r="K301" s="2571"/>
      <c r="L301" s="2571"/>
      <c r="M301" s="2571"/>
      <c r="N301" s="2535"/>
      <c r="O301" s="2535"/>
      <c r="P301" s="2535"/>
      <c r="Q301" s="2461"/>
      <c r="R301" s="2535"/>
      <c r="S301" s="2535"/>
      <c r="T301" s="2535"/>
      <c r="U301" s="2535"/>
      <c r="V301" s="2535"/>
      <c r="W301" s="2535"/>
      <c r="X301" s="2535"/>
      <c r="Y301" s="2535"/>
      <c r="Z301" s="2535"/>
      <c r="AA301" s="2535"/>
      <c r="AB301" s="2535"/>
      <c r="AC301" s="2535"/>
      <c r="AD301" s="2535"/>
      <c r="AE301" s="2535"/>
      <c r="AF301" s="2535"/>
      <c r="AG301" s="2535"/>
      <c r="AH301" s="2535"/>
      <c r="AI301" s="2535"/>
      <c r="AJ301" s="2535"/>
      <c r="AK301" s="2535"/>
      <c r="AL301" s="2535"/>
      <c r="AM301" s="2535"/>
      <c r="AN301" s="2535"/>
      <c r="AO301" s="2535"/>
      <c r="AP301" s="2535"/>
      <c r="AQ301" s="2535"/>
      <c r="AR301" s="2535"/>
      <c r="AS301" s="2535"/>
      <c r="AT301" s="2535"/>
      <c r="AU301" s="2535"/>
      <c r="AV301" s="2535"/>
      <c r="AW301" s="2535"/>
      <c r="AX301" s="2535"/>
      <c r="AY301" s="2535"/>
      <c r="AZ301" s="2535"/>
      <c r="BA301" s="2535"/>
      <c r="BB301" s="2535"/>
      <c r="BC301" s="2535"/>
      <c r="BD301" s="2535"/>
      <c r="BE301" s="2535"/>
    </row>
    <row r="302" spans="1:57">
      <c r="A302" s="2535"/>
      <c r="B302" s="2535"/>
      <c r="C302" s="2535"/>
      <c r="D302" s="2535"/>
      <c r="E302" s="2535"/>
      <c r="F302" s="2535"/>
      <c r="G302" s="2535"/>
      <c r="H302" s="2535"/>
      <c r="I302" s="2535"/>
      <c r="J302" s="2535"/>
      <c r="K302" s="2571"/>
      <c r="L302" s="2571"/>
      <c r="M302" s="2571"/>
      <c r="N302" s="2535"/>
      <c r="O302" s="2535"/>
      <c r="P302" s="2535"/>
      <c r="Q302" s="2461"/>
      <c r="R302" s="2535"/>
      <c r="S302" s="2535"/>
      <c r="T302" s="2535"/>
      <c r="U302" s="2535"/>
      <c r="V302" s="2535"/>
      <c r="W302" s="2535"/>
      <c r="X302" s="2535"/>
      <c r="Y302" s="2535"/>
      <c r="Z302" s="2535"/>
      <c r="AA302" s="2535"/>
      <c r="AB302" s="2535"/>
      <c r="AC302" s="2535"/>
      <c r="AD302" s="2535"/>
      <c r="AE302" s="2535"/>
      <c r="AF302" s="2535"/>
      <c r="AG302" s="2535"/>
      <c r="AH302" s="2535"/>
      <c r="AI302" s="2535"/>
      <c r="AJ302" s="2535"/>
      <c r="AK302" s="2535"/>
      <c r="AL302" s="2535"/>
      <c r="AM302" s="2535"/>
      <c r="AN302" s="2535"/>
      <c r="AO302" s="2535"/>
      <c r="AP302" s="2535"/>
      <c r="AQ302" s="2535"/>
      <c r="AR302" s="2535"/>
      <c r="AS302" s="2535"/>
      <c r="AT302" s="2535"/>
      <c r="AU302" s="2535"/>
      <c r="AV302" s="2535"/>
      <c r="AW302" s="2535"/>
      <c r="AX302" s="2535"/>
      <c r="AY302" s="2535"/>
      <c r="AZ302" s="2535"/>
      <c r="BA302" s="2535"/>
      <c r="BB302" s="2535"/>
      <c r="BC302" s="2535"/>
      <c r="BD302" s="2535"/>
      <c r="BE302" s="2535"/>
    </row>
    <row r="303" spans="1:57">
      <c r="A303" s="2535"/>
      <c r="B303" s="2535"/>
      <c r="C303" s="2535"/>
      <c r="D303" s="2535"/>
      <c r="E303" s="2535"/>
      <c r="F303" s="2535"/>
      <c r="G303" s="2535"/>
      <c r="H303" s="2535"/>
      <c r="I303" s="2535"/>
      <c r="J303" s="2535"/>
      <c r="K303" s="2571"/>
      <c r="L303" s="2571"/>
      <c r="M303" s="2571"/>
      <c r="N303" s="2535"/>
      <c r="O303" s="2535"/>
      <c r="P303" s="2535"/>
      <c r="Q303" s="2461"/>
      <c r="R303" s="2535"/>
      <c r="S303" s="2535"/>
      <c r="T303" s="2535"/>
      <c r="U303" s="2535"/>
      <c r="V303" s="2535"/>
      <c r="W303" s="2535"/>
      <c r="X303" s="2535"/>
      <c r="Y303" s="2535"/>
      <c r="Z303" s="2535"/>
      <c r="AA303" s="2535"/>
      <c r="AB303" s="2535"/>
      <c r="AC303" s="2535"/>
      <c r="AD303" s="2535"/>
      <c r="AE303" s="2535"/>
      <c r="AF303" s="2535"/>
      <c r="AG303" s="2535"/>
      <c r="AH303" s="2535"/>
      <c r="AI303" s="2535"/>
      <c r="AJ303" s="2535"/>
      <c r="AK303" s="2535"/>
      <c r="AL303" s="2535"/>
      <c r="AM303" s="2535"/>
      <c r="AN303" s="2535"/>
      <c r="AO303" s="2535"/>
      <c r="AP303" s="2535"/>
      <c r="AQ303" s="2535"/>
      <c r="AR303" s="2535"/>
      <c r="AS303" s="2535"/>
      <c r="AT303" s="2535"/>
      <c r="AU303" s="2535"/>
      <c r="AV303" s="2535"/>
      <c r="AW303" s="2535"/>
      <c r="AX303" s="2535"/>
      <c r="AY303" s="2535"/>
      <c r="AZ303" s="2535"/>
      <c r="BA303" s="2535"/>
      <c r="BB303" s="2535"/>
      <c r="BC303" s="2535"/>
      <c r="BD303" s="2535"/>
      <c r="BE303" s="2535"/>
    </row>
    <row r="304" spans="1:57">
      <c r="A304" s="2535"/>
      <c r="B304" s="2535"/>
      <c r="C304" s="2535"/>
      <c r="D304" s="2535"/>
      <c r="E304" s="2535"/>
      <c r="F304" s="2535"/>
      <c r="G304" s="2535"/>
      <c r="H304" s="2535"/>
      <c r="I304" s="2535"/>
      <c r="J304" s="2535"/>
      <c r="K304" s="2571"/>
      <c r="L304" s="2571"/>
      <c r="M304" s="2571"/>
      <c r="N304" s="2535"/>
      <c r="O304" s="2535"/>
      <c r="P304" s="2535"/>
      <c r="Q304" s="2461"/>
      <c r="R304" s="2535"/>
      <c r="S304" s="2535"/>
      <c r="T304" s="2535"/>
      <c r="U304" s="2535"/>
      <c r="V304" s="2535"/>
      <c r="W304" s="2535"/>
      <c r="X304" s="2535"/>
      <c r="Y304" s="2535"/>
      <c r="Z304" s="2535"/>
      <c r="AA304" s="2535"/>
      <c r="AB304" s="2535"/>
      <c r="AC304" s="2535"/>
      <c r="AD304" s="2535"/>
      <c r="AE304" s="2535"/>
      <c r="AF304" s="2535"/>
      <c r="AG304" s="2535"/>
      <c r="AH304" s="2535"/>
      <c r="AI304" s="2535"/>
      <c r="AJ304" s="2535"/>
      <c r="AK304" s="2535"/>
      <c r="AL304" s="2535"/>
      <c r="AM304" s="2535"/>
      <c r="AN304" s="2535"/>
      <c r="AO304" s="2535"/>
      <c r="AP304" s="2535"/>
      <c r="AQ304" s="2535"/>
      <c r="AR304" s="2535"/>
      <c r="AS304" s="2535"/>
      <c r="AT304" s="2535"/>
      <c r="AU304" s="2535"/>
      <c r="AV304" s="2535"/>
      <c r="AW304" s="2535"/>
      <c r="AX304" s="2535"/>
      <c r="AY304" s="2535"/>
      <c r="AZ304" s="2535"/>
      <c r="BA304" s="2535"/>
      <c r="BB304" s="2535"/>
      <c r="BC304" s="2535"/>
      <c r="BD304" s="2535"/>
      <c r="BE304" s="2535"/>
    </row>
    <row r="305" spans="1:57">
      <c r="A305" s="2535"/>
      <c r="B305" s="2535"/>
      <c r="C305" s="2535"/>
      <c r="D305" s="2535"/>
      <c r="E305" s="2535"/>
      <c r="F305" s="2535"/>
      <c r="G305" s="2535"/>
      <c r="H305" s="2535"/>
      <c r="I305" s="2535"/>
      <c r="J305" s="2535"/>
      <c r="K305" s="2571"/>
      <c r="L305" s="2571"/>
      <c r="M305" s="2571"/>
      <c r="N305" s="2535"/>
      <c r="O305" s="2535"/>
      <c r="P305" s="2535"/>
      <c r="Q305" s="2461"/>
      <c r="R305" s="2535"/>
      <c r="S305" s="2535"/>
      <c r="T305" s="2535"/>
      <c r="U305" s="2535"/>
      <c r="V305" s="2535"/>
      <c r="W305" s="2535"/>
      <c r="X305" s="2535"/>
      <c r="Y305" s="2535"/>
      <c r="Z305" s="2535"/>
      <c r="AA305" s="2535"/>
      <c r="AB305" s="2535"/>
      <c r="AC305" s="2535"/>
      <c r="AD305" s="2535"/>
      <c r="AE305" s="2535"/>
      <c r="AF305" s="2535"/>
      <c r="AG305" s="2535"/>
      <c r="AH305" s="2535"/>
      <c r="AI305" s="2535"/>
      <c r="AJ305" s="2535"/>
      <c r="AK305" s="2535"/>
      <c r="AL305" s="2535"/>
      <c r="AM305" s="2535"/>
      <c r="AN305" s="2535"/>
      <c r="AO305" s="2535"/>
      <c r="AP305" s="2535"/>
      <c r="AQ305" s="2535"/>
      <c r="AR305" s="2535"/>
      <c r="AS305" s="2535"/>
      <c r="AT305" s="2535"/>
      <c r="AU305" s="2535"/>
      <c r="AV305" s="2535"/>
      <c r="AW305" s="2535"/>
      <c r="AX305" s="2535"/>
      <c r="AY305" s="2535"/>
      <c r="AZ305" s="2535"/>
      <c r="BA305" s="2535"/>
      <c r="BB305" s="2535"/>
      <c r="BC305" s="2535"/>
      <c r="BD305" s="2535"/>
      <c r="BE305" s="2535"/>
    </row>
    <row r="306" spans="1:57">
      <c r="A306" s="2535"/>
      <c r="B306" s="2535"/>
      <c r="C306" s="2535"/>
      <c r="D306" s="2535"/>
      <c r="E306" s="2535"/>
      <c r="F306" s="2535"/>
      <c r="G306" s="2535"/>
      <c r="H306" s="2535"/>
      <c r="I306" s="2535"/>
      <c r="J306" s="2535"/>
      <c r="K306" s="2571"/>
      <c r="L306" s="2571"/>
      <c r="M306" s="2571"/>
      <c r="N306" s="2535"/>
      <c r="O306" s="2535"/>
      <c r="P306" s="2535"/>
      <c r="Q306" s="2461"/>
      <c r="R306" s="2535"/>
      <c r="S306" s="2535"/>
      <c r="T306" s="2535"/>
      <c r="U306" s="2535"/>
      <c r="V306" s="2535"/>
      <c r="W306" s="2535"/>
      <c r="X306" s="2535"/>
      <c r="Y306" s="2535"/>
      <c r="Z306" s="2535"/>
      <c r="AA306" s="2535"/>
      <c r="AB306" s="2535"/>
      <c r="AC306" s="2535"/>
      <c r="AD306" s="2535"/>
      <c r="AE306" s="2535"/>
      <c r="AF306" s="2535"/>
      <c r="AG306" s="2535"/>
      <c r="AH306" s="2535"/>
      <c r="AI306" s="2535"/>
      <c r="AJ306" s="2535"/>
      <c r="AK306" s="2535"/>
      <c r="AL306" s="2535"/>
      <c r="AM306" s="2535"/>
      <c r="AN306" s="2535"/>
      <c r="AO306" s="2535"/>
      <c r="AP306" s="2535"/>
      <c r="AQ306" s="2535"/>
      <c r="AR306" s="2535"/>
      <c r="AS306" s="2535"/>
      <c r="AT306" s="2535"/>
      <c r="AU306" s="2535"/>
      <c r="AV306" s="2535"/>
      <c r="AW306" s="2535"/>
      <c r="AX306" s="2535"/>
      <c r="AY306" s="2535"/>
      <c r="AZ306" s="2535"/>
      <c r="BA306" s="2535"/>
      <c r="BB306" s="2535"/>
      <c r="BC306" s="2535"/>
      <c r="BD306" s="2535"/>
      <c r="BE306" s="2535"/>
    </row>
    <row r="307" spans="1:57">
      <c r="A307" s="2535"/>
      <c r="B307" s="2535"/>
      <c r="C307" s="2535"/>
      <c r="D307" s="2535"/>
      <c r="E307" s="2535"/>
      <c r="F307" s="2535"/>
      <c r="G307" s="2535"/>
      <c r="H307" s="2535"/>
      <c r="I307" s="2535"/>
      <c r="J307" s="2535"/>
      <c r="K307" s="2571"/>
      <c r="L307" s="2571"/>
      <c r="M307" s="2571"/>
      <c r="N307" s="2535"/>
      <c r="O307" s="2535"/>
      <c r="P307" s="2535"/>
      <c r="Q307" s="2461"/>
      <c r="R307" s="2535"/>
      <c r="S307" s="2535"/>
      <c r="T307" s="2535"/>
      <c r="U307" s="2535"/>
      <c r="V307" s="2535"/>
      <c r="W307" s="2535"/>
      <c r="X307" s="2535"/>
      <c r="Y307" s="2535"/>
      <c r="Z307" s="2535"/>
      <c r="AA307" s="2535"/>
      <c r="AB307" s="2535"/>
      <c r="AC307" s="2535"/>
      <c r="AD307" s="2535"/>
      <c r="AE307" s="2535"/>
      <c r="AF307" s="2535"/>
      <c r="AG307" s="2535"/>
      <c r="AH307" s="2535"/>
      <c r="AI307" s="2535"/>
      <c r="AJ307" s="2535"/>
      <c r="AK307" s="2535"/>
      <c r="AL307" s="2535"/>
      <c r="AM307" s="2535"/>
      <c r="AN307" s="2535"/>
      <c r="AO307" s="2535"/>
      <c r="AP307" s="2535"/>
      <c r="AQ307" s="2535"/>
      <c r="AR307" s="2535"/>
      <c r="AS307" s="2535"/>
      <c r="AT307" s="2535"/>
      <c r="AU307" s="2535"/>
      <c r="AV307" s="2535"/>
      <c r="AW307" s="2535"/>
      <c r="AX307" s="2535"/>
      <c r="AY307" s="2535"/>
      <c r="AZ307" s="2535"/>
      <c r="BA307" s="2535"/>
      <c r="BB307" s="2535"/>
      <c r="BC307" s="2535"/>
      <c r="BD307" s="2535"/>
      <c r="BE307" s="2535"/>
    </row>
    <row r="308" spans="1:57">
      <c r="A308" s="2535"/>
      <c r="B308" s="2535"/>
      <c r="C308" s="2535"/>
      <c r="D308" s="2535"/>
      <c r="E308" s="2535"/>
      <c r="F308" s="2535"/>
      <c r="G308" s="2535"/>
      <c r="H308" s="2535"/>
      <c r="I308" s="2535"/>
      <c r="J308" s="2535"/>
      <c r="K308" s="2571"/>
      <c r="L308" s="2571"/>
      <c r="M308" s="2571"/>
      <c r="N308" s="2535"/>
      <c r="O308" s="2535"/>
      <c r="P308" s="2535"/>
      <c r="Q308" s="2461"/>
      <c r="R308" s="2535"/>
      <c r="S308" s="2535"/>
      <c r="T308" s="2535"/>
      <c r="U308" s="2535"/>
      <c r="V308" s="2535"/>
      <c r="W308" s="2535"/>
      <c r="X308" s="2535"/>
      <c r="Y308" s="2535"/>
      <c r="Z308" s="2535"/>
      <c r="AA308" s="2535"/>
      <c r="AB308" s="2535"/>
      <c r="AC308" s="2535"/>
      <c r="AD308" s="2535"/>
      <c r="AE308" s="2535"/>
      <c r="AF308" s="2535"/>
      <c r="AG308" s="2535"/>
      <c r="AH308" s="2535"/>
      <c r="AI308" s="2535"/>
      <c r="AJ308" s="2535"/>
      <c r="AK308" s="2535"/>
      <c r="AL308" s="2535"/>
      <c r="AM308" s="2535"/>
      <c r="AN308" s="2535"/>
      <c r="AO308" s="2535"/>
      <c r="AP308" s="2535"/>
      <c r="AQ308" s="2535"/>
      <c r="AR308" s="2535"/>
      <c r="AS308" s="2535"/>
      <c r="AT308" s="2535"/>
      <c r="AU308" s="2535"/>
      <c r="AV308" s="2535"/>
      <c r="AW308" s="2535"/>
      <c r="AX308" s="2535"/>
      <c r="AY308" s="2535"/>
      <c r="AZ308" s="2535"/>
      <c r="BA308" s="2535"/>
      <c r="BB308" s="2535"/>
      <c r="BC308" s="2535"/>
      <c r="BD308" s="2535"/>
      <c r="BE308" s="2535"/>
    </row>
    <row r="309" spans="1:57">
      <c r="A309" s="2535"/>
      <c r="B309" s="2535"/>
      <c r="C309" s="2535"/>
      <c r="D309" s="2535"/>
      <c r="E309" s="2535"/>
      <c r="F309" s="2535"/>
      <c r="G309" s="2535"/>
      <c r="H309" s="2535"/>
      <c r="I309" s="2535"/>
      <c r="J309" s="2535"/>
      <c r="K309" s="2571"/>
      <c r="L309" s="2571"/>
      <c r="M309" s="2571"/>
      <c r="N309" s="2535"/>
      <c r="O309" s="2535"/>
      <c r="P309" s="2535"/>
      <c r="Q309" s="2461"/>
      <c r="R309" s="2535"/>
      <c r="S309" s="2535"/>
      <c r="T309" s="2535"/>
      <c r="U309" s="2535"/>
      <c r="V309" s="2535"/>
      <c r="W309" s="2535"/>
      <c r="X309" s="2535"/>
      <c r="Y309" s="2535"/>
      <c r="Z309" s="2535"/>
      <c r="AA309" s="2535"/>
      <c r="AB309" s="2535"/>
      <c r="AC309" s="2535"/>
      <c r="AD309" s="2535"/>
      <c r="AE309" s="2535"/>
      <c r="AF309" s="2535"/>
      <c r="AG309" s="2535"/>
      <c r="AH309" s="2535"/>
      <c r="AI309" s="2535"/>
      <c r="AJ309" s="2535"/>
      <c r="AK309" s="2535"/>
      <c r="AL309" s="2535"/>
      <c r="AM309" s="2535"/>
      <c r="AN309" s="2535"/>
      <c r="AO309" s="2535"/>
      <c r="AP309" s="2535"/>
      <c r="AQ309" s="2535"/>
      <c r="AR309" s="2535"/>
      <c r="AS309" s="2535"/>
      <c r="AT309" s="2535"/>
      <c r="AU309" s="2535"/>
      <c r="AV309" s="2535"/>
      <c r="AW309" s="2535"/>
      <c r="AX309" s="2535"/>
      <c r="AY309" s="2535"/>
      <c r="AZ309" s="2535"/>
      <c r="BA309" s="2535"/>
      <c r="BB309" s="2535"/>
      <c r="BC309" s="2535"/>
      <c r="BD309" s="2535"/>
      <c r="BE309" s="2535"/>
    </row>
    <row r="310" spans="1:57">
      <c r="A310" s="2535"/>
      <c r="B310" s="2535"/>
      <c r="C310" s="2535"/>
      <c r="D310" s="2535"/>
      <c r="E310" s="2535"/>
      <c r="F310" s="2535"/>
      <c r="G310" s="2535"/>
      <c r="H310" s="2535"/>
      <c r="I310" s="2535"/>
      <c r="J310" s="2535"/>
      <c r="K310" s="2571"/>
      <c r="L310" s="2571"/>
      <c r="M310" s="2571"/>
      <c r="N310" s="2535"/>
      <c r="O310" s="2535"/>
      <c r="P310" s="2535"/>
      <c r="Q310" s="2461"/>
      <c r="R310" s="2535"/>
      <c r="S310" s="2535"/>
      <c r="T310" s="2535"/>
      <c r="U310" s="2535"/>
      <c r="V310" s="2535"/>
      <c r="W310" s="2535"/>
      <c r="X310" s="2535"/>
      <c r="Y310" s="2535"/>
      <c r="Z310" s="2535"/>
      <c r="AA310" s="2535"/>
      <c r="AB310" s="2535"/>
      <c r="AC310" s="2535"/>
      <c r="AD310" s="2535"/>
      <c r="AE310" s="2535"/>
      <c r="AF310" s="2535"/>
      <c r="AG310" s="2535"/>
      <c r="AH310" s="2535"/>
      <c r="AI310" s="2535"/>
      <c r="AJ310" s="2535"/>
      <c r="AK310" s="2535"/>
      <c r="AL310" s="2535"/>
      <c r="AM310" s="2535"/>
      <c r="AN310" s="2535"/>
      <c r="AO310" s="2535"/>
      <c r="AP310" s="2535"/>
      <c r="AQ310" s="2535"/>
      <c r="AR310" s="2535"/>
      <c r="AS310" s="2535"/>
      <c r="AT310" s="2535"/>
      <c r="AU310" s="2535"/>
      <c r="AV310" s="2535"/>
      <c r="AW310" s="2535"/>
      <c r="AX310" s="2535"/>
      <c r="AY310" s="2535"/>
      <c r="AZ310" s="2535"/>
      <c r="BA310" s="2535"/>
      <c r="BB310" s="2535"/>
      <c r="BC310" s="2535"/>
      <c r="BD310" s="2535"/>
      <c r="BE310" s="2535"/>
    </row>
    <row r="311" spans="1:57">
      <c r="A311" s="2535"/>
      <c r="B311" s="2535"/>
      <c r="C311" s="2535"/>
      <c r="D311" s="2535"/>
      <c r="E311" s="2535"/>
      <c r="F311" s="2535"/>
      <c r="G311" s="2535"/>
      <c r="H311" s="2535"/>
      <c r="I311" s="2535"/>
      <c r="J311" s="2535"/>
      <c r="K311" s="2571"/>
      <c r="L311" s="2571"/>
      <c r="M311" s="2571"/>
      <c r="N311" s="2535"/>
      <c r="O311" s="2535"/>
      <c r="P311" s="2535"/>
      <c r="Q311" s="2461"/>
      <c r="R311" s="2535"/>
      <c r="S311" s="2535"/>
      <c r="T311" s="2535"/>
      <c r="U311" s="2535"/>
      <c r="V311" s="2535"/>
      <c r="W311" s="2535"/>
      <c r="X311" s="2535"/>
      <c r="Y311" s="2535"/>
      <c r="Z311" s="2535"/>
      <c r="AA311" s="2535"/>
      <c r="AB311" s="2535"/>
      <c r="AC311" s="2535"/>
      <c r="AD311" s="2535"/>
      <c r="AE311" s="2535"/>
      <c r="AF311" s="2535"/>
      <c r="AG311" s="2535"/>
      <c r="AH311" s="2535"/>
      <c r="AI311" s="2535"/>
      <c r="AJ311" s="2535"/>
      <c r="AK311" s="2535"/>
      <c r="AL311" s="2535"/>
      <c r="AM311" s="2535"/>
      <c r="AN311" s="2535"/>
      <c r="AO311" s="2535"/>
      <c r="AP311" s="2535"/>
      <c r="AQ311" s="2535"/>
      <c r="AR311" s="2535"/>
      <c r="AS311" s="2535"/>
      <c r="AT311" s="2535"/>
      <c r="AU311" s="2535"/>
      <c r="AV311" s="2535"/>
      <c r="AW311" s="2535"/>
      <c r="AX311" s="2535"/>
      <c r="AY311" s="2535"/>
      <c r="AZ311" s="2535"/>
      <c r="BA311" s="2535"/>
      <c r="BB311" s="2535"/>
      <c r="BC311" s="2535"/>
      <c r="BD311" s="2535"/>
      <c r="BE311" s="2535"/>
    </row>
    <row r="312" spans="1:57">
      <c r="A312" s="2535"/>
      <c r="B312" s="2535"/>
      <c r="C312" s="2535"/>
      <c r="D312" s="2535"/>
      <c r="E312" s="2535"/>
      <c r="F312" s="2535"/>
      <c r="G312" s="2535"/>
      <c r="H312" s="2535"/>
      <c r="I312" s="2535"/>
      <c r="J312" s="2535"/>
      <c r="K312" s="2571"/>
      <c r="L312" s="2571"/>
      <c r="M312" s="2571"/>
      <c r="N312" s="2535"/>
      <c r="O312" s="2535"/>
      <c r="P312" s="2535"/>
      <c r="Q312" s="2461"/>
      <c r="R312" s="2535"/>
      <c r="S312" s="2535"/>
      <c r="T312" s="2535"/>
      <c r="U312" s="2535"/>
      <c r="V312" s="2535"/>
      <c r="W312" s="2535"/>
      <c r="X312" s="2535"/>
      <c r="Y312" s="2535"/>
      <c r="Z312" s="2535"/>
      <c r="AA312" s="2535"/>
      <c r="AB312" s="2535"/>
      <c r="AC312" s="2535"/>
      <c r="AD312" s="2535"/>
      <c r="AE312" s="2535"/>
      <c r="AF312" s="2535"/>
      <c r="AG312" s="2535"/>
      <c r="AH312" s="2535"/>
      <c r="AI312" s="2535"/>
      <c r="AJ312" s="2535"/>
      <c r="AK312" s="2535"/>
      <c r="AL312" s="2535"/>
      <c r="AM312" s="2535"/>
      <c r="AN312" s="2535"/>
      <c r="AO312" s="2535"/>
      <c r="AP312" s="2535"/>
      <c r="AQ312" s="2535"/>
      <c r="AR312" s="2535"/>
      <c r="AS312" s="2535"/>
      <c r="AT312" s="2535"/>
      <c r="AU312" s="2535"/>
      <c r="AV312" s="2535"/>
      <c r="AW312" s="2535"/>
      <c r="AX312" s="2535"/>
      <c r="AY312" s="2535"/>
      <c r="AZ312" s="2535"/>
      <c r="BA312" s="2535"/>
      <c r="BB312" s="2535"/>
      <c r="BC312" s="2535"/>
      <c r="BD312" s="2535"/>
      <c r="BE312" s="2535"/>
    </row>
    <row r="313" spans="1:57">
      <c r="A313" s="2535"/>
      <c r="B313" s="2535"/>
      <c r="C313" s="2535"/>
      <c r="D313" s="2535"/>
      <c r="E313" s="2535"/>
      <c r="F313" s="2535"/>
      <c r="G313" s="2535"/>
      <c r="H313" s="2535"/>
      <c r="I313" s="2535"/>
      <c r="J313" s="2535"/>
      <c r="K313" s="2571"/>
      <c r="L313" s="2571"/>
      <c r="M313" s="2571"/>
      <c r="N313" s="2535"/>
      <c r="O313" s="2535"/>
      <c r="P313" s="2535"/>
      <c r="Q313" s="2461"/>
      <c r="R313" s="2535"/>
      <c r="S313" s="2535"/>
      <c r="T313" s="2535"/>
      <c r="U313" s="2535"/>
      <c r="V313" s="2535"/>
      <c r="W313" s="2535"/>
      <c r="X313" s="2535"/>
      <c r="Y313" s="2535"/>
      <c r="Z313" s="2535"/>
      <c r="AA313" s="2535"/>
      <c r="AB313" s="2535"/>
      <c r="AC313" s="2535"/>
      <c r="AD313" s="2535"/>
      <c r="AE313" s="2535"/>
      <c r="AF313" s="2535"/>
      <c r="AG313" s="2535"/>
      <c r="AH313" s="2535"/>
      <c r="AI313" s="2535"/>
      <c r="AJ313" s="2535"/>
      <c r="AK313" s="2535"/>
      <c r="AL313" s="2535"/>
      <c r="AM313" s="2535"/>
      <c r="AN313" s="2535"/>
      <c r="AO313" s="2535"/>
      <c r="AP313" s="2535"/>
      <c r="AQ313" s="2535"/>
      <c r="AR313" s="2535"/>
      <c r="AS313" s="2535"/>
      <c r="AT313" s="2535"/>
      <c r="AU313" s="2535"/>
      <c r="AV313" s="2535"/>
      <c r="AW313" s="2535"/>
      <c r="AX313" s="2535"/>
      <c r="AY313" s="2535"/>
      <c r="AZ313" s="2535"/>
      <c r="BA313" s="2535"/>
      <c r="BB313" s="2535"/>
      <c r="BC313" s="2535"/>
      <c r="BD313" s="2535"/>
      <c r="BE313" s="2535"/>
    </row>
    <row r="314" spans="1:57">
      <c r="A314" s="2535"/>
      <c r="B314" s="2535"/>
      <c r="C314" s="2535"/>
      <c r="D314" s="2535"/>
      <c r="E314" s="2535"/>
      <c r="F314" s="2535"/>
      <c r="G314" s="2535"/>
      <c r="H314" s="2535"/>
      <c r="I314" s="2535"/>
      <c r="J314" s="2535"/>
      <c r="K314" s="2571"/>
      <c r="L314" s="2571"/>
      <c r="M314" s="2571"/>
      <c r="N314" s="2535"/>
      <c r="O314" s="2535"/>
      <c r="P314" s="2535"/>
      <c r="Q314" s="2461"/>
      <c r="R314" s="2535"/>
      <c r="S314" s="2535"/>
      <c r="T314" s="2535"/>
      <c r="U314" s="2535"/>
      <c r="V314" s="2535"/>
      <c r="W314" s="2535"/>
      <c r="X314" s="2535"/>
      <c r="Y314" s="2535"/>
      <c r="Z314" s="2535"/>
      <c r="AA314" s="2535"/>
      <c r="AB314" s="2535"/>
      <c r="AC314" s="2535"/>
      <c r="AD314" s="2535"/>
      <c r="AE314" s="2535"/>
      <c r="AF314" s="2535"/>
      <c r="AG314" s="2535"/>
      <c r="AH314" s="2535"/>
      <c r="AI314" s="2535"/>
      <c r="AJ314" s="2535"/>
      <c r="AK314" s="2535"/>
      <c r="AL314" s="2535"/>
      <c r="AM314" s="2535"/>
      <c r="AN314" s="2535"/>
      <c r="AO314" s="2535"/>
      <c r="AP314" s="2535"/>
      <c r="AQ314" s="2535"/>
      <c r="AR314" s="2535"/>
      <c r="AS314" s="2535"/>
      <c r="AT314" s="2535"/>
      <c r="AU314" s="2535"/>
      <c r="AV314" s="2535"/>
      <c r="AW314" s="2535"/>
      <c r="AX314" s="2535"/>
      <c r="AY314" s="2535"/>
      <c r="AZ314" s="2535"/>
      <c r="BA314" s="2535"/>
      <c r="BB314" s="2535"/>
      <c r="BC314" s="2535"/>
      <c r="BD314" s="2535"/>
      <c r="BE314" s="2535"/>
    </row>
    <row r="315" spans="1:57">
      <c r="A315" s="2535"/>
      <c r="B315" s="2535"/>
      <c r="C315" s="2535"/>
      <c r="D315" s="2535"/>
      <c r="E315" s="2535"/>
      <c r="F315" s="2535"/>
      <c r="G315" s="2535"/>
      <c r="H315" s="2535"/>
      <c r="I315" s="2535"/>
      <c r="J315" s="2535"/>
      <c r="K315" s="2571"/>
      <c r="L315" s="2571"/>
      <c r="M315" s="2571"/>
      <c r="N315" s="2535"/>
      <c r="O315" s="2535"/>
      <c r="P315" s="2535"/>
      <c r="Q315" s="2461"/>
      <c r="R315" s="2535"/>
      <c r="S315" s="2535"/>
      <c r="T315" s="2535"/>
      <c r="U315" s="2535"/>
      <c r="V315" s="2535"/>
      <c r="W315" s="2535"/>
      <c r="X315" s="2535"/>
      <c r="Y315" s="2535"/>
      <c r="Z315" s="2535"/>
      <c r="AA315" s="2535"/>
      <c r="AB315" s="2535"/>
      <c r="AC315" s="2535"/>
      <c r="AD315" s="2535"/>
      <c r="AE315" s="2535"/>
      <c r="AF315" s="2535"/>
      <c r="AG315" s="2535"/>
      <c r="AH315" s="2535"/>
      <c r="AI315" s="2535"/>
      <c r="AJ315" s="2535"/>
      <c r="AK315" s="2535"/>
      <c r="AL315" s="2535"/>
      <c r="AM315" s="2535"/>
      <c r="AN315" s="2535"/>
      <c r="AO315" s="2535"/>
      <c r="AP315" s="2535"/>
      <c r="AQ315" s="2535"/>
      <c r="AR315" s="2535"/>
      <c r="AS315" s="2535"/>
      <c r="AT315" s="2535"/>
      <c r="AU315" s="2535"/>
      <c r="AV315" s="2535"/>
      <c r="AW315" s="2535"/>
      <c r="AX315" s="2535"/>
      <c r="AY315" s="2535"/>
      <c r="AZ315" s="2535"/>
      <c r="BA315" s="2535"/>
      <c r="BB315" s="2535"/>
      <c r="BC315" s="2535"/>
      <c r="BD315" s="2535"/>
      <c r="BE315" s="2535"/>
    </row>
  </sheetData>
  <phoneticPr fontId="17"/>
  <pageMargins left="0.75" right="0.75" top="1" bottom="1" header="0.51200000000000001" footer="0.5120000000000000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G353"/>
  <sheetViews>
    <sheetView topLeftCell="A69" workbookViewId="0">
      <selection activeCell="T88" sqref="A82:T88"/>
    </sheetView>
  </sheetViews>
  <sheetFormatPr defaultColWidth="8" defaultRowHeight="12"/>
  <cols>
    <col min="1" max="2" width="10.625" style="2644" customWidth="1"/>
    <col min="3" max="4" width="10.625" style="2639" customWidth="1"/>
    <col min="5" max="6" width="9.75" style="2639" customWidth="1"/>
    <col min="7" max="7" width="10.625" style="2639" customWidth="1"/>
    <col min="8" max="10" width="9.75" style="2639" customWidth="1"/>
    <col min="11" max="11" width="11.875" style="2639" customWidth="1"/>
    <col min="12" max="14" width="9.75" style="2639" customWidth="1"/>
    <col min="15" max="15" width="10.5" style="2639" customWidth="1"/>
    <col min="16" max="16" width="7.5" style="2642" customWidth="1"/>
    <col min="17" max="17" width="6.875" style="2641" customWidth="1"/>
    <col min="18" max="18" width="7.625" style="2641" customWidth="1"/>
    <col min="19" max="19" width="4.625" style="2643" customWidth="1"/>
    <col min="20" max="20" width="11.125" style="2644" customWidth="1"/>
    <col min="21" max="21" width="7.125" style="2644" customWidth="1"/>
    <col min="22" max="22" width="10.875" style="2644" customWidth="1"/>
    <col min="23" max="23" width="7.125" style="2644" customWidth="1"/>
    <col min="24" max="24" width="13.625" style="2644" customWidth="1"/>
    <col min="25" max="25" width="10.125" style="2644" customWidth="1"/>
    <col min="26" max="27" width="8" style="2644" customWidth="1"/>
    <col min="28" max="28" width="10.75" style="2644" customWidth="1"/>
    <col min="29" max="16384" width="8" style="2644"/>
  </cols>
  <sheetData>
    <row r="1" spans="1:28">
      <c r="A1" s="2638" t="s">
        <v>1060</v>
      </c>
      <c r="B1" s="2639"/>
      <c r="J1" s="2640"/>
      <c r="K1" s="2640" t="s">
        <v>93</v>
      </c>
      <c r="L1" s="2640"/>
      <c r="M1" s="2641"/>
      <c r="N1" s="2641"/>
      <c r="O1" s="2640"/>
    </row>
    <row r="2" spans="1:28">
      <c r="O2" s="2639" t="s">
        <v>94</v>
      </c>
      <c r="X2" s="2639" t="s">
        <v>94</v>
      </c>
    </row>
    <row r="3" spans="1:28" ht="9" customHeight="1">
      <c r="A3" s="2645"/>
      <c r="B3" s="2646"/>
      <c r="C3" s="2647"/>
      <c r="D3" s="2647"/>
      <c r="E3" s="2647"/>
      <c r="F3" s="2647"/>
      <c r="G3" s="2647"/>
      <c r="H3" s="2647"/>
      <c r="I3" s="2647"/>
      <c r="J3" s="2647"/>
      <c r="K3" s="2648"/>
      <c r="L3" s="2648"/>
      <c r="M3" s="2648"/>
      <c r="N3" s="2647"/>
      <c r="O3" s="2649"/>
      <c r="P3" s="2650"/>
      <c r="Q3" s="2645"/>
      <c r="R3" s="2646"/>
      <c r="T3" s="2651"/>
      <c r="U3" s="2652"/>
      <c r="V3" s="2653"/>
      <c r="W3" s="2653"/>
      <c r="X3" s="2651"/>
      <c r="Y3" s="2652"/>
      <c r="Z3" s="2645"/>
      <c r="AA3" s="2647"/>
      <c r="AB3" s="2646"/>
    </row>
    <row r="4" spans="1:28" s="2671" customFormat="1">
      <c r="A4" s="2654"/>
      <c r="B4" s="2655"/>
      <c r="C4" s="2656" t="s">
        <v>95</v>
      </c>
      <c r="D4" s="2657" t="s">
        <v>96</v>
      </c>
      <c r="E4" s="2657" t="s">
        <v>97</v>
      </c>
      <c r="F4" s="2657" t="s">
        <v>98</v>
      </c>
      <c r="G4" s="2657" t="s">
        <v>99</v>
      </c>
      <c r="H4" s="2657" t="s">
        <v>100</v>
      </c>
      <c r="I4" s="2657" t="s">
        <v>101</v>
      </c>
      <c r="J4" s="2657" t="s">
        <v>102</v>
      </c>
      <c r="K4" s="2658" t="s">
        <v>103</v>
      </c>
      <c r="L4" s="2659"/>
      <c r="M4" s="2660"/>
      <c r="N4" s="2660"/>
      <c r="O4" s="2660"/>
      <c r="P4" s="2661" t="s">
        <v>104</v>
      </c>
      <c r="Q4" s="2662" t="s">
        <v>104</v>
      </c>
      <c r="R4" s="2663"/>
      <c r="S4" s="2664"/>
      <c r="T4" s="2654"/>
      <c r="U4" s="2665" t="s">
        <v>1074</v>
      </c>
      <c r="V4" s="2666"/>
      <c r="W4" s="2667" t="s">
        <v>1075</v>
      </c>
      <c r="X4" s="2654" t="s">
        <v>1076</v>
      </c>
      <c r="Y4" s="2668"/>
      <c r="Z4" s="2669" t="s">
        <v>623</v>
      </c>
      <c r="AA4" s="2670"/>
      <c r="AB4" s="2655"/>
    </row>
    <row r="5" spans="1:28" s="2671" customFormat="1">
      <c r="A5" s="2654" t="s">
        <v>105</v>
      </c>
      <c r="B5" s="2655"/>
      <c r="C5" s="2656" t="s">
        <v>106</v>
      </c>
      <c r="D5" s="2672" t="s">
        <v>107</v>
      </c>
      <c r="E5" s="2672" t="s">
        <v>108</v>
      </c>
      <c r="F5" s="2672" t="s">
        <v>109</v>
      </c>
      <c r="G5" s="2672" t="s">
        <v>901</v>
      </c>
      <c r="H5" s="2672" t="s">
        <v>110</v>
      </c>
      <c r="I5" s="2672" t="s">
        <v>111</v>
      </c>
      <c r="J5" s="2672" t="s">
        <v>901</v>
      </c>
      <c r="K5" s="2673" t="s">
        <v>112</v>
      </c>
      <c r="L5" s="2657" t="s">
        <v>113</v>
      </c>
      <c r="M5" s="2657" t="s">
        <v>114</v>
      </c>
      <c r="N5" s="2657" t="s">
        <v>115</v>
      </c>
      <c r="O5" s="2657" t="s">
        <v>116</v>
      </c>
      <c r="P5" s="2661" t="s">
        <v>117</v>
      </c>
      <c r="Q5" s="2960" t="s">
        <v>1061</v>
      </c>
      <c r="R5" s="2674" t="s">
        <v>1062</v>
      </c>
      <c r="S5" s="2664"/>
      <c r="T5" s="2654" t="s">
        <v>624</v>
      </c>
      <c r="U5" s="2967" t="s">
        <v>1063</v>
      </c>
      <c r="V5" s="2666" t="s">
        <v>625</v>
      </c>
      <c r="W5" s="2967" t="s">
        <v>1063</v>
      </c>
      <c r="X5" s="2666" t="s">
        <v>626</v>
      </c>
      <c r="Y5" s="2675" t="s">
        <v>1064</v>
      </c>
      <c r="Z5" s="2951" t="s">
        <v>627</v>
      </c>
      <c r="AA5" s="2676" t="s">
        <v>628</v>
      </c>
      <c r="AB5" s="2676" t="s">
        <v>629</v>
      </c>
    </row>
    <row r="6" spans="1:28" s="2671" customFormat="1">
      <c r="A6" s="2677"/>
      <c r="B6" s="2678"/>
      <c r="C6" s="2679"/>
      <c r="D6" s="2680"/>
      <c r="E6" s="2680"/>
      <c r="F6" s="2681"/>
      <c r="G6" s="2680"/>
      <c r="H6" s="2680"/>
      <c r="I6" s="2680"/>
      <c r="J6" s="2680"/>
      <c r="K6" s="2682" t="s">
        <v>118</v>
      </c>
      <c r="L6" s="2683" t="s">
        <v>119</v>
      </c>
      <c r="M6" s="2680" t="s">
        <v>1077</v>
      </c>
      <c r="N6" s="2680" t="s">
        <v>120</v>
      </c>
      <c r="O6" s="2680" t="s">
        <v>121</v>
      </c>
      <c r="P6" s="2684" t="s">
        <v>122</v>
      </c>
      <c r="Q6" s="2685" t="s">
        <v>122</v>
      </c>
      <c r="R6" s="2686" t="s">
        <v>1078</v>
      </c>
      <c r="S6" s="2664"/>
      <c r="T6" s="2677"/>
      <c r="U6" s="2968" t="s">
        <v>122</v>
      </c>
      <c r="V6" s="2687"/>
      <c r="W6" s="2968" t="s">
        <v>122</v>
      </c>
      <c r="X6" s="2687" t="s">
        <v>630</v>
      </c>
      <c r="Y6" s="2684" t="s">
        <v>122</v>
      </c>
      <c r="Z6" s="2952"/>
      <c r="AA6" s="2688"/>
      <c r="AB6" s="2953" t="s">
        <v>631</v>
      </c>
    </row>
    <row r="7" spans="1:28" s="2671" customFormat="1" hidden="1">
      <c r="A7" s="2500" t="s">
        <v>20</v>
      </c>
      <c r="B7" s="2689" t="s">
        <v>123</v>
      </c>
      <c r="C7" s="2690"/>
      <c r="D7" s="2691"/>
      <c r="E7" s="2692"/>
      <c r="F7" s="2693"/>
      <c r="G7" s="2692"/>
      <c r="H7" s="2692"/>
      <c r="I7" s="2692"/>
      <c r="J7" s="2692"/>
      <c r="K7" s="2692"/>
      <c r="L7" s="2694"/>
      <c r="M7" s="2695"/>
      <c r="N7" s="2695"/>
      <c r="O7" s="2696"/>
      <c r="P7" s="2697"/>
      <c r="Q7" s="2697"/>
      <c r="R7" s="2961"/>
      <c r="S7" s="2664"/>
      <c r="T7" s="2698"/>
      <c r="U7" s="2772"/>
      <c r="V7" s="2699"/>
      <c r="W7" s="2772"/>
      <c r="X7" s="2699"/>
      <c r="Y7" s="2661"/>
      <c r="Z7" s="2775"/>
      <c r="AA7" s="2632"/>
      <c r="AB7" s="2776"/>
    </row>
    <row r="8" spans="1:28" s="2671" customFormat="1" hidden="1">
      <c r="A8" s="2700">
        <v>-2001</v>
      </c>
      <c r="B8" s="2701" t="s">
        <v>124</v>
      </c>
      <c r="C8" s="2690"/>
      <c r="D8" s="2691"/>
      <c r="E8" s="2692"/>
      <c r="F8" s="2693"/>
      <c r="G8" s="2692"/>
      <c r="H8" s="2692"/>
      <c r="I8" s="2692"/>
      <c r="J8" s="2692"/>
      <c r="K8" s="2692"/>
      <c r="L8" s="2694"/>
      <c r="M8" s="2695"/>
      <c r="N8" s="2695"/>
      <c r="O8" s="2696"/>
      <c r="P8" s="2697"/>
      <c r="Q8" s="2697"/>
      <c r="R8" s="2961"/>
      <c r="S8" s="2664"/>
      <c r="T8" s="2654"/>
      <c r="U8" s="2773"/>
      <c r="V8" s="2666"/>
      <c r="W8" s="2773"/>
      <c r="X8" s="2666"/>
      <c r="Y8" s="2661"/>
      <c r="Z8" s="2777"/>
      <c r="AA8" s="2632"/>
      <c r="AB8" s="2778"/>
    </row>
    <row r="9" spans="1:28" s="2671" customFormat="1" hidden="1">
      <c r="A9" s="2514"/>
      <c r="B9" s="2701" t="s">
        <v>125</v>
      </c>
      <c r="C9" s="2690"/>
      <c r="D9" s="2691"/>
      <c r="E9" s="2692"/>
      <c r="F9" s="2693"/>
      <c r="G9" s="2692"/>
      <c r="H9" s="2692"/>
      <c r="I9" s="2692"/>
      <c r="J9" s="2692"/>
      <c r="K9" s="2692"/>
      <c r="L9" s="2694"/>
      <c r="M9" s="2695"/>
      <c r="N9" s="2695"/>
      <c r="O9" s="2696"/>
      <c r="P9" s="2697"/>
      <c r="Q9" s="2697"/>
      <c r="R9" s="2961"/>
      <c r="S9" s="2664"/>
      <c r="T9" s="2654"/>
      <c r="U9" s="2773"/>
      <c r="V9" s="2666"/>
      <c r="W9" s="2773"/>
      <c r="X9" s="2666"/>
      <c r="Y9" s="2661"/>
      <c r="Z9" s="2777"/>
      <c r="AA9" s="2632"/>
      <c r="AB9" s="2778"/>
    </row>
    <row r="10" spans="1:28" s="2671" customFormat="1" hidden="1">
      <c r="A10" s="2514"/>
      <c r="B10" s="2702" t="s">
        <v>1158</v>
      </c>
      <c r="C10" s="2690"/>
      <c r="D10" s="2691"/>
      <c r="E10" s="2692"/>
      <c r="F10" s="2693"/>
      <c r="G10" s="2692"/>
      <c r="H10" s="2692"/>
      <c r="I10" s="2692"/>
      <c r="J10" s="2692"/>
      <c r="K10" s="2692"/>
      <c r="L10" s="2694"/>
      <c r="M10" s="2695"/>
      <c r="N10" s="2695"/>
      <c r="O10" s="2696"/>
      <c r="P10" s="2697"/>
      <c r="Q10" s="2697"/>
      <c r="R10" s="2961"/>
      <c r="S10" s="2664"/>
      <c r="T10" s="2677"/>
      <c r="U10" s="2774"/>
      <c r="V10" s="2687"/>
      <c r="W10" s="2774"/>
      <c r="X10" s="2687"/>
      <c r="Y10" s="2684"/>
      <c r="Z10" s="2779"/>
      <c r="AA10" s="2632"/>
      <c r="AB10" s="2780"/>
    </row>
    <row r="11" spans="1:28" s="2671" customFormat="1" hidden="1">
      <c r="A11" s="2500" t="s">
        <v>21</v>
      </c>
      <c r="B11" s="2689" t="s">
        <v>123</v>
      </c>
      <c r="C11" s="2703"/>
      <c r="D11" s="2704"/>
      <c r="E11" s="2705"/>
      <c r="F11" s="2706"/>
      <c r="G11" s="2705"/>
      <c r="H11" s="2705"/>
      <c r="I11" s="2705"/>
      <c r="J11" s="2705"/>
      <c r="K11" s="2705"/>
      <c r="L11" s="2707"/>
      <c r="M11" s="2708"/>
      <c r="N11" s="2708"/>
      <c r="O11" s="2709"/>
      <c r="P11" s="2710"/>
      <c r="Q11" s="2710"/>
      <c r="R11" s="2962"/>
      <c r="S11" s="2664"/>
      <c r="T11" s="2654"/>
      <c r="U11" s="2773"/>
      <c r="V11" s="2666"/>
      <c r="W11" s="2773"/>
      <c r="X11" s="2666"/>
      <c r="Y11" s="2661"/>
      <c r="Z11" s="2777"/>
      <c r="AA11" s="2629"/>
      <c r="AB11" s="2778"/>
    </row>
    <row r="12" spans="1:28" s="2671" customFormat="1" hidden="1">
      <c r="A12" s="2700">
        <v>-2002</v>
      </c>
      <c r="B12" s="2701" t="s">
        <v>124</v>
      </c>
      <c r="C12" s="2690"/>
      <c r="D12" s="2691"/>
      <c r="E12" s="2692"/>
      <c r="F12" s="2693"/>
      <c r="G12" s="2692"/>
      <c r="H12" s="2692"/>
      <c r="I12" s="2692"/>
      <c r="J12" s="2692"/>
      <c r="K12" s="2692"/>
      <c r="L12" s="2694"/>
      <c r="M12" s="2695"/>
      <c r="N12" s="2695"/>
      <c r="O12" s="2696"/>
      <c r="P12" s="2697"/>
      <c r="Q12" s="2697"/>
      <c r="R12" s="2961"/>
      <c r="S12" s="2664"/>
      <c r="T12" s="2654"/>
      <c r="U12" s="2773"/>
      <c r="V12" s="2666"/>
      <c r="W12" s="2773"/>
      <c r="X12" s="2666"/>
      <c r="Y12" s="2661"/>
      <c r="Z12" s="2777"/>
      <c r="AA12" s="2632"/>
      <c r="AB12" s="2778"/>
    </row>
    <row r="13" spans="1:28" s="2671" customFormat="1" hidden="1">
      <c r="A13" s="2514"/>
      <c r="B13" s="2701" t="s">
        <v>125</v>
      </c>
      <c r="C13" s="2690"/>
      <c r="D13" s="2691"/>
      <c r="E13" s="2692"/>
      <c r="F13" s="2693"/>
      <c r="G13" s="2692"/>
      <c r="H13" s="2692"/>
      <c r="I13" s="2692"/>
      <c r="J13" s="2692"/>
      <c r="K13" s="2692"/>
      <c r="L13" s="2694"/>
      <c r="M13" s="2695"/>
      <c r="N13" s="2695"/>
      <c r="O13" s="2696"/>
      <c r="P13" s="2697"/>
      <c r="Q13" s="2697"/>
      <c r="R13" s="2961"/>
      <c r="S13" s="2664"/>
      <c r="T13" s="2654"/>
      <c r="U13" s="2773"/>
      <c r="V13" s="2666"/>
      <c r="W13" s="2773"/>
      <c r="X13" s="2666"/>
      <c r="Y13" s="2661"/>
      <c r="Z13" s="2777"/>
      <c r="AA13" s="2632"/>
      <c r="AB13" s="2778"/>
    </row>
    <row r="14" spans="1:28" s="2671" customFormat="1" hidden="1">
      <c r="A14" s="2520"/>
      <c r="B14" s="2711" t="s">
        <v>1159</v>
      </c>
      <c r="C14" s="2712"/>
      <c r="D14" s="2713"/>
      <c r="E14" s="2714"/>
      <c r="F14" s="2715"/>
      <c r="G14" s="2714"/>
      <c r="H14" s="2714"/>
      <c r="I14" s="2714"/>
      <c r="J14" s="2714"/>
      <c r="K14" s="2714"/>
      <c r="L14" s="2716"/>
      <c r="M14" s="2717"/>
      <c r="N14" s="2717"/>
      <c r="O14" s="2718"/>
      <c r="P14" s="2719"/>
      <c r="Q14" s="2719"/>
      <c r="R14" s="2963"/>
      <c r="S14" s="2664"/>
      <c r="T14" s="2654"/>
      <c r="U14" s="2773"/>
      <c r="V14" s="2666"/>
      <c r="W14" s="2773"/>
      <c r="X14" s="2666"/>
      <c r="Y14" s="2661"/>
      <c r="Z14" s="2777"/>
      <c r="AA14" s="2635"/>
      <c r="AB14" s="2778"/>
    </row>
    <row r="15" spans="1:28" s="2671" customFormat="1" hidden="1">
      <c r="A15" s="2514" t="s">
        <v>22</v>
      </c>
      <c r="B15" s="2720" t="s">
        <v>123</v>
      </c>
      <c r="C15" s="2690"/>
      <c r="D15" s="2691"/>
      <c r="E15" s="2692"/>
      <c r="F15" s="2693"/>
      <c r="G15" s="2692"/>
      <c r="H15" s="2692"/>
      <c r="I15" s="2692"/>
      <c r="J15" s="2692"/>
      <c r="K15" s="2692"/>
      <c r="L15" s="2694"/>
      <c r="M15" s="2695"/>
      <c r="N15" s="2695"/>
      <c r="O15" s="2696"/>
      <c r="P15" s="2697"/>
      <c r="Q15" s="2697"/>
      <c r="R15" s="2961"/>
      <c r="S15" s="2664"/>
      <c r="T15" s="2698"/>
      <c r="U15" s="2772"/>
      <c r="V15" s="2699"/>
      <c r="W15" s="2772"/>
      <c r="X15" s="2699"/>
      <c r="Y15" s="2675"/>
      <c r="Z15" s="2775"/>
      <c r="AA15" s="2632"/>
      <c r="AB15" s="2776"/>
    </row>
    <row r="16" spans="1:28" s="2671" customFormat="1" hidden="1">
      <c r="A16" s="2700">
        <v>-2003</v>
      </c>
      <c r="B16" s="2701" t="s">
        <v>124</v>
      </c>
      <c r="C16" s="2690"/>
      <c r="D16" s="2691"/>
      <c r="E16" s="2692"/>
      <c r="F16" s="2693"/>
      <c r="G16" s="2692"/>
      <c r="H16" s="2692"/>
      <c r="I16" s="2692"/>
      <c r="J16" s="2692"/>
      <c r="K16" s="2692"/>
      <c r="L16" s="2694"/>
      <c r="M16" s="2695"/>
      <c r="N16" s="2695"/>
      <c r="O16" s="2696"/>
      <c r="P16" s="2697"/>
      <c r="Q16" s="2697"/>
      <c r="R16" s="2961"/>
      <c r="S16" s="2664"/>
      <c r="T16" s="2654"/>
      <c r="U16" s="2773"/>
      <c r="V16" s="2666"/>
      <c r="W16" s="2773"/>
      <c r="X16" s="2666"/>
      <c r="Y16" s="2661"/>
      <c r="Z16" s="2777"/>
      <c r="AA16" s="2632"/>
      <c r="AB16" s="2778"/>
    </row>
    <row r="17" spans="1:49" s="2671" customFormat="1" hidden="1">
      <c r="A17" s="2514"/>
      <c r="B17" s="2701" t="s">
        <v>125</v>
      </c>
      <c r="C17" s="2690"/>
      <c r="D17" s="2691"/>
      <c r="E17" s="2692"/>
      <c r="F17" s="2693"/>
      <c r="G17" s="2692"/>
      <c r="H17" s="2692"/>
      <c r="I17" s="2692"/>
      <c r="J17" s="2692"/>
      <c r="K17" s="2692"/>
      <c r="L17" s="2694"/>
      <c r="M17" s="2695"/>
      <c r="N17" s="2695"/>
      <c r="O17" s="2696"/>
      <c r="P17" s="2697"/>
      <c r="Q17" s="2697"/>
      <c r="R17" s="2961"/>
      <c r="S17" s="2664"/>
      <c r="T17" s="2654"/>
      <c r="U17" s="2773"/>
      <c r="V17" s="2666"/>
      <c r="W17" s="2773"/>
      <c r="X17" s="2666"/>
      <c r="Y17" s="2661"/>
      <c r="Z17" s="2777"/>
      <c r="AA17" s="2632"/>
      <c r="AB17" s="2778"/>
    </row>
    <row r="18" spans="1:49" s="2671" customFormat="1" hidden="1">
      <c r="A18" s="2514"/>
      <c r="B18" s="2702" t="s">
        <v>1160</v>
      </c>
      <c r="C18" s="2690"/>
      <c r="D18" s="2691"/>
      <c r="E18" s="2692"/>
      <c r="F18" s="2693"/>
      <c r="G18" s="2692"/>
      <c r="H18" s="2692"/>
      <c r="I18" s="2692"/>
      <c r="J18" s="2692"/>
      <c r="K18" s="2692"/>
      <c r="L18" s="2694"/>
      <c r="M18" s="2695"/>
      <c r="N18" s="2695"/>
      <c r="O18" s="2696"/>
      <c r="P18" s="2697"/>
      <c r="Q18" s="2697"/>
      <c r="R18" s="2961"/>
      <c r="S18" s="2664"/>
      <c r="T18" s="2677"/>
      <c r="U18" s="2774"/>
      <c r="V18" s="2687"/>
      <c r="W18" s="2774"/>
      <c r="X18" s="2687"/>
      <c r="Y18" s="2684"/>
      <c r="Z18" s="2779"/>
      <c r="AA18" s="2632"/>
      <c r="AB18" s="2780"/>
    </row>
    <row r="19" spans="1:49" s="2671" customFormat="1" hidden="1">
      <c r="A19" s="2500" t="s">
        <v>23</v>
      </c>
      <c r="B19" s="2689" t="s">
        <v>123</v>
      </c>
      <c r="C19" s="2703"/>
      <c r="D19" s="2704"/>
      <c r="E19" s="2705"/>
      <c r="F19" s="2706"/>
      <c r="G19" s="2705"/>
      <c r="H19" s="2705"/>
      <c r="I19" s="2705"/>
      <c r="J19" s="2705"/>
      <c r="K19" s="2705"/>
      <c r="L19" s="2721"/>
      <c r="M19" s="2708"/>
      <c r="N19" s="2708"/>
      <c r="O19" s="2709"/>
      <c r="P19" s="2710"/>
      <c r="Q19" s="2710"/>
      <c r="R19" s="2962"/>
      <c r="S19" s="2664"/>
      <c r="T19" s="2654"/>
      <c r="U19" s="2773"/>
      <c r="V19" s="2666"/>
      <c r="W19" s="2773"/>
      <c r="X19" s="2666"/>
      <c r="Y19" s="2661"/>
      <c r="Z19" s="2777"/>
      <c r="AA19" s="2629"/>
      <c r="AB19" s="2778"/>
    </row>
    <row r="20" spans="1:49" s="2671" customFormat="1" hidden="1">
      <c r="A20" s="2700">
        <v>-2004</v>
      </c>
      <c r="B20" s="2701" t="s">
        <v>124</v>
      </c>
      <c r="C20" s="2690"/>
      <c r="D20" s="2691"/>
      <c r="E20" s="2692"/>
      <c r="F20" s="2693"/>
      <c r="G20" s="2692"/>
      <c r="H20" s="2692"/>
      <c r="I20" s="2692"/>
      <c r="J20" s="2692"/>
      <c r="K20" s="2692"/>
      <c r="L20" s="2722"/>
      <c r="M20" s="2695"/>
      <c r="N20" s="2695"/>
      <c r="O20" s="2696"/>
      <c r="P20" s="2697"/>
      <c r="Q20" s="2697"/>
      <c r="R20" s="2961"/>
      <c r="S20" s="2664"/>
      <c r="T20" s="2654"/>
      <c r="U20" s="2773"/>
      <c r="V20" s="2666"/>
      <c r="W20" s="2773"/>
      <c r="X20" s="2666"/>
      <c r="Y20" s="2773"/>
      <c r="Z20" s="2777"/>
      <c r="AA20" s="2632"/>
      <c r="AB20" s="2778"/>
    </row>
    <row r="21" spans="1:49" s="2671" customFormat="1" hidden="1">
      <c r="A21" s="2514"/>
      <c r="B21" s="2701" t="s">
        <v>125</v>
      </c>
      <c r="C21" s="2690"/>
      <c r="D21" s="2691"/>
      <c r="E21" s="2692"/>
      <c r="F21" s="2693"/>
      <c r="G21" s="2692"/>
      <c r="H21" s="2692"/>
      <c r="I21" s="2692"/>
      <c r="J21" s="2692"/>
      <c r="K21" s="2692"/>
      <c r="L21" s="2722"/>
      <c r="M21" s="2695"/>
      <c r="N21" s="2695"/>
      <c r="O21" s="2696"/>
      <c r="P21" s="2697"/>
      <c r="Q21" s="2697"/>
      <c r="R21" s="2961"/>
      <c r="S21" s="2664"/>
      <c r="T21" s="2654"/>
      <c r="U21" s="2773"/>
      <c r="V21" s="2666"/>
      <c r="W21" s="2773"/>
      <c r="X21" s="2666"/>
      <c r="Y21" s="2773"/>
      <c r="Z21" s="2777"/>
      <c r="AA21" s="2632"/>
      <c r="AB21" s="2778"/>
    </row>
    <row r="22" spans="1:49" s="2671" customFormat="1" hidden="1">
      <c r="A22" s="2520"/>
      <c r="B22" s="2711" t="s">
        <v>1161</v>
      </c>
      <c r="C22" s="2712"/>
      <c r="D22" s="2713"/>
      <c r="E22" s="2714"/>
      <c r="F22" s="2715"/>
      <c r="G22" s="2714"/>
      <c r="H22" s="2714"/>
      <c r="I22" s="2714"/>
      <c r="J22" s="2714"/>
      <c r="K22" s="2714"/>
      <c r="L22" s="2723"/>
      <c r="M22" s="2717"/>
      <c r="N22" s="2717"/>
      <c r="O22" s="2718"/>
      <c r="P22" s="2719"/>
      <c r="Q22" s="2719"/>
      <c r="R22" s="2963"/>
      <c r="S22" s="2664"/>
      <c r="T22" s="2654"/>
      <c r="U22" s="2773"/>
      <c r="V22" s="2666"/>
      <c r="W22" s="2773"/>
      <c r="X22" s="2666"/>
      <c r="Y22" s="2773"/>
      <c r="Z22" s="2777"/>
      <c r="AA22" s="2635"/>
      <c r="AB22" s="2778"/>
    </row>
    <row r="23" spans="1:49" s="2671" customFormat="1" hidden="1">
      <c r="A23" s="2514" t="s">
        <v>24</v>
      </c>
      <c r="B23" s="2720" t="s">
        <v>123</v>
      </c>
      <c r="C23" s="2690"/>
      <c r="D23" s="2691"/>
      <c r="E23" s="2692"/>
      <c r="F23" s="2693"/>
      <c r="G23" s="2692"/>
      <c r="H23" s="2692"/>
      <c r="I23" s="2692"/>
      <c r="J23" s="2692"/>
      <c r="K23" s="2692"/>
      <c r="L23" s="2694"/>
      <c r="M23" s="2695"/>
      <c r="N23" s="2695"/>
      <c r="O23" s="2696"/>
      <c r="P23" s="2697"/>
      <c r="Q23" s="2697"/>
      <c r="R23" s="2961"/>
      <c r="S23" s="2664"/>
      <c r="T23" s="2698"/>
      <c r="U23" s="2772"/>
      <c r="V23" s="2699"/>
      <c r="W23" s="2772"/>
      <c r="X23" s="2699"/>
      <c r="Y23" s="2772"/>
      <c r="Z23" s="2775"/>
      <c r="AA23" s="2632"/>
      <c r="AB23" s="2776"/>
    </row>
    <row r="24" spans="1:49" s="2671" customFormat="1" hidden="1">
      <c r="A24" s="2700">
        <v>-2005</v>
      </c>
      <c r="B24" s="2701" t="s">
        <v>124</v>
      </c>
      <c r="C24" s="2690"/>
      <c r="D24" s="2691"/>
      <c r="E24" s="2692"/>
      <c r="F24" s="2693"/>
      <c r="G24" s="2692"/>
      <c r="H24" s="2692"/>
      <c r="I24" s="2692"/>
      <c r="J24" s="2692"/>
      <c r="K24" s="2692"/>
      <c r="L24" s="2694"/>
      <c r="M24" s="2695"/>
      <c r="N24" s="2695"/>
      <c r="O24" s="2696"/>
      <c r="P24" s="2697"/>
      <c r="Q24" s="2697"/>
      <c r="R24" s="2961"/>
      <c r="S24" s="2664"/>
      <c r="T24" s="2654"/>
      <c r="U24" s="2773"/>
      <c r="V24" s="2666"/>
      <c r="W24" s="2773"/>
      <c r="X24" s="2666"/>
      <c r="Y24" s="2773"/>
      <c r="Z24" s="2777"/>
      <c r="AA24" s="2632"/>
      <c r="AB24" s="2778"/>
    </row>
    <row r="25" spans="1:49" s="2671" customFormat="1" hidden="1">
      <c r="A25" s="2514"/>
      <c r="B25" s="2701" t="s">
        <v>125</v>
      </c>
      <c r="C25" s="2690"/>
      <c r="D25" s="2691"/>
      <c r="E25" s="2692"/>
      <c r="F25" s="2693"/>
      <c r="G25" s="2692"/>
      <c r="H25" s="2692"/>
      <c r="I25" s="2692"/>
      <c r="J25" s="2692"/>
      <c r="K25" s="2692"/>
      <c r="L25" s="2694"/>
      <c r="M25" s="2695"/>
      <c r="N25" s="2695"/>
      <c r="O25" s="2696"/>
      <c r="P25" s="2697"/>
      <c r="Q25" s="2697"/>
      <c r="R25" s="2961"/>
      <c r="S25" s="2664"/>
      <c r="T25" s="2654"/>
      <c r="U25" s="2773"/>
      <c r="V25" s="2666"/>
      <c r="W25" s="2773"/>
      <c r="X25" s="2666"/>
      <c r="Y25" s="2773"/>
      <c r="Z25" s="2777"/>
      <c r="AA25" s="2632"/>
      <c r="AB25" s="2778"/>
    </row>
    <row r="26" spans="1:49" s="2671" customFormat="1" hidden="1">
      <c r="A26" s="2520"/>
      <c r="B26" s="2711" t="s">
        <v>1162</v>
      </c>
      <c r="C26" s="2690"/>
      <c r="D26" s="2691"/>
      <c r="E26" s="2692"/>
      <c r="F26" s="2693"/>
      <c r="G26" s="2692"/>
      <c r="H26" s="2692"/>
      <c r="I26" s="2692"/>
      <c r="J26" s="2692"/>
      <c r="K26" s="2692"/>
      <c r="L26" s="2694"/>
      <c r="M26" s="2695"/>
      <c r="N26" s="2695"/>
      <c r="O26" s="2696"/>
      <c r="P26" s="2697"/>
      <c r="Q26" s="2697"/>
      <c r="R26" s="2961"/>
      <c r="S26" s="2664"/>
      <c r="T26" s="2654"/>
      <c r="U26" s="2773"/>
      <c r="V26" s="2666"/>
      <c r="W26" s="2773"/>
      <c r="X26" s="2666"/>
      <c r="Y26" s="2773"/>
      <c r="Z26" s="2777"/>
      <c r="AA26" s="2635"/>
      <c r="AB26" s="2778"/>
    </row>
    <row r="27" spans="1:49" ht="12.75" customHeight="1">
      <c r="A27" s="2724" t="s">
        <v>90</v>
      </c>
      <c r="B27" s="2689" t="s">
        <v>123</v>
      </c>
      <c r="C27" s="2725">
        <v>19480954</v>
      </c>
      <c r="D27" s="2725">
        <v>12561467</v>
      </c>
      <c r="E27" s="2726">
        <v>760915</v>
      </c>
      <c r="F27" s="2726">
        <v>2988215</v>
      </c>
      <c r="G27" s="2726">
        <v>80895</v>
      </c>
      <c r="H27" s="2726">
        <v>3238740</v>
      </c>
      <c r="I27" s="2726">
        <v>680072</v>
      </c>
      <c r="J27" s="2726">
        <v>-2008</v>
      </c>
      <c r="K27" s="2726">
        <v>-827341</v>
      </c>
      <c r="L27" s="2726"/>
      <c r="M27" s="2726"/>
      <c r="N27" s="2726"/>
      <c r="O27" s="2726"/>
      <c r="P27" s="2727" t="s">
        <v>242</v>
      </c>
      <c r="Q27" s="2728" t="s">
        <v>242</v>
      </c>
      <c r="R27" s="2964" t="s">
        <v>242</v>
      </c>
      <c r="S27" s="2729"/>
      <c r="T27" s="2611">
        <v>16391492</v>
      </c>
      <c r="U27" s="2593" t="s">
        <v>242</v>
      </c>
      <c r="V27" s="2592">
        <v>3916804</v>
      </c>
      <c r="W27" s="2593" t="s">
        <v>242</v>
      </c>
      <c r="X27" s="2592">
        <v>-827341</v>
      </c>
      <c r="Y27" s="2593" t="s">
        <v>242</v>
      </c>
      <c r="Z27" s="2637" t="s">
        <v>242</v>
      </c>
      <c r="AA27" s="2569" t="s">
        <v>242</v>
      </c>
      <c r="AB27" s="2570" t="s">
        <v>242</v>
      </c>
      <c r="AC27" s="2730"/>
      <c r="AD27" s="2730"/>
      <c r="AE27" s="2730"/>
      <c r="AF27" s="2730"/>
      <c r="AG27" s="2730"/>
      <c r="AH27" s="2730"/>
      <c r="AI27" s="2730"/>
      <c r="AJ27" s="2730"/>
      <c r="AK27" s="2730"/>
      <c r="AL27" s="2730"/>
      <c r="AM27" s="2730"/>
      <c r="AN27" s="2730"/>
      <c r="AO27" s="2730"/>
      <c r="AP27" s="2730"/>
      <c r="AQ27" s="2730"/>
      <c r="AR27" s="2730"/>
      <c r="AS27" s="2730"/>
      <c r="AT27" s="2730"/>
      <c r="AU27" s="2730"/>
      <c r="AV27" s="2730"/>
      <c r="AW27" s="2730"/>
    </row>
    <row r="28" spans="1:49" ht="12.75" customHeight="1">
      <c r="A28" s="2700">
        <v>-2006</v>
      </c>
      <c r="B28" s="2701" t="s">
        <v>124</v>
      </c>
      <c r="C28" s="2731">
        <v>19660200</v>
      </c>
      <c r="D28" s="2731">
        <v>12585189</v>
      </c>
      <c r="E28" s="2732">
        <v>847782</v>
      </c>
      <c r="F28" s="2732">
        <v>2915029</v>
      </c>
      <c r="G28" s="2732">
        <v>67663</v>
      </c>
      <c r="H28" s="2732">
        <v>3251733</v>
      </c>
      <c r="I28" s="2732">
        <v>820203</v>
      </c>
      <c r="J28" s="2732">
        <v>-1487</v>
      </c>
      <c r="K28" s="2732">
        <v>-825913</v>
      </c>
      <c r="L28" s="2732"/>
      <c r="M28" s="2732"/>
      <c r="N28" s="2732"/>
      <c r="O28" s="2732"/>
      <c r="P28" s="2733" t="s">
        <v>242</v>
      </c>
      <c r="Q28" s="2734" t="s">
        <v>242</v>
      </c>
      <c r="R28" s="2965" t="s">
        <v>242</v>
      </c>
      <c r="S28" s="2729"/>
      <c r="T28" s="2564">
        <v>16415664</v>
      </c>
      <c r="U28" s="2565" t="s">
        <v>242</v>
      </c>
      <c r="V28" s="2563">
        <v>4070449</v>
      </c>
      <c r="W28" s="2565" t="s">
        <v>242</v>
      </c>
      <c r="X28" s="2563">
        <v>-825913</v>
      </c>
      <c r="Y28" s="2565" t="s">
        <v>242</v>
      </c>
      <c r="Z28" s="2566" t="s">
        <v>242</v>
      </c>
      <c r="AA28" s="2560" t="s">
        <v>242</v>
      </c>
      <c r="AB28" s="2561" t="s">
        <v>242</v>
      </c>
      <c r="AC28" s="2730"/>
      <c r="AD28" s="2730"/>
      <c r="AE28" s="2730"/>
      <c r="AF28" s="2730"/>
      <c r="AG28" s="2730"/>
      <c r="AH28" s="2730"/>
      <c r="AI28" s="2730"/>
      <c r="AJ28" s="2730"/>
      <c r="AK28" s="2730"/>
      <c r="AL28" s="2730"/>
      <c r="AM28" s="2730"/>
      <c r="AN28" s="2730"/>
      <c r="AO28" s="2730"/>
      <c r="AP28" s="2730"/>
      <c r="AQ28" s="2730"/>
      <c r="AR28" s="2730"/>
      <c r="AS28" s="2730"/>
      <c r="AT28" s="2730"/>
      <c r="AU28" s="2730"/>
      <c r="AV28" s="2730"/>
      <c r="AW28" s="2730"/>
    </row>
    <row r="29" spans="1:49" ht="12.75" customHeight="1">
      <c r="A29" s="2735"/>
      <c r="B29" s="2701" t="s">
        <v>125</v>
      </c>
      <c r="C29" s="2731">
        <v>19946248</v>
      </c>
      <c r="D29" s="2731">
        <v>12642485</v>
      </c>
      <c r="E29" s="2732">
        <v>832306</v>
      </c>
      <c r="F29" s="2732">
        <v>2903601</v>
      </c>
      <c r="G29" s="2732">
        <v>90200</v>
      </c>
      <c r="H29" s="2732">
        <v>3247835</v>
      </c>
      <c r="I29" s="2732">
        <v>812152</v>
      </c>
      <c r="J29" s="2732">
        <v>-103</v>
      </c>
      <c r="K29" s="2732">
        <v>-582229</v>
      </c>
      <c r="L29" s="2732"/>
      <c r="M29" s="2732"/>
      <c r="N29" s="2732"/>
      <c r="O29" s="2732"/>
      <c r="P29" s="2733" t="s">
        <v>242</v>
      </c>
      <c r="Q29" s="2734" t="s">
        <v>242</v>
      </c>
      <c r="R29" s="2965" t="s">
        <v>242</v>
      </c>
      <c r="S29" s="2729"/>
      <c r="T29" s="2564">
        <v>16468593</v>
      </c>
      <c r="U29" s="2565" t="s">
        <v>242</v>
      </c>
      <c r="V29" s="2563">
        <v>4059885</v>
      </c>
      <c r="W29" s="2565" t="s">
        <v>242</v>
      </c>
      <c r="X29" s="2563">
        <v>-582229</v>
      </c>
      <c r="Y29" s="2565" t="s">
        <v>242</v>
      </c>
      <c r="Z29" s="2566" t="s">
        <v>242</v>
      </c>
      <c r="AA29" s="2560" t="s">
        <v>242</v>
      </c>
      <c r="AB29" s="2561" t="s">
        <v>242</v>
      </c>
      <c r="AC29" s="2730"/>
      <c r="AD29" s="2730"/>
      <c r="AE29" s="2730"/>
      <c r="AF29" s="2730"/>
      <c r="AG29" s="2730"/>
      <c r="AH29" s="2730"/>
      <c r="AI29" s="2730"/>
      <c r="AJ29" s="2730"/>
      <c r="AK29" s="2730"/>
      <c r="AL29" s="2730"/>
      <c r="AM29" s="2730"/>
      <c r="AN29" s="2730"/>
      <c r="AO29" s="2730"/>
      <c r="AP29" s="2730"/>
      <c r="AQ29" s="2730"/>
      <c r="AR29" s="2730"/>
      <c r="AS29" s="2730"/>
      <c r="AT29" s="2730"/>
      <c r="AU29" s="2730"/>
      <c r="AV29" s="2730"/>
      <c r="AW29" s="2730"/>
    </row>
    <row r="30" spans="1:49" ht="12.75" customHeight="1">
      <c r="A30" s="2736"/>
      <c r="B30" s="2711" t="s">
        <v>126</v>
      </c>
      <c r="C30" s="2737">
        <v>20065470</v>
      </c>
      <c r="D30" s="2737">
        <v>12678873</v>
      </c>
      <c r="E30" s="2738">
        <v>811576</v>
      </c>
      <c r="F30" s="2738">
        <v>2820061</v>
      </c>
      <c r="G30" s="2738">
        <v>13511</v>
      </c>
      <c r="H30" s="2738">
        <v>3262535</v>
      </c>
      <c r="I30" s="2738">
        <v>788329</v>
      </c>
      <c r="J30" s="2738">
        <v>2030</v>
      </c>
      <c r="K30" s="2738">
        <v>-311444</v>
      </c>
      <c r="L30" s="2738"/>
      <c r="M30" s="2738"/>
      <c r="N30" s="2738"/>
      <c r="O30" s="2738"/>
      <c r="P30" s="2739" t="s">
        <v>242</v>
      </c>
      <c r="Q30" s="2740" t="s">
        <v>242</v>
      </c>
      <c r="R30" s="2966" t="s">
        <v>242</v>
      </c>
      <c r="S30" s="2729"/>
      <c r="T30" s="2564">
        <v>16324020</v>
      </c>
      <c r="U30" s="2565" t="s">
        <v>242</v>
      </c>
      <c r="V30" s="2563">
        <v>4052894</v>
      </c>
      <c r="W30" s="2565" t="s">
        <v>242</v>
      </c>
      <c r="X30" s="2563">
        <v>-311444</v>
      </c>
      <c r="Y30" s="2565" t="s">
        <v>242</v>
      </c>
      <c r="Z30" s="2566" t="s">
        <v>242</v>
      </c>
      <c r="AA30" s="2560" t="s">
        <v>242</v>
      </c>
      <c r="AB30" s="2561" t="s">
        <v>242</v>
      </c>
      <c r="AC30" s="2730"/>
      <c r="AD30" s="2730"/>
      <c r="AE30" s="2730"/>
      <c r="AF30" s="2730"/>
      <c r="AG30" s="2730"/>
      <c r="AH30" s="2730"/>
      <c r="AI30" s="2730"/>
      <c r="AJ30" s="2730"/>
      <c r="AK30" s="2730"/>
      <c r="AL30" s="2730"/>
      <c r="AM30" s="2730"/>
      <c r="AN30" s="2730"/>
      <c r="AO30" s="2730"/>
      <c r="AP30" s="2730"/>
      <c r="AQ30" s="2730"/>
      <c r="AR30" s="2730"/>
      <c r="AS30" s="2730"/>
      <c r="AT30" s="2730"/>
      <c r="AU30" s="2730"/>
      <c r="AV30" s="2730"/>
      <c r="AW30" s="2730"/>
    </row>
    <row r="31" spans="1:49" ht="12.75" customHeight="1">
      <c r="A31" s="2724" t="s">
        <v>1838</v>
      </c>
      <c r="B31" s="2689" t="s">
        <v>123</v>
      </c>
      <c r="C31" s="2731">
        <v>19815354</v>
      </c>
      <c r="D31" s="2731">
        <v>12807181</v>
      </c>
      <c r="E31" s="2732">
        <v>775318</v>
      </c>
      <c r="F31" s="2732">
        <v>2758936</v>
      </c>
      <c r="G31" s="2732">
        <v>52111</v>
      </c>
      <c r="H31" s="2732">
        <v>3246637</v>
      </c>
      <c r="I31" s="2732">
        <v>776275</v>
      </c>
      <c r="J31" s="2732">
        <v>-1139</v>
      </c>
      <c r="K31" s="2732">
        <v>-599967</v>
      </c>
      <c r="L31" s="2732"/>
      <c r="M31" s="2732"/>
      <c r="N31" s="2732"/>
      <c r="O31" s="2732"/>
      <c r="P31" s="2733">
        <v>1.7</v>
      </c>
      <c r="Q31" s="2734">
        <v>-1.2</v>
      </c>
      <c r="R31" s="2965">
        <v>-4.9000000000000004</v>
      </c>
      <c r="S31" s="2729"/>
      <c r="T31" s="2611">
        <v>16393547</v>
      </c>
      <c r="U31" s="2593">
        <v>0.4</v>
      </c>
      <c r="V31" s="2592">
        <v>4021774</v>
      </c>
      <c r="W31" s="2593">
        <v>-0.8</v>
      </c>
      <c r="X31" s="2592">
        <v>-599967</v>
      </c>
      <c r="Y31" s="2593">
        <v>-92.6</v>
      </c>
      <c r="Z31" s="2637">
        <v>0.35</v>
      </c>
      <c r="AA31" s="2569">
        <v>-0.16</v>
      </c>
      <c r="AB31" s="2570">
        <v>-1.44</v>
      </c>
      <c r="AC31" s="2730"/>
      <c r="AD31" s="2730"/>
      <c r="AE31" s="2730"/>
      <c r="AF31" s="2730"/>
      <c r="AG31" s="2730"/>
      <c r="AH31" s="2730"/>
      <c r="AI31" s="2730"/>
      <c r="AJ31" s="2730"/>
      <c r="AK31" s="2730"/>
      <c r="AL31" s="2730"/>
      <c r="AM31" s="2730"/>
      <c r="AN31" s="2730"/>
      <c r="AO31" s="2730"/>
      <c r="AP31" s="2730"/>
      <c r="AQ31" s="2730"/>
      <c r="AR31" s="2730"/>
      <c r="AS31" s="2730"/>
      <c r="AT31" s="2730"/>
      <c r="AU31" s="2730"/>
      <c r="AV31" s="2730"/>
      <c r="AW31" s="2730"/>
    </row>
    <row r="32" spans="1:49" ht="12.75" customHeight="1">
      <c r="A32" s="2700">
        <v>-2007</v>
      </c>
      <c r="B32" s="2701" t="s">
        <v>124</v>
      </c>
      <c r="C32" s="2731">
        <v>19843398</v>
      </c>
      <c r="D32" s="2731">
        <v>12835612</v>
      </c>
      <c r="E32" s="2732">
        <v>710374</v>
      </c>
      <c r="F32" s="2732">
        <v>2808896</v>
      </c>
      <c r="G32" s="2732">
        <v>38259</v>
      </c>
      <c r="H32" s="2732">
        <v>3254597</v>
      </c>
      <c r="I32" s="2732">
        <v>678247</v>
      </c>
      <c r="J32" s="2732">
        <v>-698</v>
      </c>
      <c r="K32" s="2732">
        <v>-481890</v>
      </c>
      <c r="L32" s="2732"/>
      <c r="M32" s="2732"/>
      <c r="N32" s="2732"/>
      <c r="O32" s="2732"/>
      <c r="P32" s="2733">
        <v>0.9</v>
      </c>
      <c r="Q32" s="2734">
        <v>0.1</v>
      </c>
      <c r="R32" s="2965">
        <v>0.6</v>
      </c>
      <c r="S32" s="2729"/>
      <c r="T32" s="2564">
        <v>16393141</v>
      </c>
      <c r="U32" s="2565">
        <v>0</v>
      </c>
      <c r="V32" s="2563">
        <v>3932146</v>
      </c>
      <c r="W32" s="2565">
        <v>-2.2000000000000002</v>
      </c>
      <c r="X32" s="2563">
        <v>-481890</v>
      </c>
      <c r="Y32" s="2565">
        <v>19.7</v>
      </c>
      <c r="Z32" s="2566">
        <v>0</v>
      </c>
      <c r="AA32" s="2560">
        <v>-0.45</v>
      </c>
      <c r="AB32" s="2561">
        <v>0.6</v>
      </c>
      <c r="AC32" s="2730"/>
      <c r="AD32" s="2730"/>
      <c r="AE32" s="2730"/>
      <c r="AF32" s="2730"/>
      <c r="AG32" s="2730"/>
      <c r="AH32" s="2730"/>
      <c r="AI32" s="2730"/>
      <c r="AJ32" s="2730"/>
      <c r="AK32" s="2730"/>
      <c r="AL32" s="2730"/>
      <c r="AM32" s="2730"/>
      <c r="AN32" s="2730"/>
      <c r="AO32" s="2730"/>
      <c r="AP32" s="2730"/>
      <c r="AQ32" s="2730"/>
      <c r="AR32" s="2730"/>
      <c r="AS32" s="2730"/>
      <c r="AT32" s="2730"/>
      <c r="AU32" s="2730"/>
      <c r="AV32" s="2730"/>
      <c r="AW32" s="2730"/>
    </row>
    <row r="33" spans="1:49" ht="12.75" customHeight="1">
      <c r="A33" s="2700"/>
      <c r="B33" s="2701" t="s">
        <v>125</v>
      </c>
      <c r="C33" s="2731">
        <v>19948337</v>
      </c>
      <c r="D33" s="2731">
        <v>12793116</v>
      </c>
      <c r="E33" s="2732">
        <v>662559</v>
      </c>
      <c r="F33" s="2732">
        <v>2843368</v>
      </c>
      <c r="G33" s="2732">
        <v>57965</v>
      </c>
      <c r="H33" s="2732">
        <v>3256372</v>
      </c>
      <c r="I33" s="2732">
        <v>631487</v>
      </c>
      <c r="J33" s="2732">
        <v>661</v>
      </c>
      <c r="K33" s="2732">
        <v>-297193</v>
      </c>
      <c r="L33" s="2732"/>
      <c r="M33" s="2732"/>
      <c r="N33" s="2732"/>
      <c r="O33" s="2732"/>
      <c r="P33" s="2733">
        <v>0</v>
      </c>
      <c r="Q33" s="2734">
        <v>0.5</v>
      </c>
      <c r="R33" s="2965">
        <v>2.1</v>
      </c>
      <c r="S33" s="2729"/>
      <c r="T33" s="2564">
        <v>16357009</v>
      </c>
      <c r="U33" s="2565">
        <v>-0.2</v>
      </c>
      <c r="V33" s="2563">
        <v>3888521</v>
      </c>
      <c r="W33" s="2565">
        <v>-1.1000000000000001</v>
      </c>
      <c r="X33" s="2563">
        <v>-297193</v>
      </c>
      <c r="Y33" s="2565">
        <v>38.299999999999997</v>
      </c>
      <c r="Z33" s="2566">
        <v>-0.18</v>
      </c>
      <c r="AA33" s="2560">
        <v>-0.22</v>
      </c>
      <c r="AB33" s="2561">
        <v>0.93</v>
      </c>
      <c r="AC33" s="2730"/>
      <c r="AD33" s="2730"/>
      <c r="AE33" s="2730"/>
      <c r="AF33" s="2730"/>
      <c r="AG33" s="2730"/>
      <c r="AH33" s="2730"/>
      <c r="AI33" s="2730"/>
      <c r="AJ33" s="2730"/>
      <c r="AK33" s="2730"/>
      <c r="AL33" s="2730"/>
      <c r="AM33" s="2730"/>
      <c r="AN33" s="2730"/>
      <c r="AO33" s="2730"/>
      <c r="AP33" s="2730"/>
      <c r="AQ33" s="2730"/>
      <c r="AR33" s="2730"/>
      <c r="AS33" s="2730"/>
      <c r="AT33" s="2730"/>
      <c r="AU33" s="2730"/>
      <c r="AV33" s="2730"/>
      <c r="AW33" s="2730"/>
    </row>
    <row r="34" spans="1:49" ht="12.75" customHeight="1">
      <c r="A34" s="2736"/>
      <c r="B34" s="2711" t="s">
        <v>127</v>
      </c>
      <c r="C34" s="2737">
        <v>19904852</v>
      </c>
      <c r="D34" s="2737">
        <v>12785463</v>
      </c>
      <c r="E34" s="2738">
        <v>654412</v>
      </c>
      <c r="F34" s="2738">
        <v>2837395</v>
      </c>
      <c r="G34" s="2738">
        <v>66633</v>
      </c>
      <c r="H34" s="2738">
        <v>3265573</v>
      </c>
      <c r="I34" s="2738">
        <v>631312</v>
      </c>
      <c r="J34" s="2738">
        <v>1239</v>
      </c>
      <c r="K34" s="2738">
        <v>-337176</v>
      </c>
      <c r="L34" s="2738"/>
      <c r="M34" s="2738"/>
      <c r="N34" s="2738"/>
      <c r="O34" s="2738"/>
      <c r="P34" s="2739">
        <v>-0.8</v>
      </c>
      <c r="Q34" s="2740">
        <v>-0.2</v>
      </c>
      <c r="R34" s="2966">
        <v>-0.9</v>
      </c>
      <c r="S34" s="2729"/>
      <c r="T34" s="2572">
        <v>16343903</v>
      </c>
      <c r="U34" s="2573">
        <v>-0.1</v>
      </c>
      <c r="V34" s="2568">
        <v>3898124</v>
      </c>
      <c r="W34" s="2573">
        <v>0.2</v>
      </c>
      <c r="X34" s="2568">
        <v>-337176</v>
      </c>
      <c r="Y34" s="2573">
        <v>-13.5</v>
      </c>
      <c r="Z34" s="2574">
        <v>-7.0000000000000007E-2</v>
      </c>
      <c r="AA34" s="2575">
        <v>0.05</v>
      </c>
      <c r="AB34" s="2576">
        <v>-0.2</v>
      </c>
      <c r="AC34" s="2730"/>
      <c r="AD34" s="2730"/>
      <c r="AE34" s="2730"/>
      <c r="AF34" s="2730"/>
      <c r="AG34" s="2730"/>
      <c r="AH34" s="2730"/>
      <c r="AI34" s="2730"/>
      <c r="AJ34" s="2730"/>
      <c r="AK34" s="2730"/>
      <c r="AL34" s="2730"/>
      <c r="AM34" s="2730"/>
      <c r="AN34" s="2730"/>
      <c r="AO34" s="2730"/>
      <c r="AP34" s="2730"/>
      <c r="AQ34" s="2730"/>
      <c r="AR34" s="2730"/>
      <c r="AS34" s="2730"/>
      <c r="AT34" s="2730"/>
      <c r="AU34" s="2730"/>
      <c r="AV34" s="2730"/>
      <c r="AW34" s="2730"/>
    </row>
    <row r="35" spans="1:49" ht="12.75" customHeight="1">
      <c r="A35" s="2724" t="s">
        <v>1839</v>
      </c>
      <c r="B35" s="2689" t="s">
        <v>123</v>
      </c>
      <c r="C35" s="2731">
        <v>20149421</v>
      </c>
      <c r="D35" s="2731">
        <v>12370093</v>
      </c>
      <c r="E35" s="2732">
        <v>681195</v>
      </c>
      <c r="F35" s="2732">
        <v>2558529</v>
      </c>
      <c r="G35" s="2732">
        <v>-2115</v>
      </c>
      <c r="H35" s="2732">
        <v>3305113</v>
      </c>
      <c r="I35" s="2732">
        <v>645970</v>
      </c>
      <c r="J35" s="2732">
        <v>-265</v>
      </c>
      <c r="K35" s="2732">
        <v>590901</v>
      </c>
      <c r="L35" s="2732"/>
      <c r="M35" s="2732"/>
      <c r="N35" s="2732"/>
      <c r="O35" s="2732"/>
      <c r="P35" s="2733">
        <v>1.7</v>
      </c>
      <c r="Q35" s="2734">
        <v>1.2</v>
      </c>
      <c r="R35" s="2965">
        <v>5</v>
      </c>
      <c r="S35" s="2729"/>
      <c r="T35" s="2564">
        <v>15607702</v>
      </c>
      <c r="U35" s="2565">
        <v>-4.5</v>
      </c>
      <c r="V35" s="2563">
        <v>3950818</v>
      </c>
      <c r="W35" s="2565">
        <v>1.4</v>
      </c>
      <c r="X35" s="2563">
        <v>590901</v>
      </c>
      <c r="Y35" s="2565">
        <v>275.3</v>
      </c>
      <c r="Z35" s="2566">
        <v>-3.7</v>
      </c>
      <c r="AA35" s="2560">
        <v>0.26</v>
      </c>
      <c r="AB35" s="2561">
        <v>4.66</v>
      </c>
      <c r="AC35" s="2730"/>
      <c r="AD35" s="2730"/>
      <c r="AE35" s="2730"/>
      <c r="AF35" s="2730"/>
      <c r="AG35" s="2730"/>
      <c r="AH35" s="2730"/>
      <c r="AI35" s="2730"/>
      <c r="AJ35" s="2730"/>
      <c r="AK35" s="2730"/>
      <c r="AL35" s="2730"/>
      <c r="AM35" s="2730"/>
      <c r="AN35" s="2730"/>
      <c r="AO35" s="2730"/>
      <c r="AP35" s="2730"/>
      <c r="AQ35" s="2730"/>
      <c r="AR35" s="2730"/>
      <c r="AS35" s="2730"/>
      <c r="AT35" s="2730"/>
      <c r="AU35" s="2730"/>
      <c r="AV35" s="2730"/>
      <c r="AW35" s="2730"/>
    </row>
    <row r="36" spans="1:49" ht="12.75" customHeight="1">
      <c r="A36" s="2700">
        <v>-2008</v>
      </c>
      <c r="B36" s="2701" t="s">
        <v>124</v>
      </c>
      <c r="C36" s="2731">
        <v>20239112</v>
      </c>
      <c r="D36" s="2731">
        <v>12357376</v>
      </c>
      <c r="E36" s="2732">
        <v>682199</v>
      </c>
      <c r="F36" s="2732">
        <v>2898874</v>
      </c>
      <c r="G36" s="2732">
        <v>-66193</v>
      </c>
      <c r="H36" s="2732">
        <v>3324823</v>
      </c>
      <c r="I36" s="2732">
        <v>683509</v>
      </c>
      <c r="J36" s="2732">
        <v>-5</v>
      </c>
      <c r="K36" s="2732">
        <v>358530</v>
      </c>
      <c r="L36" s="2732"/>
      <c r="M36" s="2732"/>
      <c r="N36" s="2732"/>
      <c r="O36" s="2732"/>
      <c r="P36" s="2733">
        <v>2</v>
      </c>
      <c r="Q36" s="2734">
        <v>0.4</v>
      </c>
      <c r="R36" s="2965">
        <v>1.8</v>
      </c>
      <c r="S36" s="2729"/>
      <c r="T36" s="2564">
        <v>15872255</v>
      </c>
      <c r="U36" s="2565">
        <v>1.7</v>
      </c>
      <c r="V36" s="2563">
        <v>4008327</v>
      </c>
      <c r="W36" s="2565">
        <v>1.5</v>
      </c>
      <c r="X36" s="2563">
        <v>358530</v>
      </c>
      <c r="Y36" s="2565">
        <v>-39.299999999999997</v>
      </c>
      <c r="Z36" s="2566">
        <v>1.31</v>
      </c>
      <c r="AA36" s="2560">
        <v>0.28999999999999998</v>
      </c>
      <c r="AB36" s="2561">
        <v>-1.1499999999999999</v>
      </c>
      <c r="AC36" s="2730"/>
      <c r="AD36" s="2730"/>
      <c r="AE36" s="2730"/>
      <c r="AF36" s="2730"/>
      <c r="AG36" s="2730"/>
      <c r="AH36" s="2730"/>
      <c r="AI36" s="2730"/>
      <c r="AJ36" s="2730"/>
      <c r="AK36" s="2730"/>
      <c r="AL36" s="2730"/>
      <c r="AM36" s="2730"/>
      <c r="AN36" s="2730"/>
      <c r="AO36" s="2730"/>
      <c r="AP36" s="2730"/>
      <c r="AQ36" s="2730"/>
      <c r="AR36" s="2730"/>
      <c r="AS36" s="2730"/>
      <c r="AT36" s="2730"/>
      <c r="AU36" s="2730"/>
      <c r="AV36" s="2730"/>
      <c r="AW36" s="2730"/>
    </row>
    <row r="37" spans="1:49" ht="12.75" customHeight="1">
      <c r="A37" s="2700"/>
      <c r="B37" s="2701" t="s">
        <v>125</v>
      </c>
      <c r="C37" s="2731">
        <v>19388691</v>
      </c>
      <c r="D37" s="2731">
        <v>12432255</v>
      </c>
      <c r="E37" s="2732">
        <v>681020</v>
      </c>
      <c r="F37" s="2732">
        <v>3363042</v>
      </c>
      <c r="G37" s="2732">
        <v>-144862</v>
      </c>
      <c r="H37" s="2732">
        <v>3326758</v>
      </c>
      <c r="I37" s="2732">
        <v>674589</v>
      </c>
      <c r="J37" s="2732">
        <v>1241</v>
      </c>
      <c r="K37" s="2732">
        <v>-945352</v>
      </c>
      <c r="L37" s="2732"/>
      <c r="M37" s="2732"/>
      <c r="N37" s="2732"/>
      <c r="O37" s="2732"/>
      <c r="P37" s="2733">
        <v>-2.8</v>
      </c>
      <c r="Q37" s="2734">
        <v>-4.2</v>
      </c>
      <c r="R37" s="2965">
        <v>-15.8</v>
      </c>
      <c r="S37" s="2729"/>
      <c r="T37" s="2564">
        <v>16331455</v>
      </c>
      <c r="U37" s="2565">
        <v>2.9</v>
      </c>
      <c r="V37" s="2563">
        <v>4002588</v>
      </c>
      <c r="W37" s="2565">
        <v>-0.1</v>
      </c>
      <c r="X37" s="2563">
        <v>-945352</v>
      </c>
      <c r="Y37" s="2565">
        <v>-363.7</v>
      </c>
      <c r="Z37" s="2566">
        <v>2.27</v>
      </c>
      <c r="AA37" s="2560">
        <v>-0.03</v>
      </c>
      <c r="AB37" s="2561">
        <v>-6.44</v>
      </c>
      <c r="AC37" s="2730"/>
      <c r="AD37" s="2730"/>
      <c r="AE37" s="2730"/>
      <c r="AF37" s="2730"/>
      <c r="AG37" s="2730"/>
      <c r="AH37" s="2730"/>
      <c r="AI37" s="2730"/>
      <c r="AJ37" s="2730"/>
      <c r="AK37" s="2730"/>
      <c r="AL37" s="2730"/>
      <c r="AM37" s="2730"/>
      <c r="AN37" s="2730"/>
      <c r="AO37" s="2730"/>
      <c r="AP37" s="2730"/>
      <c r="AQ37" s="2730"/>
      <c r="AR37" s="2730"/>
      <c r="AS37" s="2730"/>
      <c r="AT37" s="2730"/>
      <c r="AU37" s="2730"/>
      <c r="AV37" s="2730"/>
      <c r="AW37" s="2730"/>
    </row>
    <row r="38" spans="1:49" ht="12.75" customHeight="1">
      <c r="A38" s="2741"/>
      <c r="B38" s="2711" t="s">
        <v>128</v>
      </c>
      <c r="C38" s="2737">
        <v>18390886</v>
      </c>
      <c r="D38" s="2737">
        <v>12541907</v>
      </c>
      <c r="E38" s="2738">
        <v>584976</v>
      </c>
      <c r="F38" s="2738">
        <v>3123838</v>
      </c>
      <c r="G38" s="2738">
        <v>-180429</v>
      </c>
      <c r="H38" s="2738">
        <v>3378780</v>
      </c>
      <c r="I38" s="2738">
        <v>611314</v>
      </c>
      <c r="J38" s="2738">
        <v>223</v>
      </c>
      <c r="K38" s="2738">
        <v>-1669723</v>
      </c>
      <c r="L38" s="2738"/>
      <c r="M38" s="2738"/>
      <c r="N38" s="2738"/>
      <c r="O38" s="2738"/>
      <c r="P38" s="2739">
        <v>-7.6</v>
      </c>
      <c r="Q38" s="2740">
        <v>-5.0999999999999996</v>
      </c>
      <c r="R38" s="2966">
        <v>-19.100000000000001</v>
      </c>
      <c r="S38" s="2729"/>
      <c r="T38" s="2564">
        <v>16070292</v>
      </c>
      <c r="U38" s="2565">
        <v>-1.6</v>
      </c>
      <c r="V38" s="2563">
        <v>3990317</v>
      </c>
      <c r="W38" s="2565">
        <v>-0.3</v>
      </c>
      <c r="X38" s="2563">
        <v>-1669723</v>
      </c>
      <c r="Y38" s="2565">
        <v>-76.599999999999994</v>
      </c>
      <c r="Z38" s="2566">
        <v>-1.35</v>
      </c>
      <c r="AA38" s="2560">
        <v>-0.06</v>
      </c>
      <c r="AB38" s="2561">
        <v>-3.74</v>
      </c>
      <c r="AC38" s="2730"/>
      <c r="AD38" s="2730"/>
      <c r="AE38" s="2730"/>
      <c r="AF38" s="2730"/>
      <c r="AG38" s="2730"/>
      <c r="AH38" s="2730"/>
      <c r="AI38" s="2730"/>
      <c r="AJ38" s="2730"/>
      <c r="AK38" s="2730"/>
      <c r="AL38" s="2730"/>
      <c r="AM38" s="2730"/>
      <c r="AN38" s="2730"/>
      <c r="AO38" s="2730"/>
      <c r="AP38" s="2730"/>
      <c r="AQ38" s="2730"/>
      <c r="AR38" s="2730"/>
      <c r="AS38" s="2730"/>
      <c r="AT38" s="2730"/>
      <c r="AU38" s="2730"/>
      <c r="AV38" s="2730"/>
      <c r="AW38" s="2730"/>
    </row>
    <row r="39" spans="1:49" ht="12.75" customHeight="1">
      <c r="A39" s="2724" t="s">
        <v>1792</v>
      </c>
      <c r="B39" s="2689" t="s">
        <v>123</v>
      </c>
      <c r="C39" s="2731">
        <v>18065598</v>
      </c>
      <c r="D39" s="2731">
        <v>12441685</v>
      </c>
      <c r="E39" s="2732">
        <v>530994</v>
      </c>
      <c r="F39" s="2732">
        <v>3436028</v>
      </c>
      <c r="G39" s="2732">
        <v>42704</v>
      </c>
      <c r="H39" s="2732">
        <v>3406676</v>
      </c>
      <c r="I39" s="2732">
        <v>786340</v>
      </c>
      <c r="J39" s="2732">
        <v>305</v>
      </c>
      <c r="K39" s="2732">
        <v>-2579134</v>
      </c>
      <c r="L39" s="2732"/>
      <c r="M39" s="2732"/>
      <c r="N39" s="2732"/>
      <c r="O39" s="2732"/>
      <c r="P39" s="2733">
        <v>-10.3</v>
      </c>
      <c r="Q39" s="2734">
        <v>-1.8</v>
      </c>
      <c r="R39" s="2965">
        <v>-6.9</v>
      </c>
      <c r="S39" s="2729"/>
      <c r="T39" s="2611">
        <v>16451411</v>
      </c>
      <c r="U39" s="2593">
        <v>2.4</v>
      </c>
      <c r="V39" s="2592">
        <v>4193321</v>
      </c>
      <c r="W39" s="2593">
        <v>5.0999999999999996</v>
      </c>
      <c r="X39" s="2592">
        <v>-2579134</v>
      </c>
      <c r="Y39" s="2593">
        <v>-54.5</v>
      </c>
      <c r="Z39" s="2637">
        <v>2.0699999999999998</v>
      </c>
      <c r="AA39" s="2569">
        <v>1.1000000000000001</v>
      </c>
      <c r="AB39" s="2570">
        <v>-4.9400000000000004</v>
      </c>
      <c r="AC39" s="2730"/>
      <c r="AD39" s="2730"/>
      <c r="AE39" s="2730"/>
      <c r="AF39" s="2730"/>
      <c r="AG39" s="2730"/>
      <c r="AH39" s="2730"/>
      <c r="AI39" s="2730"/>
      <c r="AJ39" s="2730"/>
      <c r="AK39" s="2730"/>
      <c r="AL39" s="2730"/>
      <c r="AM39" s="2730"/>
      <c r="AN39" s="2730"/>
      <c r="AO39" s="2730"/>
      <c r="AP39" s="2730"/>
      <c r="AQ39" s="2730"/>
      <c r="AR39" s="2730"/>
      <c r="AS39" s="2730"/>
      <c r="AT39" s="2730"/>
      <c r="AU39" s="2730"/>
      <c r="AV39" s="2730"/>
      <c r="AW39" s="2730"/>
    </row>
    <row r="40" spans="1:49" ht="12.75" customHeight="1">
      <c r="A40" s="2700">
        <v>-2009</v>
      </c>
      <c r="B40" s="2701" t="s">
        <v>124</v>
      </c>
      <c r="C40" s="2731">
        <v>18066614</v>
      </c>
      <c r="D40" s="2731">
        <v>12529720</v>
      </c>
      <c r="E40" s="2732">
        <v>514799</v>
      </c>
      <c r="F40" s="2732">
        <v>2647788</v>
      </c>
      <c r="G40" s="2732">
        <v>89888</v>
      </c>
      <c r="H40" s="2732">
        <v>3432786</v>
      </c>
      <c r="I40" s="2732">
        <v>711760</v>
      </c>
      <c r="J40" s="2732">
        <v>-519</v>
      </c>
      <c r="K40" s="2732">
        <v>-1859606</v>
      </c>
      <c r="L40" s="2732"/>
      <c r="M40" s="2732"/>
      <c r="N40" s="2732"/>
      <c r="O40" s="2732"/>
      <c r="P40" s="2733">
        <v>-10.7</v>
      </c>
      <c r="Q40" s="2734">
        <v>0</v>
      </c>
      <c r="R40" s="2965">
        <v>0</v>
      </c>
      <c r="S40" s="2729"/>
      <c r="T40" s="2564">
        <v>15782194</v>
      </c>
      <c r="U40" s="2565">
        <v>-4.0999999999999996</v>
      </c>
      <c r="V40" s="2563">
        <v>4144026</v>
      </c>
      <c r="W40" s="2565">
        <v>-1.2</v>
      </c>
      <c r="X40" s="2563">
        <v>-1859606</v>
      </c>
      <c r="Y40" s="2565">
        <v>27.9</v>
      </c>
      <c r="Z40" s="2566">
        <v>-3.7</v>
      </c>
      <c r="AA40" s="2560">
        <v>-0.27</v>
      </c>
      <c r="AB40" s="2561">
        <v>3.98</v>
      </c>
      <c r="AC40" s="2730"/>
      <c r="AD40" s="2730"/>
      <c r="AE40" s="2730"/>
      <c r="AF40" s="2730"/>
      <c r="AG40" s="2730"/>
      <c r="AH40" s="2730"/>
      <c r="AI40" s="2730"/>
      <c r="AJ40" s="2730"/>
      <c r="AK40" s="2730"/>
      <c r="AL40" s="2730"/>
      <c r="AM40" s="2730"/>
      <c r="AN40" s="2730"/>
      <c r="AO40" s="2730"/>
      <c r="AP40" s="2730"/>
      <c r="AQ40" s="2730"/>
      <c r="AR40" s="2730"/>
      <c r="AS40" s="2730"/>
      <c r="AT40" s="2730"/>
      <c r="AU40" s="2730"/>
      <c r="AV40" s="2730"/>
      <c r="AW40" s="2730"/>
    </row>
    <row r="41" spans="1:49" ht="12.75" customHeight="1">
      <c r="A41" s="2700"/>
      <c r="B41" s="2701" t="s">
        <v>125</v>
      </c>
      <c r="C41" s="2731">
        <v>18301176</v>
      </c>
      <c r="D41" s="2731">
        <v>12576257</v>
      </c>
      <c r="E41" s="2732">
        <v>510185</v>
      </c>
      <c r="F41" s="2732">
        <v>2654808</v>
      </c>
      <c r="G41" s="2732">
        <v>74482</v>
      </c>
      <c r="H41" s="2732">
        <v>3451318</v>
      </c>
      <c r="I41" s="2732">
        <v>726773</v>
      </c>
      <c r="J41" s="2732">
        <v>-651</v>
      </c>
      <c r="K41" s="2732">
        <v>-1691997</v>
      </c>
      <c r="L41" s="2732"/>
      <c r="M41" s="2732"/>
      <c r="N41" s="2732"/>
      <c r="O41" s="2732"/>
      <c r="P41" s="2733">
        <v>-5.6</v>
      </c>
      <c r="Q41" s="2734">
        <v>1.3</v>
      </c>
      <c r="R41" s="2965">
        <v>5.3</v>
      </c>
      <c r="S41" s="2729"/>
      <c r="T41" s="2564">
        <v>15815732</v>
      </c>
      <c r="U41" s="2565">
        <v>0.2</v>
      </c>
      <c r="V41" s="2563">
        <v>4177441</v>
      </c>
      <c r="W41" s="2565">
        <v>0.8</v>
      </c>
      <c r="X41" s="2563">
        <v>-1691997</v>
      </c>
      <c r="Y41" s="2565">
        <v>9</v>
      </c>
      <c r="Z41" s="2566">
        <v>0.19</v>
      </c>
      <c r="AA41" s="2560">
        <v>0.18</v>
      </c>
      <c r="AB41" s="2561">
        <v>0.93</v>
      </c>
      <c r="AC41" s="2730"/>
      <c r="AD41" s="2730"/>
      <c r="AE41" s="2730"/>
      <c r="AF41" s="2730"/>
      <c r="AG41" s="2730"/>
      <c r="AH41" s="2730"/>
      <c r="AI41" s="2730"/>
      <c r="AJ41" s="2730"/>
      <c r="AK41" s="2730"/>
      <c r="AL41" s="2730"/>
      <c r="AM41" s="2730"/>
      <c r="AN41" s="2730"/>
      <c r="AO41" s="2730"/>
      <c r="AP41" s="2730"/>
      <c r="AQ41" s="2730"/>
      <c r="AR41" s="2730"/>
      <c r="AS41" s="2730"/>
      <c r="AT41" s="2730"/>
      <c r="AU41" s="2730"/>
      <c r="AV41" s="2730"/>
      <c r="AW41" s="2730"/>
    </row>
    <row r="42" spans="1:49" ht="12.75" customHeight="1">
      <c r="A42" s="2741"/>
      <c r="B42" s="2711" t="s">
        <v>129</v>
      </c>
      <c r="C42" s="2737">
        <v>18401001</v>
      </c>
      <c r="D42" s="2737">
        <v>12617742</v>
      </c>
      <c r="E42" s="2738">
        <v>528222</v>
      </c>
      <c r="F42" s="2738">
        <v>2664231</v>
      </c>
      <c r="G42" s="2738">
        <v>14224</v>
      </c>
      <c r="H42" s="2738">
        <v>3436715</v>
      </c>
      <c r="I42" s="2738">
        <v>727428</v>
      </c>
      <c r="J42" s="2738">
        <v>905</v>
      </c>
      <c r="K42" s="2738">
        <v>-1588467</v>
      </c>
      <c r="L42" s="2738"/>
      <c r="M42" s="2738"/>
      <c r="N42" s="2738"/>
      <c r="O42" s="2738"/>
      <c r="P42" s="2739">
        <v>0.1</v>
      </c>
      <c r="Q42" s="2740">
        <v>0.5</v>
      </c>
      <c r="R42" s="2966">
        <v>2.2000000000000002</v>
      </c>
      <c r="S42" s="2729"/>
      <c r="T42" s="2572">
        <v>15824420</v>
      </c>
      <c r="U42" s="2573">
        <v>0.1</v>
      </c>
      <c r="V42" s="2568">
        <v>4165048</v>
      </c>
      <c r="W42" s="2573">
        <v>-0.3</v>
      </c>
      <c r="X42" s="2568">
        <v>-1588467</v>
      </c>
      <c r="Y42" s="2573">
        <v>6.1</v>
      </c>
      <c r="Z42" s="2574">
        <v>0.05</v>
      </c>
      <c r="AA42" s="2575">
        <v>-7.0000000000000007E-2</v>
      </c>
      <c r="AB42" s="2576">
        <v>0.56999999999999995</v>
      </c>
      <c r="AC42" s="2730"/>
      <c r="AD42" s="2730"/>
      <c r="AE42" s="2730"/>
      <c r="AF42" s="2730"/>
      <c r="AG42" s="2730"/>
      <c r="AH42" s="2730"/>
      <c r="AI42" s="2730"/>
      <c r="AJ42" s="2730"/>
      <c r="AK42" s="2730"/>
      <c r="AL42" s="2730"/>
      <c r="AM42" s="2730"/>
      <c r="AN42" s="2730"/>
      <c r="AO42" s="2730"/>
      <c r="AP42" s="2730"/>
      <c r="AQ42" s="2730"/>
      <c r="AR42" s="2730"/>
      <c r="AS42" s="2730"/>
      <c r="AT42" s="2730"/>
      <c r="AU42" s="2730"/>
      <c r="AV42" s="2730"/>
      <c r="AW42" s="2730"/>
    </row>
    <row r="43" spans="1:49" ht="12.75" customHeight="1">
      <c r="A43" s="2724" t="s">
        <v>1793</v>
      </c>
      <c r="B43" s="2689" t="s">
        <v>123</v>
      </c>
      <c r="C43" s="2742">
        <v>19349709</v>
      </c>
      <c r="D43" s="2726">
        <v>12622911</v>
      </c>
      <c r="E43" s="2726">
        <v>525353</v>
      </c>
      <c r="F43" s="2726">
        <v>2645053</v>
      </c>
      <c r="G43" s="2726">
        <v>-18464</v>
      </c>
      <c r="H43" s="2726">
        <v>3455539</v>
      </c>
      <c r="I43" s="2726">
        <v>790680</v>
      </c>
      <c r="J43" s="2726">
        <v>-328</v>
      </c>
      <c r="K43" s="2726">
        <v>-671034</v>
      </c>
      <c r="L43" s="2726"/>
      <c r="M43" s="2726"/>
      <c r="N43" s="2726"/>
      <c r="O43" s="2743"/>
      <c r="P43" s="2744">
        <v>7.1</v>
      </c>
      <c r="Q43" s="2745">
        <v>5.2</v>
      </c>
      <c r="R43" s="2964">
        <v>22.3</v>
      </c>
      <c r="S43" s="2729"/>
      <c r="T43" s="2611">
        <v>15774853</v>
      </c>
      <c r="U43" s="2593">
        <v>-0.3</v>
      </c>
      <c r="V43" s="2592">
        <v>4245890</v>
      </c>
      <c r="W43" s="2593">
        <v>1.9</v>
      </c>
      <c r="X43" s="2592">
        <v>-671034</v>
      </c>
      <c r="Y43" s="2593">
        <v>57.8</v>
      </c>
      <c r="Z43" s="2637">
        <v>-0.27</v>
      </c>
      <c r="AA43" s="2569">
        <v>0.44</v>
      </c>
      <c r="AB43" s="2570">
        <v>4.99</v>
      </c>
      <c r="AC43" s="2730"/>
      <c r="AD43" s="2730"/>
      <c r="AE43" s="2730"/>
      <c r="AF43" s="2730"/>
      <c r="AG43" s="2730"/>
      <c r="AH43" s="2730"/>
      <c r="AI43" s="2730"/>
      <c r="AJ43" s="2730"/>
      <c r="AK43" s="2730"/>
      <c r="AL43" s="2730"/>
      <c r="AM43" s="2730"/>
      <c r="AN43" s="2730"/>
      <c r="AO43" s="2730"/>
      <c r="AP43" s="2730"/>
      <c r="AQ43" s="2730"/>
      <c r="AR43" s="2730"/>
      <c r="AS43" s="2730"/>
      <c r="AT43" s="2730"/>
      <c r="AU43" s="2730"/>
      <c r="AV43" s="2730"/>
      <c r="AW43" s="2730"/>
    </row>
    <row r="44" spans="1:49" ht="12.75" customHeight="1">
      <c r="A44" s="2700">
        <v>-2010</v>
      </c>
      <c r="B44" s="2701" t="s">
        <v>124</v>
      </c>
      <c r="C44" s="2746">
        <v>19504505</v>
      </c>
      <c r="D44" s="2732">
        <v>12647883</v>
      </c>
      <c r="E44" s="2732">
        <v>536074</v>
      </c>
      <c r="F44" s="2732">
        <v>2761892</v>
      </c>
      <c r="G44" s="2732">
        <v>-29854</v>
      </c>
      <c r="H44" s="2732">
        <v>3470141</v>
      </c>
      <c r="I44" s="2732">
        <v>804713</v>
      </c>
      <c r="J44" s="2732">
        <v>-398</v>
      </c>
      <c r="K44" s="2732">
        <v>-685944</v>
      </c>
      <c r="L44" s="2732"/>
      <c r="M44" s="2732"/>
      <c r="N44" s="2732"/>
      <c r="O44" s="2747"/>
      <c r="P44" s="2748">
        <v>8</v>
      </c>
      <c r="Q44" s="2749">
        <v>0.8</v>
      </c>
      <c r="R44" s="2965">
        <v>3.2</v>
      </c>
      <c r="S44" s="2729"/>
      <c r="T44" s="2564">
        <v>15915994</v>
      </c>
      <c r="U44" s="2565">
        <v>0.9</v>
      </c>
      <c r="V44" s="2563">
        <v>4274455</v>
      </c>
      <c r="W44" s="2565">
        <v>0.7</v>
      </c>
      <c r="X44" s="2563">
        <v>-685944</v>
      </c>
      <c r="Y44" s="2565">
        <v>-2.2000000000000002</v>
      </c>
      <c r="Z44" s="2566">
        <v>0.73</v>
      </c>
      <c r="AA44" s="2560">
        <v>0.15</v>
      </c>
      <c r="AB44" s="2561">
        <v>-0.08</v>
      </c>
      <c r="AC44" s="2730"/>
      <c r="AD44" s="2730"/>
      <c r="AE44" s="2730"/>
      <c r="AF44" s="2730"/>
      <c r="AG44" s="2730"/>
      <c r="AH44" s="2730"/>
      <c r="AI44" s="2730"/>
      <c r="AJ44" s="2730"/>
      <c r="AK44" s="2730"/>
      <c r="AL44" s="2730"/>
      <c r="AM44" s="2730"/>
      <c r="AN44" s="2730"/>
      <c r="AO44" s="2730"/>
      <c r="AP44" s="2730"/>
      <c r="AQ44" s="2730"/>
      <c r="AR44" s="2730"/>
      <c r="AS44" s="2730"/>
      <c r="AT44" s="2730"/>
      <c r="AU44" s="2730"/>
      <c r="AV44" s="2730"/>
      <c r="AW44" s="2730"/>
    </row>
    <row r="45" spans="1:49" ht="12.75" customHeight="1">
      <c r="A45" s="2700"/>
      <c r="B45" s="2701" t="s">
        <v>125</v>
      </c>
      <c r="C45" s="2746">
        <v>19440076</v>
      </c>
      <c r="D45" s="2732">
        <v>12659198</v>
      </c>
      <c r="E45" s="2732">
        <v>552000</v>
      </c>
      <c r="F45" s="2732">
        <v>2847091</v>
      </c>
      <c r="G45" s="2732">
        <v>-40351</v>
      </c>
      <c r="H45" s="2732">
        <v>3507187</v>
      </c>
      <c r="I45" s="2732">
        <v>781480</v>
      </c>
      <c r="J45" s="2732">
        <v>-603</v>
      </c>
      <c r="K45" s="2732">
        <v>-865926</v>
      </c>
      <c r="L45" s="2732"/>
      <c r="M45" s="2732"/>
      <c r="N45" s="2732"/>
      <c r="O45" s="2747"/>
      <c r="P45" s="2748">
        <v>6.2</v>
      </c>
      <c r="Q45" s="2749">
        <v>-0.3</v>
      </c>
      <c r="R45" s="2965">
        <v>-1.3</v>
      </c>
      <c r="S45" s="2729"/>
      <c r="T45" s="2564">
        <v>16017938</v>
      </c>
      <c r="U45" s="2565">
        <v>0.6</v>
      </c>
      <c r="V45" s="2563">
        <v>4288064</v>
      </c>
      <c r="W45" s="2565">
        <v>0.3</v>
      </c>
      <c r="X45" s="2563">
        <v>-865926</v>
      </c>
      <c r="Y45" s="2565">
        <v>-26.2</v>
      </c>
      <c r="Z45" s="2566">
        <v>0.52</v>
      </c>
      <c r="AA45" s="2560">
        <v>7.0000000000000007E-2</v>
      </c>
      <c r="AB45" s="2561">
        <v>-0.92</v>
      </c>
      <c r="AC45" s="2730"/>
      <c r="AD45" s="2730"/>
      <c r="AE45" s="2730"/>
      <c r="AF45" s="2730"/>
      <c r="AG45" s="2730"/>
      <c r="AH45" s="2730"/>
      <c r="AI45" s="2730"/>
      <c r="AJ45" s="2730"/>
      <c r="AK45" s="2730"/>
      <c r="AL45" s="2730"/>
      <c r="AM45" s="2730"/>
      <c r="AN45" s="2730"/>
      <c r="AO45" s="2730"/>
      <c r="AP45" s="2730"/>
      <c r="AQ45" s="2730"/>
      <c r="AR45" s="2730"/>
      <c r="AS45" s="2730"/>
      <c r="AT45" s="2730"/>
      <c r="AU45" s="2730"/>
      <c r="AV45" s="2730"/>
      <c r="AW45" s="2730"/>
    </row>
    <row r="46" spans="1:49" ht="12.75" customHeight="1">
      <c r="A46" s="2741"/>
      <c r="B46" s="2711" t="s">
        <v>130</v>
      </c>
      <c r="C46" s="2750">
        <v>19187533</v>
      </c>
      <c r="D46" s="2738">
        <v>12708335</v>
      </c>
      <c r="E46" s="2738">
        <v>561783</v>
      </c>
      <c r="F46" s="2738">
        <v>2887255</v>
      </c>
      <c r="G46" s="2738">
        <v>21783</v>
      </c>
      <c r="H46" s="2738">
        <v>3506241</v>
      </c>
      <c r="I46" s="2738">
        <v>766253</v>
      </c>
      <c r="J46" s="2738">
        <v>-1013</v>
      </c>
      <c r="K46" s="2738">
        <v>-1263103</v>
      </c>
      <c r="L46" s="2738"/>
      <c r="M46" s="2738"/>
      <c r="N46" s="2738"/>
      <c r="O46" s="2751"/>
      <c r="P46" s="2748">
        <v>4.3</v>
      </c>
      <c r="Q46" s="2749">
        <v>-1.3</v>
      </c>
      <c r="R46" s="2965">
        <v>-5.0999999999999996</v>
      </c>
      <c r="S46" s="2729"/>
      <c r="T46" s="2572">
        <v>16179155</v>
      </c>
      <c r="U46" s="2573">
        <v>1</v>
      </c>
      <c r="V46" s="2568">
        <v>4271480</v>
      </c>
      <c r="W46" s="2573">
        <v>-0.4</v>
      </c>
      <c r="X46" s="2568">
        <v>-1263103</v>
      </c>
      <c r="Y46" s="2573">
        <v>-45.9</v>
      </c>
      <c r="Z46" s="2574">
        <v>0.83</v>
      </c>
      <c r="AA46" s="2575">
        <v>-0.09</v>
      </c>
      <c r="AB46" s="2576">
        <v>-2.04</v>
      </c>
      <c r="AC46" s="2730"/>
      <c r="AD46" s="2730"/>
      <c r="AE46" s="2730"/>
      <c r="AF46" s="2730"/>
      <c r="AG46" s="2730"/>
      <c r="AH46" s="2730"/>
      <c r="AI46" s="2730"/>
      <c r="AJ46" s="2730"/>
      <c r="AK46" s="2730"/>
      <c r="AL46" s="2730"/>
      <c r="AM46" s="2730"/>
      <c r="AN46" s="2730"/>
      <c r="AO46" s="2730"/>
      <c r="AP46" s="2730"/>
      <c r="AQ46" s="2730"/>
      <c r="AR46" s="2730"/>
      <c r="AS46" s="2730"/>
      <c r="AT46" s="2730"/>
      <c r="AU46" s="2730"/>
      <c r="AV46" s="2730"/>
      <c r="AW46" s="2730"/>
    </row>
    <row r="47" spans="1:49" ht="12.75" customHeight="1">
      <c r="A47" s="2724" t="s">
        <v>1794</v>
      </c>
      <c r="B47" s="2689" t="s">
        <v>123</v>
      </c>
      <c r="C47" s="2742">
        <v>19208476</v>
      </c>
      <c r="D47" s="2726">
        <v>12734707</v>
      </c>
      <c r="E47" s="2726">
        <v>536842</v>
      </c>
      <c r="F47" s="2726">
        <v>2702925</v>
      </c>
      <c r="G47" s="2726">
        <v>33709</v>
      </c>
      <c r="H47" s="2726">
        <v>3540492</v>
      </c>
      <c r="I47" s="2726">
        <v>632581</v>
      </c>
      <c r="J47" s="2726">
        <v>242</v>
      </c>
      <c r="K47" s="2726">
        <v>-973021</v>
      </c>
      <c r="L47" s="2726"/>
      <c r="M47" s="2726"/>
      <c r="N47" s="2726"/>
      <c r="O47" s="2743"/>
      <c r="P47" s="2744">
        <v>-0.7</v>
      </c>
      <c r="Q47" s="2745">
        <v>0.1</v>
      </c>
      <c r="R47" s="2964">
        <v>0.4</v>
      </c>
      <c r="T47" s="2564">
        <v>16008183</v>
      </c>
      <c r="U47" s="2565">
        <v>-1.1000000000000001</v>
      </c>
      <c r="V47" s="2563">
        <v>4173315</v>
      </c>
      <c r="W47" s="2565">
        <v>-2.2999999999999998</v>
      </c>
      <c r="X47" s="2563">
        <v>-973021</v>
      </c>
      <c r="Y47" s="2565">
        <v>23</v>
      </c>
      <c r="Z47" s="2566">
        <v>-0.89</v>
      </c>
      <c r="AA47" s="2560">
        <v>-0.51</v>
      </c>
      <c r="AB47" s="2561">
        <v>1.51</v>
      </c>
    </row>
    <row r="48" spans="1:49" ht="12.75" customHeight="1">
      <c r="A48" s="2700">
        <v>-2011</v>
      </c>
      <c r="B48" s="2701" t="s">
        <v>124</v>
      </c>
      <c r="C48" s="2746">
        <v>19484347</v>
      </c>
      <c r="D48" s="2732">
        <v>12731591</v>
      </c>
      <c r="E48" s="2732">
        <v>577123</v>
      </c>
      <c r="F48" s="2732">
        <v>2635420</v>
      </c>
      <c r="G48" s="2732">
        <v>58095</v>
      </c>
      <c r="H48" s="2732">
        <v>3549380</v>
      </c>
      <c r="I48" s="2732">
        <v>571002</v>
      </c>
      <c r="J48" s="2732">
        <v>488</v>
      </c>
      <c r="K48" s="2732">
        <v>-638752</v>
      </c>
      <c r="L48" s="2732"/>
      <c r="M48" s="2732"/>
      <c r="N48" s="2732"/>
      <c r="O48" s="2747"/>
      <c r="P48" s="2748">
        <v>-0.1</v>
      </c>
      <c r="Q48" s="2749">
        <v>1.4</v>
      </c>
      <c r="R48" s="2965">
        <v>5.9</v>
      </c>
      <c r="T48" s="2564">
        <v>16002229</v>
      </c>
      <c r="U48" s="2565">
        <v>0</v>
      </c>
      <c r="V48" s="2563">
        <v>4120869</v>
      </c>
      <c r="W48" s="2565">
        <v>-1.3</v>
      </c>
      <c r="X48" s="2563">
        <v>-638752</v>
      </c>
      <c r="Y48" s="2565">
        <v>34.4</v>
      </c>
      <c r="Z48" s="2566">
        <v>-0.03</v>
      </c>
      <c r="AA48" s="2560">
        <v>-0.27</v>
      </c>
      <c r="AB48" s="2561">
        <v>1.74</v>
      </c>
    </row>
    <row r="49" spans="1:29" ht="12.75" customHeight="1">
      <c r="A49" s="2700"/>
      <c r="B49" s="2701" t="s">
        <v>125</v>
      </c>
      <c r="C49" s="2746">
        <v>19423325</v>
      </c>
      <c r="D49" s="2732">
        <v>12714114</v>
      </c>
      <c r="E49" s="2732">
        <v>544276</v>
      </c>
      <c r="F49" s="2732">
        <v>2687206</v>
      </c>
      <c r="G49" s="2732">
        <v>43173</v>
      </c>
      <c r="H49" s="2732">
        <v>3575208</v>
      </c>
      <c r="I49" s="2732">
        <v>622770</v>
      </c>
      <c r="J49" s="2732">
        <v>1376</v>
      </c>
      <c r="K49" s="2732">
        <v>-764798</v>
      </c>
      <c r="L49" s="2732"/>
      <c r="M49" s="2732"/>
      <c r="N49" s="2732"/>
      <c r="O49" s="2747"/>
      <c r="P49" s="2748">
        <v>-0.1</v>
      </c>
      <c r="Q49" s="2749">
        <v>-0.3</v>
      </c>
      <c r="R49" s="2965">
        <v>-1.2</v>
      </c>
      <c r="T49" s="2564">
        <v>15988768</v>
      </c>
      <c r="U49" s="2565">
        <v>-0.1</v>
      </c>
      <c r="V49" s="2563">
        <v>4199355</v>
      </c>
      <c r="W49" s="2565">
        <v>1.9</v>
      </c>
      <c r="X49" s="2563">
        <v>-764798</v>
      </c>
      <c r="Y49" s="2565">
        <v>-19.7</v>
      </c>
      <c r="Z49" s="2566">
        <v>-7.0000000000000007E-2</v>
      </c>
      <c r="AA49" s="2560">
        <v>0.4</v>
      </c>
      <c r="AB49" s="2561">
        <v>-0.65</v>
      </c>
    </row>
    <row r="50" spans="1:29" ht="12.75" customHeight="1">
      <c r="A50" s="2741"/>
      <c r="B50" s="2711" t="s">
        <v>131</v>
      </c>
      <c r="C50" s="2750">
        <v>19384147</v>
      </c>
      <c r="D50" s="2738">
        <v>12688716</v>
      </c>
      <c r="E50" s="2738">
        <v>538760</v>
      </c>
      <c r="F50" s="2738">
        <v>2753006</v>
      </c>
      <c r="G50" s="2738">
        <v>7251</v>
      </c>
      <c r="H50" s="2738">
        <v>3580934</v>
      </c>
      <c r="I50" s="2738">
        <v>647587</v>
      </c>
      <c r="J50" s="2738">
        <v>-204</v>
      </c>
      <c r="K50" s="2738">
        <v>-831903</v>
      </c>
      <c r="L50" s="2738"/>
      <c r="M50" s="2738"/>
      <c r="N50" s="2738"/>
      <c r="O50" s="2751"/>
      <c r="P50" s="2748">
        <v>1</v>
      </c>
      <c r="Q50" s="2749">
        <v>-0.2</v>
      </c>
      <c r="R50" s="2965">
        <v>-0.8</v>
      </c>
      <c r="T50" s="2564">
        <v>15987733</v>
      </c>
      <c r="U50" s="2565">
        <v>0</v>
      </c>
      <c r="V50" s="2563">
        <v>4228317</v>
      </c>
      <c r="W50" s="2565">
        <v>0.7</v>
      </c>
      <c r="X50" s="2563">
        <v>-831903</v>
      </c>
      <c r="Y50" s="2565">
        <v>-8.8000000000000007</v>
      </c>
      <c r="Z50" s="2566">
        <v>-0.01</v>
      </c>
      <c r="AA50" s="2560">
        <v>0.15</v>
      </c>
      <c r="AB50" s="2561">
        <v>-0.35</v>
      </c>
    </row>
    <row r="51" spans="1:29" ht="12.75" customHeight="1">
      <c r="A51" s="2724" t="s">
        <v>1795</v>
      </c>
      <c r="B51" s="2689" t="s">
        <v>123</v>
      </c>
      <c r="C51" s="2742">
        <v>19536800</v>
      </c>
      <c r="D51" s="2726">
        <v>12684913</v>
      </c>
      <c r="E51" s="2726">
        <v>551490</v>
      </c>
      <c r="F51" s="2726">
        <v>2804578</v>
      </c>
      <c r="G51" s="2726">
        <v>49213</v>
      </c>
      <c r="H51" s="2726">
        <v>3570988</v>
      </c>
      <c r="I51" s="2726">
        <v>632627</v>
      </c>
      <c r="J51" s="2726">
        <v>-127</v>
      </c>
      <c r="K51" s="2726">
        <v>-756883</v>
      </c>
      <c r="L51" s="2726"/>
      <c r="M51" s="2726"/>
      <c r="N51" s="2726"/>
      <c r="O51" s="2743"/>
      <c r="P51" s="2744">
        <v>1.7</v>
      </c>
      <c r="Q51" s="2728">
        <v>0.8</v>
      </c>
      <c r="R51" s="2964">
        <v>3.2</v>
      </c>
      <c r="T51" s="2611">
        <v>16090194</v>
      </c>
      <c r="U51" s="2593">
        <v>0.6</v>
      </c>
      <c r="V51" s="2592">
        <v>4203489</v>
      </c>
      <c r="W51" s="2593">
        <v>-0.6</v>
      </c>
      <c r="X51" s="2592">
        <v>-756883</v>
      </c>
      <c r="Y51" s="2593">
        <v>9</v>
      </c>
      <c r="Z51" s="2637">
        <v>0.53</v>
      </c>
      <c r="AA51" s="2569">
        <v>-0.13</v>
      </c>
      <c r="AB51" s="2570">
        <v>0.39</v>
      </c>
    </row>
    <row r="52" spans="1:29" ht="12.75" customHeight="1">
      <c r="A52" s="2700">
        <v>-2012</v>
      </c>
      <c r="B52" s="2701" t="s">
        <v>124</v>
      </c>
      <c r="C52" s="2746">
        <v>19436074</v>
      </c>
      <c r="D52" s="2732">
        <v>12763224</v>
      </c>
      <c r="E52" s="2732">
        <v>568265</v>
      </c>
      <c r="F52" s="2732">
        <v>2804242</v>
      </c>
      <c r="G52" s="2732">
        <v>64327</v>
      </c>
      <c r="H52" s="2732">
        <v>3577466</v>
      </c>
      <c r="I52" s="2732">
        <v>623281</v>
      </c>
      <c r="J52" s="2732">
        <v>-273</v>
      </c>
      <c r="K52" s="2732">
        <v>-964459</v>
      </c>
      <c r="L52" s="2732"/>
      <c r="M52" s="2732"/>
      <c r="N52" s="2732"/>
      <c r="O52" s="2747"/>
      <c r="P52" s="2748">
        <v>-0.2</v>
      </c>
      <c r="Q52" s="2734">
        <v>-0.5</v>
      </c>
      <c r="R52" s="2965">
        <v>-2</v>
      </c>
      <c r="T52" s="2564">
        <v>16200058</v>
      </c>
      <c r="U52" s="2565">
        <v>0.7</v>
      </c>
      <c r="V52" s="2563">
        <v>4200475</v>
      </c>
      <c r="W52" s="2565">
        <v>-0.1</v>
      </c>
      <c r="X52" s="2563">
        <v>-964459</v>
      </c>
      <c r="Y52" s="2565">
        <v>-27.4</v>
      </c>
      <c r="Z52" s="2566">
        <v>0.56000000000000005</v>
      </c>
      <c r="AA52" s="2560">
        <v>-0.02</v>
      </c>
      <c r="AB52" s="2561">
        <v>-1.06</v>
      </c>
    </row>
    <row r="53" spans="1:29" ht="12.75" customHeight="1">
      <c r="A53" s="2700"/>
      <c r="B53" s="2701" t="s">
        <v>125</v>
      </c>
      <c r="C53" s="2746">
        <v>19504832</v>
      </c>
      <c r="D53" s="2732">
        <v>12830916</v>
      </c>
      <c r="E53" s="2732">
        <v>562379</v>
      </c>
      <c r="F53" s="2732">
        <v>2760033</v>
      </c>
      <c r="G53" s="2732">
        <v>71183</v>
      </c>
      <c r="H53" s="2732">
        <v>3577826</v>
      </c>
      <c r="I53" s="2732">
        <v>651510</v>
      </c>
      <c r="J53" s="2732">
        <v>-594</v>
      </c>
      <c r="K53" s="2732">
        <v>-948421</v>
      </c>
      <c r="L53" s="2732"/>
      <c r="M53" s="2732"/>
      <c r="N53" s="2732"/>
      <c r="O53" s="2747"/>
      <c r="P53" s="2748">
        <v>0.4</v>
      </c>
      <c r="Q53" s="2734">
        <v>0.4</v>
      </c>
      <c r="R53" s="2965">
        <v>1.4</v>
      </c>
      <c r="T53" s="2564">
        <v>16224512</v>
      </c>
      <c r="U53" s="2565">
        <v>0.2</v>
      </c>
      <c r="V53" s="2563">
        <v>4228742</v>
      </c>
      <c r="W53" s="2565">
        <v>0.7</v>
      </c>
      <c r="X53" s="2563">
        <v>-948421</v>
      </c>
      <c r="Y53" s="2565">
        <v>1.7</v>
      </c>
      <c r="Z53" s="2566">
        <v>0.13</v>
      </c>
      <c r="AA53" s="2560">
        <v>0.15</v>
      </c>
      <c r="AB53" s="2561">
        <v>0.08</v>
      </c>
    </row>
    <row r="54" spans="1:29" ht="12.75" customHeight="1">
      <c r="A54" s="2741"/>
      <c r="B54" s="2711" t="s">
        <v>132</v>
      </c>
      <c r="C54" s="2750">
        <v>19695209</v>
      </c>
      <c r="D54" s="2738">
        <v>12811338</v>
      </c>
      <c r="E54" s="2738">
        <v>562622</v>
      </c>
      <c r="F54" s="2738">
        <v>2845759</v>
      </c>
      <c r="G54" s="2738">
        <v>64184</v>
      </c>
      <c r="H54" s="2738">
        <v>3600379</v>
      </c>
      <c r="I54" s="2738">
        <v>706182</v>
      </c>
      <c r="J54" s="2738">
        <v>-493</v>
      </c>
      <c r="K54" s="2738">
        <v>-894762</v>
      </c>
      <c r="L54" s="2738"/>
      <c r="M54" s="2738"/>
      <c r="N54" s="2738"/>
      <c r="O54" s="2751"/>
      <c r="P54" s="2752">
        <v>1.6</v>
      </c>
      <c r="Q54" s="2740">
        <v>1</v>
      </c>
      <c r="R54" s="2966">
        <v>4</v>
      </c>
      <c r="T54" s="2572">
        <v>16283903</v>
      </c>
      <c r="U54" s="2573">
        <v>0.4</v>
      </c>
      <c r="V54" s="2568">
        <v>4306068</v>
      </c>
      <c r="W54" s="2573">
        <v>1.8</v>
      </c>
      <c r="X54" s="2568">
        <v>-894762</v>
      </c>
      <c r="Y54" s="2573">
        <v>5.7</v>
      </c>
      <c r="Z54" s="2574">
        <v>0.3</v>
      </c>
      <c r="AA54" s="2575">
        <v>0.4</v>
      </c>
      <c r="AB54" s="2576">
        <v>0.28000000000000003</v>
      </c>
    </row>
    <row r="55" spans="1:29" ht="12.75" customHeight="1">
      <c r="A55" s="2724" t="s">
        <v>1796</v>
      </c>
      <c r="B55" s="2689" t="s">
        <v>123</v>
      </c>
      <c r="C55" s="2742">
        <v>19902344</v>
      </c>
      <c r="D55" s="2732">
        <v>13338107</v>
      </c>
      <c r="E55" s="2732">
        <v>552095</v>
      </c>
      <c r="F55" s="2732">
        <v>2904753</v>
      </c>
      <c r="G55" s="2732">
        <v>12892</v>
      </c>
      <c r="H55" s="2732">
        <v>3633774</v>
      </c>
      <c r="I55" s="2732">
        <v>735433</v>
      </c>
      <c r="J55" s="2732">
        <v>-551</v>
      </c>
      <c r="K55" s="2732">
        <v>-1274160</v>
      </c>
      <c r="L55" s="2732"/>
      <c r="M55" s="2732"/>
      <c r="N55" s="2732"/>
      <c r="O55" s="2732"/>
      <c r="P55" s="2748">
        <v>1.9</v>
      </c>
      <c r="Q55" s="2734">
        <v>1.1000000000000001</v>
      </c>
      <c r="R55" s="2965">
        <v>4.3</v>
      </c>
      <c r="T55" s="2564">
        <v>16807848</v>
      </c>
      <c r="U55" s="2565">
        <v>3.2</v>
      </c>
      <c r="V55" s="2563">
        <v>4368656</v>
      </c>
      <c r="W55" s="2565">
        <v>1.5</v>
      </c>
      <c r="X55" s="2563">
        <v>-1274160</v>
      </c>
      <c r="Y55" s="2565">
        <v>-42.4</v>
      </c>
      <c r="Z55" s="2566">
        <v>2.66</v>
      </c>
      <c r="AA55" s="2560">
        <v>0.32</v>
      </c>
      <c r="AB55" s="2561">
        <v>-1.93</v>
      </c>
    </row>
    <row r="56" spans="1:29" ht="12.75" customHeight="1">
      <c r="A56" s="2700">
        <v>-2013</v>
      </c>
      <c r="B56" s="2701" t="s">
        <v>124</v>
      </c>
      <c r="C56" s="2746">
        <v>19892466</v>
      </c>
      <c r="D56" s="2731">
        <v>13296131</v>
      </c>
      <c r="E56" s="2753">
        <v>562188</v>
      </c>
      <c r="F56" s="2753">
        <v>2945434</v>
      </c>
      <c r="G56" s="2753">
        <v>-6131</v>
      </c>
      <c r="H56" s="2753">
        <v>3618779</v>
      </c>
      <c r="I56" s="2753">
        <v>833436</v>
      </c>
      <c r="J56" s="2753">
        <v>-266</v>
      </c>
      <c r="K56" s="2753">
        <v>-1357105</v>
      </c>
      <c r="L56" s="2753"/>
      <c r="M56" s="2753"/>
      <c r="N56" s="2753"/>
      <c r="O56" s="2747"/>
      <c r="P56" s="2748">
        <v>2.2999999999999998</v>
      </c>
      <c r="Q56" s="2734">
        <v>0</v>
      </c>
      <c r="R56" s="2965">
        <v>-0.2</v>
      </c>
      <c r="S56" s="2754"/>
      <c r="T56" s="2564">
        <v>16797622</v>
      </c>
      <c r="U56" s="2565">
        <v>-0.1</v>
      </c>
      <c r="V56" s="2563">
        <v>4451948</v>
      </c>
      <c r="W56" s="2565">
        <v>1.9</v>
      </c>
      <c r="X56" s="2563">
        <v>-1357105</v>
      </c>
      <c r="Y56" s="2565">
        <v>-6.5</v>
      </c>
      <c r="Z56" s="2566">
        <v>-0.05</v>
      </c>
      <c r="AA56" s="2560">
        <v>0.42</v>
      </c>
      <c r="AB56" s="2561">
        <v>-0.42</v>
      </c>
      <c r="AC56" s="2730"/>
    </row>
    <row r="57" spans="1:29" ht="12.75" customHeight="1">
      <c r="A57" s="2700"/>
      <c r="B57" s="2701" t="s">
        <v>125</v>
      </c>
      <c r="C57" s="2746">
        <v>19834176</v>
      </c>
      <c r="D57" s="2732">
        <v>13261643</v>
      </c>
      <c r="E57" s="2753">
        <v>599563</v>
      </c>
      <c r="F57" s="2753">
        <v>2960211</v>
      </c>
      <c r="G57" s="2753">
        <v>18758</v>
      </c>
      <c r="H57" s="2753">
        <v>3649641</v>
      </c>
      <c r="I57" s="2753">
        <v>739752</v>
      </c>
      <c r="J57" s="2753">
        <v>-604</v>
      </c>
      <c r="K57" s="2753">
        <v>-1394789</v>
      </c>
      <c r="L57" s="2753"/>
      <c r="M57" s="2753"/>
      <c r="N57" s="2753"/>
      <c r="O57" s="2732"/>
      <c r="P57" s="2748">
        <v>1.7</v>
      </c>
      <c r="Q57" s="2734">
        <v>-0.3</v>
      </c>
      <c r="R57" s="2965">
        <v>-1.2</v>
      </c>
      <c r="S57" s="2729"/>
      <c r="T57" s="2564">
        <v>16840176</v>
      </c>
      <c r="U57" s="2565">
        <v>0.3</v>
      </c>
      <c r="V57" s="2563">
        <v>4388789</v>
      </c>
      <c r="W57" s="2565">
        <v>-1.4</v>
      </c>
      <c r="X57" s="2563">
        <v>-1394789</v>
      </c>
      <c r="Y57" s="2565">
        <v>-2.8</v>
      </c>
      <c r="Z57" s="2566">
        <v>0.21</v>
      </c>
      <c r="AA57" s="2560">
        <v>-0.32</v>
      </c>
      <c r="AB57" s="2561">
        <v>-0.19</v>
      </c>
      <c r="AC57" s="2730"/>
    </row>
    <row r="58" spans="1:29" ht="12.75" customHeight="1">
      <c r="A58" s="2741"/>
      <c r="B58" s="2711" t="s">
        <v>159</v>
      </c>
      <c r="C58" s="2750">
        <v>19801575</v>
      </c>
      <c r="D58" s="2737">
        <v>13241258</v>
      </c>
      <c r="E58" s="2738">
        <v>633897</v>
      </c>
      <c r="F58" s="2738">
        <v>2924278</v>
      </c>
      <c r="G58" s="2738">
        <v>7007</v>
      </c>
      <c r="H58" s="2738">
        <v>3647569</v>
      </c>
      <c r="I58" s="2738">
        <v>730395</v>
      </c>
      <c r="J58" s="2738">
        <v>-798</v>
      </c>
      <c r="K58" s="2738">
        <v>-1382031</v>
      </c>
      <c r="L58" s="2738"/>
      <c r="M58" s="2738"/>
      <c r="N58" s="2738"/>
      <c r="O58" s="2738"/>
      <c r="P58" s="2752">
        <v>0.5</v>
      </c>
      <c r="Q58" s="2740">
        <v>-0.2</v>
      </c>
      <c r="R58" s="2966">
        <v>-0.7</v>
      </c>
      <c r="S58" s="2729"/>
      <c r="T58" s="2564">
        <v>16806441</v>
      </c>
      <c r="U58" s="2565">
        <v>-0.2</v>
      </c>
      <c r="V58" s="2563">
        <v>4377166</v>
      </c>
      <c r="W58" s="2565">
        <v>-0.3</v>
      </c>
      <c r="X58" s="2563">
        <v>-1382031</v>
      </c>
      <c r="Y58" s="2565">
        <v>0.9</v>
      </c>
      <c r="Z58" s="2566">
        <v>-0.17</v>
      </c>
      <c r="AA58" s="2560">
        <v>-0.06</v>
      </c>
      <c r="AB58" s="2561">
        <v>0.06</v>
      </c>
      <c r="AC58" s="2730"/>
    </row>
    <row r="59" spans="1:29" ht="12.75" customHeight="1">
      <c r="A59" s="2724" t="s">
        <v>1797</v>
      </c>
      <c r="B59" s="2689" t="s">
        <v>123</v>
      </c>
      <c r="C59" s="2742">
        <v>19861871</v>
      </c>
      <c r="D59" s="2725">
        <v>12912881</v>
      </c>
      <c r="E59" s="2732">
        <v>557207</v>
      </c>
      <c r="F59" s="2732">
        <v>2786059</v>
      </c>
      <c r="G59" s="2732">
        <v>-80130</v>
      </c>
      <c r="H59" s="2732">
        <v>3626875</v>
      </c>
      <c r="I59" s="2732">
        <v>704261</v>
      </c>
      <c r="J59" s="2732">
        <v>-230</v>
      </c>
      <c r="K59" s="2732">
        <v>-645052</v>
      </c>
      <c r="L59" s="2732"/>
      <c r="M59" s="2732"/>
      <c r="N59" s="2732"/>
      <c r="O59" s="2732"/>
      <c r="P59" s="2748">
        <v>-0.2</v>
      </c>
      <c r="Q59" s="2734">
        <v>0.3</v>
      </c>
      <c r="R59" s="2965">
        <v>1.2</v>
      </c>
      <c r="S59" s="2729"/>
      <c r="T59" s="2611">
        <v>16176018</v>
      </c>
      <c r="U59" s="2593">
        <v>-3.8</v>
      </c>
      <c r="V59" s="2592">
        <v>4330906</v>
      </c>
      <c r="W59" s="2593">
        <v>-1.1000000000000001</v>
      </c>
      <c r="X59" s="2592">
        <v>-645052</v>
      </c>
      <c r="Y59" s="2593">
        <v>53.3</v>
      </c>
      <c r="Z59" s="2637">
        <v>-3.18</v>
      </c>
      <c r="AA59" s="2569">
        <v>-0.23</v>
      </c>
      <c r="AB59" s="2570">
        <v>3.72</v>
      </c>
      <c r="AC59" s="2730"/>
    </row>
    <row r="60" spans="1:29" ht="12.75" customHeight="1">
      <c r="A60" s="2700">
        <v>-2014</v>
      </c>
      <c r="B60" s="2701" t="s">
        <v>124</v>
      </c>
      <c r="C60" s="2746">
        <v>19852495</v>
      </c>
      <c r="D60" s="2731">
        <v>12848228</v>
      </c>
      <c r="E60" s="2732">
        <v>546622</v>
      </c>
      <c r="F60" s="2732">
        <v>2842717</v>
      </c>
      <c r="G60" s="2732">
        <v>-114282</v>
      </c>
      <c r="H60" s="2732">
        <v>3631691</v>
      </c>
      <c r="I60" s="2732">
        <v>684408</v>
      </c>
      <c r="J60" s="2732">
        <v>35</v>
      </c>
      <c r="K60" s="2732">
        <v>-586923</v>
      </c>
      <c r="L60" s="2732"/>
      <c r="M60" s="2732"/>
      <c r="N60" s="2732"/>
      <c r="O60" s="2747"/>
      <c r="P60" s="2748">
        <v>-0.2</v>
      </c>
      <c r="Q60" s="2734">
        <v>0</v>
      </c>
      <c r="R60" s="2965">
        <v>-0.2</v>
      </c>
      <c r="S60" s="2754"/>
      <c r="T60" s="2564">
        <v>16123285</v>
      </c>
      <c r="U60" s="2565">
        <v>-0.3</v>
      </c>
      <c r="V60" s="2563">
        <v>4316134</v>
      </c>
      <c r="W60" s="2565">
        <v>-0.3</v>
      </c>
      <c r="X60" s="2563">
        <v>-586923</v>
      </c>
      <c r="Y60" s="2565">
        <v>9</v>
      </c>
      <c r="Z60" s="2566">
        <v>-0.27</v>
      </c>
      <c r="AA60" s="2560">
        <v>-7.0000000000000007E-2</v>
      </c>
      <c r="AB60" s="2561">
        <v>0.28999999999999998</v>
      </c>
      <c r="AC60" s="2730"/>
    </row>
    <row r="61" spans="1:29" ht="12.75" customHeight="1">
      <c r="A61" s="2700"/>
      <c r="B61" s="2701" t="s">
        <v>125</v>
      </c>
      <c r="C61" s="2746">
        <v>20119649</v>
      </c>
      <c r="D61" s="2731">
        <v>12855471</v>
      </c>
      <c r="E61" s="2732">
        <v>557690</v>
      </c>
      <c r="F61" s="2732">
        <v>2910780</v>
      </c>
      <c r="G61" s="2732">
        <v>-109212</v>
      </c>
      <c r="H61" s="2732">
        <v>3644694</v>
      </c>
      <c r="I61" s="2732">
        <v>699353</v>
      </c>
      <c r="J61" s="2732">
        <v>503</v>
      </c>
      <c r="K61" s="2732">
        <v>-439629</v>
      </c>
      <c r="L61" s="2732"/>
      <c r="M61" s="2732"/>
      <c r="N61" s="2732"/>
      <c r="O61" s="2747"/>
      <c r="P61" s="2748">
        <v>1.4</v>
      </c>
      <c r="Q61" s="2734">
        <v>1.3</v>
      </c>
      <c r="R61" s="2965">
        <v>5.5</v>
      </c>
      <c r="S61" s="2729"/>
      <c r="T61" s="2564">
        <v>16214728</v>
      </c>
      <c r="U61" s="2565">
        <v>0.6</v>
      </c>
      <c r="V61" s="2563">
        <v>4344550</v>
      </c>
      <c r="W61" s="2565">
        <v>0.7</v>
      </c>
      <c r="X61" s="2563">
        <v>-439629</v>
      </c>
      <c r="Y61" s="2565">
        <v>25.1</v>
      </c>
      <c r="Z61" s="2566">
        <v>0.46</v>
      </c>
      <c r="AA61" s="2560">
        <v>0.14000000000000001</v>
      </c>
      <c r="AB61" s="2561">
        <v>0.74</v>
      </c>
      <c r="AC61" s="2730"/>
    </row>
    <row r="62" spans="1:29" ht="12.75" customHeight="1">
      <c r="A62" s="2741"/>
      <c r="B62" s="2711" t="s">
        <v>160</v>
      </c>
      <c r="C62" s="2750">
        <v>19976502</v>
      </c>
      <c r="D62" s="2737">
        <v>12863634</v>
      </c>
      <c r="E62" s="2738">
        <v>545829</v>
      </c>
      <c r="F62" s="2738">
        <v>2880481</v>
      </c>
      <c r="G62" s="2738">
        <v>-226178</v>
      </c>
      <c r="H62" s="2738">
        <v>3658839</v>
      </c>
      <c r="I62" s="2738">
        <v>674004</v>
      </c>
      <c r="J62" s="2738">
        <v>-426</v>
      </c>
      <c r="K62" s="2738">
        <v>-419681</v>
      </c>
      <c r="L62" s="2738"/>
      <c r="M62" s="2738"/>
      <c r="N62" s="2738"/>
      <c r="O62" s="2738"/>
      <c r="P62" s="2752">
        <v>0.9</v>
      </c>
      <c r="Q62" s="2740">
        <v>-0.7</v>
      </c>
      <c r="R62" s="2966">
        <v>-2.8</v>
      </c>
      <c r="S62" s="2729"/>
      <c r="T62" s="2572">
        <v>16063767</v>
      </c>
      <c r="U62" s="2573">
        <v>-0.9</v>
      </c>
      <c r="V62" s="2568">
        <v>4332417</v>
      </c>
      <c r="W62" s="2573">
        <v>-0.3</v>
      </c>
      <c r="X62" s="2568">
        <v>-419681</v>
      </c>
      <c r="Y62" s="2573">
        <v>4.5</v>
      </c>
      <c r="Z62" s="2574">
        <v>-0.75</v>
      </c>
      <c r="AA62" s="2575">
        <v>-0.06</v>
      </c>
      <c r="AB62" s="2576">
        <v>0.1</v>
      </c>
      <c r="AC62" s="2730"/>
    </row>
    <row r="63" spans="1:29" ht="12.75" customHeight="1">
      <c r="A63" s="2724" t="s">
        <v>1798</v>
      </c>
      <c r="B63" s="2689" t="s">
        <v>123</v>
      </c>
      <c r="C63" s="2742">
        <v>20290129</v>
      </c>
      <c r="D63" s="2732">
        <v>12913215</v>
      </c>
      <c r="E63" s="2732">
        <v>561256</v>
      </c>
      <c r="F63" s="2732">
        <v>2826788</v>
      </c>
      <c r="G63" s="2732">
        <v>1677</v>
      </c>
      <c r="H63" s="2732">
        <v>3694064</v>
      </c>
      <c r="I63" s="2732">
        <v>742970</v>
      </c>
      <c r="J63" s="2732">
        <v>-14</v>
      </c>
      <c r="K63" s="2732">
        <v>-449827</v>
      </c>
      <c r="L63" s="2732"/>
      <c r="M63" s="2732"/>
      <c r="N63" s="2732"/>
      <c r="O63" s="2732"/>
      <c r="P63" s="2748">
        <v>2.2000000000000002</v>
      </c>
      <c r="Q63" s="2734">
        <v>1.6</v>
      </c>
      <c r="R63" s="2965">
        <v>6.4</v>
      </c>
      <c r="S63" s="2729"/>
      <c r="T63" s="2564">
        <v>16302935</v>
      </c>
      <c r="U63" s="2565">
        <v>1.5</v>
      </c>
      <c r="V63" s="2563">
        <v>4437021</v>
      </c>
      <c r="W63" s="2565">
        <v>2.4</v>
      </c>
      <c r="X63" s="2563">
        <v>-449827</v>
      </c>
      <c r="Y63" s="2565">
        <v>-7.2</v>
      </c>
      <c r="Z63" s="2566">
        <v>1.2</v>
      </c>
      <c r="AA63" s="2560">
        <v>0.52</v>
      </c>
      <c r="AB63" s="2561">
        <v>-0.15</v>
      </c>
      <c r="AC63" s="2730"/>
    </row>
    <row r="64" spans="1:29" ht="12.75" customHeight="1">
      <c r="A64" s="2700">
        <v>-2015</v>
      </c>
      <c r="B64" s="2701" t="s">
        <v>124</v>
      </c>
      <c r="C64" s="2746">
        <v>20294579</v>
      </c>
      <c r="D64" s="2731">
        <v>12953359</v>
      </c>
      <c r="E64" s="2732">
        <v>567263</v>
      </c>
      <c r="F64" s="2732">
        <v>2773462</v>
      </c>
      <c r="G64" s="2732">
        <v>-2946</v>
      </c>
      <c r="H64" s="2732">
        <v>3698112</v>
      </c>
      <c r="I64" s="2732">
        <v>708708</v>
      </c>
      <c r="J64" s="2732">
        <v>185</v>
      </c>
      <c r="K64" s="2732">
        <v>-403564</v>
      </c>
      <c r="L64" s="2732"/>
      <c r="M64" s="2732"/>
      <c r="N64" s="2732"/>
      <c r="O64" s="2732"/>
      <c r="P64" s="2748">
        <v>2.2000000000000002</v>
      </c>
      <c r="Q64" s="2734">
        <v>0</v>
      </c>
      <c r="R64" s="2965">
        <v>0.1</v>
      </c>
      <c r="S64" s="2729"/>
      <c r="T64" s="2564">
        <v>16291138</v>
      </c>
      <c r="U64" s="2565">
        <v>-0.1</v>
      </c>
      <c r="V64" s="2563">
        <v>4407005</v>
      </c>
      <c r="W64" s="2565">
        <v>-0.7</v>
      </c>
      <c r="X64" s="2563">
        <v>-403564</v>
      </c>
      <c r="Y64" s="2565">
        <v>10.3</v>
      </c>
      <c r="Z64" s="2566">
        <v>-0.06</v>
      </c>
      <c r="AA64" s="2560">
        <v>-0.15</v>
      </c>
      <c r="AB64" s="2561">
        <v>0.23</v>
      </c>
      <c r="AC64" s="2730"/>
    </row>
    <row r="65" spans="1:29" ht="12.75" customHeight="1">
      <c r="A65" s="2700"/>
      <c r="B65" s="2701" t="s">
        <v>125</v>
      </c>
      <c r="C65" s="2746">
        <v>20161535</v>
      </c>
      <c r="D65" s="2731">
        <v>12954031</v>
      </c>
      <c r="E65" s="2732">
        <v>568554</v>
      </c>
      <c r="F65" s="2732">
        <v>2779038</v>
      </c>
      <c r="G65" s="2732">
        <v>-64861</v>
      </c>
      <c r="H65" s="2732">
        <v>3721871</v>
      </c>
      <c r="I65" s="2732">
        <v>682092</v>
      </c>
      <c r="J65" s="2732">
        <v>153</v>
      </c>
      <c r="K65" s="2732">
        <v>-479343</v>
      </c>
      <c r="L65" s="2732"/>
      <c r="M65" s="2732"/>
      <c r="N65" s="2732"/>
      <c r="O65" s="2732"/>
      <c r="P65" s="2748">
        <v>0.2</v>
      </c>
      <c r="Q65" s="2734">
        <v>-0.7</v>
      </c>
      <c r="R65" s="2965">
        <v>-2.6</v>
      </c>
      <c r="S65" s="2729"/>
      <c r="T65" s="2564">
        <v>16236762</v>
      </c>
      <c r="U65" s="2565">
        <v>-0.3</v>
      </c>
      <c r="V65" s="2563">
        <v>4404116</v>
      </c>
      <c r="W65" s="2565">
        <v>-0.1</v>
      </c>
      <c r="X65" s="2563">
        <v>-479343</v>
      </c>
      <c r="Y65" s="2565">
        <v>-18.8</v>
      </c>
      <c r="Z65" s="2566">
        <v>-0.27</v>
      </c>
      <c r="AA65" s="2560">
        <v>-0.01</v>
      </c>
      <c r="AB65" s="2561">
        <v>-0.37</v>
      </c>
      <c r="AC65" s="2730"/>
    </row>
    <row r="66" spans="1:29">
      <c r="A66" s="2741"/>
      <c r="B66" s="2711" t="s">
        <v>400</v>
      </c>
      <c r="C66" s="2755">
        <v>19933258</v>
      </c>
      <c r="D66" s="2755">
        <v>12965605</v>
      </c>
      <c r="E66" s="2756">
        <v>596846</v>
      </c>
      <c r="F66" s="2756">
        <v>2850585</v>
      </c>
      <c r="G66" s="2738">
        <v>40514</v>
      </c>
      <c r="H66" s="2756">
        <v>3764974</v>
      </c>
      <c r="I66" s="2756">
        <v>722553</v>
      </c>
      <c r="J66" s="2738">
        <v>1676</v>
      </c>
      <c r="K66" s="2738">
        <v>-1009494</v>
      </c>
      <c r="L66" s="2738"/>
      <c r="M66" s="2738"/>
      <c r="N66" s="2738"/>
      <c r="O66" s="2738"/>
      <c r="P66" s="2752">
        <v>-0.2</v>
      </c>
      <c r="Q66" s="2740">
        <v>-1.1000000000000001</v>
      </c>
      <c r="R66" s="2966">
        <v>-4.5</v>
      </c>
      <c r="S66" s="2729"/>
      <c r="T66" s="2564">
        <v>16453549</v>
      </c>
      <c r="U66" s="2565">
        <v>1.3</v>
      </c>
      <c r="V66" s="2563">
        <v>4489203</v>
      </c>
      <c r="W66" s="2565">
        <v>1.9</v>
      </c>
      <c r="X66" s="2563">
        <v>-1009494</v>
      </c>
      <c r="Y66" s="2565">
        <v>-110.6</v>
      </c>
      <c r="Z66" s="2566">
        <v>1.08</v>
      </c>
      <c r="AA66" s="2560">
        <v>0.42</v>
      </c>
      <c r="AB66" s="2561">
        <v>-2.63</v>
      </c>
    </row>
    <row r="67" spans="1:29">
      <c r="A67" s="2724" t="s">
        <v>1799</v>
      </c>
      <c r="B67" s="2689" t="s">
        <v>123</v>
      </c>
      <c r="C67" s="2757">
        <v>20180748</v>
      </c>
      <c r="D67" s="2758">
        <v>12911103</v>
      </c>
      <c r="E67" s="2758">
        <v>605006</v>
      </c>
      <c r="F67" s="2758">
        <v>3012754</v>
      </c>
      <c r="G67" s="2732">
        <v>56482</v>
      </c>
      <c r="H67" s="2758">
        <v>3775130</v>
      </c>
      <c r="I67" s="2758">
        <v>727746</v>
      </c>
      <c r="J67" s="2732">
        <v>309</v>
      </c>
      <c r="K67" s="2732">
        <v>-907781</v>
      </c>
      <c r="L67" s="2732"/>
      <c r="M67" s="2732"/>
      <c r="N67" s="2732"/>
      <c r="O67" s="2732"/>
      <c r="P67" s="2748">
        <v>-0.5</v>
      </c>
      <c r="Q67" s="2734">
        <v>1.2</v>
      </c>
      <c r="R67" s="2965">
        <v>5.0999999999999996</v>
      </c>
      <c r="S67" s="2729"/>
      <c r="T67" s="2611">
        <v>16585345</v>
      </c>
      <c r="U67" s="2593">
        <v>0.8</v>
      </c>
      <c r="V67" s="2592">
        <v>4503185</v>
      </c>
      <c r="W67" s="2593">
        <v>0.3</v>
      </c>
      <c r="X67" s="2592">
        <v>-907781</v>
      </c>
      <c r="Y67" s="2593">
        <v>10.1</v>
      </c>
      <c r="Z67" s="2637">
        <v>0.66</v>
      </c>
      <c r="AA67" s="2569">
        <v>7.0000000000000007E-2</v>
      </c>
      <c r="AB67" s="2570">
        <v>0.51</v>
      </c>
    </row>
    <row r="68" spans="1:29" ht="12.75" customHeight="1">
      <c r="A68" s="2700">
        <v>-2016</v>
      </c>
      <c r="B68" s="2701" t="s">
        <v>124</v>
      </c>
      <c r="C68" s="2746">
        <v>20275127</v>
      </c>
      <c r="D68" s="2731">
        <v>12936794</v>
      </c>
      <c r="E68" s="2732">
        <v>599811</v>
      </c>
      <c r="F68" s="2732">
        <v>3085136</v>
      </c>
      <c r="G68" s="2732">
        <v>87132</v>
      </c>
      <c r="H68" s="2732">
        <v>3794543</v>
      </c>
      <c r="I68" s="2732">
        <v>752779</v>
      </c>
      <c r="J68" s="2732">
        <v>-415</v>
      </c>
      <c r="K68" s="2732">
        <v>-980652</v>
      </c>
      <c r="L68" s="2732"/>
      <c r="M68" s="2732"/>
      <c r="N68" s="2732"/>
      <c r="O68" s="2732"/>
      <c r="P68" s="2748">
        <v>-0.1</v>
      </c>
      <c r="Q68" s="2734">
        <v>0.5</v>
      </c>
      <c r="R68" s="2965">
        <v>1.9</v>
      </c>
      <c r="S68" s="2729"/>
      <c r="T68" s="2564">
        <v>16708872</v>
      </c>
      <c r="U68" s="2565">
        <v>0.7</v>
      </c>
      <c r="V68" s="2563">
        <v>4546906</v>
      </c>
      <c r="W68" s="2565">
        <v>1</v>
      </c>
      <c r="X68" s="2563">
        <v>-980652</v>
      </c>
      <c r="Y68" s="2565">
        <v>-8</v>
      </c>
      <c r="Z68" s="2566">
        <v>0.61</v>
      </c>
      <c r="AA68" s="2560">
        <v>0.22</v>
      </c>
      <c r="AB68" s="2561">
        <v>-0.36</v>
      </c>
      <c r="AC68" s="2730"/>
    </row>
    <row r="69" spans="1:29" ht="12.75" customHeight="1">
      <c r="A69" s="2700"/>
      <c r="B69" s="2701" t="s">
        <v>125</v>
      </c>
      <c r="C69" s="2746">
        <v>20335671</v>
      </c>
      <c r="D69" s="2731">
        <v>12937275</v>
      </c>
      <c r="E69" s="2732">
        <v>565856</v>
      </c>
      <c r="F69" s="2732">
        <v>3134088</v>
      </c>
      <c r="G69" s="2732">
        <v>92865</v>
      </c>
      <c r="H69" s="2732">
        <v>3774866</v>
      </c>
      <c r="I69" s="2732">
        <v>744481</v>
      </c>
      <c r="J69" s="2732">
        <v>-2068</v>
      </c>
      <c r="K69" s="2732">
        <v>-911692</v>
      </c>
      <c r="L69" s="2732"/>
      <c r="M69" s="2732"/>
      <c r="N69" s="2732"/>
      <c r="O69" s="2732"/>
      <c r="P69" s="2748">
        <v>0.9</v>
      </c>
      <c r="Q69" s="2734">
        <v>0.3</v>
      </c>
      <c r="R69" s="2965">
        <v>1.2</v>
      </c>
      <c r="S69" s="2729"/>
      <c r="T69" s="2564">
        <v>16730084</v>
      </c>
      <c r="U69" s="2565">
        <v>0.1</v>
      </c>
      <c r="V69" s="2563">
        <v>4517278</v>
      </c>
      <c r="W69" s="2565">
        <v>-0.7</v>
      </c>
      <c r="X69" s="2563">
        <v>-911692</v>
      </c>
      <c r="Y69" s="2565">
        <v>7</v>
      </c>
      <c r="Z69" s="2566">
        <v>0.1</v>
      </c>
      <c r="AA69" s="2560">
        <v>-0.15</v>
      </c>
      <c r="AB69" s="2561">
        <v>0.34</v>
      </c>
      <c r="AC69" s="2730"/>
    </row>
    <row r="70" spans="1:29">
      <c r="A70" s="2741"/>
      <c r="B70" s="2711" t="s">
        <v>501</v>
      </c>
      <c r="C70" s="2755">
        <v>20477578</v>
      </c>
      <c r="D70" s="2755">
        <v>12976671</v>
      </c>
      <c r="E70" s="2756">
        <v>567449</v>
      </c>
      <c r="F70" s="2756">
        <v>3253032</v>
      </c>
      <c r="G70" s="2738">
        <v>32384</v>
      </c>
      <c r="H70" s="2756">
        <v>3784477</v>
      </c>
      <c r="I70" s="2756">
        <v>699860</v>
      </c>
      <c r="J70" s="2738">
        <v>1886</v>
      </c>
      <c r="K70" s="2738">
        <v>-838181</v>
      </c>
      <c r="L70" s="2738"/>
      <c r="M70" s="2738"/>
      <c r="N70" s="2738"/>
      <c r="O70" s="2738"/>
      <c r="P70" s="2752">
        <v>2.7</v>
      </c>
      <c r="Q70" s="2740">
        <v>0.7</v>
      </c>
      <c r="R70" s="2966">
        <v>2.8</v>
      </c>
      <c r="S70" s="2729"/>
      <c r="T70" s="2572">
        <v>16829536</v>
      </c>
      <c r="U70" s="2573">
        <v>0.6</v>
      </c>
      <c r="V70" s="2568">
        <v>4486223</v>
      </c>
      <c r="W70" s="2573">
        <v>-0.7</v>
      </c>
      <c r="X70" s="2568">
        <v>-838181</v>
      </c>
      <c r="Y70" s="2573">
        <v>8.1</v>
      </c>
      <c r="Z70" s="2574">
        <v>0.49</v>
      </c>
      <c r="AA70" s="2575">
        <v>-0.15</v>
      </c>
      <c r="AB70" s="2576">
        <v>0.36</v>
      </c>
    </row>
    <row r="71" spans="1:29">
      <c r="A71" s="2724" t="s">
        <v>1800</v>
      </c>
      <c r="B71" s="2689" t="s">
        <v>123</v>
      </c>
      <c r="C71" s="2757">
        <v>20639557</v>
      </c>
      <c r="D71" s="2758">
        <v>12999172</v>
      </c>
      <c r="E71" s="2758">
        <v>550495</v>
      </c>
      <c r="F71" s="2758">
        <v>3206850</v>
      </c>
      <c r="G71" s="2732">
        <v>62231</v>
      </c>
      <c r="H71" s="2758">
        <v>3818506</v>
      </c>
      <c r="I71" s="2758">
        <v>694136</v>
      </c>
      <c r="J71" s="2732">
        <v>-409</v>
      </c>
      <c r="K71" s="2732">
        <v>-691424</v>
      </c>
      <c r="L71" s="2732"/>
      <c r="M71" s="2732"/>
      <c r="N71" s="2732"/>
      <c r="O71" s="2732"/>
      <c r="P71" s="2748">
        <v>2.2999999999999998</v>
      </c>
      <c r="Q71" s="2734">
        <v>0.8</v>
      </c>
      <c r="R71" s="2965">
        <v>3.2</v>
      </c>
      <c r="S71" s="2729"/>
      <c r="T71" s="2611">
        <v>16818747</v>
      </c>
      <c r="U71" s="2593">
        <v>-0.1</v>
      </c>
      <c r="V71" s="2592">
        <v>4512234</v>
      </c>
      <c r="W71" s="2593">
        <v>0.6</v>
      </c>
      <c r="X71" s="2592">
        <v>-691424</v>
      </c>
      <c r="Y71" s="2593">
        <v>17.5</v>
      </c>
      <c r="Z71" s="2637">
        <v>-0.05</v>
      </c>
      <c r="AA71" s="2569">
        <v>0.13</v>
      </c>
      <c r="AB71" s="2570">
        <v>0.72</v>
      </c>
    </row>
    <row r="72" spans="1:29" ht="12.75" customHeight="1">
      <c r="A72" s="2700">
        <v>-2017</v>
      </c>
      <c r="B72" s="2701" t="s">
        <v>124</v>
      </c>
      <c r="C72" s="2746">
        <v>20848969</v>
      </c>
      <c r="D72" s="2731">
        <v>12980131</v>
      </c>
      <c r="E72" s="2732">
        <v>529253</v>
      </c>
      <c r="F72" s="2732">
        <v>3186855</v>
      </c>
      <c r="G72" s="2732">
        <v>47818</v>
      </c>
      <c r="H72" s="2732">
        <v>3826272</v>
      </c>
      <c r="I72" s="2732">
        <v>677857</v>
      </c>
      <c r="J72" s="2732">
        <v>-151</v>
      </c>
      <c r="K72" s="2732">
        <v>-399065</v>
      </c>
      <c r="L72" s="2732"/>
      <c r="M72" s="2732"/>
      <c r="N72" s="2732"/>
      <c r="O72" s="2732"/>
      <c r="P72" s="2748">
        <v>2.8</v>
      </c>
      <c r="Q72" s="2734">
        <v>1</v>
      </c>
      <c r="R72" s="2965">
        <v>4.0999999999999996</v>
      </c>
      <c r="S72" s="2729"/>
      <c r="T72" s="2564">
        <v>16744056</v>
      </c>
      <c r="U72" s="2565">
        <v>-0.4</v>
      </c>
      <c r="V72" s="2563">
        <v>4503978</v>
      </c>
      <c r="W72" s="2565">
        <v>-0.2</v>
      </c>
      <c r="X72" s="2563">
        <v>-399065</v>
      </c>
      <c r="Y72" s="2565">
        <v>42.3</v>
      </c>
      <c r="Z72" s="2566">
        <v>-0.36</v>
      </c>
      <c r="AA72" s="2560">
        <v>-0.04</v>
      </c>
      <c r="AB72" s="2561">
        <v>1.42</v>
      </c>
      <c r="AC72" s="2730"/>
    </row>
    <row r="73" spans="1:29" ht="12.75" customHeight="1">
      <c r="A73" s="2700"/>
      <c r="B73" s="2701" t="s">
        <v>125</v>
      </c>
      <c r="C73" s="2746">
        <v>20859728</v>
      </c>
      <c r="D73" s="2731">
        <v>12976912</v>
      </c>
      <c r="E73" s="2732">
        <v>558247</v>
      </c>
      <c r="F73" s="2732">
        <v>3183961</v>
      </c>
      <c r="G73" s="2732">
        <v>3319</v>
      </c>
      <c r="H73" s="2732">
        <v>3802830</v>
      </c>
      <c r="I73" s="2732">
        <v>701775</v>
      </c>
      <c r="J73" s="2732">
        <v>287</v>
      </c>
      <c r="K73" s="2732">
        <v>-367602</v>
      </c>
      <c r="L73" s="2732"/>
      <c r="M73" s="2732"/>
      <c r="N73" s="2732"/>
      <c r="O73" s="2732"/>
      <c r="P73" s="2748">
        <v>2.6</v>
      </c>
      <c r="Q73" s="2734">
        <v>0.1</v>
      </c>
      <c r="R73" s="2965">
        <v>0.2</v>
      </c>
      <c r="S73" s="2729"/>
      <c r="T73" s="2564">
        <v>16722438</v>
      </c>
      <c r="U73" s="2565">
        <v>-0.1</v>
      </c>
      <c r="V73" s="2563">
        <v>4504892</v>
      </c>
      <c r="W73" s="2565">
        <v>0</v>
      </c>
      <c r="X73" s="2563">
        <v>-367602</v>
      </c>
      <c r="Y73" s="2565">
        <v>7.9</v>
      </c>
      <c r="Z73" s="2566">
        <v>-0.1</v>
      </c>
      <c r="AA73" s="2560">
        <v>0</v>
      </c>
      <c r="AB73" s="2561">
        <v>0.15</v>
      </c>
      <c r="AC73" s="2730"/>
    </row>
    <row r="74" spans="1:29">
      <c r="A74" s="2741"/>
      <c r="B74" s="2711" t="s">
        <v>754</v>
      </c>
      <c r="C74" s="2755">
        <v>20681495</v>
      </c>
      <c r="D74" s="2755">
        <v>12924688</v>
      </c>
      <c r="E74" s="2756">
        <v>533947</v>
      </c>
      <c r="F74" s="2756">
        <v>3199703</v>
      </c>
      <c r="G74" s="2738">
        <v>42552</v>
      </c>
      <c r="H74" s="2756">
        <v>3807194</v>
      </c>
      <c r="I74" s="2756">
        <v>665249</v>
      </c>
      <c r="J74" s="2738">
        <v>-844</v>
      </c>
      <c r="K74" s="2738">
        <v>-490994</v>
      </c>
      <c r="L74" s="2738"/>
      <c r="M74" s="2738"/>
      <c r="N74" s="2738"/>
      <c r="O74" s="2738"/>
      <c r="P74" s="2752">
        <v>1</v>
      </c>
      <c r="Q74" s="2740">
        <v>-0.9</v>
      </c>
      <c r="R74" s="2966">
        <v>-3.4</v>
      </c>
      <c r="S74" s="2729"/>
      <c r="T74" s="2572">
        <v>16700890</v>
      </c>
      <c r="U74" s="2573">
        <v>-0.1</v>
      </c>
      <c r="V74" s="2568">
        <v>4471598</v>
      </c>
      <c r="W74" s="2573">
        <v>-0.7</v>
      </c>
      <c r="X74" s="2568">
        <v>-490994</v>
      </c>
      <c r="Y74" s="2573">
        <v>-33.6</v>
      </c>
      <c r="Z74" s="2574">
        <v>-0.1</v>
      </c>
      <c r="AA74" s="2575">
        <v>-0.16</v>
      </c>
      <c r="AB74" s="2576">
        <v>-0.59</v>
      </c>
    </row>
    <row r="75" spans="1:29">
      <c r="A75" s="2724" t="s">
        <v>1801</v>
      </c>
      <c r="B75" s="2689" t="s">
        <v>123</v>
      </c>
      <c r="C75" s="2757">
        <v>20783699</v>
      </c>
      <c r="D75" s="2758">
        <v>12984832</v>
      </c>
      <c r="E75" s="2758">
        <v>540214</v>
      </c>
      <c r="F75" s="2758">
        <v>3350808</v>
      </c>
      <c r="G75" s="2732">
        <v>50281</v>
      </c>
      <c r="H75" s="2758">
        <v>3794459</v>
      </c>
      <c r="I75" s="2758">
        <v>707575</v>
      </c>
      <c r="J75" s="2732">
        <v>-189</v>
      </c>
      <c r="K75" s="2732">
        <v>-644280</v>
      </c>
      <c r="L75" s="2732"/>
      <c r="M75" s="2732"/>
      <c r="N75" s="2732"/>
      <c r="O75" s="2732"/>
      <c r="P75" s="2748">
        <v>0.7</v>
      </c>
      <c r="Q75" s="2734">
        <v>0.5</v>
      </c>
      <c r="R75" s="2965">
        <v>2</v>
      </c>
      <c r="S75" s="2729"/>
      <c r="T75" s="2564">
        <v>16926134</v>
      </c>
      <c r="U75" s="2565">
        <v>1.3</v>
      </c>
      <c r="V75" s="2563">
        <v>4501845</v>
      </c>
      <c r="W75" s="2565">
        <v>0.7</v>
      </c>
      <c r="X75" s="2563">
        <v>-644280</v>
      </c>
      <c r="Y75" s="2565">
        <v>-31.2</v>
      </c>
      <c r="Z75" s="2566">
        <v>1.0900000000000001</v>
      </c>
      <c r="AA75" s="2560">
        <v>0.15</v>
      </c>
      <c r="AB75" s="2561">
        <v>-0.74</v>
      </c>
    </row>
    <row r="76" spans="1:29" ht="12.75" customHeight="1">
      <c r="A76" s="2700">
        <v>-2018</v>
      </c>
      <c r="B76" s="2701" t="s">
        <v>124</v>
      </c>
      <c r="C76" s="2746">
        <v>20824414</v>
      </c>
      <c r="D76" s="2731">
        <v>12942129</v>
      </c>
      <c r="E76" s="2732">
        <v>536155</v>
      </c>
      <c r="F76" s="2732">
        <v>3555914</v>
      </c>
      <c r="G76" s="2732">
        <v>25936</v>
      </c>
      <c r="H76" s="2732">
        <v>3811041</v>
      </c>
      <c r="I76" s="2732">
        <v>665183</v>
      </c>
      <c r="J76" s="2732">
        <v>162</v>
      </c>
      <c r="K76" s="2732">
        <v>-712106</v>
      </c>
      <c r="L76" s="2732"/>
      <c r="M76" s="2732"/>
      <c r="N76" s="2732"/>
      <c r="O76" s="2732"/>
      <c r="P76" s="2748">
        <v>-0.1</v>
      </c>
      <c r="Q76" s="2734">
        <v>0.2</v>
      </c>
      <c r="R76" s="2965">
        <v>0.8</v>
      </c>
      <c r="S76" s="2729"/>
      <c r="T76" s="2564">
        <v>17060133</v>
      </c>
      <c r="U76" s="2565">
        <v>0.8</v>
      </c>
      <c r="V76" s="2563">
        <v>4476386</v>
      </c>
      <c r="W76" s="2565">
        <v>-0.6</v>
      </c>
      <c r="X76" s="2563">
        <v>-712106</v>
      </c>
      <c r="Y76" s="2565">
        <v>-10.5</v>
      </c>
      <c r="Z76" s="2566">
        <v>0.64</v>
      </c>
      <c r="AA76" s="2560">
        <v>-0.12</v>
      </c>
      <c r="AB76" s="2561">
        <v>-0.33</v>
      </c>
      <c r="AC76" s="2730"/>
    </row>
    <row r="77" spans="1:29" ht="12.75" customHeight="1">
      <c r="A77" s="2700"/>
      <c r="B77" s="2701" t="s">
        <v>125</v>
      </c>
      <c r="C77" s="2746">
        <v>20748331</v>
      </c>
      <c r="D77" s="2731">
        <v>12919851</v>
      </c>
      <c r="E77" s="2732">
        <v>527047</v>
      </c>
      <c r="F77" s="2732">
        <v>3390818</v>
      </c>
      <c r="G77" s="2732">
        <v>33201</v>
      </c>
      <c r="H77" s="2732">
        <v>3840510</v>
      </c>
      <c r="I77" s="2732">
        <v>686368</v>
      </c>
      <c r="J77" s="2732">
        <v>-344</v>
      </c>
      <c r="K77" s="2732">
        <v>-649120</v>
      </c>
      <c r="L77" s="2732"/>
      <c r="M77" s="2732"/>
      <c r="N77" s="2732"/>
      <c r="O77" s="2732"/>
      <c r="P77" s="2748">
        <v>-0.5</v>
      </c>
      <c r="Q77" s="2734">
        <v>-0.4</v>
      </c>
      <c r="R77" s="2965">
        <v>-1.5</v>
      </c>
      <c r="S77" s="2729"/>
      <c r="T77" s="2564">
        <v>16870917</v>
      </c>
      <c r="U77" s="2565">
        <v>-1.1000000000000001</v>
      </c>
      <c r="V77" s="2563">
        <v>4526534</v>
      </c>
      <c r="W77" s="2565">
        <v>1.1000000000000001</v>
      </c>
      <c r="X77" s="2563">
        <v>-649120</v>
      </c>
      <c r="Y77" s="2565">
        <v>8.8000000000000007</v>
      </c>
      <c r="Z77" s="2566">
        <v>-0.91</v>
      </c>
      <c r="AA77" s="2560">
        <v>0.24</v>
      </c>
      <c r="AB77" s="2561">
        <v>0.3</v>
      </c>
      <c r="AC77" s="2730"/>
    </row>
    <row r="78" spans="1:29">
      <c r="A78" s="2741"/>
      <c r="B78" s="2711" t="s">
        <v>1045</v>
      </c>
      <c r="C78" s="2755">
        <v>20724065</v>
      </c>
      <c r="D78" s="2755">
        <v>12902288</v>
      </c>
      <c r="E78" s="2756">
        <v>533598</v>
      </c>
      <c r="F78" s="2756">
        <v>3102957</v>
      </c>
      <c r="G78" s="2738">
        <v>16160</v>
      </c>
      <c r="H78" s="2756">
        <v>3850691</v>
      </c>
      <c r="I78" s="2756">
        <v>751110</v>
      </c>
      <c r="J78" s="2738">
        <v>-484</v>
      </c>
      <c r="K78" s="2738">
        <v>-432255</v>
      </c>
      <c r="L78" s="2738"/>
      <c r="M78" s="2738"/>
      <c r="N78" s="2738"/>
      <c r="O78" s="2738"/>
      <c r="P78" s="2752">
        <v>0.2</v>
      </c>
      <c r="Q78" s="2740">
        <v>-0.1</v>
      </c>
      <c r="R78" s="2966">
        <v>-0.5</v>
      </c>
      <c r="S78" s="2729"/>
      <c r="T78" s="2564">
        <v>16555002</v>
      </c>
      <c r="U78" s="2565">
        <v>-1.9</v>
      </c>
      <c r="V78" s="2563">
        <v>4601317</v>
      </c>
      <c r="W78" s="2565">
        <v>1.7</v>
      </c>
      <c r="X78" s="2563">
        <v>-432255</v>
      </c>
      <c r="Y78" s="2565">
        <v>33.4</v>
      </c>
      <c r="Z78" s="2566">
        <v>-1.52</v>
      </c>
      <c r="AA78" s="2560">
        <v>0.36</v>
      </c>
      <c r="AB78" s="2561">
        <v>1.05</v>
      </c>
    </row>
    <row r="79" spans="1:29">
      <c r="A79" s="2724" t="s">
        <v>1845</v>
      </c>
      <c r="B79" s="2689" t="s">
        <v>123</v>
      </c>
      <c r="C79" s="2757">
        <v>20859469</v>
      </c>
      <c r="D79" s="2649">
        <v>12852801</v>
      </c>
      <c r="E79" s="2649">
        <v>546513</v>
      </c>
      <c r="F79" s="2649">
        <v>3157637</v>
      </c>
      <c r="G79" s="2726">
        <v>3729</v>
      </c>
      <c r="H79" s="2649">
        <v>3848705</v>
      </c>
      <c r="I79" s="2649">
        <v>785467</v>
      </c>
      <c r="J79" s="2726">
        <v>530</v>
      </c>
      <c r="K79" s="2726">
        <v>-335914</v>
      </c>
      <c r="L79" s="2726"/>
      <c r="M79" s="2726"/>
      <c r="N79" s="2726"/>
      <c r="O79" s="2726"/>
      <c r="P79" s="2748">
        <v>0.4</v>
      </c>
      <c r="Q79" s="2734">
        <v>0.7</v>
      </c>
      <c r="R79" s="2965">
        <v>2.6</v>
      </c>
      <c r="S79" s="2729"/>
      <c r="T79" s="2611">
        <v>16560680</v>
      </c>
      <c r="U79" s="2593">
        <v>0</v>
      </c>
      <c r="V79" s="2592">
        <v>4634702</v>
      </c>
      <c r="W79" s="2593">
        <v>0.7</v>
      </c>
      <c r="X79" s="2592">
        <v>-335914</v>
      </c>
      <c r="Y79" s="2593">
        <v>22.3</v>
      </c>
      <c r="Z79" s="2637">
        <v>0.03</v>
      </c>
      <c r="AA79" s="2569">
        <v>0.16</v>
      </c>
      <c r="AB79" s="2570">
        <v>0.46</v>
      </c>
    </row>
    <row r="80" spans="1:29">
      <c r="A80" s="2700">
        <v>-2019</v>
      </c>
      <c r="B80" s="2701" t="s">
        <v>124</v>
      </c>
      <c r="C80" s="2759">
        <v>20916281</v>
      </c>
      <c r="D80" s="2758">
        <v>12856993</v>
      </c>
      <c r="E80" s="2758">
        <v>567829</v>
      </c>
      <c r="F80" s="2758">
        <v>3102029</v>
      </c>
      <c r="G80" s="2732">
        <v>12492</v>
      </c>
      <c r="H80" s="2758">
        <v>3859608</v>
      </c>
      <c r="I80" s="2758">
        <v>796360</v>
      </c>
      <c r="J80" s="2732">
        <v>339</v>
      </c>
      <c r="K80" s="2732">
        <v>-279369</v>
      </c>
      <c r="L80" s="2732"/>
      <c r="M80" s="2732"/>
      <c r="N80" s="2732"/>
      <c r="O80" s="2732"/>
      <c r="P80" s="2748">
        <v>0.4</v>
      </c>
      <c r="Q80" s="2734">
        <v>0.3</v>
      </c>
      <c r="R80" s="2965">
        <v>1.1000000000000001</v>
      </c>
      <c r="S80" s="2729"/>
      <c r="T80" s="2564">
        <v>16539342</v>
      </c>
      <c r="U80" s="2565">
        <v>-0.1</v>
      </c>
      <c r="V80" s="2563">
        <v>4656307</v>
      </c>
      <c r="W80" s="2565">
        <v>0.5</v>
      </c>
      <c r="X80" s="2563">
        <v>-279369</v>
      </c>
      <c r="Y80" s="2565">
        <v>16.8</v>
      </c>
      <c r="Z80" s="2566">
        <v>-0.1</v>
      </c>
      <c r="AA80" s="2560">
        <v>0.1</v>
      </c>
      <c r="AB80" s="2561">
        <v>0.27</v>
      </c>
    </row>
    <row r="81" spans="1:59">
      <c r="A81" s="2700"/>
      <c r="B81" s="2701" t="s">
        <v>125</v>
      </c>
      <c r="C81" s="2759">
        <v>20736611</v>
      </c>
      <c r="D81" s="2758">
        <v>12865089</v>
      </c>
      <c r="E81" s="2758">
        <v>555566</v>
      </c>
      <c r="F81" s="2758">
        <v>3094527</v>
      </c>
      <c r="G81" s="2732">
        <v>-3081</v>
      </c>
      <c r="H81" s="2758">
        <v>3887746</v>
      </c>
      <c r="I81" s="2758">
        <v>736253</v>
      </c>
      <c r="J81" s="2732">
        <v>36</v>
      </c>
      <c r="K81" s="2732">
        <v>-399525</v>
      </c>
      <c r="L81" s="2732"/>
      <c r="M81" s="2732"/>
      <c r="N81" s="2732"/>
      <c r="O81" s="2732"/>
      <c r="P81" s="2748">
        <v>-0.1</v>
      </c>
      <c r="Q81" s="2734">
        <v>-0.9</v>
      </c>
      <c r="R81" s="2965">
        <v>-3.4</v>
      </c>
      <c r="S81" s="2729"/>
      <c r="T81" s="2564">
        <v>16512101</v>
      </c>
      <c r="U81" s="2565">
        <v>-0.2</v>
      </c>
      <c r="V81" s="2563">
        <v>4624034</v>
      </c>
      <c r="W81" s="2565">
        <v>-0.7</v>
      </c>
      <c r="X81" s="2563">
        <v>-399525</v>
      </c>
      <c r="Y81" s="2565">
        <v>-43</v>
      </c>
      <c r="Z81" s="2566">
        <v>-0.13</v>
      </c>
      <c r="AA81" s="2560">
        <v>-0.15</v>
      </c>
      <c r="AB81" s="2561">
        <v>-0.56999999999999995</v>
      </c>
    </row>
    <row r="82" spans="1:59">
      <c r="A82" s="2741"/>
      <c r="B82" s="2711" t="s">
        <v>1846</v>
      </c>
      <c r="C82" s="2760">
        <v>20451616</v>
      </c>
      <c r="D82" s="2756">
        <v>12852163</v>
      </c>
      <c r="E82" s="2756">
        <v>543888</v>
      </c>
      <c r="F82" s="2756">
        <v>3097155</v>
      </c>
      <c r="G82" s="2738">
        <v>-57958</v>
      </c>
      <c r="H82" s="2756">
        <v>3845010</v>
      </c>
      <c r="I82" s="2756">
        <v>715626</v>
      </c>
      <c r="J82" s="2738">
        <v>2494</v>
      </c>
      <c r="K82" s="2738">
        <v>-546762</v>
      </c>
      <c r="L82" s="2738"/>
      <c r="M82" s="2738"/>
      <c r="N82" s="2738"/>
      <c r="O82" s="2738"/>
      <c r="P82" s="2752">
        <v>-1.3</v>
      </c>
      <c r="Q82" s="2761">
        <v>-1.4</v>
      </c>
      <c r="R82" s="2966">
        <v>-5.4</v>
      </c>
      <c r="S82" s="2729"/>
      <c r="T82" s="2572">
        <v>16435247</v>
      </c>
      <c r="U82" s="2573">
        <v>-0.5</v>
      </c>
      <c r="V82" s="2568">
        <v>4563130</v>
      </c>
      <c r="W82" s="2573">
        <v>-1.3</v>
      </c>
      <c r="X82" s="2568">
        <v>-546762</v>
      </c>
      <c r="Y82" s="2573">
        <v>-36.9</v>
      </c>
      <c r="Z82" s="2574">
        <v>-0.37</v>
      </c>
      <c r="AA82" s="2575">
        <v>-0.28999999999999998</v>
      </c>
      <c r="AB82" s="2576">
        <v>-0.71</v>
      </c>
    </row>
    <row r="83" spans="1:59" ht="12.75" customHeight="1">
      <c r="A83" s="2762"/>
      <c r="B83" s="2763"/>
      <c r="C83" s="2732"/>
      <c r="D83" s="2732"/>
      <c r="E83" s="2753"/>
      <c r="F83" s="2753"/>
      <c r="G83" s="2753"/>
      <c r="H83" s="2753"/>
      <c r="I83" s="2753"/>
      <c r="J83" s="2753"/>
      <c r="K83" s="2753"/>
      <c r="L83" s="2753"/>
      <c r="M83" s="2753"/>
      <c r="N83" s="2753"/>
      <c r="O83" s="2732"/>
      <c r="P83" s="2764"/>
      <c r="Q83" s="2764"/>
      <c r="R83" s="2764"/>
      <c r="S83" s="2729"/>
      <c r="T83" s="2765"/>
      <c r="U83" s="2766"/>
      <c r="V83" s="2765"/>
      <c r="W83" s="2766"/>
      <c r="X83" s="2767"/>
      <c r="Y83" s="2768"/>
      <c r="Z83" s="2769"/>
      <c r="AA83" s="2769"/>
      <c r="AB83" s="2769"/>
      <c r="AC83" s="2730"/>
    </row>
    <row r="84" spans="1:59" ht="12.75" customHeight="1">
      <c r="A84" s="100" t="s">
        <v>2268</v>
      </c>
      <c r="B84" s="2770"/>
      <c r="L84" s="2753"/>
      <c r="M84" s="2753"/>
      <c r="N84" s="2753"/>
      <c r="O84" s="2753"/>
      <c r="T84" s="2770"/>
      <c r="U84" s="2766"/>
      <c r="V84" s="2770"/>
      <c r="W84" s="2766"/>
      <c r="X84" s="2770"/>
      <c r="Y84" s="2770"/>
      <c r="Z84" s="2770"/>
      <c r="AA84" s="2770"/>
      <c r="AB84" s="2770"/>
    </row>
    <row r="85" spans="1:59" ht="12.75" customHeight="1">
      <c r="A85" s="100" t="s">
        <v>2269</v>
      </c>
      <c r="B85" s="2770"/>
      <c r="C85" s="2770"/>
      <c r="D85" s="2770"/>
      <c r="E85" s="2770"/>
      <c r="F85" s="2770"/>
      <c r="G85" s="2770"/>
      <c r="H85" s="2770"/>
      <c r="I85" s="2770"/>
      <c r="J85" s="2770"/>
      <c r="K85" s="2771"/>
      <c r="L85" s="2771"/>
      <c r="M85" s="2771"/>
      <c r="N85" s="2770"/>
      <c r="O85" s="2770"/>
      <c r="P85" s="2770"/>
      <c r="Q85" s="2770"/>
      <c r="R85" s="2770"/>
      <c r="S85" s="2729"/>
      <c r="T85" s="2770"/>
      <c r="U85" s="2766"/>
      <c r="V85" s="2770"/>
      <c r="W85" s="2766"/>
      <c r="X85" s="2770"/>
      <c r="Y85" s="2770"/>
      <c r="Z85" s="2770"/>
      <c r="AA85" s="2770"/>
      <c r="AB85" s="2770"/>
      <c r="AC85" s="2770"/>
      <c r="AD85" s="2770"/>
      <c r="AE85" s="2770"/>
      <c r="AF85" s="2770"/>
      <c r="AG85" s="2770"/>
      <c r="AH85" s="2770"/>
      <c r="AI85" s="2770"/>
      <c r="AJ85" s="2770"/>
      <c r="AK85" s="2770"/>
      <c r="AL85" s="2770"/>
      <c r="AM85" s="2770"/>
      <c r="AN85" s="2770"/>
      <c r="AO85" s="2770"/>
      <c r="AP85" s="2770"/>
      <c r="AQ85" s="2770"/>
      <c r="AR85" s="2770"/>
      <c r="AS85" s="2770"/>
      <c r="AT85" s="2770"/>
      <c r="AU85" s="2770"/>
      <c r="AV85" s="2770"/>
      <c r="AW85" s="2770"/>
      <c r="AX85" s="2770"/>
      <c r="AY85" s="2770"/>
      <c r="AZ85" s="2770"/>
      <c r="BA85" s="2770"/>
      <c r="BB85" s="2770"/>
      <c r="BC85" s="2770"/>
      <c r="BD85" s="2770"/>
      <c r="BE85" s="2770"/>
      <c r="BF85" s="2770"/>
      <c r="BG85" s="2770"/>
    </row>
    <row r="86" spans="1:59">
      <c r="A86" s="2770"/>
      <c r="B86" s="2770"/>
      <c r="C86" s="2770"/>
      <c r="D86" s="2770"/>
      <c r="E86" s="2770"/>
      <c r="F86" s="2770"/>
      <c r="G86" s="2770"/>
      <c r="H86" s="2770"/>
      <c r="I86" s="2770"/>
      <c r="J86" s="2770"/>
      <c r="K86" s="2771"/>
      <c r="L86" s="2771"/>
      <c r="M86" s="2771"/>
      <c r="N86" s="2770"/>
      <c r="O86" s="2770"/>
      <c r="P86" s="2770"/>
      <c r="Q86" s="2770"/>
      <c r="R86" s="2770"/>
      <c r="S86" s="2729"/>
      <c r="T86" s="2770"/>
      <c r="U86" s="2766"/>
      <c r="V86" s="2770"/>
      <c r="W86" s="2766"/>
      <c r="X86" s="2770"/>
      <c r="Y86" s="2770"/>
      <c r="Z86" s="2770"/>
      <c r="AA86" s="2770"/>
      <c r="AB86" s="2770"/>
      <c r="AC86" s="2770"/>
      <c r="AD86" s="2770"/>
      <c r="AE86" s="2770"/>
      <c r="AF86" s="2770"/>
      <c r="AG86" s="2770"/>
      <c r="AH86" s="2770"/>
      <c r="AI86" s="2770"/>
      <c r="AJ86" s="2770"/>
      <c r="AK86" s="2770"/>
      <c r="AL86" s="2770"/>
      <c r="AM86" s="2770"/>
      <c r="AN86" s="2770"/>
      <c r="AO86" s="2770"/>
      <c r="AP86" s="2770"/>
      <c r="AQ86" s="2770"/>
      <c r="AR86" s="2770"/>
      <c r="AS86" s="2770"/>
      <c r="AT86" s="2770"/>
      <c r="AU86" s="2770"/>
      <c r="AV86" s="2770"/>
      <c r="AW86" s="2770"/>
      <c r="AX86" s="2770"/>
      <c r="AY86" s="2770"/>
      <c r="AZ86" s="2770"/>
      <c r="BA86" s="2770"/>
      <c r="BB86" s="2770"/>
      <c r="BC86" s="2770"/>
      <c r="BD86" s="2770"/>
      <c r="BE86" s="2770"/>
      <c r="BF86" s="2770"/>
      <c r="BG86" s="2770"/>
    </row>
    <row r="87" spans="1:59">
      <c r="A87" s="2770"/>
      <c r="B87" s="2770"/>
      <c r="C87" s="2770"/>
      <c r="D87" s="2770"/>
      <c r="E87" s="2770"/>
      <c r="F87" s="2770"/>
      <c r="G87" s="2770"/>
      <c r="H87" s="2770"/>
      <c r="I87" s="2770"/>
      <c r="J87" s="2770"/>
      <c r="K87" s="2771"/>
      <c r="L87" s="2771"/>
      <c r="M87" s="2771"/>
      <c r="N87" s="2770"/>
      <c r="O87" s="2770"/>
      <c r="P87" s="2770"/>
      <c r="Q87" s="2770"/>
      <c r="R87" s="2770"/>
      <c r="S87" s="2729"/>
      <c r="T87" s="2770"/>
      <c r="U87" s="2766"/>
      <c r="V87" s="2770"/>
      <c r="W87" s="2766"/>
      <c r="X87" s="2770"/>
      <c r="Y87" s="2770"/>
      <c r="Z87" s="2770"/>
      <c r="AA87" s="2770"/>
      <c r="AB87" s="2770"/>
      <c r="AC87" s="2770"/>
      <c r="AD87" s="2770"/>
      <c r="AE87" s="2770"/>
      <c r="AF87" s="2770"/>
      <c r="AG87" s="2770"/>
      <c r="AH87" s="2770"/>
      <c r="AI87" s="2770"/>
      <c r="AJ87" s="2770"/>
      <c r="AK87" s="2770"/>
      <c r="AL87" s="2770"/>
      <c r="AM87" s="2770"/>
      <c r="AN87" s="2770"/>
      <c r="AO87" s="2770"/>
      <c r="AP87" s="2770"/>
      <c r="AQ87" s="2770"/>
      <c r="AR87" s="2770"/>
      <c r="AS87" s="2770"/>
      <c r="AT87" s="2770"/>
      <c r="AU87" s="2770"/>
      <c r="AV87" s="2770"/>
      <c r="AW87" s="2770"/>
      <c r="AX87" s="2770"/>
      <c r="AY87" s="2770"/>
      <c r="AZ87" s="2770"/>
      <c r="BA87" s="2770"/>
      <c r="BB87" s="2770"/>
      <c r="BC87" s="2770"/>
      <c r="BD87" s="2770"/>
      <c r="BE87" s="2770"/>
      <c r="BF87" s="2770"/>
      <c r="BG87" s="2770"/>
    </row>
    <row r="88" spans="1:59">
      <c r="A88" s="2770"/>
      <c r="B88" s="2770"/>
      <c r="C88" s="2770"/>
      <c r="D88" s="2770"/>
      <c r="E88" s="2770"/>
      <c r="F88" s="2770"/>
      <c r="G88" s="2770"/>
      <c r="H88" s="2770"/>
      <c r="I88" s="2770"/>
      <c r="J88" s="2770"/>
      <c r="K88" s="2771"/>
      <c r="L88" s="2771"/>
      <c r="M88" s="2771"/>
      <c r="N88" s="2770"/>
      <c r="O88" s="2770"/>
      <c r="P88" s="2770"/>
      <c r="Q88" s="2770"/>
      <c r="R88" s="2770"/>
      <c r="S88" s="2729"/>
      <c r="T88" s="2770"/>
      <c r="U88" s="2766"/>
      <c r="V88" s="2770"/>
      <c r="W88" s="2766"/>
      <c r="X88" s="2770"/>
      <c r="Y88" s="2770"/>
      <c r="Z88" s="2770"/>
      <c r="AA88" s="2770"/>
      <c r="AB88" s="2770"/>
      <c r="AC88" s="2770"/>
      <c r="AD88" s="2770"/>
      <c r="AE88" s="2770"/>
      <c r="AF88" s="2770"/>
      <c r="AG88" s="2770"/>
      <c r="AH88" s="2770"/>
      <c r="AI88" s="2770"/>
      <c r="AJ88" s="2770"/>
      <c r="AK88" s="2770"/>
      <c r="AL88" s="2770"/>
      <c r="AM88" s="2770"/>
      <c r="AN88" s="2770"/>
      <c r="AO88" s="2770"/>
      <c r="AP88" s="2770"/>
      <c r="AQ88" s="2770"/>
      <c r="AR88" s="2770"/>
      <c r="AS88" s="2770"/>
      <c r="AT88" s="2770"/>
      <c r="AU88" s="2770"/>
      <c r="AV88" s="2770"/>
      <c r="AW88" s="2770"/>
      <c r="AX88" s="2770"/>
      <c r="AY88" s="2770"/>
      <c r="AZ88" s="2770"/>
      <c r="BA88" s="2770"/>
      <c r="BB88" s="2770"/>
      <c r="BC88" s="2770"/>
      <c r="BD88" s="2770"/>
      <c r="BE88" s="2770"/>
      <c r="BF88" s="2770"/>
      <c r="BG88" s="2770"/>
    </row>
    <row r="89" spans="1:59">
      <c r="A89" s="2770"/>
      <c r="B89" s="2770"/>
      <c r="C89" s="2770"/>
      <c r="D89" s="2770"/>
      <c r="E89" s="2770"/>
      <c r="F89" s="2770"/>
      <c r="G89" s="2770"/>
      <c r="H89" s="2770"/>
      <c r="I89" s="2770"/>
      <c r="J89" s="2770"/>
      <c r="K89" s="2771"/>
      <c r="L89" s="2771"/>
      <c r="M89" s="2771"/>
      <c r="N89" s="2770"/>
      <c r="O89" s="2770"/>
      <c r="P89" s="2770"/>
      <c r="Q89" s="2770"/>
      <c r="R89" s="2770"/>
      <c r="S89" s="2729"/>
      <c r="T89" s="2770"/>
      <c r="U89" s="2766"/>
      <c r="V89" s="2770"/>
      <c r="W89" s="2766"/>
      <c r="X89" s="2770"/>
      <c r="Y89" s="2770"/>
      <c r="Z89" s="2770"/>
      <c r="AA89" s="2770"/>
      <c r="AB89" s="2770"/>
      <c r="AC89" s="2770"/>
      <c r="AD89" s="2770"/>
      <c r="AE89" s="2770"/>
      <c r="AF89" s="2770"/>
      <c r="AG89" s="2770"/>
      <c r="AH89" s="2770"/>
      <c r="AI89" s="2770"/>
      <c r="AJ89" s="2770"/>
      <c r="AK89" s="2770"/>
      <c r="AL89" s="2770"/>
      <c r="AM89" s="2770"/>
      <c r="AN89" s="2770"/>
      <c r="AO89" s="2770"/>
      <c r="AP89" s="2770"/>
      <c r="AQ89" s="2770"/>
      <c r="AR89" s="2770"/>
      <c r="AS89" s="2770"/>
      <c r="AT89" s="2770"/>
      <c r="AU89" s="2770"/>
      <c r="AV89" s="2770"/>
      <c r="AW89" s="2770"/>
      <c r="AX89" s="2770"/>
      <c r="AY89" s="2770"/>
      <c r="AZ89" s="2770"/>
      <c r="BA89" s="2770"/>
      <c r="BB89" s="2770"/>
      <c r="BC89" s="2770"/>
      <c r="BD89" s="2770"/>
      <c r="BE89" s="2770"/>
      <c r="BF89" s="2770"/>
      <c r="BG89" s="2770"/>
    </row>
    <row r="90" spans="1:59">
      <c r="A90" s="2770"/>
      <c r="B90" s="2770"/>
      <c r="C90" s="2770"/>
      <c r="D90" s="2770"/>
      <c r="E90" s="2770"/>
      <c r="F90" s="2770"/>
      <c r="G90" s="2770"/>
      <c r="H90" s="2770"/>
      <c r="I90" s="2770"/>
      <c r="J90" s="2770"/>
      <c r="K90" s="2771"/>
      <c r="L90" s="2771"/>
      <c r="M90" s="2771"/>
      <c r="N90" s="2770"/>
      <c r="O90" s="2770"/>
      <c r="P90" s="2770"/>
      <c r="Q90" s="2770"/>
      <c r="R90" s="2770"/>
      <c r="S90" s="2729"/>
      <c r="T90" s="2770"/>
      <c r="U90" s="2766"/>
      <c r="V90" s="2770"/>
      <c r="W90" s="2766"/>
      <c r="X90" s="2770"/>
      <c r="Y90" s="2770"/>
      <c r="Z90" s="2770"/>
      <c r="AA90" s="2770"/>
      <c r="AB90" s="2770"/>
      <c r="AC90" s="2770"/>
      <c r="AD90" s="2770"/>
      <c r="AE90" s="2770"/>
      <c r="AF90" s="2770"/>
      <c r="AG90" s="2770"/>
      <c r="AH90" s="2770"/>
      <c r="AI90" s="2770"/>
      <c r="AJ90" s="2770"/>
      <c r="AK90" s="2770"/>
      <c r="AL90" s="2770"/>
      <c r="AM90" s="2770"/>
      <c r="AN90" s="2770"/>
      <c r="AO90" s="2770"/>
      <c r="AP90" s="2770"/>
      <c r="AQ90" s="2770"/>
      <c r="AR90" s="2770"/>
      <c r="AS90" s="2770"/>
      <c r="AT90" s="2770"/>
      <c r="AU90" s="2770"/>
      <c r="AV90" s="2770"/>
      <c r="AW90" s="2770"/>
      <c r="AX90" s="2770"/>
      <c r="AY90" s="2770"/>
      <c r="AZ90" s="2770"/>
      <c r="BA90" s="2770"/>
      <c r="BB90" s="2770"/>
      <c r="BC90" s="2770"/>
      <c r="BD90" s="2770"/>
      <c r="BE90" s="2770"/>
      <c r="BF90" s="2770"/>
      <c r="BG90" s="2770"/>
    </row>
    <row r="91" spans="1:59">
      <c r="A91" s="2770"/>
      <c r="B91" s="2770"/>
      <c r="C91" s="2770"/>
      <c r="D91" s="2770"/>
      <c r="E91" s="2770"/>
      <c r="F91" s="2770"/>
      <c r="G91" s="2770"/>
      <c r="H91" s="2770"/>
      <c r="I91" s="2770"/>
      <c r="J91" s="2770"/>
      <c r="K91" s="2771"/>
      <c r="L91" s="2771"/>
      <c r="M91" s="2771"/>
      <c r="N91" s="2770"/>
      <c r="O91" s="2770"/>
      <c r="P91" s="2770"/>
      <c r="Q91" s="2770"/>
      <c r="R91" s="2770"/>
      <c r="S91" s="2729"/>
      <c r="T91" s="2770"/>
      <c r="U91" s="2766"/>
      <c r="V91" s="2770"/>
      <c r="W91" s="2766"/>
      <c r="X91" s="2770"/>
      <c r="Y91" s="2770"/>
      <c r="Z91" s="2770"/>
      <c r="AA91" s="2770"/>
      <c r="AB91" s="2770"/>
      <c r="AC91" s="2770"/>
      <c r="AD91" s="2770"/>
      <c r="AE91" s="2770"/>
      <c r="AF91" s="2770"/>
      <c r="AG91" s="2770"/>
      <c r="AH91" s="2770"/>
      <c r="AI91" s="2770"/>
      <c r="AJ91" s="2770"/>
      <c r="AK91" s="2770"/>
      <c r="AL91" s="2770"/>
      <c r="AM91" s="2770"/>
      <c r="AN91" s="2770"/>
      <c r="AO91" s="2770"/>
      <c r="AP91" s="2770"/>
      <c r="AQ91" s="2770"/>
      <c r="AR91" s="2770"/>
      <c r="AS91" s="2770"/>
      <c r="AT91" s="2770"/>
      <c r="AU91" s="2770"/>
      <c r="AV91" s="2770"/>
      <c r="AW91" s="2770"/>
      <c r="AX91" s="2770"/>
      <c r="AY91" s="2770"/>
      <c r="AZ91" s="2770"/>
      <c r="BA91" s="2770"/>
      <c r="BB91" s="2770"/>
      <c r="BC91" s="2770"/>
      <c r="BD91" s="2770"/>
      <c r="BE91" s="2770"/>
      <c r="BF91" s="2770"/>
      <c r="BG91" s="2770"/>
    </row>
    <row r="92" spans="1:59">
      <c r="A92" s="2770"/>
      <c r="B92" s="2770"/>
      <c r="C92" s="2770"/>
      <c r="D92" s="2770"/>
      <c r="E92" s="2770"/>
      <c r="F92" s="2770"/>
      <c r="G92" s="2770"/>
      <c r="H92" s="2770"/>
      <c r="I92" s="2770"/>
      <c r="J92" s="2770"/>
      <c r="K92" s="2771"/>
      <c r="L92" s="2771"/>
      <c r="M92" s="2771"/>
      <c r="N92" s="2770"/>
      <c r="O92" s="2770"/>
      <c r="P92" s="2770"/>
      <c r="Q92" s="2770"/>
      <c r="R92" s="2770"/>
      <c r="S92" s="2729"/>
      <c r="T92" s="2770"/>
      <c r="U92" s="2766"/>
      <c r="V92" s="2770"/>
      <c r="W92" s="2766"/>
      <c r="X92" s="2770"/>
      <c r="Y92" s="2770"/>
      <c r="Z92" s="2770"/>
      <c r="AA92" s="2770"/>
      <c r="AB92" s="2770"/>
      <c r="AC92" s="2770"/>
      <c r="AD92" s="2770"/>
      <c r="AE92" s="2770"/>
      <c r="AF92" s="2770"/>
      <c r="AG92" s="2770"/>
      <c r="AH92" s="2770"/>
      <c r="AI92" s="2770"/>
      <c r="AJ92" s="2770"/>
      <c r="AK92" s="2770"/>
      <c r="AL92" s="2770"/>
      <c r="AM92" s="2770"/>
      <c r="AN92" s="2770"/>
      <c r="AO92" s="2770"/>
      <c r="AP92" s="2770"/>
      <c r="AQ92" s="2770"/>
      <c r="AR92" s="2770"/>
      <c r="AS92" s="2770"/>
      <c r="AT92" s="2770"/>
      <c r="AU92" s="2770"/>
      <c r="AV92" s="2770"/>
      <c r="AW92" s="2770"/>
      <c r="AX92" s="2770"/>
      <c r="AY92" s="2770"/>
      <c r="AZ92" s="2770"/>
      <c r="BA92" s="2770"/>
      <c r="BB92" s="2770"/>
      <c r="BC92" s="2770"/>
      <c r="BD92" s="2770"/>
      <c r="BE92" s="2770"/>
      <c r="BF92" s="2770"/>
      <c r="BG92" s="2770"/>
    </row>
    <row r="93" spans="1:59">
      <c r="A93" s="2770"/>
      <c r="B93" s="2770"/>
      <c r="C93" s="2770"/>
      <c r="D93" s="2770"/>
      <c r="E93" s="2770"/>
      <c r="F93" s="2770"/>
      <c r="G93" s="2770"/>
      <c r="H93" s="2770"/>
      <c r="I93" s="2770"/>
      <c r="J93" s="2770"/>
      <c r="K93" s="2771"/>
      <c r="L93" s="2771"/>
      <c r="M93" s="2771"/>
      <c r="N93" s="2770"/>
      <c r="O93" s="2770"/>
      <c r="P93" s="2770"/>
      <c r="Q93" s="2770"/>
      <c r="R93" s="2770"/>
      <c r="S93" s="2729"/>
      <c r="T93" s="2770"/>
      <c r="U93" s="2766"/>
      <c r="V93" s="2770"/>
      <c r="W93" s="2766"/>
      <c r="X93" s="2770"/>
      <c r="Y93" s="2770"/>
      <c r="Z93" s="2770"/>
      <c r="AA93" s="2770"/>
      <c r="AB93" s="2770"/>
      <c r="AC93" s="2770"/>
      <c r="AD93" s="2770"/>
      <c r="AE93" s="2770"/>
      <c r="AF93" s="2770"/>
      <c r="AG93" s="2770"/>
      <c r="AH93" s="2770"/>
      <c r="AI93" s="2770"/>
      <c r="AJ93" s="2770"/>
      <c r="AK93" s="2770"/>
      <c r="AL93" s="2770"/>
      <c r="AM93" s="2770"/>
      <c r="AN93" s="2770"/>
      <c r="AO93" s="2770"/>
      <c r="AP93" s="2770"/>
      <c r="AQ93" s="2770"/>
      <c r="AR93" s="2770"/>
      <c r="AS93" s="2770"/>
      <c r="AT93" s="2770"/>
      <c r="AU93" s="2770"/>
      <c r="AV93" s="2770"/>
      <c r="AW93" s="2770"/>
      <c r="AX93" s="2770"/>
      <c r="AY93" s="2770"/>
      <c r="AZ93" s="2770"/>
      <c r="BA93" s="2770"/>
      <c r="BB93" s="2770"/>
      <c r="BC93" s="2770"/>
      <c r="BD93" s="2770"/>
      <c r="BE93" s="2770"/>
      <c r="BF93" s="2770"/>
      <c r="BG93" s="2770"/>
    </row>
    <row r="94" spans="1:59">
      <c r="A94" s="2770"/>
      <c r="B94" s="2770"/>
      <c r="C94" s="2770"/>
      <c r="D94" s="2770"/>
      <c r="E94" s="2770"/>
      <c r="F94" s="2770"/>
      <c r="G94" s="2770"/>
      <c r="H94" s="2770"/>
      <c r="I94" s="2770"/>
      <c r="J94" s="2770"/>
      <c r="K94" s="2771"/>
      <c r="L94" s="2771"/>
      <c r="M94" s="2771"/>
      <c r="N94" s="2770"/>
      <c r="O94" s="2770"/>
      <c r="P94" s="2770"/>
      <c r="Q94" s="2770"/>
      <c r="R94" s="2770"/>
      <c r="S94" s="2729"/>
      <c r="T94" s="2770"/>
      <c r="U94" s="2766"/>
      <c r="V94" s="2770"/>
      <c r="W94" s="2766"/>
      <c r="X94" s="2770"/>
      <c r="Y94" s="2770"/>
      <c r="Z94" s="2770"/>
      <c r="AA94" s="2770"/>
      <c r="AB94" s="2770"/>
      <c r="AC94" s="2770"/>
      <c r="AD94" s="2770"/>
      <c r="AE94" s="2770"/>
      <c r="AF94" s="2770"/>
      <c r="AG94" s="2770"/>
      <c r="AH94" s="2770"/>
      <c r="AI94" s="2770"/>
      <c r="AJ94" s="2770"/>
      <c r="AK94" s="2770"/>
      <c r="AL94" s="2770"/>
      <c r="AM94" s="2770"/>
      <c r="AN94" s="2770"/>
      <c r="AO94" s="2770"/>
      <c r="AP94" s="2770"/>
      <c r="AQ94" s="2770"/>
      <c r="AR94" s="2770"/>
      <c r="AS94" s="2770"/>
      <c r="AT94" s="2770"/>
      <c r="AU94" s="2770"/>
      <c r="AV94" s="2770"/>
      <c r="AW94" s="2770"/>
      <c r="AX94" s="2770"/>
      <c r="AY94" s="2770"/>
      <c r="AZ94" s="2770"/>
      <c r="BA94" s="2770"/>
      <c r="BB94" s="2770"/>
      <c r="BC94" s="2770"/>
      <c r="BD94" s="2770"/>
      <c r="BE94" s="2770"/>
      <c r="BF94" s="2770"/>
      <c r="BG94" s="2770"/>
    </row>
    <row r="95" spans="1:59">
      <c r="A95" s="2770"/>
      <c r="B95" s="2770"/>
      <c r="C95" s="2770"/>
      <c r="D95" s="2770"/>
      <c r="E95" s="2770"/>
      <c r="F95" s="2770"/>
      <c r="G95" s="2770"/>
      <c r="H95" s="2770"/>
      <c r="I95" s="2770"/>
      <c r="J95" s="2770"/>
      <c r="K95" s="2771"/>
      <c r="L95" s="2771"/>
      <c r="M95" s="2771"/>
      <c r="N95" s="2770"/>
      <c r="O95" s="2770"/>
      <c r="P95" s="2770"/>
      <c r="Q95" s="2770"/>
      <c r="R95" s="2770"/>
      <c r="S95" s="2729"/>
      <c r="T95" s="2770"/>
      <c r="U95" s="2766"/>
      <c r="V95" s="2770"/>
      <c r="W95" s="2766"/>
      <c r="X95" s="2770"/>
      <c r="Y95" s="2770"/>
      <c r="Z95" s="2770"/>
      <c r="AA95" s="2770"/>
      <c r="AB95" s="2770"/>
      <c r="AC95" s="2770"/>
      <c r="AD95" s="2770"/>
      <c r="AE95" s="2770"/>
      <c r="AF95" s="2770"/>
      <c r="AG95" s="2770"/>
      <c r="AH95" s="2770"/>
      <c r="AI95" s="2770"/>
      <c r="AJ95" s="2770"/>
      <c r="AK95" s="2770"/>
      <c r="AL95" s="2770"/>
      <c r="AM95" s="2770"/>
      <c r="AN95" s="2770"/>
      <c r="AO95" s="2770"/>
      <c r="AP95" s="2770"/>
      <c r="AQ95" s="2770"/>
      <c r="AR95" s="2770"/>
      <c r="AS95" s="2770"/>
      <c r="AT95" s="2770"/>
      <c r="AU95" s="2770"/>
      <c r="AV95" s="2770"/>
      <c r="AW95" s="2770"/>
      <c r="AX95" s="2770"/>
      <c r="AY95" s="2770"/>
      <c r="AZ95" s="2770"/>
      <c r="BA95" s="2770"/>
      <c r="BB95" s="2770"/>
      <c r="BC95" s="2770"/>
      <c r="BD95" s="2770"/>
      <c r="BE95" s="2770"/>
      <c r="BF95" s="2770"/>
      <c r="BG95" s="2770"/>
    </row>
    <row r="96" spans="1:59">
      <c r="A96" s="2770"/>
      <c r="B96" s="2770"/>
      <c r="C96" s="2770"/>
      <c r="D96" s="2770"/>
      <c r="E96" s="2770"/>
      <c r="F96" s="2770"/>
      <c r="G96" s="2770"/>
      <c r="H96" s="2770"/>
      <c r="I96" s="2770"/>
      <c r="J96" s="2770"/>
      <c r="K96" s="2771"/>
      <c r="L96" s="2771"/>
      <c r="M96" s="2771"/>
      <c r="N96" s="2770"/>
      <c r="O96" s="2770"/>
      <c r="P96" s="2770"/>
      <c r="Q96" s="2770"/>
      <c r="R96" s="2770"/>
      <c r="S96" s="2729"/>
      <c r="T96" s="2770"/>
      <c r="U96" s="2766"/>
      <c r="V96" s="2770"/>
      <c r="W96" s="2766"/>
      <c r="X96" s="2770"/>
      <c r="Y96" s="2770"/>
      <c r="Z96" s="2770"/>
      <c r="AA96" s="2770"/>
      <c r="AB96" s="2770"/>
      <c r="AC96" s="2770"/>
      <c r="AD96" s="2770"/>
      <c r="AE96" s="2770"/>
      <c r="AF96" s="2770"/>
      <c r="AG96" s="2770"/>
      <c r="AH96" s="2770"/>
      <c r="AI96" s="2770"/>
      <c r="AJ96" s="2770"/>
      <c r="AK96" s="2770"/>
      <c r="AL96" s="2770"/>
      <c r="AM96" s="2770"/>
      <c r="AN96" s="2770"/>
      <c r="AO96" s="2770"/>
      <c r="AP96" s="2770"/>
      <c r="AQ96" s="2770"/>
      <c r="AR96" s="2770"/>
      <c r="AS96" s="2770"/>
      <c r="AT96" s="2770"/>
      <c r="AU96" s="2770"/>
      <c r="AV96" s="2770"/>
      <c r="AW96" s="2770"/>
      <c r="AX96" s="2770"/>
      <c r="AY96" s="2770"/>
      <c r="AZ96" s="2770"/>
      <c r="BA96" s="2770"/>
      <c r="BB96" s="2770"/>
      <c r="BC96" s="2770"/>
      <c r="BD96" s="2770"/>
      <c r="BE96" s="2770"/>
      <c r="BF96" s="2770"/>
      <c r="BG96" s="2770"/>
    </row>
    <row r="97" spans="1:59">
      <c r="A97" s="2770"/>
      <c r="B97" s="2770"/>
      <c r="C97" s="2770"/>
      <c r="D97" s="2770"/>
      <c r="E97" s="2770"/>
      <c r="F97" s="2770"/>
      <c r="G97" s="2770"/>
      <c r="H97" s="2770"/>
      <c r="I97" s="2770"/>
      <c r="J97" s="2770"/>
      <c r="K97" s="2771"/>
      <c r="L97" s="2771"/>
      <c r="M97" s="2771"/>
      <c r="N97" s="2770"/>
      <c r="O97" s="2770"/>
      <c r="P97" s="2770"/>
      <c r="Q97" s="2770"/>
      <c r="R97" s="2770"/>
      <c r="S97" s="2729"/>
      <c r="T97" s="2770"/>
      <c r="U97" s="2766"/>
      <c r="V97" s="2770"/>
      <c r="W97" s="2766"/>
      <c r="X97" s="2770"/>
      <c r="Y97" s="2770"/>
      <c r="Z97" s="2770"/>
      <c r="AA97" s="2770"/>
      <c r="AB97" s="2770"/>
      <c r="AC97" s="2770"/>
      <c r="AD97" s="2770"/>
      <c r="AE97" s="2770"/>
      <c r="AF97" s="2770"/>
      <c r="AG97" s="2770"/>
      <c r="AH97" s="2770"/>
      <c r="AI97" s="2770"/>
      <c r="AJ97" s="2770"/>
      <c r="AK97" s="2770"/>
      <c r="AL97" s="2770"/>
      <c r="AM97" s="2770"/>
      <c r="AN97" s="2770"/>
      <c r="AO97" s="2770"/>
      <c r="AP97" s="2770"/>
      <c r="AQ97" s="2770"/>
      <c r="AR97" s="2770"/>
      <c r="AS97" s="2770"/>
      <c r="AT97" s="2770"/>
      <c r="AU97" s="2770"/>
      <c r="AV97" s="2770"/>
      <c r="AW97" s="2770"/>
      <c r="AX97" s="2770"/>
      <c r="AY97" s="2770"/>
      <c r="AZ97" s="2770"/>
      <c r="BA97" s="2770"/>
      <c r="BB97" s="2770"/>
      <c r="BC97" s="2770"/>
      <c r="BD97" s="2770"/>
      <c r="BE97" s="2770"/>
      <c r="BF97" s="2770"/>
      <c r="BG97" s="2770"/>
    </row>
    <row r="98" spans="1:59">
      <c r="A98" s="2770"/>
      <c r="B98" s="2770"/>
      <c r="C98" s="2770"/>
      <c r="D98" s="2770"/>
      <c r="E98" s="2770"/>
      <c r="F98" s="2770"/>
      <c r="G98" s="2770"/>
      <c r="H98" s="2770"/>
      <c r="I98" s="2770"/>
      <c r="J98" s="2770"/>
      <c r="K98" s="2771"/>
      <c r="L98" s="2771"/>
      <c r="M98" s="2771"/>
      <c r="N98" s="2770"/>
      <c r="O98" s="2770"/>
      <c r="P98" s="2770"/>
      <c r="Q98" s="2770"/>
      <c r="R98" s="2770"/>
      <c r="S98" s="2729"/>
      <c r="T98" s="2770"/>
      <c r="U98" s="2766"/>
      <c r="V98" s="2770"/>
      <c r="W98" s="2766"/>
      <c r="X98" s="2770"/>
      <c r="Y98" s="2770"/>
      <c r="Z98" s="2770"/>
      <c r="AA98" s="2770"/>
      <c r="AB98" s="2770"/>
      <c r="AC98" s="2770"/>
      <c r="AD98" s="2770"/>
      <c r="AE98" s="2770"/>
      <c r="AF98" s="2770"/>
      <c r="AG98" s="2770"/>
      <c r="AH98" s="2770"/>
      <c r="AI98" s="2770"/>
      <c r="AJ98" s="2770"/>
      <c r="AK98" s="2770"/>
      <c r="AL98" s="2770"/>
      <c r="AM98" s="2770"/>
      <c r="AN98" s="2770"/>
      <c r="AO98" s="2770"/>
      <c r="AP98" s="2770"/>
      <c r="AQ98" s="2770"/>
      <c r="AR98" s="2770"/>
      <c r="AS98" s="2770"/>
      <c r="AT98" s="2770"/>
      <c r="AU98" s="2770"/>
      <c r="AV98" s="2770"/>
      <c r="AW98" s="2770"/>
      <c r="AX98" s="2770"/>
      <c r="AY98" s="2770"/>
      <c r="AZ98" s="2770"/>
      <c r="BA98" s="2770"/>
      <c r="BB98" s="2770"/>
      <c r="BC98" s="2770"/>
      <c r="BD98" s="2770"/>
      <c r="BE98" s="2770"/>
      <c r="BF98" s="2770"/>
      <c r="BG98" s="2770"/>
    </row>
    <row r="99" spans="1:59">
      <c r="A99" s="2770"/>
      <c r="B99" s="2770"/>
      <c r="C99" s="2770"/>
      <c r="D99" s="2770"/>
      <c r="E99" s="2770"/>
      <c r="F99" s="2770"/>
      <c r="G99" s="2770"/>
      <c r="H99" s="2770"/>
      <c r="I99" s="2770"/>
      <c r="J99" s="2770"/>
      <c r="K99" s="2771"/>
      <c r="L99" s="2771"/>
      <c r="M99" s="2771"/>
      <c r="N99" s="2770"/>
      <c r="O99" s="2770"/>
      <c r="P99" s="2770"/>
      <c r="Q99" s="2770"/>
      <c r="R99" s="2770"/>
      <c r="S99" s="2729"/>
      <c r="T99" s="2770"/>
      <c r="U99" s="2766"/>
      <c r="V99" s="2770"/>
      <c r="W99" s="2766"/>
      <c r="X99" s="2770"/>
      <c r="Y99" s="2770"/>
      <c r="Z99" s="2770"/>
      <c r="AA99" s="2770"/>
      <c r="AB99" s="2770"/>
      <c r="AC99" s="2770"/>
      <c r="AD99" s="2770"/>
      <c r="AE99" s="2770"/>
      <c r="AF99" s="2770"/>
      <c r="AG99" s="2770"/>
      <c r="AH99" s="2770"/>
      <c r="AI99" s="2770"/>
      <c r="AJ99" s="2770"/>
      <c r="AK99" s="2770"/>
      <c r="AL99" s="2770"/>
      <c r="AM99" s="2770"/>
      <c r="AN99" s="2770"/>
      <c r="AO99" s="2770"/>
      <c r="AP99" s="2770"/>
      <c r="AQ99" s="2770"/>
      <c r="AR99" s="2770"/>
      <c r="AS99" s="2770"/>
      <c r="AT99" s="2770"/>
      <c r="AU99" s="2770"/>
      <c r="AV99" s="2770"/>
      <c r="AW99" s="2770"/>
      <c r="AX99" s="2770"/>
      <c r="AY99" s="2770"/>
      <c r="AZ99" s="2770"/>
      <c r="BA99" s="2770"/>
      <c r="BB99" s="2770"/>
      <c r="BC99" s="2770"/>
      <c r="BD99" s="2770"/>
      <c r="BE99" s="2770"/>
      <c r="BF99" s="2770"/>
      <c r="BG99" s="2770"/>
    </row>
    <row r="100" spans="1:59">
      <c r="A100" s="2770"/>
      <c r="B100" s="2770"/>
      <c r="C100" s="2770"/>
      <c r="D100" s="2770"/>
      <c r="E100" s="2770"/>
      <c r="F100" s="2770"/>
      <c r="G100" s="2770"/>
      <c r="H100" s="2770"/>
      <c r="I100" s="2770"/>
      <c r="J100" s="2770"/>
      <c r="K100" s="2771"/>
      <c r="L100" s="2771"/>
      <c r="M100" s="2771"/>
      <c r="N100" s="2770"/>
      <c r="O100" s="2770"/>
      <c r="P100" s="2770"/>
      <c r="Q100" s="2770"/>
      <c r="R100" s="2770"/>
      <c r="S100" s="2729"/>
      <c r="T100" s="2770"/>
      <c r="U100" s="2766"/>
      <c r="V100" s="2770"/>
      <c r="W100" s="2766"/>
      <c r="X100" s="2770"/>
      <c r="Y100" s="2770"/>
      <c r="Z100" s="2770"/>
      <c r="AA100" s="2770"/>
      <c r="AB100" s="2770"/>
      <c r="AC100" s="2770"/>
      <c r="AD100" s="2770"/>
      <c r="AE100" s="2770"/>
      <c r="AF100" s="2770"/>
      <c r="AG100" s="2770"/>
      <c r="AH100" s="2770"/>
      <c r="AI100" s="2770"/>
      <c r="AJ100" s="2770"/>
      <c r="AK100" s="2770"/>
      <c r="AL100" s="2770"/>
      <c r="AM100" s="2770"/>
      <c r="AN100" s="2770"/>
      <c r="AO100" s="2770"/>
      <c r="AP100" s="2770"/>
      <c r="AQ100" s="2770"/>
      <c r="AR100" s="2770"/>
      <c r="AS100" s="2770"/>
      <c r="AT100" s="2770"/>
      <c r="AU100" s="2770"/>
      <c r="AV100" s="2770"/>
      <c r="AW100" s="2770"/>
      <c r="AX100" s="2770"/>
      <c r="AY100" s="2770"/>
      <c r="AZ100" s="2770"/>
      <c r="BA100" s="2770"/>
      <c r="BB100" s="2770"/>
      <c r="BC100" s="2770"/>
      <c r="BD100" s="2770"/>
      <c r="BE100" s="2770"/>
      <c r="BF100" s="2770"/>
      <c r="BG100" s="2770"/>
    </row>
    <row r="101" spans="1:59">
      <c r="A101" s="2770"/>
      <c r="B101" s="2770"/>
      <c r="C101" s="2770"/>
      <c r="D101" s="2770"/>
      <c r="E101" s="2770"/>
      <c r="F101" s="2770"/>
      <c r="G101" s="2770"/>
      <c r="H101" s="2770"/>
      <c r="I101" s="2770"/>
      <c r="J101" s="2770"/>
      <c r="K101" s="2771"/>
      <c r="L101" s="2771"/>
      <c r="M101" s="2771"/>
      <c r="N101" s="2770"/>
      <c r="O101" s="2770"/>
      <c r="P101" s="2770"/>
      <c r="Q101" s="2770"/>
      <c r="R101" s="2770"/>
      <c r="S101" s="2729"/>
      <c r="T101" s="2770"/>
      <c r="U101" s="2766"/>
      <c r="V101" s="2770"/>
      <c r="W101" s="2766"/>
      <c r="X101" s="2770"/>
      <c r="Y101" s="2770"/>
      <c r="Z101" s="2770"/>
      <c r="AA101" s="2770"/>
      <c r="AB101" s="2770"/>
      <c r="AC101" s="2770"/>
      <c r="AD101" s="2770"/>
      <c r="AE101" s="2770"/>
      <c r="AF101" s="2770"/>
      <c r="AG101" s="2770"/>
      <c r="AH101" s="2770"/>
      <c r="AI101" s="2770"/>
      <c r="AJ101" s="2770"/>
      <c r="AK101" s="2770"/>
      <c r="AL101" s="2770"/>
      <c r="AM101" s="2770"/>
      <c r="AN101" s="2770"/>
      <c r="AO101" s="2770"/>
      <c r="AP101" s="2770"/>
      <c r="AQ101" s="2770"/>
      <c r="AR101" s="2770"/>
      <c r="AS101" s="2770"/>
      <c r="AT101" s="2770"/>
      <c r="AU101" s="2770"/>
      <c r="AV101" s="2770"/>
      <c r="AW101" s="2770"/>
      <c r="AX101" s="2770"/>
      <c r="AY101" s="2770"/>
      <c r="AZ101" s="2770"/>
      <c r="BA101" s="2770"/>
      <c r="BB101" s="2770"/>
      <c r="BC101" s="2770"/>
      <c r="BD101" s="2770"/>
      <c r="BE101" s="2770"/>
      <c r="BF101" s="2770"/>
      <c r="BG101" s="2770"/>
    </row>
    <row r="102" spans="1:59">
      <c r="A102" s="2770"/>
      <c r="B102" s="2770"/>
      <c r="C102" s="2770"/>
      <c r="D102" s="2770"/>
      <c r="E102" s="2770"/>
      <c r="F102" s="2770"/>
      <c r="G102" s="2770"/>
      <c r="H102" s="2770"/>
      <c r="I102" s="2770"/>
      <c r="J102" s="2770"/>
      <c r="K102" s="2771"/>
      <c r="L102" s="2771"/>
      <c r="M102" s="2771"/>
      <c r="N102" s="2770"/>
      <c r="O102" s="2770"/>
      <c r="P102" s="2770"/>
      <c r="Q102" s="2770"/>
      <c r="R102" s="2770"/>
      <c r="S102" s="2729"/>
      <c r="T102" s="2770"/>
      <c r="U102" s="2766"/>
      <c r="V102" s="2770"/>
      <c r="W102" s="2766"/>
      <c r="X102" s="2770"/>
      <c r="Y102" s="2770"/>
      <c r="Z102" s="2770"/>
      <c r="AA102" s="2770"/>
      <c r="AB102" s="2770"/>
      <c r="AC102" s="2770"/>
      <c r="AD102" s="2770"/>
      <c r="AE102" s="2770"/>
      <c r="AF102" s="2770"/>
      <c r="AG102" s="2770"/>
      <c r="AH102" s="2770"/>
      <c r="AI102" s="2770"/>
      <c r="AJ102" s="2770"/>
      <c r="AK102" s="2770"/>
      <c r="AL102" s="2770"/>
      <c r="AM102" s="2770"/>
      <c r="AN102" s="2770"/>
      <c r="AO102" s="2770"/>
      <c r="AP102" s="2770"/>
      <c r="AQ102" s="2770"/>
      <c r="AR102" s="2770"/>
      <c r="AS102" s="2770"/>
      <c r="AT102" s="2770"/>
      <c r="AU102" s="2770"/>
      <c r="AV102" s="2770"/>
      <c r="AW102" s="2770"/>
      <c r="AX102" s="2770"/>
      <c r="AY102" s="2770"/>
      <c r="AZ102" s="2770"/>
      <c r="BA102" s="2770"/>
      <c r="BB102" s="2770"/>
      <c r="BC102" s="2770"/>
      <c r="BD102" s="2770"/>
      <c r="BE102" s="2770"/>
      <c r="BF102" s="2770"/>
      <c r="BG102" s="2770"/>
    </row>
    <row r="103" spans="1:59">
      <c r="A103" s="2770"/>
      <c r="B103" s="2770"/>
      <c r="C103" s="2770"/>
      <c r="D103" s="2770"/>
      <c r="E103" s="2770"/>
      <c r="F103" s="2770"/>
      <c r="G103" s="2770"/>
      <c r="H103" s="2770"/>
      <c r="I103" s="2770"/>
      <c r="J103" s="2770"/>
      <c r="K103" s="2771"/>
      <c r="L103" s="2771"/>
      <c r="M103" s="2771"/>
      <c r="N103" s="2770"/>
      <c r="O103" s="2770"/>
      <c r="P103" s="2770"/>
      <c r="Q103" s="2770"/>
      <c r="R103" s="2770"/>
      <c r="S103" s="2729"/>
      <c r="T103" s="2770"/>
      <c r="U103" s="2766"/>
      <c r="V103" s="2770"/>
      <c r="W103" s="2766"/>
      <c r="X103" s="2770"/>
      <c r="Y103" s="2770"/>
      <c r="Z103" s="2770"/>
      <c r="AA103" s="2770"/>
      <c r="AB103" s="2770"/>
      <c r="AC103" s="2770"/>
      <c r="AD103" s="2770"/>
      <c r="AE103" s="2770"/>
      <c r="AF103" s="2770"/>
      <c r="AG103" s="2770"/>
      <c r="AH103" s="2770"/>
      <c r="AI103" s="2770"/>
      <c r="AJ103" s="2770"/>
      <c r="AK103" s="2770"/>
      <c r="AL103" s="2770"/>
      <c r="AM103" s="2770"/>
      <c r="AN103" s="2770"/>
      <c r="AO103" s="2770"/>
      <c r="AP103" s="2770"/>
      <c r="AQ103" s="2770"/>
      <c r="AR103" s="2770"/>
      <c r="AS103" s="2770"/>
      <c r="AT103" s="2770"/>
      <c r="AU103" s="2770"/>
      <c r="AV103" s="2770"/>
      <c r="AW103" s="2770"/>
      <c r="AX103" s="2770"/>
      <c r="AY103" s="2770"/>
      <c r="AZ103" s="2770"/>
      <c r="BA103" s="2770"/>
      <c r="BB103" s="2770"/>
      <c r="BC103" s="2770"/>
      <c r="BD103" s="2770"/>
      <c r="BE103" s="2770"/>
      <c r="BF103" s="2770"/>
      <c r="BG103" s="2770"/>
    </row>
    <row r="104" spans="1:59">
      <c r="A104" s="2770"/>
      <c r="B104" s="2770"/>
      <c r="C104" s="2770"/>
      <c r="D104" s="2770"/>
      <c r="E104" s="2770"/>
      <c r="F104" s="2770"/>
      <c r="G104" s="2770"/>
      <c r="H104" s="2770"/>
      <c r="I104" s="2770"/>
      <c r="J104" s="2770"/>
      <c r="K104" s="2771"/>
      <c r="L104" s="2771"/>
      <c r="M104" s="2771"/>
      <c r="N104" s="2770"/>
      <c r="O104" s="2770"/>
      <c r="P104" s="2770"/>
      <c r="Q104" s="2770"/>
      <c r="R104" s="2770"/>
      <c r="S104" s="2729"/>
      <c r="T104" s="2770"/>
      <c r="U104" s="2766"/>
      <c r="V104" s="2770"/>
      <c r="W104" s="2766"/>
      <c r="X104" s="2770"/>
      <c r="Y104" s="2770"/>
      <c r="Z104" s="2770"/>
      <c r="AA104" s="2770"/>
      <c r="AB104" s="2770"/>
      <c r="AC104" s="2770"/>
      <c r="AD104" s="2770"/>
      <c r="AE104" s="2770"/>
      <c r="AF104" s="2770"/>
      <c r="AG104" s="2770"/>
      <c r="AH104" s="2770"/>
      <c r="AI104" s="2770"/>
      <c r="AJ104" s="2770"/>
      <c r="AK104" s="2770"/>
      <c r="AL104" s="2770"/>
      <c r="AM104" s="2770"/>
      <c r="AN104" s="2770"/>
      <c r="AO104" s="2770"/>
      <c r="AP104" s="2770"/>
      <c r="AQ104" s="2770"/>
      <c r="AR104" s="2770"/>
      <c r="AS104" s="2770"/>
      <c r="AT104" s="2770"/>
      <c r="AU104" s="2770"/>
      <c r="AV104" s="2770"/>
      <c r="AW104" s="2770"/>
      <c r="AX104" s="2770"/>
      <c r="AY104" s="2770"/>
      <c r="AZ104" s="2770"/>
      <c r="BA104" s="2770"/>
      <c r="BB104" s="2770"/>
      <c r="BC104" s="2770"/>
      <c r="BD104" s="2770"/>
      <c r="BE104" s="2770"/>
      <c r="BF104" s="2770"/>
      <c r="BG104" s="2770"/>
    </row>
    <row r="105" spans="1:59">
      <c r="A105" s="2770"/>
      <c r="B105" s="2770"/>
      <c r="C105" s="2770"/>
      <c r="D105" s="2770"/>
      <c r="E105" s="2770"/>
      <c r="F105" s="2770"/>
      <c r="G105" s="2770"/>
      <c r="H105" s="2770"/>
      <c r="I105" s="2770"/>
      <c r="J105" s="2770"/>
      <c r="K105" s="2771"/>
      <c r="L105" s="2771"/>
      <c r="M105" s="2771"/>
      <c r="N105" s="2770"/>
      <c r="O105" s="2770"/>
      <c r="P105" s="2770"/>
      <c r="Q105" s="2770"/>
      <c r="R105" s="2770"/>
      <c r="S105" s="2729"/>
      <c r="T105" s="2770"/>
      <c r="U105" s="2766"/>
      <c r="V105" s="2770"/>
      <c r="W105" s="2766"/>
      <c r="X105" s="2770"/>
      <c r="Y105" s="2770"/>
      <c r="Z105" s="2770"/>
      <c r="AA105" s="2770"/>
      <c r="AB105" s="2770"/>
      <c r="AC105" s="2770"/>
      <c r="AD105" s="2770"/>
      <c r="AE105" s="2770"/>
      <c r="AF105" s="2770"/>
      <c r="AG105" s="2770"/>
      <c r="AH105" s="2770"/>
      <c r="AI105" s="2770"/>
      <c r="AJ105" s="2770"/>
      <c r="AK105" s="2770"/>
      <c r="AL105" s="2770"/>
      <c r="AM105" s="2770"/>
      <c r="AN105" s="2770"/>
      <c r="AO105" s="2770"/>
      <c r="AP105" s="2770"/>
      <c r="AQ105" s="2770"/>
      <c r="AR105" s="2770"/>
      <c r="AS105" s="2770"/>
      <c r="AT105" s="2770"/>
      <c r="AU105" s="2770"/>
      <c r="AV105" s="2770"/>
      <c r="AW105" s="2770"/>
      <c r="AX105" s="2770"/>
      <c r="AY105" s="2770"/>
      <c r="AZ105" s="2770"/>
      <c r="BA105" s="2770"/>
      <c r="BB105" s="2770"/>
      <c r="BC105" s="2770"/>
      <c r="BD105" s="2770"/>
      <c r="BE105" s="2770"/>
      <c r="BF105" s="2770"/>
      <c r="BG105" s="2770"/>
    </row>
    <row r="106" spans="1:59">
      <c r="A106" s="2770"/>
      <c r="B106" s="2770"/>
      <c r="C106" s="2770"/>
      <c r="D106" s="2770"/>
      <c r="E106" s="2770"/>
      <c r="F106" s="2770"/>
      <c r="G106" s="2770"/>
      <c r="H106" s="2770"/>
      <c r="I106" s="2770"/>
      <c r="J106" s="2770"/>
      <c r="K106" s="2771"/>
      <c r="L106" s="2771"/>
      <c r="M106" s="2771"/>
      <c r="N106" s="2770"/>
      <c r="O106" s="2770"/>
      <c r="P106" s="2770"/>
      <c r="Q106" s="2770"/>
      <c r="R106" s="2770"/>
      <c r="S106" s="2729"/>
      <c r="T106" s="2770"/>
      <c r="U106" s="2766"/>
      <c r="V106" s="2770"/>
      <c r="W106" s="2766"/>
      <c r="X106" s="2770"/>
      <c r="Y106" s="2770"/>
      <c r="Z106" s="2770"/>
      <c r="AA106" s="2770"/>
      <c r="AB106" s="2770"/>
      <c r="AC106" s="2770"/>
      <c r="AD106" s="2770"/>
      <c r="AE106" s="2770"/>
      <c r="AF106" s="2770"/>
      <c r="AG106" s="2770"/>
      <c r="AH106" s="2770"/>
      <c r="AI106" s="2770"/>
      <c r="AJ106" s="2770"/>
      <c r="AK106" s="2770"/>
      <c r="AL106" s="2770"/>
      <c r="AM106" s="2770"/>
      <c r="AN106" s="2770"/>
      <c r="AO106" s="2770"/>
      <c r="AP106" s="2770"/>
      <c r="AQ106" s="2770"/>
      <c r="AR106" s="2770"/>
      <c r="AS106" s="2770"/>
      <c r="AT106" s="2770"/>
      <c r="AU106" s="2770"/>
      <c r="AV106" s="2770"/>
      <c r="AW106" s="2770"/>
      <c r="AX106" s="2770"/>
      <c r="AY106" s="2770"/>
      <c r="AZ106" s="2770"/>
      <c r="BA106" s="2770"/>
      <c r="BB106" s="2770"/>
      <c r="BC106" s="2770"/>
      <c r="BD106" s="2770"/>
      <c r="BE106" s="2770"/>
      <c r="BF106" s="2770"/>
      <c r="BG106" s="2770"/>
    </row>
    <row r="107" spans="1:59">
      <c r="A107" s="2770"/>
      <c r="B107" s="2770"/>
      <c r="C107" s="2770"/>
      <c r="D107" s="2770"/>
      <c r="E107" s="2770"/>
      <c r="F107" s="2770"/>
      <c r="G107" s="2770"/>
      <c r="H107" s="2770"/>
      <c r="I107" s="2770"/>
      <c r="J107" s="2770"/>
      <c r="K107" s="2771"/>
      <c r="L107" s="2771"/>
      <c r="M107" s="2771"/>
      <c r="N107" s="2770"/>
      <c r="O107" s="2770"/>
      <c r="P107" s="2770"/>
      <c r="Q107" s="2770"/>
      <c r="R107" s="2770"/>
      <c r="S107" s="2729"/>
      <c r="T107" s="2770"/>
      <c r="U107" s="2766"/>
      <c r="V107" s="2770"/>
      <c r="W107" s="2766"/>
      <c r="X107" s="2770"/>
      <c r="Y107" s="2770"/>
      <c r="Z107" s="2770"/>
      <c r="AA107" s="2770"/>
      <c r="AB107" s="2770"/>
      <c r="AC107" s="2770"/>
      <c r="AD107" s="2770"/>
      <c r="AE107" s="2770"/>
      <c r="AF107" s="2770"/>
      <c r="AG107" s="2770"/>
      <c r="AH107" s="2770"/>
      <c r="AI107" s="2770"/>
      <c r="AJ107" s="2770"/>
      <c r="AK107" s="2770"/>
      <c r="AL107" s="2770"/>
      <c r="AM107" s="2770"/>
      <c r="AN107" s="2770"/>
      <c r="AO107" s="2770"/>
      <c r="AP107" s="2770"/>
      <c r="AQ107" s="2770"/>
      <c r="AR107" s="2770"/>
      <c r="AS107" s="2770"/>
      <c r="AT107" s="2770"/>
      <c r="AU107" s="2770"/>
      <c r="AV107" s="2770"/>
      <c r="AW107" s="2770"/>
      <c r="AX107" s="2770"/>
      <c r="AY107" s="2770"/>
      <c r="AZ107" s="2770"/>
      <c r="BA107" s="2770"/>
      <c r="BB107" s="2770"/>
      <c r="BC107" s="2770"/>
      <c r="BD107" s="2770"/>
      <c r="BE107" s="2770"/>
      <c r="BF107" s="2770"/>
      <c r="BG107" s="2770"/>
    </row>
    <row r="108" spans="1:59">
      <c r="A108" s="2770"/>
      <c r="B108" s="2770"/>
      <c r="C108" s="2770"/>
      <c r="D108" s="2770"/>
      <c r="E108" s="2770"/>
      <c r="F108" s="2770"/>
      <c r="G108" s="2770"/>
      <c r="H108" s="2770"/>
      <c r="I108" s="2770"/>
      <c r="J108" s="2770"/>
      <c r="K108" s="2771"/>
      <c r="L108" s="2771"/>
      <c r="M108" s="2771"/>
      <c r="N108" s="2770"/>
      <c r="O108" s="2770"/>
      <c r="P108" s="2770"/>
      <c r="Q108" s="2770"/>
      <c r="R108" s="2770"/>
      <c r="S108" s="2729"/>
      <c r="T108" s="2770"/>
      <c r="U108" s="2766"/>
      <c r="V108" s="2770"/>
      <c r="W108" s="2766"/>
      <c r="X108" s="2770"/>
      <c r="Y108" s="2770"/>
      <c r="Z108" s="2770"/>
      <c r="AA108" s="2770"/>
      <c r="AB108" s="2770"/>
      <c r="AC108" s="2770"/>
      <c r="AD108" s="2770"/>
      <c r="AE108" s="2770"/>
      <c r="AF108" s="2770"/>
      <c r="AG108" s="2770"/>
      <c r="AH108" s="2770"/>
      <c r="AI108" s="2770"/>
      <c r="AJ108" s="2770"/>
      <c r="AK108" s="2770"/>
      <c r="AL108" s="2770"/>
      <c r="AM108" s="2770"/>
      <c r="AN108" s="2770"/>
      <c r="AO108" s="2770"/>
      <c r="AP108" s="2770"/>
      <c r="AQ108" s="2770"/>
      <c r="AR108" s="2770"/>
      <c r="AS108" s="2770"/>
      <c r="AT108" s="2770"/>
      <c r="AU108" s="2770"/>
      <c r="AV108" s="2770"/>
      <c r="AW108" s="2770"/>
      <c r="AX108" s="2770"/>
      <c r="AY108" s="2770"/>
      <c r="AZ108" s="2770"/>
      <c r="BA108" s="2770"/>
      <c r="BB108" s="2770"/>
      <c r="BC108" s="2770"/>
      <c r="BD108" s="2770"/>
      <c r="BE108" s="2770"/>
      <c r="BF108" s="2770"/>
      <c r="BG108" s="2770"/>
    </row>
    <row r="109" spans="1:59">
      <c r="A109" s="2770"/>
      <c r="B109" s="2770"/>
      <c r="C109" s="2770"/>
      <c r="D109" s="2770"/>
      <c r="E109" s="2770"/>
      <c r="F109" s="2770"/>
      <c r="G109" s="2770"/>
      <c r="H109" s="2770"/>
      <c r="I109" s="2770"/>
      <c r="J109" s="2770"/>
      <c r="K109" s="2771"/>
      <c r="L109" s="2771"/>
      <c r="M109" s="2771"/>
      <c r="N109" s="2770"/>
      <c r="O109" s="2770"/>
      <c r="P109" s="2770"/>
      <c r="Q109" s="2770"/>
      <c r="R109" s="2770"/>
      <c r="S109" s="2729"/>
      <c r="T109" s="2770"/>
      <c r="U109" s="2766"/>
      <c r="V109" s="2770"/>
      <c r="W109" s="2766"/>
      <c r="X109" s="2770"/>
      <c r="Y109" s="2770"/>
      <c r="Z109" s="2770"/>
      <c r="AA109" s="2770"/>
      <c r="AB109" s="2770"/>
      <c r="AC109" s="2770"/>
      <c r="AD109" s="2770"/>
      <c r="AE109" s="2770"/>
      <c r="AF109" s="2770"/>
      <c r="AG109" s="2770"/>
      <c r="AH109" s="2770"/>
      <c r="AI109" s="2770"/>
      <c r="AJ109" s="2770"/>
      <c r="AK109" s="2770"/>
      <c r="AL109" s="2770"/>
      <c r="AM109" s="2770"/>
      <c r="AN109" s="2770"/>
      <c r="AO109" s="2770"/>
      <c r="AP109" s="2770"/>
      <c r="AQ109" s="2770"/>
      <c r="AR109" s="2770"/>
      <c r="AS109" s="2770"/>
      <c r="AT109" s="2770"/>
      <c r="AU109" s="2770"/>
      <c r="AV109" s="2770"/>
      <c r="AW109" s="2770"/>
      <c r="AX109" s="2770"/>
      <c r="AY109" s="2770"/>
      <c r="AZ109" s="2770"/>
      <c r="BA109" s="2770"/>
      <c r="BB109" s="2770"/>
      <c r="BC109" s="2770"/>
      <c r="BD109" s="2770"/>
      <c r="BE109" s="2770"/>
      <c r="BF109" s="2770"/>
      <c r="BG109" s="2770"/>
    </row>
    <row r="110" spans="1:59">
      <c r="A110" s="2770"/>
      <c r="B110" s="2770"/>
      <c r="C110" s="2770"/>
      <c r="D110" s="2770"/>
      <c r="E110" s="2770"/>
      <c r="F110" s="2770"/>
      <c r="G110" s="2770"/>
      <c r="H110" s="2770"/>
      <c r="I110" s="2770"/>
      <c r="J110" s="2770"/>
      <c r="K110" s="2771"/>
      <c r="L110" s="2771"/>
      <c r="M110" s="2771"/>
      <c r="N110" s="2770"/>
      <c r="O110" s="2770"/>
      <c r="P110" s="2770"/>
      <c r="Q110" s="2770"/>
      <c r="R110" s="2770"/>
      <c r="S110" s="2729"/>
      <c r="T110" s="2770"/>
      <c r="U110" s="2766"/>
      <c r="V110" s="2770"/>
      <c r="W110" s="2766"/>
      <c r="X110" s="2770"/>
      <c r="Y110" s="2770"/>
      <c r="Z110" s="2770"/>
      <c r="AA110" s="2770"/>
      <c r="AB110" s="2770"/>
      <c r="AC110" s="2770"/>
      <c r="AD110" s="2770"/>
      <c r="AE110" s="2770"/>
      <c r="AF110" s="2770"/>
      <c r="AG110" s="2770"/>
      <c r="AH110" s="2770"/>
      <c r="AI110" s="2770"/>
      <c r="AJ110" s="2770"/>
      <c r="AK110" s="2770"/>
      <c r="AL110" s="2770"/>
      <c r="AM110" s="2770"/>
      <c r="AN110" s="2770"/>
      <c r="AO110" s="2770"/>
      <c r="AP110" s="2770"/>
      <c r="AQ110" s="2770"/>
      <c r="AR110" s="2770"/>
      <c r="AS110" s="2770"/>
      <c r="AT110" s="2770"/>
      <c r="AU110" s="2770"/>
      <c r="AV110" s="2770"/>
      <c r="AW110" s="2770"/>
      <c r="AX110" s="2770"/>
      <c r="AY110" s="2770"/>
      <c r="AZ110" s="2770"/>
      <c r="BA110" s="2770"/>
      <c r="BB110" s="2770"/>
      <c r="BC110" s="2770"/>
      <c r="BD110" s="2770"/>
      <c r="BE110" s="2770"/>
      <c r="BF110" s="2770"/>
      <c r="BG110" s="2770"/>
    </row>
    <row r="111" spans="1:59">
      <c r="A111" s="2770"/>
      <c r="B111" s="2770"/>
      <c r="C111" s="2770"/>
      <c r="D111" s="2770"/>
      <c r="E111" s="2770"/>
      <c r="F111" s="2770"/>
      <c r="G111" s="2770"/>
      <c r="H111" s="2770"/>
      <c r="I111" s="2770"/>
      <c r="J111" s="2770"/>
      <c r="K111" s="2771"/>
      <c r="L111" s="2771"/>
      <c r="M111" s="2771"/>
      <c r="N111" s="2770"/>
      <c r="O111" s="2770"/>
      <c r="P111" s="2770"/>
      <c r="Q111" s="2770"/>
      <c r="R111" s="2770"/>
      <c r="S111" s="2729"/>
      <c r="T111" s="2770"/>
      <c r="U111" s="2766"/>
      <c r="V111" s="2770"/>
      <c r="W111" s="2766"/>
      <c r="X111" s="2770"/>
      <c r="Y111" s="2770"/>
      <c r="Z111" s="2770"/>
      <c r="AA111" s="2770"/>
      <c r="AB111" s="2770"/>
      <c r="AC111" s="2770"/>
      <c r="AD111" s="2770"/>
      <c r="AE111" s="2770"/>
      <c r="AF111" s="2770"/>
      <c r="AG111" s="2770"/>
      <c r="AH111" s="2770"/>
      <c r="AI111" s="2770"/>
      <c r="AJ111" s="2770"/>
      <c r="AK111" s="2770"/>
      <c r="AL111" s="2770"/>
      <c r="AM111" s="2770"/>
      <c r="AN111" s="2770"/>
      <c r="AO111" s="2770"/>
      <c r="AP111" s="2770"/>
      <c r="AQ111" s="2770"/>
      <c r="AR111" s="2770"/>
      <c r="AS111" s="2770"/>
      <c r="AT111" s="2770"/>
      <c r="AU111" s="2770"/>
      <c r="AV111" s="2770"/>
      <c r="AW111" s="2770"/>
      <c r="AX111" s="2770"/>
      <c r="AY111" s="2770"/>
      <c r="AZ111" s="2770"/>
      <c r="BA111" s="2770"/>
      <c r="BB111" s="2770"/>
      <c r="BC111" s="2770"/>
      <c r="BD111" s="2770"/>
      <c r="BE111" s="2770"/>
      <c r="BF111" s="2770"/>
      <c r="BG111" s="2770"/>
    </row>
    <row r="112" spans="1:59">
      <c r="A112" s="2770"/>
      <c r="B112" s="2770"/>
      <c r="C112" s="2770"/>
      <c r="D112" s="2770"/>
      <c r="E112" s="2770"/>
      <c r="F112" s="2770"/>
      <c r="G112" s="2770"/>
      <c r="H112" s="2770"/>
      <c r="I112" s="2770"/>
      <c r="J112" s="2770"/>
      <c r="K112" s="2771"/>
      <c r="L112" s="2771"/>
      <c r="M112" s="2771"/>
      <c r="N112" s="2770"/>
      <c r="O112" s="2770"/>
      <c r="P112" s="2770"/>
      <c r="Q112" s="2770"/>
      <c r="R112" s="2770"/>
      <c r="S112" s="2729"/>
      <c r="T112" s="2770"/>
      <c r="U112" s="2766"/>
      <c r="V112" s="2770"/>
      <c r="W112" s="2766"/>
      <c r="X112" s="2770"/>
      <c r="Y112" s="2770"/>
      <c r="Z112" s="2770"/>
      <c r="AA112" s="2770"/>
      <c r="AB112" s="2770"/>
      <c r="AC112" s="2770"/>
      <c r="AD112" s="2770"/>
      <c r="AE112" s="2770"/>
      <c r="AF112" s="2770"/>
      <c r="AG112" s="2770"/>
      <c r="AH112" s="2770"/>
      <c r="AI112" s="2770"/>
      <c r="AJ112" s="2770"/>
      <c r="AK112" s="2770"/>
      <c r="AL112" s="2770"/>
      <c r="AM112" s="2770"/>
      <c r="AN112" s="2770"/>
      <c r="AO112" s="2770"/>
      <c r="AP112" s="2770"/>
      <c r="AQ112" s="2770"/>
      <c r="AR112" s="2770"/>
      <c r="AS112" s="2770"/>
      <c r="AT112" s="2770"/>
      <c r="AU112" s="2770"/>
      <c r="AV112" s="2770"/>
      <c r="AW112" s="2770"/>
      <c r="AX112" s="2770"/>
      <c r="AY112" s="2770"/>
      <c r="AZ112" s="2770"/>
      <c r="BA112" s="2770"/>
      <c r="BB112" s="2770"/>
      <c r="BC112" s="2770"/>
      <c r="BD112" s="2770"/>
      <c r="BE112" s="2770"/>
      <c r="BF112" s="2770"/>
      <c r="BG112" s="2770"/>
    </row>
    <row r="113" spans="1:59">
      <c r="A113" s="2770"/>
      <c r="B113" s="2770"/>
      <c r="C113" s="2770"/>
      <c r="D113" s="2770"/>
      <c r="E113" s="2770"/>
      <c r="F113" s="2770"/>
      <c r="G113" s="2770"/>
      <c r="H113" s="2770"/>
      <c r="I113" s="2770"/>
      <c r="J113" s="2770"/>
      <c r="K113" s="2771"/>
      <c r="L113" s="2771"/>
      <c r="M113" s="2771"/>
      <c r="N113" s="2770"/>
      <c r="O113" s="2770"/>
      <c r="P113" s="2770"/>
      <c r="Q113" s="2770"/>
      <c r="R113" s="2770"/>
      <c r="S113" s="2729"/>
      <c r="T113" s="2770"/>
      <c r="U113" s="2766"/>
      <c r="V113" s="2770"/>
      <c r="W113" s="2766"/>
      <c r="X113" s="2770"/>
      <c r="Y113" s="2770"/>
      <c r="Z113" s="2770"/>
      <c r="AA113" s="2770"/>
      <c r="AB113" s="2770"/>
      <c r="AC113" s="2770"/>
      <c r="AD113" s="2770"/>
      <c r="AE113" s="2770"/>
      <c r="AF113" s="2770"/>
      <c r="AG113" s="2770"/>
      <c r="AH113" s="2770"/>
      <c r="AI113" s="2770"/>
      <c r="AJ113" s="2770"/>
      <c r="AK113" s="2770"/>
      <c r="AL113" s="2770"/>
      <c r="AM113" s="2770"/>
      <c r="AN113" s="2770"/>
      <c r="AO113" s="2770"/>
      <c r="AP113" s="2770"/>
      <c r="AQ113" s="2770"/>
      <c r="AR113" s="2770"/>
      <c r="AS113" s="2770"/>
      <c r="AT113" s="2770"/>
      <c r="AU113" s="2770"/>
      <c r="AV113" s="2770"/>
      <c r="AW113" s="2770"/>
      <c r="AX113" s="2770"/>
      <c r="AY113" s="2770"/>
      <c r="AZ113" s="2770"/>
      <c r="BA113" s="2770"/>
      <c r="BB113" s="2770"/>
      <c r="BC113" s="2770"/>
      <c r="BD113" s="2770"/>
      <c r="BE113" s="2770"/>
      <c r="BF113" s="2770"/>
      <c r="BG113" s="2770"/>
    </row>
    <row r="114" spans="1:59">
      <c r="A114" s="2770"/>
      <c r="B114" s="2770"/>
      <c r="C114" s="2770"/>
      <c r="D114" s="2770"/>
      <c r="E114" s="2770"/>
      <c r="F114" s="2770"/>
      <c r="G114" s="2770"/>
      <c r="H114" s="2770"/>
      <c r="I114" s="2770"/>
      <c r="J114" s="2770"/>
      <c r="K114" s="2771"/>
      <c r="L114" s="2771"/>
      <c r="M114" s="2771"/>
      <c r="N114" s="2770"/>
      <c r="O114" s="2770"/>
      <c r="P114" s="2770"/>
      <c r="Q114" s="2770"/>
      <c r="R114" s="2770"/>
      <c r="S114" s="2729"/>
      <c r="T114" s="2770"/>
      <c r="U114" s="2766"/>
      <c r="V114" s="2770"/>
      <c r="W114" s="2766"/>
      <c r="X114" s="2770"/>
      <c r="Y114" s="2770"/>
      <c r="Z114" s="2770"/>
      <c r="AA114" s="2770"/>
      <c r="AB114" s="2770"/>
      <c r="AC114" s="2770"/>
      <c r="AD114" s="2770"/>
      <c r="AE114" s="2770"/>
      <c r="AF114" s="2770"/>
      <c r="AG114" s="2770"/>
      <c r="AH114" s="2770"/>
      <c r="AI114" s="2770"/>
      <c r="AJ114" s="2770"/>
      <c r="AK114" s="2770"/>
      <c r="AL114" s="2770"/>
      <c r="AM114" s="2770"/>
      <c r="AN114" s="2770"/>
      <c r="AO114" s="2770"/>
      <c r="AP114" s="2770"/>
      <c r="AQ114" s="2770"/>
      <c r="AR114" s="2770"/>
      <c r="AS114" s="2770"/>
      <c r="AT114" s="2770"/>
      <c r="AU114" s="2770"/>
      <c r="AV114" s="2770"/>
      <c r="AW114" s="2770"/>
      <c r="AX114" s="2770"/>
      <c r="AY114" s="2770"/>
      <c r="AZ114" s="2770"/>
      <c r="BA114" s="2770"/>
      <c r="BB114" s="2770"/>
      <c r="BC114" s="2770"/>
      <c r="BD114" s="2770"/>
      <c r="BE114" s="2770"/>
      <c r="BF114" s="2770"/>
      <c r="BG114" s="2770"/>
    </row>
    <row r="115" spans="1:59">
      <c r="A115" s="2770"/>
      <c r="B115" s="2770"/>
      <c r="C115" s="2770"/>
      <c r="D115" s="2770"/>
      <c r="E115" s="2770"/>
      <c r="F115" s="2770"/>
      <c r="G115" s="2770"/>
      <c r="H115" s="2770"/>
      <c r="I115" s="2770"/>
      <c r="J115" s="2770"/>
      <c r="K115" s="2771"/>
      <c r="L115" s="2771"/>
      <c r="M115" s="2771"/>
      <c r="N115" s="2770"/>
      <c r="O115" s="2770"/>
      <c r="P115" s="2770"/>
      <c r="Q115" s="2770"/>
      <c r="R115" s="2770"/>
      <c r="S115" s="2729"/>
      <c r="T115" s="2770"/>
      <c r="U115" s="2766"/>
      <c r="V115" s="2770"/>
      <c r="W115" s="2766"/>
      <c r="X115" s="2770"/>
      <c r="Y115" s="2770"/>
      <c r="Z115" s="2770"/>
      <c r="AA115" s="2770"/>
      <c r="AB115" s="2770"/>
      <c r="AC115" s="2770"/>
      <c r="AD115" s="2770"/>
      <c r="AE115" s="2770"/>
      <c r="AF115" s="2770"/>
      <c r="AG115" s="2770"/>
      <c r="AH115" s="2770"/>
      <c r="AI115" s="2770"/>
      <c r="AJ115" s="2770"/>
      <c r="AK115" s="2770"/>
      <c r="AL115" s="2770"/>
      <c r="AM115" s="2770"/>
      <c r="AN115" s="2770"/>
      <c r="AO115" s="2770"/>
      <c r="AP115" s="2770"/>
      <c r="AQ115" s="2770"/>
      <c r="AR115" s="2770"/>
      <c r="AS115" s="2770"/>
      <c r="AT115" s="2770"/>
      <c r="AU115" s="2770"/>
      <c r="AV115" s="2770"/>
      <c r="AW115" s="2770"/>
      <c r="AX115" s="2770"/>
      <c r="AY115" s="2770"/>
      <c r="AZ115" s="2770"/>
      <c r="BA115" s="2770"/>
      <c r="BB115" s="2770"/>
      <c r="BC115" s="2770"/>
      <c r="BD115" s="2770"/>
      <c r="BE115" s="2770"/>
      <c r="BF115" s="2770"/>
      <c r="BG115" s="2770"/>
    </row>
    <row r="116" spans="1:59">
      <c r="A116" s="2770"/>
      <c r="B116" s="2770"/>
      <c r="C116" s="2770"/>
      <c r="D116" s="2770"/>
      <c r="E116" s="2770"/>
      <c r="F116" s="2770"/>
      <c r="G116" s="2770"/>
      <c r="H116" s="2770"/>
      <c r="I116" s="2770"/>
      <c r="J116" s="2770"/>
      <c r="K116" s="2771"/>
      <c r="L116" s="2771"/>
      <c r="M116" s="2771"/>
      <c r="N116" s="2770"/>
      <c r="O116" s="2770"/>
      <c r="P116" s="2770"/>
      <c r="Q116" s="2770"/>
      <c r="R116" s="2770"/>
      <c r="S116" s="2729"/>
      <c r="T116" s="2770"/>
      <c r="U116" s="2766"/>
      <c r="V116" s="2770"/>
      <c r="W116" s="2766"/>
      <c r="X116" s="2770"/>
      <c r="Y116" s="2770"/>
      <c r="Z116" s="2770"/>
      <c r="AA116" s="2770"/>
      <c r="AB116" s="2770"/>
      <c r="AC116" s="2770"/>
      <c r="AD116" s="2770"/>
      <c r="AE116" s="2770"/>
      <c r="AF116" s="2770"/>
      <c r="AG116" s="2770"/>
      <c r="AH116" s="2770"/>
      <c r="AI116" s="2770"/>
      <c r="AJ116" s="2770"/>
      <c r="AK116" s="2770"/>
      <c r="AL116" s="2770"/>
      <c r="AM116" s="2770"/>
      <c r="AN116" s="2770"/>
      <c r="AO116" s="2770"/>
      <c r="AP116" s="2770"/>
      <c r="AQ116" s="2770"/>
      <c r="AR116" s="2770"/>
      <c r="AS116" s="2770"/>
      <c r="AT116" s="2770"/>
      <c r="AU116" s="2770"/>
      <c r="AV116" s="2770"/>
      <c r="AW116" s="2770"/>
      <c r="AX116" s="2770"/>
      <c r="AY116" s="2770"/>
      <c r="AZ116" s="2770"/>
      <c r="BA116" s="2770"/>
      <c r="BB116" s="2770"/>
      <c r="BC116" s="2770"/>
      <c r="BD116" s="2770"/>
      <c r="BE116" s="2770"/>
      <c r="BF116" s="2770"/>
      <c r="BG116" s="2770"/>
    </row>
    <row r="117" spans="1:59">
      <c r="A117" s="2770"/>
      <c r="B117" s="2770"/>
      <c r="C117" s="2770"/>
      <c r="D117" s="2770"/>
      <c r="E117" s="2770"/>
      <c r="F117" s="2770"/>
      <c r="G117" s="2770"/>
      <c r="H117" s="2770"/>
      <c r="I117" s="2770"/>
      <c r="J117" s="2770"/>
      <c r="K117" s="2771"/>
      <c r="L117" s="2771"/>
      <c r="M117" s="2771"/>
      <c r="N117" s="2770"/>
      <c r="O117" s="2770"/>
      <c r="P117" s="2770"/>
      <c r="Q117" s="2770"/>
      <c r="R117" s="2770"/>
      <c r="S117" s="2729"/>
      <c r="T117" s="2770"/>
      <c r="U117" s="2766"/>
      <c r="V117" s="2770"/>
      <c r="W117" s="2766"/>
      <c r="X117" s="2770"/>
      <c r="Y117" s="2770"/>
      <c r="Z117" s="2770"/>
      <c r="AA117" s="2770"/>
      <c r="AB117" s="2770"/>
      <c r="AC117" s="2770"/>
      <c r="AD117" s="2770"/>
      <c r="AE117" s="2770"/>
      <c r="AF117" s="2770"/>
      <c r="AG117" s="2770"/>
      <c r="AH117" s="2770"/>
      <c r="AI117" s="2770"/>
      <c r="AJ117" s="2770"/>
      <c r="AK117" s="2770"/>
      <c r="AL117" s="2770"/>
      <c r="AM117" s="2770"/>
      <c r="AN117" s="2770"/>
      <c r="AO117" s="2770"/>
      <c r="AP117" s="2770"/>
      <c r="AQ117" s="2770"/>
      <c r="AR117" s="2770"/>
      <c r="AS117" s="2770"/>
      <c r="AT117" s="2770"/>
      <c r="AU117" s="2770"/>
      <c r="AV117" s="2770"/>
      <c r="AW117" s="2770"/>
      <c r="AX117" s="2770"/>
      <c r="AY117" s="2770"/>
      <c r="AZ117" s="2770"/>
      <c r="BA117" s="2770"/>
      <c r="BB117" s="2770"/>
      <c r="BC117" s="2770"/>
      <c r="BD117" s="2770"/>
      <c r="BE117" s="2770"/>
      <c r="BF117" s="2770"/>
      <c r="BG117" s="2770"/>
    </row>
    <row r="118" spans="1:59">
      <c r="A118" s="2770"/>
      <c r="B118" s="2770"/>
      <c r="C118" s="2770"/>
      <c r="D118" s="2770"/>
      <c r="E118" s="2770"/>
      <c r="F118" s="2770"/>
      <c r="G118" s="2770"/>
      <c r="H118" s="2770"/>
      <c r="I118" s="2770"/>
      <c r="J118" s="2770"/>
      <c r="K118" s="2771"/>
      <c r="L118" s="2771"/>
      <c r="M118" s="2771"/>
      <c r="N118" s="2770"/>
      <c r="O118" s="2770"/>
      <c r="P118" s="2770"/>
      <c r="Q118" s="2770"/>
      <c r="R118" s="2770"/>
      <c r="S118" s="2729"/>
      <c r="T118" s="2770"/>
      <c r="U118" s="2766"/>
      <c r="V118" s="2770"/>
      <c r="W118" s="2766"/>
      <c r="X118" s="2770"/>
      <c r="Y118" s="2770"/>
      <c r="Z118" s="2770"/>
      <c r="AA118" s="2770"/>
      <c r="AB118" s="2770"/>
      <c r="AC118" s="2770"/>
      <c r="AD118" s="2770"/>
      <c r="AE118" s="2770"/>
      <c r="AF118" s="2770"/>
      <c r="AG118" s="2770"/>
      <c r="AH118" s="2770"/>
      <c r="AI118" s="2770"/>
      <c r="AJ118" s="2770"/>
      <c r="AK118" s="2770"/>
      <c r="AL118" s="2770"/>
      <c r="AM118" s="2770"/>
      <c r="AN118" s="2770"/>
      <c r="AO118" s="2770"/>
      <c r="AP118" s="2770"/>
      <c r="AQ118" s="2770"/>
      <c r="AR118" s="2770"/>
      <c r="AS118" s="2770"/>
      <c r="AT118" s="2770"/>
      <c r="AU118" s="2770"/>
      <c r="AV118" s="2770"/>
      <c r="AW118" s="2770"/>
      <c r="AX118" s="2770"/>
      <c r="AY118" s="2770"/>
      <c r="AZ118" s="2770"/>
      <c r="BA118" s="2770"/>
      <c r="BB118" s="2770"/>
      <c r="BC118" s="2770"/>
      <c r="BD118" s="2770"/>
      <c r="BE118" s="2770"/>
      <c r="BF118" s="2770"/>
      <c r="BG118" s="2770"/>
    </row>
    <row r="119" spans="1:59">
      <c r="A119" s="2770"/>
      <c r="B119" s="2770"/>
      <c r="C119" s="2770"/>
      <c r="D119" s="2770"/>
      <c r="E119" s="2770"/>
      <c r="F119" s="2770"/>
      <c r="G119" s="2770"/>
      <c r="H119" s="2770"/>
      <c r="I119" s="2770"/>
      <c r="J119" s="2770"/>
      <c r="K119" s="2771"/>
      <c r="L119" s="2771"/>
      <c r="M119" s="2771"/>
      <c r="N119" s="2770"/>
      <c r="O119" s="2770"/>
      <c r="P119" s="2770"/>
      <c r="Q119" s="2770"/>
      <c r="R119" s="2770"/>
      <c r="S119" s="2729"/>
      <c r="T119" s="2770"/>
      <c r="U119" s="2766"/>
      <c r="V119" s="2770"/>
      <c r="W119" s="2766"/>
      <c r="X119" s="2770"/>
      <c r="Y119" s="2770"/>
      <c r="Z119" s="2770"/>
      <c r="AA119" s="2770"/>
      <c r="AB119" s="2770"/>
      <c r="AC119" s="2770"/>
      <c r="AD119" s="2770"/>
      <c r="AE119" s="2770"/>
      <c r="AF119" s="2770"/>
      <c r="AG119" s="2770"/>
      <c r="AH119" s="2770"/>
      <c r="AI119" s="2770"/>
      <c r="AJ119" s="2770"/>
      <c r="AK119" s="2770"/>
      <c r="AL119" s="2770"/>
      <c r="AM119" s="2770"/>
      <c r="AN119" s="2770"/>
      <c r="AO119" s="2770"/>
      <c r="AP119" s="2770"/>
      <c r="AQ119" s="2770"/>
      <c r="AR119" s="2770"/>
      <c r="AS119" s="2770"/>
      <c r="AT119" s="2770"/>
      <c r="AU119" s="2770"/>
      <c r="AV119" s="2770"/>
      <c r="AW119" s="2770"/>
      <c r="AX119" s="2770"/>
      <c r="AY119" s="2770"/>
      <c r="AZ119" s="2770"/>
      <c r="BA119" s="2770"/>
      <c r="BB119" s="2770"/>
      <c r="BC119" s="2770"/>
      <c r="BD119" s="2770"/>
      <c r="BE119" s="2770"/>
      <c r="BF119" s="2770"/>
      <c r="BG119" s="2770"/>
    </row>
    <row r="120" spans="1:59">
      <c r="A120" s="2770"/>
      <c r="B120" s="2770"/>
      <c r="C120" s="2770"/>
      <c r="D120" s="2770"/>
      <c r="E120" s="2770"/>
      <c r="F120" s="2770"/>
      <c r="G120" s="2770"/>
      <c r="H120" s="2770"/>
      <c r="I120" s="2770"/>
      <c r="J120" s="2770"/>
      <c r="K120" s="2771"/>
      <c r="L120" s="2771"/>
      <c r="M120" s="2771"/>
      <c r="N120" s="2770"/>
      <c r="O120" s="2770"/>
      <c r="P120" s="2770"/>
      <c r="Q120" s="2770"/>
      <c r="R120" s="2770"/>
      <c r="S120" s="2729"/>
      <c r="T120" s="2770"/>
      <c r="U120" s="2766"/>
      <c r="V120" s="2770"/>
      <c r="W120" s="2766"/>
      <c r="X120" s="2770"/>
      <c r="Y120" s="2770"/>
      <c r="Z120" s="2770"/>
      <c r="AA120" s="2770"/>
      <c r="AB120" s="2770"/>
      <c r="AC120" s="2770"/>
      <c r="AD120" s="2770"/>
      <c r="AE120" s="2770"/>
      <c r="AF120" s="2770"/>
      <c r="AG120" s="2770"/>
      <c r="AH120" s="2770"/>
      <c r="AI120" s="2770"/>
      <c r="AJ120" s="2770"/>
      <c r="AK120" s="2770"/>
      <c r="AL120" s="2770"/>
      <c r="AM120" s="2770"/>
      <c r="AN120" s="2770"/>
      <c r="AO120" s="2770"/>
      <c r="AP120" s="2770"/>
      <c r="AQ120" s="2770"/>
      <c r="AR120" s="2770"/>
      <c r="AS120" s="2770"/>
      <c r="AT120" s="2770"/>
      <c r="AU120" s="2770"/>
      <c r="AV120" s="2770"/>
      <c r="AW120" s="2770"/>
      <c r="AX120" s="2770"/>
      <c r="AY120" s="2770"/>
      <c r="AZ120" s="2770"/>
      <c r="BA120" s="2770"/>
      <c r="BB120" s="2770"/>
      <c r="BC120" s="2770"/>
      <c r="BD120" s="2770"/>
      <c r="BE120" s="2770"/>
      <c r="BF120" s="2770"/>
      <c r="BG120" s="2770"/>
    </row>
    <row r="121" spans="1:59">
      <c r="A121" s="2770"/>
      <c r="B121" s="2770"/>
      <c r="C121" s="2770"/>
      <c r="D121" s="2770"/>
      <c r="E121" s="2770"/>
      <c r="F121" s="2770"/>
      <c r="G121" s="2770"/>
      <c r="H121" s="2770"/>
      <c r="I121" s="2770"/>
      <c r="J121" s="2770"/>
      <c r="K121" s="2771"/>
      <c r="L121" s="2771"/>
      <c r="M121" s="2771"/>
      <c r="N121" s="2770"/>
      <c r="O121" s="2770"/>
      <c r="P121" s="2770"/>
      <c r="Q121" s="2770"/>
      <c r="R121" s="2770"/>
      <c r="S121" s="2729"/>
      <c r="T121" s="2770"/>
      <c r="U121" s="2766"/>
      <c r="V121" s="2770"/>
      <c r="W121" s="2766"/>
      <c r="X121" s="2770"/>
      <c r="Y121" s="2770"/>
      <c r="Z121" s="2770"/>
      <c r="AA121" s="2770"/>
      <c r="AB121" s="2770"/>
      <c r="AC121" s="2770"/>
      <c r="AD121" s="2770"/>
      <c r="AE121" s="2770"/>
      <c r="AF121" s="2770"/>
      <c r="AG121" s="2770"/>
      <c r="AH121" s="2770"/>
      <c r="AI121" s="2770"/>
      <c r="AJ121" s="2770"/>
      <c r="AK121" s="2770"/>
      <c r="AL121" s="2770"/>
      <c r="AM121" s="2770"/>
      <c r="AN121" s="2770"/>
      <c r="AO121" s="2770"/>
      <c r="AP121" s="2770"/>
      <c r="AQ121" s="2770"/>
      <c r="AR121" s="2770"/>
      <c r="AS121" s="2770"/>
      <c r="AT121" s="2770"/>
      <c r="AU121" s="2770"/>
      <c r="AV121" s="2770"/>
      <c r="AW121" s="2770"/>
      <c r="AX121" s="2770"/>
      <c r="AY121" s="2770"/>
      <c r="AZ121" s="2770"/>
      <c r="BA121" s="2770"/>
      <c r="BB121" s="2770"/>
      <c r="BC121" s="2770"/>
      <c r="BD121" s="2770"/>
      <c r="BE121" s="2770"/>
      <c r="BF121" s="2770"/>
      <c r="BG121" s="2770"/>
    </row>
    <row r="122" spans="1:59">
      <c r="A122" s="2770"/>
      <c r="B122" s="2770"/>
      <c r="C122" s="2770"/>
      <c r="D122" s="2770"/>
      <c r="E122" s="2770"/>
      <c r="F122" s="2770"/>
      <c r="G122" s="2770"/>
      <c r="H122" s="2770"/>
      <c r="I122" s="2770"/>
      <c r="J122" s="2770"/>
      <c r="K122" s="2771"/>
      <c r="L122" s="2771"/>
      <c r="M122" s="2771"/>
      <c r="N122" s="2770"/>
      <c r="O122" s="2770"/>
      <c r="P122" s="2770"/>
      <c r="Q122" s="2770"/>
      <c r="R122" s="2770"/>
      <c r="S122" s="2729"/>
      <c r="T122" s="2770"/>
      <c r="U122" s="2766"/>
      <c r="V122" s="2770"/>
      <c r="W122" s="2766"/>
      <c r="X122" s="2770"/>
      <c r="Y122" s="2770"/>
      <c r="Z122" s="2770"/>
      <c r="AA122" s="2770"/>
      <c r="AB122" s="2770"/>
      <c r="AC122" s="2770"/>
      <c r="AD122" s="2770"/>
      <c r="AE122" s="2770"/>
      <c r="AF122" s="2770"/>
      <c r="AG122" s="2770"/>
      <c r="AH122" s="2770"/>
      <c r="AI122" s="2770"/>
      <c r="AJ122" s="2770"/>
      <c r="AK122" s="2770"/>
      <c r="AL122" s="2770"/>
      <c r="AM122" s="2770"/>
      <c r="AN122" s="2770"/>
      <c r="AO122" s="2770"/>
      <c r="AP122" s="2770"/>
      <c r="AQ122" s="2770"/>
      <c r="AR122" s="2770"/>
      <c r="AS122" s="2770"/>
      <c r="AT122" s="2770"/>
      <c r="AU122" s="2770"/>
      <c r="AV122" s="2770"/>
      <c r="AW122" s="2770"/>
      <c r="AX122" s="2770"/>
      <c r="AY122" s="2770"/>
      <c r="AZ122" s="2770"/>
      <c r="BA122" s="2770"/>
      <c r="BB122" s="2770"/>
      <c r="BC122" s="2770"/>
      <c r="BD122" s="2770"/>
      <c r="BE122" s="2770"/>
      <c r="BF122" s="2770"/>
      <c r="BG122" s="2770"/>
    </row>
    <row r="123" spans="1:59">
      <c r="A123" s="2770"/>
      <c r="B123" s="2770"/>
      <c r="C123" s="2770"/>
      <c r="D123" s="2770"/>
      <c r="E123" s="2770"/>
      <c r="F123" s="2770"/>
      <c r="G123" s="2770"/>
      <c r="H123" s="2770"/>
      <c r="I123" s="2770"/>
      <c r="J123" s="2770"/>
      <c r="K123" s="2771"/>
      <c r="L123" s="2771"/>
      <c r="M123" s="2771"/>
      <c r="N123" s="2770"/>
      <c r="O123" s="2770"/>
      <c r="P123" s="2770"/>
      <c r="Q123" s="2770"/>
      <c r="R123" s="2770"/>
      <c r="S123" s="2729"/>
      <c r="T123" s="2770"/>
      <c r="U123" s="2766"/>
      <c r="V123" s="2770"/>
      <c r="W123" s="2766"/>
      <c r="X123" s="2770"/>
      <c r="Y123" s="2770"/>
      <c r="Z123" s="2770"/>
      <c r="AA123" s="2770"/>
      <c r="AB123" s="2770"/>
      <c r="AC123" s="2770"/>
      <c r="AD123" s="2770"/>
      <c r="AE123" s="2770"/>
      <c r="AF123" s="2770"/>
      <c r="AG123" s="2770"/>
      <c r="AH123" s="2770"/>
      <c r="AI123" s="2770"/>
      <c r="AJ123" s="2770"/>
      <c r="AK123" s="2770"/>
      <c r="AL123" s="2770"/>
      <c r="AM123" s="2770"/>
      <c r="AN123" s="2770"/>
      <c r="AO123" s="2770"/>
      <c r="AP123" s="2770"/>
      <c r="AQ123" s="2770"/>
      <c r="AR123" s="2770"/>
      <c r="AS123" s="2770"/>
      <c r="AT123" s="2770"/>
      <c r="AU123" s="2770"/>
      <c r="AV123" s="2770"/>
      <c r="AW123" s="2770"/>
      <c r="AX123" s="2770"/>
      <c r="AY123" s="2770"/>
      <c r="AZ123" s="2770"/>
      <c r="BA123" s="2770"/>
      <c r="BB123" s="2770"/>
      <c r="BC123" s="2770"/>
      <c r="BD123" s="2770"/>
      <c r="BE123" s="2770"/>
      <c r="BF123" s="2770"/>
      <c r="BG123" s="2770"/>
    </row>
    <row r="124" spans="1:59">
      <c r="A124" s="2770"/>
      <c r="B124" s="2770"/>
      <c r="C124" s="2770"/>
      <c r="D124" s="2770"/>
      <c r="E124" s="2770"/>
      <c r="F124" s="2770"/>
      <c r="G124" s="2770"/>
      <c r="H124" s="2770"/>
      <c r="I124" s="2770"/>
      <c r="J124" s="2770"/>
      <c r="K124" s="2771"/>
      <c r="L124" s="2771"/>
      <c r="M124" s="2771"/>
      <c r="N124" s="2770"/>
      <c r="O124" s="2770"/>
      <c r="P124" s="2770"/>
      <c r="Q124" s="2770"/>
      <c r="R124" s="2770"/>
      <c r="S124" s="2729"/>
      <c r="T124" s="2770"/>
      <c r="U124" s="2766"/>
      <c r="V124" s="2770"/>
      <c r="W124" s="2766"/>
      <c r="X124" s="2770"/>
      <c r="Y124" s="2770"/>
      <c r="Z124" s="2770"/>
      <c r="AA124" s="2770"/>
      <c r="AB124" s="2770"/>
      <c r="AC124" s="2770"/>
      <c r="AD124" s="2770"/>
      <c r="AE124" s="2770"/>
      <c r="AF124" s="2770"/>
      <c r="AG124" s="2770"/>
      <c r="AH124" s="2770"/>
      <c r="AI124" s="2770"/>
      <c r="AJ124" s="2770"/>
      <c r="AK124" s="2770"/>
      <c r="AL124" s="2770"/>
      <c r="AM124" s="2770"/>
      <c r="AN124" s="2770"/>
      <c r="AO124" s="2770"/>
      <c r="AP124" s="2770"/>
      <c r="AQ124" s="2770"/>
      <c r="AR124" s="2770"/>
      <c r="AS124" s="2770"/>
      <c r="AT124" s="2770"/>
      <c r="AU124" s="2770"/>
      <c r="AV124" s="2770"/>
      <c r="AW124" s="2770"/>
      <c r="AX124" s="2770"/>
      <c r="AY124" s="2770"/>
      <c r="AZ124" s="2770"/>
      <c r="BA124" s="2770"/>
      <c r="BB124" s="2770"/>
      <c r="BC124" s="2770"/>
      <c r="BD124" s="2770"/>
      <c r="BE124" s="2770"/>
      <c r="BF124" s="2770"/>
      <c r="BG124" s="2770"/>
    </row>
    <row r="125" spans="1:59">
      <c r="A125" s="2770"/>
      <c r="B125" s="2770"/>
      <c r="C125" s="2770"/>
      <c r="D125" s="2770"/>
      <c r="E125" s="2770"/>
      <c r="F125" s="2770"/>
      <c r="G125" s="2770"/>
      <c r="H125" s="2770"/>
      <c r="I125" s="2770"/>
      <c r="J125" s="2770"/>
      <c r="K125" s="2771"/>
      <c r="L125" s="2771"/>
      <c r="M125" s="2771"/>
      <c r="N125" s="2770"/>
      <c r="O125" s="2770"/>
      <c r="P125" s="2770"/>
      <c r="Q125" s="2770"/>
      <c r="R125" s="2770"/>
      <c r="S125" s="2729"/>
      <c r="T125" s="2770"/>
      <c r="U125" s="2766"/>
      <c r="V125" s="2770"/>
      <c r="W125" s="2766"/>
      <c r="X125" s="2770"/>
      <c r="Y125" s="2770"/>
      <c r="Z125" s="2770"/>
      <c r="AA125" s="2770"/>
      <c r="AB125" s="2770"/>
      <c r="AC125" s="2770"/>
      <c r="AD125" s="2770"/>
      <c r="AE125" s="2770"/>
      <c r="AF125" s="2770"/>
      <c r="AG125" s="2770"/>
      <c r="AH125" s="2770"/>
      <c r="AI125" s="2770"/>
      <c r="AJ125" s="2770"/>
      <c r="AK125" s="2770"/>
      <c r="AL125" s="2770"/>
      <c r="AM125" s="2770"/>
      <c r="AN125" s="2770"/>
      <c r="AO125" s="2770"/>
      <c r="AP125" s="2770"/>
      <c r="AQ125" s="2770"/>
      <c r="AR125" s="2770"/>
      <c r="AS125" s="2770"/>
      <c r="AT125" s="2770"/>
      <c r="AU125" s="2770"/>
      <c r="AV125" s="2770"/>
      <c r="AW125" s="2770"/>
      <c r="AX125" s="2770"/>
      <c r="AY125" s="2770"/>
      <c r="AZ125" s="2770"/>
      <c r="BA125" s="2770"/>
      <c r="BB125" s="2770"/>
      <c r="BC125" s="2770"/>
      <c r="BD125" s="2770"/>
      <c r="BE125" s="2770"/>
      <c r="BF125" s="2770"/>
      <c r="BG125" s="2770"/>
    </row>
    <row r="126" spans="1:59">
      <c r="A126" s="2770"/>
      <c r="B126" s="2770"/>
      <c r="C126" s="2770"/>
      <c r="D126" s="2770"/>
      <c r="E126" s="2770"/>
      <c r="F126" s="2770"/>
      <c r="G126" s="2770"/>
      <c r="H126" s="2770"/>
      <c r="I126" s="2770"/>
      <c r="J126" s="2770"/>
      <c r="K126" s="2771"/>
      <c r="L126" s="2771"/>
      <c r="M126" s="2771"/>
      <c r="N126" s="2770"/>
      <c r="O126" s="2770"/>
      <c r="P126" s="2770"/>
      <c r="Q126" s="2770"/>
      <c r="R126" s="2770"/>
      <c r="S126" s="2729"/>
      <c r="T126" s="2770"/>
      <c r="U126" s="2766"/>
      <c r="V126" s="2770"/>
      <c r="W126" s="2766"/>
      <c r="X126" s="2770"/>
      <c r="Y126" s="2770"/>
      <c r="Z126" s="2770"/>
      <c r="AA126" s="2770"/>
      <c r="AB126" s="2770"/>
      <c r="AC126" s="2770"/>
      <c r="AD126" s="2770"/>
      <c r="AE126" s="2770"/>
      <c r="AF126" s="2770"/>
      <c r="AG126" s="2770"/>
      <c r="AH126" s="2770"/>
      <c r="AI126" s="2770"/>
      <c r="AJ126" s="2770"/>
      <c r="AK126" s="2770"/>
      <c r="AL126" s="2770"/>
      <c r="AM126" s="2770"/>
      <c r="AN126" s="2770"/>
      <c r="AO126" s="2770"/>
      <c r="AP126" s="2770"/>
      <c r="AQ126" s="2770"/>
      <c r="AR126" s="2770"/>
      <c r="AS126" s="2770"/>
      <c r="AT126" s="2770"/>
      <c r="AU126" s="2770"/>
      <c r="AV126" s="2770"/>
      <c r="AW126" s="2770"/>
      <c r="AX126" s="2770"/>
      <c r="AY126" s="2770"/>
      <c r="AZ126" s="2770"/>
      <c r="BA126" s="2770"/>
      <c r="BB126" s="2770"/>
      <c r="BC126" s="2770"/>
      <c r="BD126" s="2770"/>
      <c r="BE126" s="2770"/>
      <c r="BF126" s="2770"/>
      <c r="BG126" s="2770"/>
    </row>
    <row r="127" spans="1:59">
      <c r="A127" s="2770"/>
      <c r="B127" s="2770"/>
      <c r="C127" s="2770"/>
      <c r="D127" s="2770"/>
      <c r="E127" s="2770"/>
      <c r="F127" s="2770"/>
      <c r="G127" s="2770"/>
      <c r="H127" s="2770"/>
      <c r="I127" s="2770"/>
      <c r="J127" s="2770"/>
      <c r="K127" s="2771"/>
      <c r="L127" s="2771"/>
      <c r="M127" s="2771"/>
      <c r="N127" s="2770"/>
      <c r="O127" s="2770"/>
      <c r="P127" s="2770"/>
      <c r="Q127" s="2770"/>
      <c r="R127" s="2770"/>
      <c r="S127" s="2729"/>
      <c r="T127" s="2770"/>
      <c r="U127" s="2766"/>
      <c r="V127" s="2770"/>
      <c r="W127" s="2766"/>
      <c r="X127" s="2770"/>
      <c r="Y127" s="2770"/>
      <c r="Z127" s="2770"/>
      <c r="AA127" s="2770"/>
      <c r="AB127" s="2770"/>
      <c r="AC127" s="2770"/>
      <c r="AD127" s="2770"/>
      <c r="AE127" s="2770"/>
      <c r="AF127" s="2770"/>
      <c r="AG127" s="2770"/>
      <c r="AH127" s="2770"/>
      <c r="AI127" s="2770"/>
      <c r="AJ127" s="2770"/>
      <c r="AK127" s="2770"/>
      <c r="AL127" s="2770"/>
      <c r="AM127" s="2770"/>
      <c r="AN127" s="2770"/>
      <c r="AO127" s="2770"/>
      <c r="AP127" s="2770"/>
      <c r="AQ127" s="2770"/>
      <c r="AR127" s="2770"/>
      <c r="AS127" s="2770"/>
      <c r="AT127" s="2770"/>
      <c r="AU127" s="2770"/>
      <c r="AV127" s="2770"/>
      <c r="AW127" s="2770"/>
      <c r="AX127" s="2770"/>
      <c r="AY127" s="2770"/>
      <c r="AZ127" s="2770"/>
      <c r="BA127" s="2770"/>
      <c r="BB127" s="2770"/>
      <c r="BC127" s="2770"/>
      <c r="BD127" s="2770"/>
      <c r="BE127" s="2770"/>
      <c r="BF127" s="2770"/>
      <c r="BG127" s="2770"/>
    </row>
    <row r="128" spans="1:59">
      <c r="A128" s="2770"/>
      <c r="B128" s="2770"/>
      <c r="C128" s="2770"/>
      <c r="D128" s="2770"/>
      <c r="E128" s="2770"/>
      <c r="F128" s="2770"/>
      <c r="G128" s="2770"/>
      <c r="H128" s="2770"/>
      <c r="I128" s="2770"/>
      <c r="J128" s="2770"/>
      <c r="K128" s="2771"/>
      <c r="L128" s="2771"/>
      <c r="M128" s="2771"/>
      <c r="N128" s="2770"/>
      <c r="O128" s="2770"/>
      <c r="P128" s="2770"/>
      <c r="Q128" s="2770"/>
      <c r="R128" s="2770"/>
      <c r="S128" s="2729"/>
      <c r="T128" s="2770"/>
      <c r="U128" s="2766"/>
      <c r="V128" s="2770"/>
      <c r="W128" s="2766"/>
      <c r="X128" s="2770"/>
      <c r="Y128" s="2770"/>
      <c r="Z128" s="2770"/>
      <c r="AA128" s="2770"/>
      <c r="AB128" s="2770"/>
      <c r="AC128" s="2770"/>
      <c r="AD128" s="2770"/>
      <c r="AE128" s="2770"/>
      <c r="AF128" s="2770"/>
      <c r="AG128" s="2770"/>
      <c r="AH128" s="2770"/>
      <c r="AI128" s="2770"/>
      <c r="AJ128" s="2770"/>
      <c r="AK128" s="2770"/>
      <c r="AL128" s="2770"/>
      <c r="AM128" s="2770"/>
      <c r="AN128" s="2770"/>
      <c r="AO128" s="2770"/>
      <c r="AP128" s="2770"/>
      <c r="AQ128" s="2770"/>
      <c r="AR128" s="2770"/>
      <c r="AS128" s="2770"/>
      <c r="AT128" s="2770"/>
      <c r="AU128" s="2770"/>
      <c r="AV128" s="2770"/>
      <c r="AW128" s="2770"/>
      <c r="AX128" s="2770"/>
      <c r="AY128" s="2770"/>
      <c r="AZ128" s="2770"/>
      <c r="BA128" s="2770"/>
      <c r="BB128" s="2770"/>
      <c r="BC128" s="2770"/>
      <c r="BD128" s="2770"/>
      <c r="BE128" s="2770"/>
      <c r="BF128" s="2770"/>
      <c r="BG128" s="2770"/>
    </row>
    <row r="129" spans="1:59">
      <c r="A129" s="2770"/>
      <c r="B129" s="2770"/>
      <c r="C129" s="2770"/>
      <c r="D129" s="2770"/>
      <c r="E129" s="2770"/>
      <c r="F129" s="2770"/>
      <c r="G129" s="2770"/>
      <c r="H129" s="2770"/>
      <c r="I129" s="2770"/>
      <c r="J129" s="2770"/>
      <c r="K129" s="2771"/>
      <c r="L129" s="2771"/>
      <c r="M129" s="2771"/>
      <c r="N129" s="2770"/>
      <c r="O129" s="2770"/>
      <c r="P129" s="2770"/>
      <c r="Q129" s="2770"/>
      <c r="R129" s="2770"/>
      <c r="S129" s="2729"/>
      <c r="T129" s="2770"/>
      <c r="U129" s="2766"/>
      <c r="V129" s="2770"/>
      <c r="W129" s="2766"/>
      <c r="X129" s="2770"/>
      <c r="Y129" s="2770"/>
      <c r="Z129" s="2770"/>
      <c r="AA129" s="2770"/>
      <c r="AB129" s="2770"/>
      <c r="AC129" s="2770"/>
      <c r="AD129" s="2770"/>
      <c r="AE129" s="2770"/>
      <c r="AF129" s="2770"/>
      <c r="AG129" s="2770"/>
      <c r="AH129" s="2770"/>
      <c r="AI129" s="2770"/>
      <c r="AJ129" s="2770"/>
      <c r="AK129" s="2770"/>
      <c r="AL129" s="2770"/>
      <c r="AM129" s="2770"/>
      <c r="AN129" s="2770"/>
      <c r="AO129" s="2770"/>
      <c r="AP129" s="2770"/>
      <c r="AQ129" s="2770"/>
      <c r="AR129" s="2770"/>
      <c r="AS129" s="2770"/>
      <c r="AT129" s="2770"/>
      <c r="AU129" s="2770"/>
      <c r="AV129" s="2770"/>
      <c r="AW129" s="2770"/>
      <c r="AX129" s="2770"/>
      <c r="AY129" s="2770"/>
      <c r="AZ129" s="2770"/>
      <c r="BA129" s="2770"/>
      <c r="BB129" s="2770"/>
      <c r="BC129" s="2770"/>
      <c r="BD129" s="2770"/>
      <c r="BE129" s="2770"/>
      <c r="BF129" s="2770"/>
      <c r="BG129" s="2770"/>
    </row>
    <row r="130" spans="1:59">
      <c r="A130" s="2770"/>
      <c r="B130" s="2770"/>
      <c r="C130" s="2770"/>
      <c r="D130" s="2770"/>
      <c r="E130" s="2770"/>
      <c r="F130" s="2770"/>
      <c r="G130" s="2770"/>
      <c r="H130" s="2770"/>
      <c r="I130" s="2770"/>
      <c r="J130" s="2770"/>
      <c r="K130" s="2771"/>
      <c r="L130" s="2771"/>
      <c r="M130" s="2771"/>
      <c r="N130" s="2770"/>
      <c r="O130" s="2770"/>
      <c r="P130" s="2770"/>
      <c r="Q130" s="2770"/>
      <c r="R130" s="2770"/>
      <c r="S130" s="2729"/>
      <c r="T130" s="2770"/>
      <c r="U130" s="2766"/>
      <c r="V130" s="2770"/>
      <c r="W130" s="2766"/>
      <c r="X130" s="2770"/>
      <c r="Y130" s="2770"/>
      <c r="Z130" s="2770"/>
      <c r="AA130" s="2770"/>
      <c r="AB130" s="2770"/>
      <c r="AC130" s="2770"/>
      <c r="AD130" s="2770"/>
      <c r="AE130" s="2770"/>
      <c r="AF130" s="2770"/>
      <c r="AG130" s="2770"/>
      <c r="AH130" s="2770"/>
      <c r="AI130" s="2770"/>
      <c r="AJ130" s="2770"/>
      <c r="AK130" s="2770"/>
      <c r="AL130" s="2770"/>
      <c r="AM130" s="2770"/>
      <c r="AN130" s="2770"/>
      <c r="AO130" s="2770"/>
      <c r="AP130" s="2770"/>
      <c r="AQ130" s="2770"/>
      <c r="AR130" s="2770"/>
      <c r="AS130" s="2770"/>
      <c r="AT130" s="2770"/>
      <c r="AU130" s="2770"/>
      <c r="AV130" s="2770"/>
      <c r="AW130" s="2770"/>
      <c r="AX130" s="2770"/>
      <c r="AY130" s="2770"/>
      <c r="AZ130" s="2770"/>
      <c r="BA130" s="2770"/>
      <c r="BB130" s="2770"/>
      <c r="BC130" s="2770"/>
      <c r="BD130" s="2770"/>
      <c r="BE130" s="2770"/>
      <c r="BF130" s="2770"/>
      <c r="BG130" s="2770"/>
    </row>
    <row r="131" spans="1:59">
      <c r="A131" s="2770"/>
      <c r="B131" s="2770"/>
      <c r="C131" s="2770"/>
      <c r="D131" s="2770"/>
      <c r="E131" s="2770"/>
      <c r="F131" s="2770"/>
      <c r="G131" s="2770"/>
      <c r="H131" s="2770"/>
      <c r="I131" s="2770"/>
      <c r="J131" s="2770"/>
      <c r="K131" s="2771"/>
      <c r="L131" s="2771"/>
      <c r="M131" s="2771"/>
      <c r="N131" s="2770"/>
      <c r="O131" s="2770"/>
      <c r="P131" s="2770"/>
      <c r="Q131" s="2770"/>
      <c r="R131" s="2770"/>
      <c r="S131" s="2729"/>
      <c r="T131" s="2770"/>
      <c r="U131" s="2770"/>
      <c r="V131" s="2770"/>
      <c r="W131" s="2766"/>
      <c r="X131" s="2770"/>
      <c r="Y131" s="2770"/>
      <c r="Z131" s="2770"/>
      <c r="AA131" s="2770"/>
      <c r="AB131" s="2770"/>
      <c r="AC131" s="2770"/>
      <c r="AD131" s="2770"/>
      <c r="AE131" s="2770"/>
      <c r="AF131" s="2770"/>
      <c r="AG131" s="2770"/>
      <c r="AH131" s="2770"/>
      <c r="AI131" s="2770"/>
      <c r="AJ131" s="2770"/>
      <c r="AK131" s="2770"/>
      <c r="AL131" s="2770"/>
      <c r="AM131" s="2770"/>
      <c r="AN131" s="2770"/>
      <c r="AO131" s="2770"/>
      <c r="AP131" s="2770"/>
      <c r="AQ131" s="2770"/>
      <c r="AR131" s="2770"/>
      <c r="AS131" s="2770"/>
      <c r="AT131" s="2770"/>
      <c r="AU131" s="2770"/>
      <c r="AV131" s="2770"/>
      <c r="AW131" s="2770"/>
      <c r="AX131" s="2770"/>
      <c r="AY131" s="2770"/>
      <c r="AZ131" s="2770"/>
      <c r="BA131" s="2770"/>
      <c r="BB131" s="2770"/>
      <c r="BC131" s="2770"/>
      <c r="BD131" s="2770"/>
      <c r="BE131" s="2770"/>
      <c r="BF131" s="2770"/>
      <c r="BG131" s="2770"/>
    </row>
    <row r="132" spans="1:59">
      <c r="A132" s="2770"/>
      <c r="B132" s="2770"/>
      <c r="C132" s="2770"/>
      <c r="D132" s="2770"/>
      <c r="E132" s="2770"/>
      <c r="F132" s="2770"/>
      <c r="G132" s="2770"/>
      <c r="H132" s="2770"/>
      <c r="I132" s="2770"/>
      <c r="J132" s="2770"/>
      <c r="K132" s="2771"/>
      <c r="L132" s="2771"/>
      <c r="M132" s="2771"/>
      <c r="N132" s="2770"/>
      <c r="O132" s="2770"/>
      <c r="P132" s="2770"/>
      <c r="Q132" s="2770"/>
      <c r="R132" s="2770"/>
      <c r="S132" s="2729"/>
      <c r="T132" s="2770"/>
      <c r="U132" s="2770"/>
      <c r="V132" s="2770"/>
      <c r="W132" s="2766"/>
      <c r="X132" s="2770"/>
      <c r="Y132" s="2770"/>
      <c r="Z132" s="2770"/>
      <c r="AA132" s="2770"/>
      <c r="AB132" s="2770"/>
      <c r="AC132" s="2770"/>
      <c r="AD132" s="2770"/>
      <c r="AE132" s="2770"/>
      <c r="AF132" s="2770"/>
      <c r="AG132" s="2770"/>
      <c r="AH132" s="2770"/>
      <c r="AI132" s="2770"/>
      <c r="AJ132" s="2770"/>
      <c r="AK132" s="2770"/>
      <c r="AL132" s="2770"/>
      <c r="AM132" s="2770"/>
      <c r="AN132" s="2770"/>
      <c r="AO132" s="2770"/>
      <c r="AP132" s="2770"/>
      <c r="AQ132" s="2770"/>
      <c r="AR132" s="2770"/>
      <c r="AS132" s="2770"/>
      <c r="AT132" s="2770"/>
      <c r="AU132" s="2770"/>
      <c r="AV132" s="2770"/>
      <c r="AW132" s="2770"/>
      <c r="AX132" s="2770"/>
      <c r="AY132" s="2770"/>
      <c r="AZ132" s="2770"/>
      <c r="BA132" s="2770"/>
      <c r="BB132" s="2770"/>
      <c r="BC132" s="2770"/>
      <c r="BD132" s="2770"/>
      <c r="BE132" s="2770"/>
      <c r="BF132" s="2770"/>
      <c r="BG132" s="2770"/>
    </row>
    <row r="133" spans="1:59">
      <c r="A133" s="2770"/>
      <c r="B133" s="2770"/>
      <c r="C133" s="2770"/>
      <c r="D133" s="2770"/>
      <c r="E133" s="2770"/>
      <c r="F133" s="2770"/>
      <c r="G133" s="2770"/>
      <c r="H133" s="2770"/>
      <c r="I133" s="2770"/>
      <c r="J133" s="2770"/>
      <c r="K133" s="2771"/>
      <c r="L133" s="2771"/>
      <c r="M133" s="2771"/>
      <c r="N133" s="2770"/>
      <c r="O133" s="2770"/>
      <c r="P133" s="2770"/>
      <c r="Q133" s="2770"/>
      <c r="R133" s="2770"/>
      <c r="S133" s="2729"/>
      <c r="T133" s="2770"/>
      <c r="U133" s="2770"/>
      <c r="V133" s="2770"/>
      <c r="W133" s="2766"/>
      <c r="X133" s="2770"/>
      <c r="Y133" s="2770"/>
      <c r="Z133" s="2770"/>
      <c r="AA133" s="2770"/>
      <c r="AB133" s="2770"/>
      <c r="AC133" s="2770"/>
      <c r="AD133" s="2770"/>
      <c r="AE133" s="2770"/>
      <c r="AF133" s="2770"/>
      <c r="AG133" s="2770"/>
      <c r="AH133" s="2770"/>
      <c r="AI133" s="2770"/>
      <c r="AJ133" s="2770"/>
      <c r="AK133" s="2770"/>
      <c r="AL133" s="2770"/>
      <c r="AM133" s="2770"/>
      <c r="AN133" s="2770"/>
      <c r="AO133" s="2770"/>
      <c r="AP133" s="2770"/>
      <c r="AQ133" s="2770"/>
      <c r="AR133" s="2770"/>
      <c r="AS133" s="2770"/>
      <c r="AT133" s="2770"/>
      <c r="AU133" s="2770"/>
      <c r="AV133" s="2770"/>
      <c r="AW133" s="2770"/>
      <c r="AX133" s="2770"/>
      <c r="AY133" s="2770"/>
      <c r="AZ133" s="2770"/>
      <c r="BA133" s="2770"/>
      <c r="BB133" s="2770"/>
      <c r="BC133" s="2770"/>
      <c r="BD133" s="2770"/>
      <c r="BE133" s="2770"/>
      <c r="BF133" s="2770"/>
      <c r="BG133" s="2770"/>
    </row>
    <row r="134" spans="1:59">
      <c r="A134" s="2770"/>
      <c r="B134" s="2770"/>
      <c r="C134" s="2770"/>
      <c r="D134" s="2770"/>
      <c r="E134" s="2770"/>
      <c r="F134" s="2770"/>
      <c r="G134" s="2770"/>
      <c r="H134" s="2770"/>
      <c r="I134" s="2770"/>
      <c r="J134" s="2770"/>
      <c r="K134" s="2771"/>
      <c r="L134" s="2771"/>
      <c r="M134" s="2771"/>
      <c r="N134" s="2770"/>
      <c r="O134" s="2770"/>
      <c r="P134" s="2770"/>
      <c r="Q134" s="2770"/>
      <c r="R134" s="2770"/>
      <c r="S134" s="2729"/>
      <c r="T134" s="2770"/>
      <c r="U134" s="2770"/>
      <c r="V134" s="2770"/>
      <c r="W134" s="2766"/>
      <c r="X134" s="2770"/>
      <c r="Y134" s="2770"/>
      <c r="Z134" s="2770"/>
      <c r="AA134" s="2770"/>
      <c r="AB134" s="2770"/>
      <c r="AC134" s="2770"/>
      <c r="AD134" s="2770"/>
      <c r="AE134" s="2770"/>
      <c r="AF134" s="2770"/>
      <c r="AG134" s="2770"/>
      <c r="AH134" s="2770"/>
      <c r="AI134" s="2770"/>
      <c r="AJ134" s="2770"/>
      <c r="AK134" s="2770"/>
      <c r="AL134" s="2770"/>
      <c r="AM134" s="2770"/>
      <c r="AN134" s="2770"/>
      <c r="AO134" s="2770"/>
      <c r="AP134" s="2770"/>
      <c r="AQ134" s="2770"/>
      <c r="AR134" s="2770"/>
      <c r="AS134" s="2770"/>
      <c r="AT134" s="2770"/>
      <c r="AU134" s="2770"/>
      <c r="AV134" s="2770"/>
      <c r="AW134" s="2770"/>
      <c r="AX134" s="2770"/>
      <c r="AY134" s="2770"/>
      <c r="AZ134" s="2770"/>
      <c r="BA134" s="2770"/>
      <c r="BB134" s="2770"/>
      <c r="BC134" s="2770"/>
      <c r="BD134" s="2770"/>
      <c r="BE134" s="2770"/>
      <c r="BF134" s="2770"/>
      <c r="BG134" s="2770"/>
    </row>
    <row r="135" spans="1:59">
      <c r="A135" s="2770"/>
      <c r="B135" s="2770"/>
      <c r="C135" s="2770"/>
      <c r="D135" s="2770"/>
      <c r="E135" s="2770"/>
      <c r="F135" s="2770"/>
      <c r="G135" s="2770"/>
      <c r="H135" s="2770"/>
      <c r="I135" s="2770"/>
      <c r="J135" s="2770"/>
      <c r="K135" s="2771"/>
      <c r="L135" s="2771"/>
      <c r="M135" s="2771"/>
      <c r="N135" s="2770"/>
      <c r="O135" s="2770"/>
      <c r="P135" s="2770"/>
      <c r="Q135" s="2770"/>
      <c r="R135" s="2770"/>
      <c r="S135" s="2729"/>
      <c r="T135" s="2770"/>
      <c r="U135" s="2770"/>
      <c r="V135" s="2770"/>
      <c r="W135" s="2766"/>
      <c r="X135" s="2770"/>
      <c r="Y135" s="2770"/>
      <c r="Z135" s="2770"/>
      <c r="AA135" s="2770"/>
      <c r="AB135" s="2770"/>
      <c r="AC135" s="2770"/>
      <c r="AD135" s="2770"/>
      <c r="AE135" s="2770"/>
      <c r="AF135" s="2770"/>
      <c r="AG135" s="2770"/>
      <c r="AH135" s="2770"/>
      <c r="AI135" s="2770"/>
      <c r="AJ135" s="2770"/>
      <c r="AK135" s="2770"/>
      <c r="AL135" s="2770"/>
      <c r="AM135" s="2770"/>
      <c r="AN135" s="2770"/>
      <c r="AO135" s="2770"/>
      <c r="AP135" s="2770"/>
      <c r="AQ135" s="2770"/>
      <c r="AR135" s="2770"/>
      <c r="AS135" s="2770"/>
      <c r="AT135" s="2770"/>
      <c r="AU135" s="2770"/>
      <c r="AV135" s="2770"/>
      <c r="AW135" s="2770"/>
      <c r="AX135" s="2770"/>
      <c r="AY135" s="2770"/>
      <c r="AZ135" s="2770"/>
      <c r="BA135" s="2770"/>
      <c r="BB135" s="2770"/>
      <c r="BC135" s="2770"/>
      <c r="BD135" s="2770"/>
      <c r="BE135" s="2770"/>
      <c r="BF135" s="2770"/>
      <c r="BG135" s="2770"/>
    </row>
    <row r="136" spans="1:59">
      <c r="A136" s="2770"/>
      <c r="B136" s="2770"/>
      <c r="C136" s="2770"/>
      <c r="D136" s="2770"/>
      <c r="E136" s="2770"/>
      <c r="F136" s="2770"/>
      <c r="G136" s="2770"/>
      <c r="H136" s="2770"/>
      <c r="I136" s="2770"/>
      <c r="J136" s="2770"/>
      <c r="K136" s="2771"/>
      <c r="L136" s="2771"/>
      <c r="M136" s="2771"/>
      <c r="N136" s="2770"/>
      <c r="O136" s="2770"/>
      <c r="P136" s="2770"/>
      <c r="Q136" s="2770"/>
      <c r="R136" s="2770"/>
      <c r="S136" s="2729"/>
      <c r="T136" s="2770"/>
      <c r="U136" s="2770"/>
      <c r="V136" s="2770"/>
      <c r="W136" s="2766"/>
      <c r="X136" s="2770"/>
      <c r="Y136" s="2770"/>
      <c r="Z136" s="2770"/>
      <c r="AA136" s="2770"/>
      <c r="AB136" s="2770"/>
      <c r="AC136" s="2770"/>
      <c r="AD136" s="2770"/>
      <c r="AE136" s="2770"/>
      <c r="AF136" s="2770"/>
      <c r="AG136" s="2770"/>
      <c r="AH136" s="2770"/>
      <c r="AI136" s="2770"/>
      <c r="AJ136" s="2770"/>
      <c r="AK136" s="2770"/>
      <c r="AL136" s="2770"/>
      <c r="AM136" s="2770"/>
      <c r="AN136" s="2770"/>
      <c r="AO136" s="2770"/>
      <c r="AP136" s="2770"/>
      <c r="AQ136" s="2770"/>
      <c r="AR136" s="2770"/>
      <c r="AS136" s="2770"/>
      <c r="AT136" s="2770"/>
      <c r="AU136" s="2770"/>
      <c r="AV136" s="2770"/>
      <c r="AW136" s="2770"/>
      <c r="AX136" s="2770"/>
      <c r="AY136" s="2770"/>
      <c r="AZ136" s="2770"/>
      <c r="BA136" s="2770"/>
      <c r="BB136" s="2770"/>
      <c r="BC136" s="2770"/>
      <c r="BD136" s="2770"/>
      <c r="BE136" s="2770"/>
      <c r="BF136" s="2770"/>
      <c r="BG136" s="2770"/>
    </row>
    <row r="137" spans="1:59">
      <c r="A137" s="2770"/>
      <c r="B137" s="2770"/>
      <c r="C137" s="2770"/>
      <c r="D137" s="2770"/>
      <c r="E137" s="2770"/>
      <c r="F137" s="2770"/>
      <c r="G137" s="2770"/>
      <c r="H137" s="2770"/>
      <c r="I137" s="2770"/>
      <c r="J137" s="2770"/>
      <c r="K137" s="2771"/>
      <c r="L137" s="2771"/>
      <c r="M137" s="2771"/>
      <c r="N137" s="2770"/>
      <c r="O137" s="2770"/>
      <c r="P137" s="2770"/>
      <c r="Q137" s="2770"/>
      <c r="R137" s="2770"/>
      <c r="S137" s="2729"/>
      <c r="T137" s="2770"/>
      <c r="U137" s="2770"/>
      <c r="V137" s="2770"/>
      <c r="W137" s="2766"/>
      <c r="X137" s="2770"/>
      <c r="Y137" s="2770"/>
      <c r="Z137" s="2770"/>
      <c r="AA137" s="2770"/>
      <c r="AB137" s="2770"/>
      <c r="AC137" s="2770"/>
      <c r="AD137" s="2770"/>
      <c r="AE137" s="2770"/>
      <c r="AF137" s="2770"/>
      <c r="AG137" s="2770"/>
      <c r="AH137" s="2770"/>
      <c r="AI137" s="2770"/>
      <c r="AJ137" s="2770"/>
      <c r="AK137" s="2770"/>
      <c r="AL137" s="2770"/>
      <c r="AM137" s="2770"/>
      <c r="AN137" s="2770"/>
      <c r="AO137" s="2770"/>
      <c r="AP137" s="2770"/>
      <c r="AQ137" s="2770"/>
      <c r="AR137" s="2770"/>
      <c r="AS137" s="2770"/>
      <c r="AT137" s="2770"/>
      <c r="AU137" s="2770"/>
      <c r="AV137" s="2770"/>
      <c r="AW137" s="2770"/>
      <c r="AX137" s="2770"/>
      <c r="AY137" s="2770"/>
      <c r="AZ137" s="2770"/>
      <c r="BA137" s="2770"/>
      <c r="BB137" s="2770"/>
      <c r="BC137" s="2770"/>
      <c r="BD137" s="2770"/>
      <c r="BE137" s="2770"/>
      <c r="BF137" s="2770"/>
      <c r="BG137" s="2770"/>
    </row>
    <row r="138" spans="1:59">
      <c r="A138" s="2770"/>
      <c r="B138" s="2770"/>
      <c r="C138" s="2770"/>
      <c r="D138" s="2770"/>
      <c r="E138" s="2770"/>
      <c r="F138" s="2770"/>
      <c r="G138" s="2770"/>
      <c r="H138" s="2770"/>
      <c r="I138" s="2770"/>
      <c r="J138" s="2770"/>
      <c r="K138" s="2771"/>
      <c r="L138" s="2771"/>
      <c r="M138" s="2771"/>
      <c r="N138" s="2770"/>
      <c r="O138" s="2770"/>
      <c r="P138" s="2770"/>
      <c r="Q138" s="2770"/>
      <c r="R138" s="2770"/>
      <c r="S138" s="2729"/>
      <c r="T138" s="2770"/>
      <c r="U138" s="2770"/>
      <c r="V138" s="2770"/>
      <c r="W138" s="2766"/>
      <c r="X138" s="2770"/>
      <c r="Y138" s="2770"/>
      <c r="Z138" s="2770"/>
      <c r="AA138" s="2770"/>
      <c r="AB138" s="2770"/>
      <c r="AC138" s="2770"/>
      <c r="AD138" s="2770"/>
      <c r="AE138" s="2770"/>
      <c r="AF138" s="2770"/>
      <c r="AG138" s="2770"/>
      <c r="AH138" s="2770"/>
      <c r="AI138" s="2770"/>
      <c r="AJ138" s="2770"/>
      <c r="AK138" s="2770"/>
      <c r="AL138" s="2770"/>
      <c r="AM138" s="2770"/>
      <c r="AN138" s="2770"/>
      <c r="AO138" s="2770"/>
      <c r="AP138" s="2770"/>
      <c r="AQ138" s="2770"/>
      <c r="AR138" s="2770"/>
      <c r="AS138" s="2770"/>
      <c r="AT138" s="2770"/>
      <c r="AU138" s="2770"/>
      <c r="AV138" s="2770"/>
      <c r="AW138" s="2770"/>
      <c r="AX138" s="2770"/>
      <c r="AY138" s="2770"/>
      <c r="AZ138" s="2770"/>
      <c r="BA138" s="2770"/>
      <c r="BB138" s="2770"/>
      <c r="BC138" s="2770"/>
      <c r="BD138" s="2770"/>
      <c r="BE138" s="2770"/>
      <c r="BF138" s="2770"/>
      <c r="BG138" s="2770"/>
    </row>
    <row r="139" spans="1:59">
      <c r="A139" s="2770"/>
      <c r="B139" s="2770"/>
      <c r="C139" s="2770"/>
      <c r="D139" s="2770"/>
      <c r="E139" s="2770"/>
      <c r="F139" s="2770"/>
      <c r="G139" s="2770"/>
      <c r="H139" s="2770"/>
      <c r="I139" s="2770"/>
      <c r="J139" s="2770"/>
      <c r="K139" s="2771"/>
      <c r="L139" s="2771"/>
      <c r="M139" s="2771"/>
      <c r="N139" s="2770"/>
      <c r="O139" s="2770"/>
      <c r="P139" s="2770"/>
      <c r="Q139" s="2770"/>
      <c r="R139" s="2770"/>
      <c r="S139" s="2729"/>
      <c r="T139" s="2770"/>
      <c r="U139" s="2770"/>
      <c r="V139" s="2770"/>
      <c r="W139" s="2766"/>
      <c r="X139" s="2770"/>
      <c r="Y139" s="2770"/>
      <c r="Z139" s="2770"/>
      <c r="AA139" s="2770"/>
      <c r="AB139" s="2770"/>
      <c r="AC139" s="2770"/>
      <c r="AD139" s="2770"/>
      <c r="AE139" s="2770"/>
      <c r="AF139" s="2770"/>
      <c r="AG139" s="2770"/>
      <c r="AH139" s="2770"/>
      <c r="AI139" s="2770"/>
      <c r="AJ139" s="2770"/>
      <c r="AK139" s="2770"/>
      <c r="AL139" s="2770"/>
      <c r="AM139" s="2770"/>
      <c r="AN139" s="2770"/>
      <c r="AO139" s="2770"/>
      <c r="AP139" s="2770"/>
      <c r="AQ139" s="2770"/>
      <c r="AR139" s="2770"/>
      <c r="AS139" s="2770"/>
      <c r="AT139" s="2770"/>
      <c r="AU139" s="2770"/>
      <c r="AV139" s="2770"/>
      <c r="AW139" s="2770"/>
      <c r="AX139" s="2770"/>
      <c r="AY139" s="2770"/>
      <c r="AZ139" s="2770"/>
      <c r="BA139" s="2770"/>
      <c r="BB139" s="2770"/>
      <c r="BC139" s="2770"/>
      <c r="BD139" s="2770"/>
      <c r="BE139" s="2770"/>
      <c r="BF139" s="2770"/>
      <c r="BG139" s="2770"/>
    </row>
    <row r="140" spans="1:59">
      <c r="A140" s="2770"/>
      <c r="B140" s="2770"/>
      <c r="C140" s="2770"/>
      <c r="D140" s="2770"/>
      <c r="E140" s="2770"/>
      <c r="F140" s="2770"/>
      <c r="G140" s="2770"/>
      <c r="H140" s="2770"/>
      <c r="I140" s="2770"/>
      <c r="J140" s="2770"/>
      <c r="K140" s="2771"/>
      <c r="L140" s="2771"/>
      <c r="M140" s="2771"/>
      <c r="N140" s="2770"/>
      <c r="O140" s="2770"/>
      <c r="P140" s="2770"/>
      <c r="Q140" s="2770"/>
      <c r="R140" s="2770"/>
      <c r="S140" s="2729"/>
      <c r="T140" s="2770"/>
      <c r="U140" s="2770"/>
      <c r="V140" s="2770"/>
      <c r="W140" s="2766"/>
      <c r="X140" s="2770"/>
      <c r="Y140" s="2770"/>
      <c r="Z140" s="2770"/>
      <c r="AA140" s="2770"/>
      <c r="AB140" s="2770"/>
      <c r="AC140" s="2770"/>
      <c r="AD140" s="2770"/>
      <c r="AE140" s="2770"/>
      <c r="AF140" s="2770"/>
      <c r="AG140" s="2770"/>
      <c r="AH140" s="2770"/>
      <c r="AI140" s="2770"/>
      <c r="AJ140" s="2770"/>
      <c r="AK140" s="2770"/>
      <c r="AL140" s="2770"/>
      <c r="AM140" s="2770"/>
      <c r="AN140" s="2770"/>
      <c r="AO140" s="2770"/>
      <c r="AP140" s="2770"/>
      <c r="AQ140" s="2770"/>
      <c r="AR140" s="2770"/>
      <c r="AS140" s="2770"/>
      <c r="AT140" s="2770"/>
      <c r="AU140" s="2770"/>
      <c r="AV140" s="2770"/>
      <c r="AW140" s="2770"/>
      <c r="AX140" s="2770"/>
      <c r="AY140" s="2770"/>
      <c r="AZ140" s="2770"/>
      <c r="BA140" s="2770"/>
      <c r="BB140" s="2770"/>
      <c r="BC140" s="2770"/>
      <c r="BD140" s="2770"/>
      <c r="BE140" s="2770"/>
      <c r="BF140" s="2770"/>
      <c r="BG140" s="2770"/>
    </row>
    <row r="141" spans="1:59">
      <c r="A141" s="2770"/>
      <c r="B141" s="2770"/>
      <c r="C141" s="2770"/>
      <c r="D141" s="2770"/>
      <c r="E141" s="2770"/>
      <c r="F141" s="2770"/>
      <c r="G141" s="2770"/>
      <c r="H141" s="2770"/>
      <c r="I141" s="2770"/>
      <c r="J141" s="2770"/>
      <c r="K141" s="2771"/>
      <c r="L141" s="2771"/>
      <c r="M141" s="2771"/>
      <c r="N141" s="2770"/>
      <c r="O141" s="2770"/>
      <c r="P141" s="2770"/>
      <c r="Q141" s="2770"/>
      <c r="R141" s="2770"/>
      <c r="S141" s="2729"/>
      <c r="T141" s="2770"/>
      <c r="U141" s="2770"/>
      <c r="V141" s="2770"/>
      <c r="W141" s="2766"/>
      <c r="X141" s="2770"/>
      <c r="Y141" s="2770"/>
      <c r="Z141" s="2770"/>
      <c r="AA141" s="2770"/>
      <c r="AB141" s="2770"/>
      <c r="AC141" s="2770"/>
      <c r="AD141" s="2770"/>
      <c r="AE141" s="2770"/>
      <c r="AF141" s="2770"/>
      <c r="AG141" s="2770"/>
      <c r="AH141" s="2770"/>
      <c r="AI141" s="2770"/>
      <c r="AJ141" s="2770"/>
      <c r="AK141" s="2770"/>
      <c r="AL141" s="2770"/>
      <c r="AM141" s="2770"/>
      <c r="AN141" s="2770"/>
      <c r="AO141" s="2770"/>
      <c r="AP141" s="2770"/>
      <c r="AQ141" s="2770"/>
      <c r="AR141" s="2770"/>
      <c r="AS141" s="2770"/>
      <c r="AT141" s="2770"/>
      <c r="AU141" s="2770"/>
      <c r="AV141" s="2770"/>
      <c r="AW141" s="2770"/>
      <c r="AX141" s="2770"/>
      <c r="AY141" s="2770"/>
      <c r="AZ141" s="2770"/>
      <c r="BA141" s="2770"/>
      <c r="BB141" s="2770"/>
      <c r="BC141" s="2770"/>
      <c r="BD141" s="2770"/>
      <c r="BE141" s="2770"/>
      <c r="BF141" s="2770"/>
      <c r="BG141" s="2770"/>
    </row>
    <row r="142" spans="1:59">
      <c r="A142" s="2770"/>
      <c r="B142" s="2770"/>
      <c r="C142" s="2770"/>
      <c r="D142" s="2770"/>
      <c r="E142" s="2770"/>
      <c r="F142" s="2770"/>
      <c r="G142" s="2770"/>
      <c r="H142" s="2770"/>
      <c r="I142" s="2770"/>
      <c r="J142" s="2770"/>
      <c r="K142" s="2771"/>
      <c r="L142" s="2771"/>
      <c r="M142" s="2771"/>
      <c r="N142" s="2770"/>
      <c r="O142" s="2770"/>
      <c r="P142" s="2770"/>
      <c r="Q142" s="2770"/>
      <c r="R142" s="2770"/>
      <c r="S142" s="2729"/>
      <c r="T142" s="2770"/>
      <c r="U142" s="2770"/>
      <c r="V142" s="2770"/>
      <c r="W142" s="2766"/>
      <c r="X142" s="2770"/>
      <c r="Y142" s="2770"/>
      <c r="Z142" s="2770"/>
      <c r="AA142" s="2770"/>
      <c r="AB142" s="2770"/>
      <c r="AC142" s="2770"/>
      <c r="AD142" s="2770"/>
      <c r="AE142" s="2770"/>
      <c r="AF142" s="2770"/>
      <c r="AG142" s="2770"/>
      <c r="AH142" s="2770"/>
      <c r="AI142" s="2770"/>
      <c r="AJ142" s="2770"/>
      <c r="AK142" s="2770"/>
      <c r="AL142" s="2770"/>
      <c r="AM142" s="2770"/>
      <c r="AN142" s="2770"/>
      <c r="AO142" s="2770"/>
      <c r="AP142" s="2770"/>
      <c r="AQ142" s="2770"/>
      <c r="AR142" s="2770"/>
      <c r="AS142" s="2770"/>
      <c r="AT142" s="2770"/>
      <c r="AU142" s="2770"/>
      <c r="AV142" s="2770"/>
      <c r="AW142" s="2770"/>
      <c r="AX142" s="2770"/>
      <c r="AY142" s="2770"/>
      <c r="AZ142" s="2770"/>
      <c r="BA142" s="2770"/>
      <c r="BB142" s="2770"/>
      <c r="BC142" s="2770"/>
      <c r="BD142" s="2770"/>
      <c r="BE142" s="2770"/>
      <c r="BF142" s="2770"/>
      <c r="BG142" s="2770"/>
    </row>
    <row r="143" spans="1:59">
      <c r="A143" s="2770"/>
      <c r="B143" s="2770"/>
      <c r="C143" s="2770"/>
      <c r="D143" s="2770"/>
      <c r="E143" s="2770"/>
      <c r="F143" s="2770"/>
      <c r="G143" s="2770"/>
      <c r="H143" s="2770"/>
      <c r="I143" s="2770"/>
      <c r="J143" s="2770"/>
      <c r="K143" s="2771"/>
      <c r="L143" s="2771"/>
      <c r="M143" s="2771"/>
      <c r="N143" s="2770"/>
      <c r="O143" s="2770"/>
      <c r="P143" s="2770"/>
      <c r="Q143" s="2770"/>
      <c r="R143" s="2770"/>
      <c r="S143" s="2729"/>
      <c r="T143" s="2770"/>
      <c r="U143" s="2770"/>
      <c r="V143" s="2770"/>
      <c r="W143" s="2766"/>
      <c r="X143" s="2770"/>
      <c r="Y143" s="2770"/>
      <c r="Z143" s="2770"/>
      <c r="AA143" s="2770"/>
      <c r="AB143" s="2770"/>
      <c r="AC143" s="2770"/>
      <c r="AD143" s="2770"/>
      <c r="AE143" s="2770"/>
      <c r="AF143" s="2770"/>
      <c r="AG143" s="2770"/>
      <c r="AH143" s="2770"/>
      <c r="AI143" s="2770"/>
      <c r="AJ143" s="2770"/>
      <c r="AK143" s="2770"/>
      <c r="AL143" s="2770"/>
      <c r="AM143" s="2770"/>
      <c r="AN143" s="2770"/>
      <c r="AO143" s="2770"/>
      <c r="AP143" s="2770"/>
      <c r="AQ143" s="2770"/>
      <c r="AR143" s="2770"/>
      <c r="AS143" s="2770"/>
      <c r="AT143" s="2770"/>
      <c r="AU143" s="2770"/>
      <c r="AV143" s="2770"/>
      <c r="AW143" s="2770"/>
      <c r="AX143" s="2770"/>
      <c r="AY143" s="2770"/>
      <c r="AZ143" s="2770"/>
      <c r="BA143" s="2770"/>
      <c r="BB143" s="2770"/>
      <c r="BC143" s="2770"/>
      <c r="BD143" s="2770"/>
      <c r="BE143" s="2770"/>
      <c r="BF143" s="2770"/>
      <c r="BG143" s="2770"/>
    </row>
    <row r="144" spans="1:59">
      <c r="A144" s="2770"/>
      <c r="B144" s="2770"/>
      <c r="C144" s="2770"/>
      <c r="D144" s="2770"/>
      <c r="E144" s="2770"/>
      <c r="F144" s="2770"/>
      <c r="G144" s="2770"/>
      <c r="H144" s="2770"/>
      <c r="I144" s="2770"/>
      <c r="J144" s="2770"/>
      <c r="K144" s="2771"/>
      <c r="L144" s="2771"/>
      <c r="M144" s="2771"/>
      <c r="N144" s="2770"/>
      <c r="O144" s="2770"/>
      <c r="P144" s="2770"/>
      <c r="Q144" s="2770"/>
      <c r="R144" s="2770"/>
      <c r="S144" s="2729"/>
      <c r="T144" s="2770"/>
      <c r="U144" s="2770"/>
      <c r="V144" s="2770"/>
      <c r="W144" s="2766"/>
      <c r="X144" s="2770"/>
      <c r="Y144" s="2770"/>
      <c r="Z144" s="2770"/>
      <c r="AA144" s="2770"/>
      <c r="AB144" s="2770"/>
      <c r="AC144" s="2770"/>
      <c r="AD144" s="2770"/>
      <c r="AE144" s="2770"/>
      <c r="AF144" s="2770"/>
      <c r="AG144" s="2770"/>
      <c r="AH144" s="2770"/>
      <c r="AI144" s="2770"/>
      <c r="AJ144" s="2770"/>
      <c r="AK144" s="2770"/>
      <c r="AL144" s="2770"/>
      <c r="AM144" s="2770"/>
      <c r="AN144" s="2770"/>
      <c r="AO144" s="2770"/>
      <c r="AP144" s="2770"/>
      <c r="AQ144" s="2770"/>
      <c r="AR144" s="2770"/>
      <c r="AS144" s="2770"/>
      <c r="AT144" s="2770"/>
      <c r="AU144" s="2770"/>
      <c r="AV144" s="2770"/>
      <c r="AW144" s="2770"/>
      <c r="AX144" s="2770"/>
      <c r="AY144" s="2770"/>
      <c r="AZ144" s="2770"/>
      <c r="BA144" s="2770"/>
      <c r="BB144" s="2770"/>
      <c r="BC144" s="2770"/>
      <c r="BD144" s="2770"/>
      <c r="BE144" s="2770"/>
      <c r="BF144" s="2770"/>
      <c r="BG144" s="2770"/>
    </row>
    <row r="145" spans="1:59">
      <c r="A145" s="2770"/>
      <c r="B145" s="2770"/>
      <c r="C145" s="2770"/>
      <c r="D145" s="2770"/>
      <c r="E145" s="2770"/>
      <c r="F145" s="2770"/>
      <c r="G145" s="2770"/>
      <c r="H145" s="2770"/>
      <c r="I145" s="2770"/>
      <c r="J145" s="2770"/>
      <c r="K145" s="2771"/>
      <c r="L145" s="2771"/>
      <c r="M145" s="2771"/>
      <c r="N145" s="2770"/>
      <c r="O145" s="2770"/>
      <c r="P145" s="2770"/>
      <c r="Q145" s="2770"/>
      <c r="R145" s="2770"/>
      <c r="S145" s="2729"/>
      <c r="T145" s="2770"/>
      <c r="U145" s="2770"/>
      <c r="V145" s="2770"/>
      <c r="W145" s="2766"/>
      <c r="X145" s="2770"/>
      <c r="Y145" s="2770"/>
      <c r="Z145" s="2770"/>
      <c r="AA145" s="2770"/>
      <c r="AB145" s="2770"/>
      <c r="AC145" s="2770"/>
      <c r="AD145" s="2770"/>
      <c r="AE145" s="2770"/>
      <c r="AF145" s="2770"/>
      <c r="AG145" s="2770"/>
      <c r="AH145" s="2770"/>
      <c r="AI145" s="2770"/>
      <c r="AJ145" s="2770"/>
      <c r="AK145" s="2770"/>
      <c r="AL145" s="2770"/>
      <c r="AM145" s="2770"/>
      <c r="AN145" s="2770"/>
      <c r="AO145" s="2770"/>
      <c r="AP145" s="2770"/>
      <c r="AQ145" s="2770"/>
      <c r="AR145" s="2770"/>
      <c r="AS145" s="2770"/>
      <c r="AT145" s="2770"/>
      <c r="AU145" s="2770"/>
      <c r="AV145" s="2770"/>
      <c r="AW145" s="2770"/>
      <c r="AX145" s="2770"/>
      <c r="AY145" s="2770"/>
      <c r="AZ145" s="2770"/>
      <c r="BA145" s="2770"/>
      <c r="BB145" s="2770"/>
      <c r="BC145" s="2770"/>
      <c r="BD145" s="2770"/>
      <c r="BE145" s="2770"/>
      <c r="BF145" s="2770"/>
      <c r="BG145" s="2770"/>
    </row>
    <row r="146" spans="1:59">
      <c r="A146" s="2770"/>
      <c r="B146" s="2770"/>
      <c r="C146" s="2770"/>
      <c r="D146" s="2770"/>
      <c r="E146" s="2770"/>
      <c r="F146" s="2770"/>
      <c r="G146" s="2770"/>
      <c r="H146" s="2770"/>
      <c r="I146" s="2770"/>
      <c r="J146" s="2770"/>
      <c r="K146" s="2771"/>
      <c r="L146" s="2771"/>
      <c r="M146" s="2771"/>
      <c r="N146" s="2770"/>
      <c r="O146" s="2770"/>
      <c r="P146" s="2770"/>
      <c r="Q146" s="2770"/>
      <c r="R146" s="2770"/>
      <c r="S146" s="2729"/>
      <c r="T146" s="2770"/>
      <c r="U146" s="2770"/>
      <c r="V146" s="2770"/>
      <c r="W146" s="2766"/>
      <c r="X146" s="2770"/>
      <c r="Y146" s="2770"/>
      <c r="Z146" s="2770"/>
      <c r="AA146" s="2770"/>
      <c r="AB146" s="2770"/>
      <c r="AC146" s="2770"/>
      <c r="AD146" s="2770"/>
      <c r="AE146" s="2770"/>
      <c r="AF146" s="2770"/>
      <c r="AG146" s="2770"/>
      <c r="AH146" s="2770"/>
      <c r="AI146" s="2770"/>
      <c r="AJ146" s="2770"/>
      <c r="AK146" s="2770"/>
      <c r="AL146" s="2770"/>
      <c r="AM146" s="2770"/>
      <c r="AN146" s="2770"/>
      <c r="AO146" s="2770"/>
      <c r="AP146" s="2770"/>
      <c r="AQ146" s="2770"/>
      <c r="AR146" s="2770"/>
      <c r="AS146" s="2770"/>
      <c r="AT146" s="2770"/>
      <c r="AU146" s="2770"/>
      <c r="AV146" s="2770"/>
      <c r="AW146" s="2770"/>
      <c r="AX146" s="2770"/>
      <c r="AY146" s="2770"/>
      <c r="AZ146" s="2770"/>
      <c r="BA146" s="2770"/>
      <c r="BB146" s="2770"/>
      <c r="BC146" s="2770"/>
      <c r="BD146" s="2770"/>
      <c r="BE146" s="2770"/>
      <c r="BF146" s="2770"/>
      <c r="BG146" s="2770"/>
    </row>
    <row r="147" spans="1:59">
      <c r="A147" s="2770"/>
      <c r="B147" s="2770"/>
      <c r="C147" s="2770"/>
      <c r="D147" s="2770"/>
      <c r="E147" s="2770"/>
      <c r="F147" s="2770"/>
      <c r="G147" s="2770"/>
      <c r="H147" s="2770"/>
      <c r="I147" s="2770"/>
      <c r="J147" s="2770"/>
      <c r="K147" s="2771"/>
      <c r="L147" s="2771"/>
      <c r="M147" s="2771"/>
      <c r="N147" s="2770"/>
      <c r="O147" s="2770"/>
      <c r="P147" s="2770"/>
      <c r="Q147" s="2770"/>
      <c r="R147" s="2770"/>
      <c r="S147" s="2729"/>
      <c r="T147" s="2770"/>
      <c r="U147" s="2770"/>
      <c r="V147" s="2770"/>
      <c r="W147" s="2766"/>
      <c r="X147" s="2770"/>
      <c r="Y147" s="2770"/>
      <c r="Z147" s="2770"/>
      <c r="AA147" s="2770"/>
      <c r="AB147" s="2770"/>
      <c r="AC147" s="2770"/>
      <c r="AD147" s="2770"/>
      <c r="AE147" s="2770"/>
      <c r="AF147" s="2770"/>
      <c r="AG147" s="2770"/>
      <c r="AH147" s="2770"/>
      <c r="AI147" s="2770"/>
      <c r="AJ147" s="2770"/>
      <c r="AK147" s="2770"/>
      <c r="AL147" s="2770"/>
      <c r="AM147" s="2770"/>
      <c r="AN147" s="2770"/>
      <c r="AO147" s="2770"/>
      <c r="AP147" s="2770"/>
      <c r="AQ147" s="2770"/>
      <c r="AR147" s="2770"/>
      <c r="AS147" s="2770"/>
      <c r="AT147" s="2770"/>
      <c r="AU147" s="2770"/>
      <c r="AV147" s="2770"/>
      <c r="AW147" s="2770"/>
      <c r="AX147" s="2770"/>
      <c r="AY147" s="2770"/>
      <c r="AZ147" s="2770"/>
      <c r="BA147" s="2770"/>
      <c r="BB147" s="2770"/>
      <c r="BC147" s="2770"/>
      <c r="BD147" s="2770"/>
      <c r="BE147" s="2770"/>
      <c r="BF147" s="2770"/>
      <c r="BG147" s="2770"/>
    </row>
    <row r="148" spans="1:59">
      <c r="A148" s="2770"/>
      <c r="B148" s="2770"/>
      <c r="C148" s="2770"/>
      <c r="D148" s="2770"/>
      <c r="E148" s="2770"/>
      <c r="F148" s="2770"/>
      <c r="G148" s="2770"/>
      <c r="H148" s="2770"/>
      <c r="I148" s="2770"/>
      <c r="J148" s="2770"/>
      <c r="K148" s="2771"/>
      <c r="L148" s="2771"/>
      <c r="M148" s="2771"/>
      <c r="N148" s="2770"/>
      <c r="O148" s="2770"/>
      <c r="P148" s="2770"/>
      <c r="Q148" s="2770"/>
      <c r="R148" s="2770"/>
      <c r="S148" s="2729"/>
      <c r="T148" s="2770"/>
      <c r="U148" s="2770"/>
      <c r="V148" s="2770"/>
      <c r="W148" s="2766"/>
      <c r="X148" s="2770"/>
      <c r="Y148" s="2770"/>
      <c r="Z148" s="2770"/>
      <c r="AA148" s="2770"/>
      <c r="AB148" s="2770"/>
      <c r="AC148" s="2770"/>
      <c r="AD148" s="2770"/>
      <c r="AE148" s="2770"/>
      <c r="AF148" s="2770"/>
      <c r="AG148" s="2770"/>
      <c r="AH148" s="2770"/>
      <c r="AI148" s="2770"/>
      <c r="AJ148" s="2770"/>
      <c r="AK148" s="2770"/>
      <c r="AL148" s="2770"/>
      <c r="AM148" s="2770"/>
      <c r="AN148" s="2770"/>
      <c r="AO148" s="2770"/>
      <c r="AP148" s="2770"/>
      <c r="AQ148" s="2770"/>
      <c r="AR148" s="2770"/>
      <c r="AS148" s="2770"/>
      <c r="AT148" s="2770"/>
      <c r="AU148" s="2770"/>
      <c r="AV148" s="2770"/>
      <c r="AW148" s="2770"/>
      <c r="AX148" s="2770"/>
      <c r="AY148" s="2770"/>
      <c r="AZ148" s="2770"/>
      <c r="BA148" s="2770"/>
      <c r="BB148" s="2770"/>
      <c r="BC148" s="2770"/>
      <c r="BD148" s="2770"/>
      <c r="BE148" s="2770"/>
      <c r="BF148" s="2770"/>
      <c r="BG148" s="2770"/>
    </row>
    <row r="149" spans="1:59">
      <c r="A149" s="2770"/>
      <c r="B149" s="2770"/>
      <c r="C149" s="2770"/>
      <c r="D149" s="2770"/>
      <c r="E149" s="2770"/>
      <c r="F149" s="2770"/>
      <c r="G149" s="2770"/>
      <c r="H149" s="2770"/>
      <c r="I149" s="2770"/>
      <c r="J149" s="2770"/>
      <c r="K149" s="2771"/>
      <c r="L149" s="2771"/>
      <c r="M149" s="2771"/>
      <c r="N149" s="2770"/>
      <c r="O149" s="2770"/>
      <c r="P149" s="2770"/>
      <c r="Q149" s="2770"/>
      <c r="R149" s="2770"/>
      <c r="S149" s="2729"/>
      <c r="T149" s="2770"/>
      <c r="U149" s="2770"/>
      <c r="V149" s="2770"/>
      <c r="W149" s="2766"/>
      <c r="X149" s="2770"/>
      <c r="Y149" s="2770"/>
      <c r="Z149" s="2770"/>
      <c r="AA149" s="2770"/>
      <c r="AB149" s="2770"/>
      <c r="AC149" s="2770"/>
      <c r="AD149" s="2770"/>
      <c r="AE149" s="2770"/>
      <c r="AF149" s="2770"/>
      <c r="AG149" s="2770"/>
      <c r="AH149" s="2770"/>
      <c r="AI149" s="2770"/>
      <c r="AJ149" s="2770"/>
      <c r="AK149" s="2770"/>
      <c r="AL149" s="2770"/>
      <c r="AM149" s="2770"/>
      <c r="AN149" s="2770"/>
      <c r="AO149" s="2770"/>
      <c r="AP149" s="2770"/>
      <c r="AQ149" s="2770"/>
      <c r="AR149" s="2770"/>
      <c r="AS149" s="2770"/>
      <c r="AT149" s="2770"/>
      <c r="AU149" s="2770"/>
      <c r="AV149" s="2770"/>
      <c r="AW149" s="2770"/>
      <c r="AX149" s="2770"/>
      <c r="AY149" s="2770"/>
      <c r="AZ149" s="2770"/>
      <c r="BA149" s="2770"/>
      <c r="BB149" s="2770"/>
      <c r="BC149" s="2770"/>
      <c r="BD149" s="2770"/>
      <c r="BE149" s="2770"/>
      <c r="BF149" s="2770"/>
      <c r="BG149" s="2770"/>
    </row>
    <row r="150" spans="1:59">
      <c r="A150" s="2770"/>
      <c r="B150" s="2770"/>
      <c r="C150" s="2770"/>
      <c r="D150" s="2770"/>
      <c r="E150" s="2770"/>
      <c r="F150" s="2770"/>
      <c r="G150" s="2770"/>
      <c r="H150" s="2770"/>
      <c r="I150" s="2770"/>
      <c r="J150" s="2770"/>
      <c r="K150" s="2771"/>
      <c r="L150" s="2771"/>
      <c r="M150" s="2771"/>
      <c r="N150" s="2770"/>
      <c r="O150" s="2770"/>
      <c r="P150" s="2770"/>
      <c r="Q150" s="2770"/>
      <c r="R150" s="2770"/>
      <c r="S150" s="2729"/>
      <c r="T150" s="2770"/>
      <c r="U150" s="2770"/>
      <c r="V150" s="2770"/>
      <c r="W150" s="2766"/>
      <c r="X150" s="2770"/>
      <c r="Y150" s="2770"/>
      <c r="Z150" s="2770"/>
      <c r="AA150" s="2770"/>
      <c r="AB150" s="2770"/>
      <c r="AC150" s="2770"/>
      <c r="AD150" s="2770"/>
      <c r="AE150" s="2770"/>
      <c r="AF150" s="2770"/>
      <c r="AG150" s="2770"/>
      <c r="AH150" s="2770"/>
      <c r="AI150" s="2770"/>
      <c r="AJ150" s="2770"/>
      <c r="AK150" s="2770"/>
      <c r="AL150" s="2770"/>
      <c r="AM150" s="2770"/>
      <c r="AN150" s="2770"/>
      <c r="AO150" s="2770"/>
      <c r="AP150" s="2770"/>
      <c r="AQ150" s="2770"/>
      <c r="AR150" s="2770"/>
      <c r="AS150" s="2770"/>
      <c r="AT150" s="2770"/>
      <c r="AU150" s="2770"/>
      <c r="AV150" s="2770"/>
      <c r="AW150" s="2770"/>
      <c r="AX150" s="2770"/>
      <c r="AY150" s="2770"/>
      <c r="AZ150" s="2770"/>
      <c r="BA150" s="2770"/>
      <c r="BB150" s="2770"/>
      <c r="BC150" s="2770"/>
      <c r="BD150" s="2770"/>
      <c r="BE150" s="2770"/>
      <c r="BF150" s="2770"/>
      <c r="BG150" s="2770"/>
    </row>
    <row r="151" spans="1:59">
      <c r="A151" s="2770"/>
      <c r="B151" s="2770"/>
      <c r="C151" s="2770"/>
      <c r="D151" s="2770"/>
      <c r="E151" s="2770"/>
      <c r="F151" s="2770"/>
      <c r="G151" s="2770"/>
      <c r="H151" s="2770"/>
      <c r="I151" s="2770"/>
      <c r="J151" s="2770"/>
      <c r="K151" s="2771"/>
      <c r="L151" s="2771"/>
      <c r="M151" s="2771"/>
      <c r="N151" s="2770"/>
      <c r="O151" s="2770"/>
      <c r="P151" s="2770"/>
      <c r="Q151" s="2770"/>
      <c r="R151" s="2770"/>
      <c r="S151" s="2729"/>
      <c r="T151" s="2770"/>
      <c r="U151" s="2770"/>
      <c r="V151" s="2770"/>
      <c r="W151" s="2766"/>
      <c r="X151" s="2770"/>
      <c r="Y151" s="2770"/>
      <c r="Z151" s="2770"/>
      <c r="AA151" s="2770"/>
      <c r="AB151" s="2770"/>
      <c r="AC151" s="2770"/>
      <c r="AD151" s="2770"/>
      <c r="AE151" s="2770"/>
      <c r="AF151" s="2770"/>
      <c r="AG151" s="2770"/>
      <c r="AH151" s="2770"/>
      <c r="AI151" s="2770"/>
      <c r="AJ151" s="2770"/>
      <c r="AK151" s="2770"/>
      <c r="AL151" s="2770"/>
      <c r="AM151" s="2770"/>
      <c r="AN151" s="2770"/>
      <c r="AO151" s="2770"/>
      <c r="AP151" s="2770"/>
      <c r="AQ151" s="2770"/>
      <c r="AR151" s="2770"/>
      <c r="AS151" s="2770"/>
      <c r="AT151" s="2770"/>
      <c r="AU151" s="2770"/>
      <c r="AV151" s="2770"/>
      <c r="AW151" s="2770"/>
      <c r="AX151" s="2770"/>
      <c r="AY151" s="2770"/>
      <c r="AZ151" s="2770"/>
      <c r="BA151" s="2770"/>
      <c r="BB151" s="2770"/>
      <c r="BC151" s="2770"/>
      <c r="BD151" s="2770"/>
      <c r="BE151" s="2770"/>
      <c r="BF151" s="2770"/>
      <c r="BG151" s="2770"/>
    </row>
    <row r="152" spans="1:59">
      <c r="A152" s="2770"/>
      <c r="B152" s="2770"/>
      <c r="C152" s="2770"/>
      <c r="D152" s="2770"/>
      <c r="E152" s="2770"/>
      <c r="F152" s="2770"/>
      <c r="G152" s="2770"/>
      <c r="H152" s="2770"/>
      <c r="I152" s="2770"/>
      <c r="J152" s="2770"/>
      <c r="K152" s="2771"/>
      <c r="L152" s="2771"/>
      <c r="M152" s="2771"/>
      <c r="N152" s="2770"/>
      <c r="O152" s="2770"/>
      <c r="P152" s="2770"/>
      <c r="Q152" s="2770"/>
      <c r="R152" s="2770"/>
      <c r="S152" s="2729"/>
      <c r="T152" s="2770"/>
      <c r="U152" s="2770"/>
      <c r="V152" s="2770"/>
      <c r="W152" s="2766"/>
      <c r="X152" s="2770"/>
      <c r="Y152" s="2770"/>
      <c r="Z152" s="2770"/>
      <c r="AA152" s="2770"/>
      <c r="AB152" s="2770"/>
      <c r="AC152" s="2770"/>
      <c r="AD152" s="2770"/>
      <c r="AE152" s="2770"/>
      <c r="AF152" s="2770"/>
      <c r="AG152" s="2770"/>
      <c r="AH152" s="2770"/>
      <c r="AI152" s="2770"/>
      <c r="AJ152" s="2770"/>
      <c r="AK152" s="2770"/>
      <c r="AL152" s="2770"/>
      <c r="AM152" s="2770"/>
      <c r="AN152" s="2770"/>
      <c r="AO152" s="2770"/>
      <c r="AP152" s="2770"/>
      <c r="AQ152" s="2770"/>
      <c r="AR152" s="2770"/>
      <c r="AS152" s="2770"/>
      <c r="AT152" s="2770"/>
      <c r="AU152" s="2770"/>
      <c r="AV152" s="2770"/>
      <c r="AW152" s="2770"/>
      <c r="AX152" s="2770"/>
      <c r="AY152" s="2770"/>
      <c r="AZ152" s="2770"/>
      <c r="BA152" s="2770"/>
      <c r="BB152" s="2770"/>
      <c r="BC152" s="2770"/>
      <c r="BD152" s="2770"/>
      <c r="BE152" s="2770"/>
      <c r="BF152" s="2770"/>
      <c r="BG152" s="2770"/>
    </row>
    <row r="153" spans="1:59">
      <c r="A153" s="2770"/>
      <c r="B153" s="2770"/>
      <c r="C153" s="2770"/>
      <c r="D153" s="2770"/>
      <c r="E153" s="2770"/>
      <c r="F153" s="2770"/>
      <c r="G153" s="2770"/>
      <c r="H153" s="2770"/>
      <c r="I153" s="2770"/>
      <c r="J153" s="2770"/>
      <c r="K153" s="2771"/>
      <c r="L153" s="2771"/>
      <c r="M153" s="2771"/>
      <c r="N153" s="2770"/>
      <c r="O153" s="2770"/>
      <c r="P153" s="2770"/>
      <c r="Q153" s="2770"/>
      <c r="R153" s="2770"/>
      <c r="S153" s="2729"/>
      <c r="T153" s="2770"/>
      <c r="U153" s="2770"/>
      <c r="V153" s="2770"/>
      <c r="W153" s="2770"/>
      <c r="X153" s="2770"/>
      <c r="Y153" s="2770"/>
      <c r="Z153" s="2770"/>
      <c r="AA153" s="2770"/>
      <c r="AB153" s="2770"/>
      <c r="AC153" s="2770"/>
      <c r="AD153" s="2770"/>
      <c r="AE153" s="2770"/>
      <c r="AF153" s="2770"/>
      <c r="AG153" s="2770"/>
      <c r="AH153" s="2770"/>
      <c r="AI153" s="2770"/>
      <c r="AJ153" s="2770"/>
      <c r="AK153" s="2770"/>
      <c r="AL153" s="2770"/>
      <c r="AM153" s="2770"/>
      <c r="AN153" s="2770"/>
      <c r="AO153" s="2770"/>
      <c r="AP153" s="2770"/>
      <c r="AQ153" s="2770"/>
      <c r="AR153" s="2770"/>
      <c r="AS153" s="2770"/>
      <c r="AT153" s="2770"/>
      <c r="AU153" s="2770"/>
      <c r="AV153" s="2770"/>
      <c r="AW153" s="2770"/>
      <c r="AX153" s="2770"/>
      <c r="AY153" s="2770"/>
      <c r="AZ153" s="2770"/>
      <c r="BA153" s="2770"/>
      <c r="BB153" s="2770"/>
      <c r="BC153" s="2770"/>
      <c r="BD153" s="2770"/>
      <c r="BE153" s="2770"/>
      <c r="BF153" s="2770"/>
      <c r="BG153" s="2770"/>
    </row>
    <row r="154" spans="1:59">
      <c r="A154" s="2770"/>
      <c r="B154" s="2770"/>
      <c r="C154" s="2770"/>
      <c r="D154" s="2770"/>
      <c r="E154" s="2770"/>
      <c r="F154" s="2770"/>
      <c r="G154" s="2770"/>
      <c r="H154" s="2770"/>
      <c r="I154" s="2770"/>
      <c r="J154" s="2770"/>
      <c r="K154" s="2771"/>
      <c r="L154" s="2771"/>
      <c r="M154" s="2771"/>
      <c r="N154" s="2770"/>
      <c r="O154" s="2770"/>
      <c r="P154" s="2770"/>
      <c r="Q154" s="2770"/>
      <c r="R154" s="2770"/>
      <c r="S154" s="2729"/>
      <c r="T154" s="2770"/>
      <c r="U154" s="2770"/>
      <c r="V154" s="2770"/>
      <c r="W154" s="2770"/>
      <c r="X154" s="2770"/>
      <c r="Y154" s="2770"/>
      <c r="Z154" s="2770"/>
      <c r="AA154" s="2770"/>
      <c r="AB154" s="2770"/>
      <c r="AC154" s="2770"/>
      <c r="AD154" s="2770"/>
      <c r="AE154" s="2770"/>
      <c r="AF154" s="2770"/>
      <c r="AG154" s="2770"/>
      <c r="AH154" s="2770"/>
      <c r="AI154" s="2770"/>
      <c r="AJ154" s="2770"/>
      <c r="AK154" s="2770"/>
      <c r="AL154" s="2770"/>
      <c r="AM154" s="2770"/>
      <c r="AN154" s="2770"/>
      <c r="AO154" s="2770"/>
      <c r="AP154" s="2770"/>
      <c r="AQ154" s="2770"/>
      <c r="AR154" s="2770"/>
      <c r="AS154" s="2770"/>
      <c r="AT154" s="2770"/>
      <c r="AU154" s="2770"/>
      <c r="AV154" s="2770"/>
      <c r="AW154" s="2770"/>
      <c r="AX154" s="2770"/>
      <c r="AY154" s="2770"/>
      <c r="AZ154" s="2770"/>
      <c r="BA154" s="2770"/>
      <c r="BB154" s="2770"/>
      <c r="BC154" s="2770"/>
      <c r="BD154" s="2770"/>
      <c r="BE154" s="2770"/>
      <c r="BF154" s="2770"/>
      <c r="BG154" s="2770"/>
    </row>
    <row r="155" spans="1:59">
      <c r="A155" s="2770"/>
      <c r="B155" s="2770"/>
      <c r="C155" s="2770"/>
      <c r="D155" s="2770"/>
      <c r="E155" s="2770"/>
      <c r="F155" s="2770"/>
      <c r="G155" s="2770"/>
      <c r="H155" s="2770"/>
      <c r="I155" s="2770"/>
      <c r="J155" s="2770"/>
      <c r="K155" s="2771"/>
      <c r="L155" s="2771"/>
      <c r="M155" s="2771"/>
      <c r="N155" s="2770"/>
      <c r="O155" s="2770"/>
      <c r="P155" s="2770"/>
      <c r="Q155" s="2770"/>
      <c r="R155" s="2770"/>
      <c r="S155" s="2729"/>
      <c r="T155" s="2770"/>
      <c r="U155" s="2770"/>
      <c r="V155" s="2770"/>
      <c r="W155" s="2770"/>
      <c r="X155" s="2770"/>
      <c r="Y155" s="2770"/>
      <c r="Z155" s="2770"/>
      <c r="AA155" s="2770"/>
      <c r="AB155" s="2770"/>
      <c r="AC155" s="2770"/>
      <c r="AD155" s="2770"/>
      <c r="AE155" s="2770"/>
      <c r="AF155" s="2770"/>
      <c r="AG155" s="2770"/>
      <c r="AH155" s="2770"/>
      <c r="AI155" s="2770"/>
      <c r="AJ155" s="2770"/>
      <c r="AK155" s="2770"/>
      <c r="AL155" s="2770"/>
      <c r="AM155" s="2770"/>
      <c r="AN155" s="2770"/>
      <c r="AO155" s="2770"/>
      <c r="AP155" s="2770"/>
      <c r="AQ155" s="2770"/>
      <c r="AR155" s="2770"/>
      <c r="AS155" s="2770"/>
      <c r="AT155" s="2770"/>
      <c r="AU155" s="2770"/>
      <c r="AV155" s="2770"/>
      <c r="AW155" s="2770"/>
      <c r="AX155" s="2770"/>
      <c r="AY155" s="2770"/>
      <c r="AZ155" s="2770"/>
      <c r="BA155" s="2770"/>
      <c r="BB155" s="2770"/>
      <c r="BC155" s="2770"/>
      <c r="BD155" s="2770"/>
      <c r="BE155" s="2770"/>
      <c r="BF155" s="2770"/>
      <c r="BG155" s="2770"/>
    </row>
    <row r="156" spans="1:59">
      <c r="A156" s="2770"/>
      <c r="B156" s="2770"/>
      <c r="C156" s="2770"/>
      <c r="D156" s="2770"/>
      <c r="E156" s="2770"/>
      <c r="F156" s="2770"/>
      <c r="G156" s="2770"/>
      <c r="H156" s="2770"/>
      <c r="I156" s="2770"/>
      <c r="J156" s="2770"/>
      <c r="K156" s="2771"/>
      <c r="L156" s="2771"/>
      <c r="M156" s="2771"/>
      <c r="N156" s="2770"/>
      <c r="O156" s="2770"/>
      <c r="P156" s="2770"/>
      <c r="Q156" s="2770"/>
      <c r="R156" s="2770"/>
      <c r="S156" s="2729"/>
      <c r="T156" s="2770"/>
      <c r="U156" s="2770"/>
      <c r="V156" s="2770"/>
      <c r="W156" s="2770"/>
      <c r="X156" s="2770"/>
      <c r="Y156" s="2770"/>
      <c r="Z156" s="2770"/>
      <c r="AA156" s="2770"/>
      <c r="AB156" s="2770"/>
      <c r="AC156" s="2770"/>
      <c r="AD156" s="2770"/>
      <c r="AE156" s="2770"/>
      <c r="AF156" s="2770"/>
      <c r="AG156" s="2770"/>
      <c r="AH156" s="2770"/>
      <c r="AI156" s="2770"/>
      <c r="AJ156" s="2770"/>
      <c r="AK156" s="2770"/>
      <c r="AL156" s="2770"/>
      <c r="AM156" s="2770"/>
      <c r="AN156" s="2770"/>
      <c r="AO156" s="2770"/>
      <c r="AP156" s="2770"/>
      <c r="AQ156" s="2770"/>
      <c r="AR156" s="2770"/>
      <c r="AS156" s="2770"/>
      <c r="AT156" s="2770"/>
      <c r="AU156" s="2770"/>
      <c r="AV156" s="2770"/>
      <c r="AW156" s="2770"/>
      <c r="AX156" s="2770"/>
      <c r="AY156" s="2770"/>
      <c r="AZ156" s="2770"/>
      <c r="BA156" s="2770"/>
      <c r="BB156" s="2770"/>
      <c r="BC156" s="2770"/>
      <c r="BD156" s="2770"/>
      <c r="BE156" s="2770"/>
      <c r="BF156" s="2770"/>
      <c r="BG156" s="2770"/>
    </row>
    <row r="157" spans="1:59">
      <c r="A157" s="2770"/>
      <c r="B157" s="2770"/>
      <c r="C157" s="2770"/>
      <c r="D157" s="2770"/>
      <c r="E157" s="2770"/>
      <c r="F157" s="2770"/>
      <c r="G157" s="2770"/>
      <c r="H157" s="2770"/>
      <c r="I157" s="2770"/>
      <c r="J157" s="2770"/>
      <c r="K157" s="2771"/>
      <c r="L157" s="2771"/>
      <c r="M157" s="2771"/>
      <c r="N157" s="2770"/>
      <c r="O157" s="2770"/>
      <c r="P157" s="2770"/>
      <c r="Q157" s="2770"/>
      <c r="R157" s="2770"/>
      <c r="S157" s="2729"/>
      <c r="T157" s="2770"/>
      <c r="U157" s="2770"/>
      <c r="V157" s="2770"/>
      <c r="W157" s="2770"/>
      <c r="X157" s="2770"/>
      <c r="Y157" s="2770"/>
      <c r="Z157" s="2770"/>
      <c r="AA157" s="2770"/>
      <c r="AB157" s="2770"/>
      <c r="AC157" s="2770"/>
      <c r="AD157" s="2770"/>
      <c r="AE157" s="2770"/>
      <c r="AF157" s="2770"/>
      <c r="AG157" s="2770"/>
      <c r="AH157" s="2770"/>
      <c r="AI157" s="2770"/>
      <c r="AJ157" s="2770"/>
      <c r="AK157" s="2770"/>
      <c r="AL157" s="2770"/>
      <c r="AM157" s="2770"/>
      <c r="AN157" s="2770"/>
      <c r="AO157" s="2770"/>
      <c r="AP157" s="2770"/>
      <c r="AQ157" s="2770"/>
      <c r="AR157" s="2770"/>
      <c r="AS157" s="2770"/>
      <c r="AT157" s="2770"/>
      <c r="AU157" s="2770"/>
      <c r="AV157" s="2770"/>
      <c r="AW157" s="2770"/>
      <c r="AX157" s="2770"/>
      <c r="AY157" s="2770"/>
      <c r="AZ157" s="2770"/>
      <c r="BA157" s="2770"/>
      <c r="BB157" s="2770"/>
      <c r="BC157" s="2770"/>
      <c r="BD157" s="2770"/>
      <c r="BE157" s="2770"/>
      <c r="BF157" s="2770"/>
      <c r="BG157" s="2770"/>
    </row>
    <row r="158" spans="1:59">
      <c r="A158" s="2770"/>
      <c r="B158" s="2770"/>
      <c r="C158" s="2770"/>
      <c r="D158" s="2770"/>
      <c r="E158" s="2770"/>
      <c r="F158" s="2770"/>
      <c r="G158" s="2770"/>
      <c r="H158" s="2770"/>
      <c r="I158" s="2770"/>
      <c r="J158" s="2770"/>
      <c r="K158" s="2771"/>
      <c r="L158" s="2771"/>
      <c r="M158" s="2771"/>
      <c r="N158" s="2770"/>
      <c r="O158" s="2770"/>
      <c r="P158" s="2770"/>
      <c r="Q158" s="2770"/>
      <c r="R158" s="2770"/>
      <c r="S158" s="2729"/>
      <c r="T158" s="2770"/>
      <c r="U158" s="2770"/>
      <c r="V158" s="2770"/>
      <c r="W158" s="2770"/>
      <c r="X158" s="2770"/>
      <c r="Y158" s="2770"/>
      <c r="Z158" s="2770"/>
      <c r="AA158" s="2770"/>
      <c r="AB158" s="2770"/>
      <c r="AC158" s="2770"/>
      <c r="AD158" s="2770"/>
      <c r="AE158" s="2770"/>
      <c r="AF158" s="2770"/>
      <c r="AG158" s="2770"/>
      <c r="AH158" s="2770"/>
      <c r="AI158" s="2770"/>
      <c r="AJ158" s="2770"/>
      <c r="AK158" s="2770"/>
      <c r="AL158" s="2770"/>
      <c r="AM158" s="2770"/>
      <c r="AN158" s="2770"/>
      <c r="AO158" s="2770"/>
      <c r="AP158" s="2770"/>
      <c r="AQ158" s="2770"/>
      <c r="AR158" s="2770"/>
      <c r="AS158" s="2770"/>
      <c r="AT158" s="2770"/>
      <c r="AU158" s="2770"/>
      <c r="AV158" s="2770"/>
      <c r="AW158" s="2770"/>
      <c r="AX158" s="2770"/>
      <c r="AY158" s="2770"/>
      <c r="AZ158" s="2770"/>
      <c r="BA158" s="2770"/>
      <c r="BB158" s="2770"/>
      <c r="BC158" s="2770"/>
      <c r="BD158" s="2770"/>
      <c r="BE158" s="2770"/>
      <c r="BF158" s="2770"/>
      <c r="BG158" s="2770"/>
    </row>
    <row r="159" spans="1:59">
      <c r="A159" s="2770"/>
      <c r="B159" s="2770"/>
      <c r="C159" s="2770"/>
      <c r="D159" s="2770"/>
      <c r="E159" s="2770"/>
      <c r="F159" s="2770"/>
      <c r="G159" s="2770"/>
      <c r="H159" s="2770"/>
      <c r="I159" s="2770"/>
      <c r="J159" s="2770"/>
      <c r="K159" s="2771"/>
      <c r="L159" s="2771"/>
      <c r="M159" s="2771"/>
      <c r="N159" s="2770"/>
      <c r="O159" s="2770"/>
      <c r="P159" s="2770"/>
      <c r="Q159" s="2770"/>
      <c r="R159" s="2770"/>
      <c r="S159" s="2729"/>
      <c r="T159" s="2770"/>
      <c r="U159" s="2770"/>
      <c r="V159" s="2770"/>
      <c r="W159" s="2770"/>
      <c r="X159" s="2770"/>
      <c r="Y159" s="2770"/>
      <c r="Z159" s="2770"/>
      <c r="AA159" s="2770"/>
      <c r="AB159" s="2770"/>
      <c r="AC159" s="2770"/>
      <c r="AD159" s="2770"/>
      <c r="AE159" s="2770"/>
      <c r="AF159" s="2770"/>
      <c r="AG159" s="2770"/>
      <c r="AH159" s="2770"/>
      <c r="AI159" s="2770"/>
      <c r="AJ159" s="2770"/>
      <c r="AK159" s="2770"/>
      <c r="AL159" s="2770"/>
      <c r="AM159" s="2770"/>
      <c r="AN159" s="2770"/>
      <c r="AO159" s="2770"/>
      <c r="AP159" s="2770"/>
      <c r="AQ159" s="2770"/>
      <c r="AR159" s="2770"/>
      <c r="AS159" s="2770"/>
      <c r="AT159" s="2770"/>
      <c r="AU159" s="2770"/>
      <c r="AV159" s="2770"/>
      <c r="AW159" s="2770"/>
      <c r="AX159" s="2770"/>
      <c r="AY159" s="2770"/>
      <c r="AZ159" s="2770"/>
      <c r="BA159" s="2770"/>
      <c r="BB159" s="2770"/>
      <c r="BC159" s="2770"/>
      <c r="BD159" s="2770"/>
      <c r="BE159" s="2770"/>
      <c r="BF159" s="2770"/>
      <c r="BG159" s="2770"/>
    </row>
    <row r="160" spans="1:59">
      <c r="A160" s="2770"/>
      <c r="B160" s="2770"/>
      <c r="C160" s="2770"/>
      <c r="D160" s="2770"/>
      <c r="E160" s="2770"/>
      <c r="F160" s="2770"/>
      <c r="G160" s="2770"/>
      <c r="H160" s="2770"/>
      <c r="I160" s="2770"/>
      <c r="J160" s="2770"/>
      <c r="K160" s="2771"/>
      <c r="L160" s="2771"/>
      <c r="M160" s="2771"/>
      <c r="N160" s="2770"/>
      <c r="O160" s="2770"/>
      <c r="P160" s="2770"/>
      <c r="Q160" s="2770"/>
      <c r="R160" s="2770"/>
      <c r="S160" s="2729"/>
      <c r="T160" s="2770"/>
      <c r="U160" s="2770"/>
      <c r="V160" s="2770"/>
      <c r="W160" s="2770"/>
      <c r="X160" s="2770"/>
      <c r="Y160" s="2770"/>
      <c r="Z160" s="2770"/>
      <c r="AA160" s="2770"/>
      <c r="AB160" s="2770"/>
      <c r="AC160" s="2770"/>
      <c r="AD160" s="2770"/>
      <c r="AE160" s="2770"/>
      <c r="AF160" s="2770"/>
      <c r="AG160" s="2770"/>
      <c r="AH160" s="2770"/>
      <c r="AI160" s="2770"/>
      <c r="AJ160" s="2770"/>
      <c r="AK160" s="2770"/>
      <c r="AL160" s="2770"/>
      <c r="AM160" s="2770"/>
      <c r="AN160" s="2770"/>
      <c r="AO160" s="2770"/>
      <c r="AP160" s="2770"/>
      <c r="AQ160" s="2770"/>
      <c r="AR160" s="2770"/>
      <c r="AS160" s="2770"/>
      <c r="AT160" s="2770"/>
      <c r="AU160" s="2770"/>
      <c r="AV160" s="2770"/>
      <c r="AW160" s="2770"/>
      <c r="AX160" s="2770"/>
      <c r="AY160" s="2770"/>
      <c r="AZ160" s="2770"/>
      <c r="BA160" s="2770"/>
      <c r="BB160" s="2770"/>
      <c r="BC160" s="2770"/>
      <c r="BD160" s="2770"/>
      <c r="BE160" s="2770"/>
      <c r="BF160" s="2770"/>
      <c r="BG160" s="2770"/>
    </row>
    <row r="161" spans="1:59">
      <c r="A161" s="2770"/>
      <c r="B161" s="2770"/>
      <c r="C161" s="2770"/>
      <c r="D161" s="2770"/>
      <c r="E161" s="2770"/>
      <c r="F161" s="2770"/>
      <c r="G161" s="2770"/>
      <c r="H161" s="2770"/>
      <c r="I161" s="2770"/>
      <c r="J161" s="2770"/>
      <c r="K161" s="2771"/>
      <c r="L161" s="2771"/>
      <c r="M161" s="2771"/>
      <c r="N161" s="2770"/>
      <c r="O161" s="2770"/>
      <c r="P161" s="2770"/>
      <c r="Q161" s="2770"/>
      <c r="R161" s="2770"/>
      <c r="S161" s="2729"/>
      <c r="T161" s="2770"/>
      <c r="U161" s="2770"/>
      <c r="V161" s="2770"/>
      <c r="W161" s="2770"/>
      <c r="X161" s="2770"/>
      <c r="Y161" s="2770"/>
      <c r="Z161" s="2770"/>
      <c r="AA161" s="2770"/>
      <c r="AB161" s="2770"/>
      <c r="AC161" s="2770"/>
      <c r="AD161" s="2770"/>
      <c r="AE161" s="2770"/>
      <c r="AF161" s="2770"/>
      <c r="AG161" s="2770"/>
      <c r="AH161" s="2770"/>
      <c r="AI161" s="2770"/>
      <c r="AJ161" s="2770"/>
      <c r="AK161" s="2770"/>
      <c r="AL161" s="2770"/>
      <c r="AM161" s="2770"/>
      <c r="AN161" s="2770"/>
      <c r="AO161" s="2770"/>
      <c r="AP161" s="2770"/>
      <c r="AQ161" s="2770"/>
      <c r="AR161" s="2770"/>
      <c r="AS161" s="2770"/>
      <c r="AT161" s="2770"/>
      <c r="AU161" s="2770"/>
      <c r="AV161" s="2770"/>
      <c r="AW161" s="2770"/>
      <c r="AX161" s="2770"/>
      <c r="AY161" s="2770"/>
      <c r="AZ161" s="2770"/>
      <c r="BA161" s="2770"/>
      <c r="BB161" s="2770"/>
      <c r="BC161" s="2770"/>
      <c r="BD161" s="2770"/>
      <c r="BE161" s="2770"/>
      <c r="BF161" s="2770"/>
      <c r="BG161" s="2770"/>
    </row>
    <row r="162" spans="1:59">
      <c r="A162" s="2770"/>
      <c r="B162" s="2770"/>
      <c r="C162" s="2770"/>
      <c r="D162" s="2770"/>
      <c r="E162" s="2770"/>
      <c r="F162" s="2770"/>
      <c r="G162" s="2770"/>
      <c r="H162" s="2770"/>
      <c r="I162" s="2770"/>
      <c r="J162" s="2770"/>
      <c r="K162" s="2771"/>
      <c r="L162" s="2771"/>
      <c r="M162" s="2771"/>
      <c r="N162" s="2770"/>
      <c r="O162" s="2770"/>
      <c r="P162" s="2770"/>
      <c r="Q162" s="2770"/>
      <c r="R162" s="2770"/>
      <c r="S162" s="2729"/>
      <c r="T162" s="2770"/>
      <c r="U162" s="2770"/>
      <c r="V162" s="2770"/>
      <c r="W162" s="2770"/>
      <c r="X162" s="2770"/>
      <c r="Y162" s="2770"/>
      <c r="Z162" s="2770"/>
      <c r="AA162" s="2770"/>
      <c r="AB162" s="2770"/>
      <c r="AC162" s="2770"/>
      <c r="AD162" s="2770"/>
      <c r="AE162" s="2770"/>
      <c r="AF162" s="2770"/>
      <c r="AG162" s="2770"/>
      <c r="AH162" s="2770"/>
      <c r="AI162" s="2770"/>
      <c r="AJ162" s="2770"/>
      <c r="AK162" s="2770"/>
      <c r="AL162" s="2770"/>
      <c r="AM162" s="2770"/>
      <c r="AN162" s="2770"/>
      <c r="AO162" s="2770"/>
      <c r="AP162" s="2770"/>
      <c r="AQ162" s="2770"/>
      <c r="AR162" s="2770"/>
      <c r="AS162" s="2770"/>
      <c r="AT162" s="2770"/>
      <c r="AU162" s="2770"/>
      <c r="AV162" s="2770"/>
      <c r="AW162" s="2770"/>
      <c r="AX162" s="2770"/>
      <c r="AY162" s="2770"/>
      <c r="AZ162" s="2770"/>
      <c r="BA162" s="2770"/>
      <c r="BB162" s="2770"/>
      <c r="BC162" s="2770"/>
      <c r="BD162" s="2770"/>
      <c r="BE162" s="2770"/>
      <c r="BF162" s="2770"/>
      <c r="BG162" s="2770"/>
    </row>
    <row r="163" spans="1:59">
      <c r="A163" s="2770"/>
      <c r="B163" s="2770"/>
      <c r="C163" s="2770"/>
      <c r="D163" s="2770"/>
      <c r="E163" s="2770"/>
      <c r="F163" s="2770"/>
      <c r="G163" s="2770"/>
      <c r="H163" s="2770"/>
      <c r="I163" s="2770"/>
      <c r="J163" s="2770"/>
      <c r="K163" s="2771"/>
      <c r="L163" s="2771"/>
      <c r="M163" s="2771"/>
      <c r="N163" s="2770"/>
      <c r="O163" s="2770"/>
      <c r="P163" s="2770"/>
      <c r="Q163" s="2770"/>
      <c r="R163" s="2770"/>
      <c r="S163" s="2729"/>
      <c r="T163" s="2770"/>
      <c r="U163" s="2770"/>
      <c r="V163" s="2770"/>
      <c r="W163" s="2770"/>
      <c r="X163" s="2770"/>
      <c r="Y163" s="2770"/>
      <c r="Z163" s="2770"/>
      <c r="AA163" s="2770"/>
      <c r="AB163" s="2770"/>
      <c r="AC163" s="2770"/>
      <c r="AD163" s="2770"/>
      <c r="AE163" s="2770"/>
      <c r="AF163" s="2770"/>
      <c r="AG163" s="2770"/>
      <c r="AH163" s="2770"/>
      <c r="AI163" s="2770"/>
      <c r="AJ163" s="2770"/>
      <c r="AK163" s="2770"/>
      <c r="AL163" s="2770"/>
      <c r="AM163" s="2770"/>
      <c r="AN163" s="2770"/>
      <c r="AO163" s="2770"/>
      <c r="AP163" s="2770"/>
      <c r="AQ163" s="2770"/>
      <c r="AR163" s="2770"/>
      <c r="AS163" s="2770"/>
      <c r="AT163" s="2770"/>
      <c r="AU163" s="2770"/>
      <c r="AV163" s="2770"/>
      <c r="AW163" s="2770"/>
      <c r="AX163" s="2770"/>
      <c r="AY163" s="2770"/>
      <c r="AZ163" s="2770"/>
      <c r="BA163" s="2770"/>
      <c r="BB163" s="2770"/>
      <c r="BC163" s="2770"/>
      <c r="BD163" s="2770"/>
      <c r="BE163" s="2770"/>
      <c r="BF163" s="2770"/>
      <c r="BG163" s="2770"/>
    </row>
    <row r="164" spans="1:59">
      <c r="A164" s="2770"/>
      <c r="B164" s="2770"/>
      <c r="C164" s="2770"/>
      <c r="D164" s="2770"/>
      <c r="E164" s="2770"/>
      <c r="F164" s="2770"/>
      <c r="G164" s="2770"/>
      <c r="H164" s="2770"/>
      <c r="I164" s="2770"/>
      <c r="J164" s="2770"/>
      <c r="K164" s="2771"/>
      <c r="L164" s="2771"/>
      <c r="M164" s="2771"/>
      <c r="N164" s="2770"/>
      <c r="O164" s="2770"/>
      <c r="P164" s="2770"/>
      <c r="Q164" s="2770"/>
      <c r="R164" s="2770"/>
      <c r="S164" s="2729"/>
      <c r="T164" s="2770"/>
      <c r="U164" s="2770"/>
      <c r="V164" s="2770"/>
      <c r="W164" s="2770"/>
      <c r="X164" s="2770"/>
      <c r="Y164" s="2770"/>
      <c r="Z164" s="2770"/>
      <c r="AA164" s="2770"/>
      <c r="AB164" s="2770"/>
      <c r="AC164" s="2770"/>
      <c r="AD164" s="2770"/>
      <c r="AE164" s="2770"/>
      <c r="AF164" s="2770"/>
      <c r="AG164" s="2770"/>
      <c r="AH164" s="2770"/>
      <c r="AI164" s="2770"/>
      <c r="AJ164" s="2770"/>
      <c r="AK164" s="2770"/>
      <c r="AL164" s="2770"/>
      <c r="AM164" s="2770"/>
      <c r="AN164" s="2770"/>
      <c r="AO164" s="2770"/>
      <c r="AP164" s="2770"/>
      <c r="AQ164" s="2770"/>
      <c r="AR164" s="2770"/>
      <c r="AS164" s="2770"/>
      <c r="AT164" s="2770"/>
      <c r="AU164" s="2770"/>
      <c r="AV164" s="2770"/>
      <c r="AW164" s="2770"/>
      <c r="AX164" s="2770"/>
      <c r="AY164" s="2770"/>
      <c r="AZ164" s="2770"/>
      <c r="BA164" s="2770"/>
      <c r="BB164" s="2770"/>
      <c r="BC164" s="2770"/>
      <c r="BD164" s="2770"/>
      <c r="BE164" s="2770"/>
      <c r="BF164" s="2770"/>
      <c r="BG164" s="2770"/>
    </row>
    <row r="165" spans="1:59">
      <c r="A165" s="2770"/>
      <c r="B165" s="2770"/>
      <c r="C165" s="2770"/>
      <c r="D165" s="2770"/>
      <c r="E165" s="2770"/>
      <c r="F165" s="2770"/>
      <c r="G165" s="2770"/>
      <c r="H165" s="2770"/>
      <c r="I165" s="2770"/>
      <c r="J165" s="2770"/>
      <c r="K165" s="2771"/>
      <c r="L165" s="2771"/>
      <c r="M165" s="2771"/>
      <c r="N165" s="2770"/>
      <c r="O165" s="2770"/>
      <c r="P165" s="2770"/>
      <c r="Q165" s="2770"/>
      <c r="R165" s="2770"/>
      <c r="S165" s="2729"/>
      <c r="T165" s="2770"/>
      <c r="U165" s="2770"/>
      <c r="V165" s="2770"/>
      <c r="W165" s="2770"/>
      <c r="X165" s="2770"/>
      <c r="Y165" s="2770"/>
      <c r="Z165" s="2770"/>
      <c r="AA165" s="2770"/>
      <c r="AB165" s="2770"/>
      <c r="AC165" s="2770"/>
      <c r="AD165" s="2770"/>
      <c r="AE165" s="2770"/>
      <c r="AF165" s="2770"/>
      <c r="AG165" s="2770"/>
      <c r="AH165" s="2770"/>
      <c r="AI165" s="2770"/>
      <c r="AJ165" s="2770"/>
      <c r="AK165" s="2770"/>
      <c r="AL165" s="2770"/>
      <c r="AM165" s="2770"/>
      <c r="AN165" s="2770"/>
      <c r="AO165" s="2770"/>
      <c r="AP165" s="2770"/>
      <c r="AQ165" s="2770"/>
      <c r="AR165" s="2770"/>
      <c r="AS165" s="2770"/>
      <c r="AT165" s="2770"/>
      <c r="AU165" s="2770"/>
      <c r="AV165" s="2770"/>
      <c r="AW165" s="2770"/>
      <c r="AX165" s="2770"/>
      <c r="AY165" s="2770"/>
      <c r="AZ165" s="2770"/>
      <c r="BA165" s="2770"/>
      <c r="BB165" s="2770"/>
      <c r="BC165" s="2770"/>
      <c r="BD165" s="2770"/>
      <c r="BE165" s="2770"/>
      <c r="BF165" s="2770"/>
      <c r="BG165" s="2770"/>
    </row>
    <row r="166" spans="1:59">
      <c r="A166" s="2770"/>
      <c r="B166" s="2770"/>
      <c r="C166" s="2770"/>
      <c r="D166" s="2770"/>
      <c r="E166" s="2770"/>
      <c r="F166" s="2770"/>
      <c r="G166" s="2770"/>
      <c r="H166" s="2770"/>
      <c r="I166" s="2770"/>
      <c r="J166" s="2770"/>
      <c r="K166" s="2771"/>
      <c r="L166" s="2771"/>
      <c r="M166" s="2771"/>
      <c r="N166" s="2770"/>
      <c r="O166" s="2770"/>
      <c r="P166" s="2770"/>
      <c r="Q166" s="2770"/>
      <c r="R166" s="2770"/>
      <c r="S166" s="2729"/>
      <c r="T166" s="2770"/>
      <c r="U166" s="2770"/>
      <c r="V166" s="2770"/>
      <c r="W166" s="2770"/>
      <c r="X166" s="2770"/>
      <c r="Y166" s="2770"/>
      <c r="Z166" s="2770"/>
      <c r="AA166" s="2770"/>
      <c r="AB166" s="2770"/>
      <c r="AC166" s="2770"/>
      <c r="AD166" s="2770"/>
      <c r="AE166" s="2770"/>
      <c r="AF166" s="2770"/>
      <c r="AG166" s="2770"/>
      <c r="AH166" s="2770"/>
      <c r="AI166" s="2770"/>
      <c r="AJ166" s="2770"/>
      <c r="AK166" s="2770"/>
      <c r="AL166" s="2770"/>
      <c r="AM166" s="2770"/>
      <c r="AN166" s="2770"/>
      <c r="AO166" s="2770"/>
      <c r="AP166" s="2770"/>
      <c r="AQ166" s="2770"/>
      <c r="AR166" s="2770"/>
      <c r="AS166" s="2770"/>
      <c r="AT166" s="2770"/>
      <c r="AU166" s="2770"/>
      <c r="AV166" s="2770"/>
      <c r="AW166" s="2770"/>
      <c r="AX166" s="2770"/>
      <c r="AY166" s="2770"/>
      <c r="AZ166" s="2770"/>
      <c r="BA166" s="2770"/>
      <c r="BB166" s="2770"/>
      <c r="BC166" s="2770"/>
      <c r="BD166" s="2770"/>
      <c r="BE166" s="2770"/>
      <c r="BF166" s="2770"/>
      <c r="BG166" s="2770"/>
    </row>
    <row r="167" spans="1:59">
      <c r="A167" s="2770"/>
      <c r="B167" s="2770"/>
      <c r="C167" s="2770"/>
      <c r="D167" s="2770"/>
      <c r="E167" s="2770"/>
      <c r="F167" s="2770"/>
      <c r="G167" s="2770"/>
      <c r="H167" s="2770"/>
      <c r="I167" s="2770"/>
      <c r="J167" s="2770"/>
      <c r="K167" s="2771"/>
      <c r="L167" s="2771"/>
      <c r="M167" s="2771"/>
      <c r="N167" s="2770"/>
      <c r="O167" s="2770"/>
      <c r="P167" s="2770"/>
      <c r="Q167" s="2770"/>
      <c r="R167" s="2770"/>
      <c r="S167" s="2729"/>
      <c r="T167" s="2770"/>
      <c r="U167" s="2770"/>
      <c r="V167" s="2770"/>
      <c r="W167" s="2770"/>
      <c r="X167" s="2770"/>
      <c r="Y167" s="2770"/>
      <c r="Z167" s="2770"/>
      <c r="AA167" s="2770"/>
      <c r="AB167" s="2770"/>
      <c r="AC167" s="2770"/>
      <c r="AD167" s="2770"/>
      <c r="AE167" s="2770"/>
      <c r="AF167" s="2770"/>
      <c r="AG167" s="2770"/>
      <c r="AH167" s="2770"/>
      <c r="AI167" s="2770"/>
      <c r="AJ167" s="2770"/>
      <c r="AK167" s="2770"/>
      <c r="AL167" s="2770"/>
      <c r="AM167" s="2770"/>
      <c r="AN167" s="2770"/>
      <c r="AO167" s="2770"/>
      <c r="AP167" s="2770"/>
      <c r="AQ167" s="2770"/>
      <c r="AR167" s="2770"/>
      <c r="AS167" s="2770"/>
      <c r="AT167" s="2770"/>
      <c r="AU167" s="2770"/>
      <c r="AV167" s="2770"/>
      <c r="AW167" s="2770"/>
      <c r="AX167" s="2770"/>
      <c r="AY167" s="2770"/>
      <c r="AZ167" s="2770"/>
      <c r="BA167" s="2770"/>
      <c r="BB167" s="2770"/>
      <c r="BC167" s="2770"/>
      <c r="BD167" s="2770"/>
      <c r="BE167" s="2770"/>
      <c r="BF167" s="2770"/>
      <c r="BG167" s="2770"/>
    </row>
    <row r="168" spans="1:59">
      <c r="A168" s="2770"/>
      <c r="B168" s="2770"/>
      <c r="C168" s="2770"/>
      <c r="D168" s="2770"/>
      <c r="E168" s="2770"/>
      <c r="F168" s="2770"/>
      <c r="G168" s="2770"/>
      <c r="H168" s="2770"/>
      <c r="I168" s="2770"/>
      <c r="J168" s="2770"/>
      <c r="K168" s="2771"/>
      <c r="L168" s="2771"/>
      <c r="M168" s="2771"/>
      <c r="N168" s="2770"/>
      <c r="O168" s="2770"/>
      <c r="P168" s="2770"/>
      <c r="Q168" s="2770"/>
      <c r="R168" s="2770"/>
      <c r="S168" s="2729"/>
      <c r="T168" s="2770"/>
      <c r="U168" s="2770"/>
      <c r="V168" s="2770"/>
      <c r="W168" s="2770"/>
      <c r="X168" s="2770"/>
      <c r="Y168" s="2770"/>
      <c r="Z168" s="2770"/>
      <c r="AA168" s="2770"/>
      <c r="AB168" s="2770"/>
      <c r="AC168" s="2770"/>
      <c r="AD168" s="2770"/>
      <c r="AE168" s="2770"/>
      <c r="AF168" s="2770"/>
      <c r="AG168" s="2770"/>
      <c r="AH168" s="2770"/>
      <c r="AI168" s="2770"/>
      <c r="AJ168" s="2770"/>
      <c r="AK168" s="2770"/>
      <c r="AL168" s="2770"/>
      <c r="AM168" s="2770"/>
      <c r="AN168" s="2770"/>
      <c r="AO168" s="2770"/>
      <c r="AP168" s="2770"/>
      <c r="AQ168" s="2770"/>
      <c r="AR168" s="2770"/>
      <c r="AS168" s="2770"/>
      <c r="AT168" s="2770"/>
      <c r="AU168" s="2770"/>
      <c r="AV168" s="2770"/>
      <c r="AW168" s="2770"/>
      <c r="AX168" s="2770"/>
      <c r="AY168" s="2770"/>
      <c r="AZ168" s="2770"/>
      <c r="BA168" s="2770"/>
      <c r="BB168" s="2770"/>
      <c r="BC168" s="2770"/>
      <c r="BD168" s="2770"/>
      <c r="BE168" s="2770"/>
      <c r="BF168" s="2770"/>
      <c r="BG168" s="2770"/>
    </row>
    <row r="169" spans="1:59">
      <c r="A169" s="2770"/>
      <c r="B169" s="2770"/>
      <c r="C169" s="2770"/>
      <c r="D169" s="2770"/>
      <c r="E169" s="2770"/>
      <c r="F169" s="2770"/>
      <c r="G169" s="2770"/>
      <c r="H169" s="2770"/>
      <c r="I169" s="2770"/>
      <c r="J169" s="2770"/>
      <c r="K169" s="2771"/>
      <c r="L169" s="2771"/>
      <c r="M169" s="2771"/>
      <c r="N169" s="2770"/>
      <c r="O169" s="2770"/>
      <c r="P169" s="2770"/>
      <c r="Q169" s="2770"/>
      <c r="R169" s="2770"/>
      <c r="S169" s="2729"/>
      <c r="T169" s="2770"/>
      <c r="U169" s="2770"/>
      <c r="V169" s="2770"/>
      <c r="W169" s="2770"/>
      <c r="X169" s="2770"/>
      <c r="Y169" s="2770"/>
      <c r="Z169" s="2770"/>
      <c r="AA169" s="2770"/>
      <c r="AB169" s="2770"/>
      <c r="AC169" s="2770"/>
      <c r="AD169" s="2770"/>
      <c r="AE169" s="2770"/>
      <c r="AF169" s="2770"/>
      <c r="AG169" s="2770"/>
      <c r="AH169" s="2770"/>
      <c r="AI169" s="2770"/>
      <c r="AJ169" s="2770"/>
      <c r="AK169" s="2770"/>
      <c r="AL169" s="2770"/>
      <c r="AM169" s="2770"/>
      <c r="AN169" s="2770"/>
      <c r="AO169" s="2770"/>
      <c r="AP169" s="2770"/>
      <c r="AQ169" s="2770"/>
      <c r="AR169" s="2770"/>
      <c r="AS169" s="2770"/>
      <c r="AT169" s="2770"/>
      <c r="AU169" s="2770"/>
      <c r="AV169" s="2770"/>
      <c r="AW169" s="2770"/>
      <c r="AX169" s="2770"/>
      <c r="AY169" s="2770"/>
      <c r="AZ169" s="2770"/>
      <c r="BA169" s="2770"/>
      <c r="BB169" s="2770"/>
      <c r="BC169" s="2770"/>
      <c r="BD169" s="2770"/>
      <c r="BE169" s="2770"/>
      <c r="BF169" s="2770"/>
      <c r="BG169" s="2770"/>
    </row>
    <row r="170" spans="1:59">
      <c r="A170" s="2770"/>
      <c r="B170" s="2770"/>
      <c r="C170" s="2770"/>
      <c r="D170" s="2770"/>
      <c r="E170" s="2770"/>
      <c r="F170" s="2770"/>
      <c r="G170" s="2770"/>
      <c r="H170" s="2770"/>
      <c r="I170" s="2770"/>
      <c r="J170" s="2770"/>
      <c r="K170" s="2771"/>
      <c r="L170" s="2771"/>
      <c r="M170" s="2771"/>
      <c r="N170" s="2770"/>
      <c r="O170" s="2770"/>
      <c r="P170" s="2770"/>
      <c r="Q170" s="2770"/>
      <c r="R170" s="2770"/>
      <c r="S170" s="2729"/>
      <c r="T170" s="2770"/>
      <c r="U170" s="2770"/>
      <c r="V170" s="2770"/>
      <c r="W170" s="2770"/>
      <c r="X170" s="2770"/>
      <c r="Y170" s="2770"/>
      <c r="Z170" s="2770"/>
      <c r="AA170" s="2770"/>
      <c r="AB170" s="2770"/>
      <c r="AC170" s="2770"/>
      <c r="AD170" s="2770"/>
      <c r="AE170" s="2770"/>
      <c r="AF170" s="2770"/>
      <c r="AG170" s="2770"/>
      <c r="AH170" s="2770"/>
      <c r="AI170" s="2770"/>
      <c r="AJ170" s="2770"/>
      <c r="AK170" s="2770"/>
      <c r="AL170" s="2770"/>
      <c r="AM170" s="2770"/>
      <c r="AN170" s="2770"/>
      <c r="AO170" s="2770"/>
      <c r="AP170" s="2770"/>
      <c r="AQ170" s="2770"/>
      <c r="AR170" s="2770"/>
      <c r="AS170" s="2770"/>
      <c r="AT170" s="2770"/>
      <c r="AU170" s="2770"/>
      <c r="AV170" s="2770"/>
      <c r="AW170" s="2770"/>
      <c r="AX170" s="2770"/>
      <c r="AY170" s="2770"/>
      <c r="AZ170" s="2770"/>
      <c r="BA170" s="2770"/>
      <c r="BB170" s="2770"/>
      <c r="BC170" s="2770"/>
      <c r="BD170" s="2770"/>
      <c r="BE170" s="2770"/>
      <c r="BF170" s="2770"/>
      <c r="BG170" s="2770"/>
    </row>
    <row r="171" spans="1:59">
      <c r="A171" s="2770"/>
      <c r="B171" s="2770"/>
      <c r="C171" s="2770"/>
      <c r="D171" s="2770"/>
      <c r="E171" s="2770"/>
      <c r="F171" s="2770"/>
      <c r="G171" s="2770"/>
      <c r="H171" s="2770"/>
      <c r="I171" s="2770"/>
      <c r="J171" s="2770"/>
      <c r="K171" s="2771"/>
      <c r="L171" s="2771"/>
      <c r="M171" s="2771"/>
      <c r="N171" s="2770"/>
      <c r="O171" s="2770"/>
      <c r="P171" s="2770"/>
      <c r="Q171" s="2770"/>
      <c r="R171" s="2770"/>
      <c r="S171" s="2729"/>
      <c r="T171" s="2770"/>
      <c r="U171" s="2770"/>
      <c r="V171" s="2770"/>
      <c r="W171" s="2770"/>
      <c r="X171" s="2770"/>
      <c r="Y171" s="2770"/>
      <c r="Z171" s="2770"/>
      <c r="AA171" s="2770"/>
      <c r="AB171" s="2770"/>
      <c r="AC171" s="2770"/>
      <c r="AD171" s="2770"/>
      <c r="AE171" s="2770"/>
      <c r="AF171" s="2770"/>
      <c r="AG171" s="2770"/>
      <c r="AH171" s="2770"/>
      <c r="AI171" s="2770"/>
      <c r="AJ171" s="2770"/>
      <c r="AK171" s="2770"/>
      <c r="AL171" s="2770"/>
      <c r="AM171" s="2770"/>
      <c r="AN171" s="2770"/>
      <c r="AO171" s="2770"/>
      <c r="AP171" s="2770"/>
      <c r="AQ171" s="2770"/>
      <c r="AR171" s="2770"/>
      <c r="AS171" s="2770"/>
      <c r="AT171" s="2770"/>
      <c r="AU171" s="2770"/>
      <c r="AV171" s="2770"/>
      <c r="AW171" s="2770"/>
      <c r="AX171" s="2770"/>
      <c r="AY171" s="2770"/>
      <c r="AZ171" s="2770"/>
      <c r="BA171" s="2770"/>
      <c r="BB171" s="2770"/>
      <c r="BC171" s="2770"/>
      <c r="BD171" s="2770"/>
      <c r="BE171" s="2770"/>
      <c r="BF171" s="2770"/>
      <c r="BG171" s="2770"/>
    </row>
    <row r="172" spans="1:59">
      <c r="A172" s="2770"/>
      <c r="B172" s="2770"/>
      <c r="C172" s="2770"/>
      <c r="D172" s="2770"/>
      <c r="E172" s="2770"/>
      <c r="F172" s="2770"/>
      <c r="G172" s="2770"/>
      <c r="H172" s="2770"/>
      <c r="I172" s="2770"/>
      <c r="J172" s="2770"/>
      <c r="K172" s="2771"/>
      <c r="L172" s="2771"/>
      <c r="M172" s="2771"/>
      <c r="N172" s="2770"/>
      <c r="O172" s="2770"/>
      <c r="P172" s="2770"/>
      <c r="Q172" s="2770"/>
      <c r="R172" s="2770"/>
      <c r="S172" s="2729"/>
      <c r="T172" s="2770"/>
      <c r="U172" s="2770"/>
      <c r="V172" s="2770"/>
      <c r="W172" s="2770"/>
      <c r="X172" s="2770"/>
      <c r="Y172" s="2770"/>
      <c r="Z172" s="2770"/>
      <c r="AA172" s="2770"/>
      <c r="AB172" s="2770"/>
      <c r="AC172" s="2770"/>
      <c r="AD172" s="2770"/>
      <c r="AE172" s="2770"/>
      <c r="AF172" s="2770"/>
      <c r="AG172" s="2770"/>
      <c r="AH172" s="2770"/>
      <c r="AI172" s="2770"/>
      <c r="AJ172" s="2770"/>
      <c r="AK172" s="2770"/>
      <c r="AL172" s="2770"/>
      <c r="AM172" s="2770"/>
      <c r="AN172" s="2770"/>
      <c r="AO172" s="2770"/>
      <c r="AP172" s="2770"/>
      <c r="AQ172" s="2770"/>
      <c r="AR172" s="2770"/>
      <c r="AS172" s="2770"/>
      <c r="AT172" s="2770"/>
      <c r="AU172" s="2770"/>
      <c r="AV172" s="2770"/>
      <c r="AW172" s="2770"/>
      <c r="AX172" s="2770"/>
      <c r="AY172" s="2770"/>
      <c r="AZ172" s="2770"/>
      <c r="BA172" s="2770"/>
      <c r="BB172" s="2770"/>
      <c r="BC172" s="2770"/>
      <c r="BD172" s="2770"/>
      <c r="BE172" s="2770"/>
      <c r="BF172" s="2770"/>
      <c r="BG172" s="2770"/>
    </row>
    <row r="173" spans="1:59">
      <c r="A173" s="2770"/>
      <c r="B173" s="2770"/>
      <c r="C173" s="2770"/>
      <c r="D173" s="2770"/>
      <c r="E173" s="2770"/>
      <c r="F173" s="2770"/>
      <c r="G173" s="2770"/>
      <c r="H173" s="2770"/>
      <c r="I173" s="2770"/>
      <c r="J173" s="2770"/>
      <c r="K173" s="2771"/>
      <c r="L173" s="2771"/>
      <c r="M173" s="2771"/>
      <c r="N173" s="2770"/>
      <c r="O173" s="2770"/>
      <c r="P173" s="2770"/>
      <c r="Q173" s="2770"/>
      <c r="R173" s="2770"/>
      <c r="S173" s="2729"/>
      <c r="T173" s="2770"/>
      <c r="U173" s="2770"/>
      <c r="V173" s="2770"/>
      <c r="W173" s="2770"/>
      <c r="X173" s="2770"/>
      <c r="Y173" s="2770"/>
      <c r="Z173" s="2770"/>
      <c r="AA173" s="2770"/>
      <c r="AB173" s="2770"/>
      <c r="AC173" s="2770"/>
      <c r="AD173" s="2770"/>
      <c r="AE173" s="2770"/>
      <c r="AF173" s="2770"/>
      <c r="AG173" s="2770"/>
      <c r="AH173" s="2770"/>
      <c r="AI173" s="2770"/>
      <c r="AJ173" s="2770"/>
      <c r="AK173" s="2770"/>
      <c r="AL173" s="2770"/>
      <c r="AM173" s="2770"/>
      <c r="AN173" s="2770"/>
      <c r="AO173" s="2770"/>
      <c r="AP173" s="2770"/>
      <c r="AQ173" s="2770"/>
      <c r="AR173" s="2770"/>
      <c r="AS173" s="2770"/>
      <c r="AT173" s="2770"/>
      <c r="AU173" s="2770"/>
      <c r="AV173" s="2770"/>
      <c r="AW173" s="2770"/>
      <c r="AX173" s="2770"/>
      <c r="AY173" s="2770"/>
      <c r="AZ173" s="2770"/>
      <c r="BA173" s="2770"/>
      <c r="BB173" s="2770"/>
      <c r="BC173" s="2770"/>
      <c r="BD173" s="2770"/>
      <c r="BE173" s="2770"/>
      <c r="BF173" s="2770"/>
      <c r="BG173" s="2770"/>
    </row>
    <row r="174" spans="1:59">
      <c r="A174" s="2770"/>
      <c r="B174" s="2770"/>
      <c r="C174" s="2770"/>
      <c r="D174" s="2770"/>
      <c r="E174" s="2770"/>
      <c r="F174" s="2770"/>
      <c r="G174" s="2770"/>
      <c r="H174" s="2770"/>
      <c r="I174" s="2770"/>
      <c r="J174" s="2770"/>
      <c r="K174" s="2771"/>
      <c r="L174" s="2771"/>
      <c r="M174" s="2771"/>
      <c r="N174" s="2770"/>
      <c r="O174" s="2770"/>
      <c r="P174" s="2770"/>
      <c r="Q174" s="2770"/>
      <c r="R174" s="2770"/>
      <c r="S174" s="2729"/>
      <c r="T174" s="2770"/>
      <c r="U174" s="2770"/>
      <c r="V174" s="2770"/>
      <c r="W174" s="2770"/>
      <c r="X174" s="2770"/>
      <c r="Y174" s="2770"/>
      <c r="Z174" s="2770"/>
      <c r="AA174" s="2770"/>
      <c r="AB174" s="2770"/>
      <c r="AC174" s="2770"/>
      <c r="AD174" s="2770"/>
      <c r="AE174" s="2770"/>
      <c r="AF174" s="2770"/>
      <c r="AG174" s="2770"/>
      <c r="AH174" s="2770"/>
      <c r="AI174" s="2770"/>
      <c r="AJ174" s="2770"/>
      <c r="AK174" s="2770"/>
      <c r="AL174" s="2770"/>
      <c r="AM174" s="2770"/>
      <c r="AN174" s="2770"/>
      <c r="AO174" s="2770"/>
      <c r="AP174" s="2770"/>
      <c r="AQ174" s="2770"/>
      <c r="AR174" s="2770"/>
      <c r="AS174" s="2770"/>
      <c r="AT174" s="2770"/>
      <c r="AU174" s="2770"/>
      <c r="AV174" s="2770"/>
      <c r="AW174" s="2770"/>
      <c r="AX174" s="2770"/>
      <c r="AY174" s="2770"/>
      <c r="AZ174" s="2770"/>
      <c r="BA174" s="2770"/>
      <c r="BB174" s="2770"/>
      <c r="BC174" s="2770"/>
      <c r="BD174" s="2770"/>
      <c r="BE174" s="2770"/>
      <c r="BF174" s="2770"/>
      <c r="BG174" s="2770"/>
    </row>
    <row r="175" spans="1:59">
      <c r="A175" s="2770"/>
      <c r="B175" s="2770"/>
      <c r="C175" s="2770"/>
      <c r="D175" s="2770"/>
      <c r="E175" s="2770"/>
      <c r="F175" s="2770"/>
      <c r="G175" s="2770"/>
      <c r="H175" s="2770"/>
      <c r="I175" s="2770"/>
      <c r="J175" s="2770"/>
      <c r="K175" s="2771"/>
      <c r="L175" s="2771"/>
      <c r="M175" s="2771"/>
      <c r="N175" s="2770"/>
      <c r="O175" s="2770"/>
      <c r="P175" s="2770"/>
      <c r="Q175" s="2770"/>
      <c r="R175" s="2770"/>
      <c r="S175" s="2729"/>
      <c r="T175" s="2770"/>
      <c r="U175" s="2770"/>
      <c r="V175" s="2770"/>
      <c r="W175" s="2770"/>
      <c r="X175" s="2770"/>
      <c r="Y175" s="2770"/>
      <c r="Z175" s="2770"/>
      <c r="AA175" s="2770"/>
      <c r="AB175" s="2770"/>
      <c r="AC175" s="2770"/>
      <c r="AD175" s="2770"/>
      <c r="AE175" s="2770"/>
      <c r="AF175" s="2770"/>
      <c r="AG175" s="2770"/>
      <c r="AH175" s="2770"/>
      <c r="AI175" s="2770"/>
      <c r="AJ175" s="2770"/>
      <c r="AK175" s="2770"/>
      <c r="AL175" s="2770"/>
      <c r="AM175" s="2770"/>
      <c r="AN175" s="2770"/>
      <c r="AO175" s="2770"/>
      <c r="AP175" s="2770"/>
      <c r="AQ175" s="2770"/>
      <c r="AR175" s="2770"/>
      <c r="AS175" s="2770"/>
      <c r="AT175" s="2770"/>
      <c r="AU175" s="2770"/>
      <c r="AV175" s="2770"/>
      <c r="AW175" s="2770"/>
      <c r="AX175" s="2770"/>
      <c r="AY175" s="2770"/>
      <c r="AZ175" s="2770"/>
      <c r="BA175" s="2770"/>
      <c r="BB175" s="2770"/>
      <c r="BC175" s="2770"/>
      <c r="BD175" s="2770"/>
      <c r="BE175" s="2770"/>
      <c r="BF175" s="2770"/>
      <c r="BG175" s="2770"/>
    </row>
    <row r="176" spans="1:59">
      <c r="A176" s="2770"/>
      <c r="B176" s="2770"/>
      <c r="C176" s="2770"/>
      <c r="D176" s="2770"/>
      <c r="E176" s="2770"/>
      <c r="F176" s="2770"/>
      <c r="G176" s="2770"/>
      <c r="H176" s="2770"/>
      <c r="I176" s="2770"/>
      <c r="J176" s="2770"/>
      <c r="K176" s="2771"/>
      <c r="L176" s="2771"/>
      <c r="M176" s="2771"/>
      <c r="N176" s="2770"/>
      <c r="O176" s="2770"/>
      <c r="P176" s="2770"/>
      <c r="Q176" s="2770"/>
      <c r="R176" s="2770"/>
      <c r="S176" s="2729"/>
      <c r="T176" s="2770"/>
      <c r="U176" s="2770"/>
      <c r="V176" s="2770"/>
      <c r="W176" s="2770"/>
      <c r="X176" s="2770"/>
      <c r="Y176" s="2770"/>
      <c r="Z176" s="2770"/>
      <c r="AA176" s="2770"/>
      <c r="AB176" s="2770"/>
      <c r="AC176" s="2770"/>
      <c r="AD176" s="2770"/>
      <c r="AE176" s="2770"/>
      <c r="AF176" s="2770"/>
      <c r="AG176" s="2770"/>
      <c r="AH176" s="2770"/>
      <c r="AI176" s="2770"/>
      <c r="AJ176" s="2770"/>
      <c r="AK176" s="2770"/>
      <c r="AL176" s="2770"/>
      <c r="AM176" s="2770"/>
      <c r="AN176" s="2770"/>
      <c r="AO176" s="2770"/>
      <c r="AP176" s="2770"/>
      <c r="AQ176" s="2770"/>
      <c r="AR176" s="2770"/>
      <c r="AS176" s="2770"/>
      <c r="AT176" s="2770"/>
      <c r="AU176" s="2770"/>
      <c r="AV176" s="2770"/>
      <c r="AW176" s="2770"/>
      <c r="AX176" s="2770"/>
      <c r="AY176" s="2770"/>
      <c r="AZ176" s="2770"/>
      <c r="BA176" s="2770"/>
      <c r="BB176" s="2770"/>
      <c r="BC176" s="2770"/>
      <c r="BD176" s="2770"/>
      <c r="BE176" s="2770"/>
      <c r="BF176" s="2770"/>
      <c r="BG176" s="2770"/>
    </row>
    <row r="177" spans="1:59">
      <c r="A177" s="2770"/>
      <c r="B177" s="2770"/>
      <c r="C177" s="2770"/>
      <c r="D177" s="2770"/>
      <c r="E177" s="2770"/>
      <c r="F177" s="2770"/>
      <c r="G177" s="2770"/>
      <c r="H177" s="2770"/>
      <c r="I177" s="2770"/>
      <c r="J177" s="2770"/>
      <c r="K177" s="2771"/>
      <c r="L177" s="2771"/>
      <c r="M177" s="2771"/>
      <c r="N177" s="2770"/>
      <c r="O177" s="2770"/>
      <c r="P177" s="2770"/>
      <c r="Q177" s="2770"/>
      <c r="R177" s="2770"/>
      <c r="S177" s="2729"/>
      <c r="T177" s="2770"/>
      <c r="U177" s="2770"/>
      <c r="V177" s="2770"/>
      <c r="W177" s="2770"/>
      <c r="X177" s="2770"/>
      <c r="Y177" s="2770"/>
      <c r="Z177" s="2770"/>
      <c r="AA177" s="2770"/>
      <c r="AB177" s="2770"/>
      <c r="AC177" s="2770"/>
      <c r="AD177" s="2770"/>
      <c r="AE177" s="2770"/>
      <c r="AF177" s="2770"/>
      <c r="AG177" s="2770"/>
      <c r="AH177" s="2770"/>
      <c r="AI177" s="2770"/>
      <c r="AJ177" s="2770"/>
      <c r="AK177" s="2770"/>
      <c r="AL177" s="2770"/>
      <c r="AM177" s="2770"/>
      <c r="AN177" s="2770"/>
      <c r="AO177" s="2770"/>
      <c r="AP177" s="2770"/>
      <c r="AQ177" s="2770"/>
      <c r="AR177" s="2770"/>
      <c r="AS177" s="2770"/>
      <c r="AT177" s="2770"/>
      <c r="AU177" s="2770"/>
      <c r="AV177" s="2770"/>
      <c r="AW177" s="2770"/>
      <c r="AX177" s="2770"/>
      <c r="AY177" s="2770"/>
      <c r="AZ177" s="2770"/>
      <c r="BA177" s="2770"/>
      <c r="BB177" s="2770"/>
      <c r="BC177" s="2770"/>
      <c r="BD177" s="2770"/>
      <c r="BE177" s="2770"/>
      <c r="BF177" s="2770"/>
      <c r="BG177" s="2770"/>
    </row>
    <row r="178" spans="1:59">
      <c r="A178" s="2770"/>
      <c r="B178" s="2770"/>
      <c r="C178" s="2770"/>
      <c r="D178" s="2770"/>
      <c r="E178" s="2770"/>
      <c r="F178" s="2770"/>
      <c r="G178" s="2770"/>
      <c r="H178" s="2770"/>
      <c r="I178" s="2770"/>
      <c r="J178" s="2770"/>
      <c r="K178" s="2771"/>
      <c r="L178" s="2771"/>
      <c r="M178" s="2771"/>
      <c r="N178" s="2770"/>
      <c r="O178" s="2770"/>
      <c r="P178" s="2770"/>
      <c r="Q178" s="2770"/>
      <c r="R178" s="2770"/>
      <c r="S178" s="2729"/>
      <c r="T178" s="2770"/>
      <c r="U178" s="2770"/>
      <c r="V178" s="2770"/>
      <c r="W178" s="2770"/>
      <c r="X178" s="2770"/>
      <c r="Y178" s="2770"/>
      <c r="Z178" s="2770"/>
      <c r="AA178" s="2770"/>
      <c r="AB178" s="2770"/>
      <c r="AC178" s="2770"/>
      <c r="AD178" s="2770"/>
      <c r="AE178" s="2770"/>
      <c r="AF178" s="2770"/>
      <c r="AG178" s="2770"/>
      <c r="AH178" s="2770"/>
      <c r="AI178" s="2770"/>
      <c r="AJ178" s="2770"/>
      <c r="AK178" s="2770"/>
      <c r="AL178" s="2770"/>
      <c r="AM178" s="2770"/>
      <c r="AN178" s="2770"/>
      <c r="AO178" s="2770"/>
      <c r="AP178" s="2770"/>
      <c r="AQ178" s="2770"/>
      <c r="AR178" s="2770"/>
      <c r="AS178" s="2770"/>
      <c r="AT178" s="2770"/>
      <c r="AU178" s="2770"/>
      <c r="AV178" s="2770"/>
      <c r="AW178" s="2770"/>
      <c r="AX178" s="2770"/>
      <c r="AY178" s="2770"/>
      <c r="AZ178" s="2770"/>
      <c r="BA178" s="2770"/>
      <c r="BB178" s="2770"/>
      <c r="BC178" s="2770"/>
      <c r="BD178" s="2770"/>
      <c r="BE178" s="2770"/>
      <c r="BF178" s="2770"/>
      <c r="BG178" s="2770"/>
    </row>
    <row r="179" spans="1:59">
      <c r="A179" s="2770"/>
      <c r="B179" s="2770"/>
      <c r="C179" s="2770"/>
      <c r="D179" s="2770"/>
      <c r="E179" s="2770"/>
      <c r="F179" s="2770"/>
      <c r="G179" s="2770"/>
      <c r="H179" s="2770"/>
      <c r="I179" s="2770"/>
      <c r="J179" s="2770"/>
      <c r="K179" s="2771"/>
      <c r="L179" s="2771"/>
      <c r="M179" s="2771"/>
      <c r="N179" s="2770"/>
      <c r="O179" s="2770"/>
      <c r="P179" s="2770"/>
      <c r="Q179" s="2770"/>
      <c r="R179" s="2770"/>
      <c r="S179" s="2729"/>
      <c r="T179" s="2770"/>
      <c r="U179" s="2770"/>
      <c r="V179" s="2770"/>
      <c r="W179" s="2770"/>
      <c r="X179" s="2770"/>
      <c r="Y179" s="2770"/>
      <c r="Z179" s="2770"/>
      <c r="AA179" s="2770"/>
      <c r="AB179" s="2770"/>
      <c r="AC179" s="2770"/>
      <c r="AD179" s="2770"/>
      <c r="AE179" s="2770"/>
      <c r="AF179" s="2770"/>
      <c r="AG179" s="2770"/>
      <c r="AH179" s="2770"/>
      <c r="AI179" s="2770"/>
      <c r="AJ179" s="2770"/>
      <c r="AK179" s="2770"/>
      <c r="AL179" s="2770"/>
      <c r="AM179" s="2770"/>
      <c r="AN179" s="2770"/>
      <c r="AO179" s="2770"/>
      <c r="AP179" s="2770"/>
      <c r="AQ179" s="2770"/>
      <c r="AR179" s="2770"/>
      <c r="AS179" s="2770"/>
      <c r="AT179" s="2770"/>
      <c r="AU179" s="2770"/>
      <c r="AV179" s="2770"/>
      <c r="AW179" s="2770"/>
      <c r="AX179" s="2770"/>
      <c r="AY179" s="2770"/>
      <c r="AZ179" s="2770"/>
      <c r="BA179" s="2770"/>
      <c r="BB179" s="2770"/>
      <c r="BC179" s="2770"/>
      <c r="BD179" s="2770"/>
      <c r="BE179" s="2770"/>
      <c r="BF179" s="2770"/>
      <c r="BG179" s="2770"/>
    </row>
    <row r="180" spans="1:59">
      <c r="A180" s="2770"/>
      <c r="B180" s="2770"/>
      <c r="C180" s="2770"/>
      <c r="D180" s="2770"/>
      <c r="E180" s="2770"/>
      <c r="F180" s="2770"/>
      <c r="G180" s="2770"/>
      <c r="H180" s="2770"/>
      <c r="I180" s="2770"/>
      <c r="J180" s="2770"/>
      <c r="K180" s="2771"/>
      <c r="L180" s="2771"/>
      <c r="M180" s="2771"/>
      <c r="N180" s="2770"/>
      <c r="O180" s="2770"/>
      <c r="P180" s="2770"/>
      <c r="Q180" s="2770"/>
      <c r="R180" s="2770"/>
      <c r="S180" s="2729"/>
      <c r="T180" s="2770"/>
      <c r="U180" s="2770"/>
      <c r="V180" s="2770"/>
      <c r="W180" s="2770"/>
      <c r="X180" s="2770"/>
      <c r="Y180" s="2770"/>
      <c r="Z180" s="2770"/>
      <c r="AA180" s="2770"/>
      <c r="AB180" s="2770"/>
      <c r="AC180" s="2770"/>
      <c r="AD180" s="2770"/>
      <c r="AE180" s="2770"/>
      <c r="AF180" s="2770"/>
      <c r="AG180" s="2770"/>
      <c r="AH180" s="2770"/>
      <c r="AI180" s="2770"/>
      <c r="AJ180" s="2770"/>
      <c r="AK180" s="2770"/>
      <c r="AL180" s="2770"/>
      <c r="AM180" s="2770"/>
      <c r="AN180" s="2770"/>
      <c r="AO180" s="2770"/>
      <c r="AP180" s="2770"/>
      <c r="AQ180" s="2770"/>
      <c r="AR180" s="2770"/>
      <c r="AS180" s="2770"/>
      <c r="AT180" s="2770"/>
      <c r="AU180" s="2770"/>
      <c r="AV180" s="2770"/>
      <c r="AW180" s="2770"/>
      <c r="AX180" s="2770"/>
      <c r="AY180" s="2770"/>
      <c r="AZ180" s="2770"/>
      <c r="BA180" s="2770"/>
      <c r="BB180" s="2770"/>
      <c r="BC180" s="2770"/>
      <c r="BD180" s="2770"/>
      <c r="BE180" s="2770"/>
      <c r="BF180" s="2770"/>
      <c r="BG180" s="2770"/>
    </row>
    <row r="181" spans="1:59">
      <c r="A181" s="2770"/>
      <c r="B181" s="2770"/>
      <c r="C181" s="2770"/>
      <c r="D181" s="2770"/>
      <c r="E181" s="2770"/>
      <c r="F181" s="2770"/>
      <c r="G181" s="2770"/>
      <c r="H181" s="2770"/>
      <c r="I181" s="2770"/>
      <c r="J181" s="2770"/>
      <c r="K181" s="2771"/>
      <c r="L181" s="2771"/>
      <c r="M181" s="2771"/>
      <c r="N181" s="2770"/>
      <c r="O181" s="2770"/>
      <c r="P181" s="2770"/>
      <c r="Q181" s="2770"/>
      <c r="R181" s="2770"/>
      <c r="S181" s="2729"/>
      <c r="T181" s="2770"/>
      <c r="U181" s="2770"/>
      <c r="V181" s="2770"/>
      <c r="W181" s="2770"/>
      <c r="X181" s="2770"/>
      <c r="Y181" s="2770"/>
      <c r="Z181" s="2770"/>
      <c r="AA181" s="2770"/>
      <c r="AB181" s="2770"/>
      <c r="AC181" s="2770"/>
      <c r="AD181" s="2770"/>
      <c r="AE181" s="2770"/>
      <c r="AF181" s="2770"/>
      <c r="AG181" s="2770"/>
      <c r="AH181" s="2770"/>
      <c r="AI181" s="2770"/>
      <c r="AJ181" s="2770"/>
      <c r="AK181" s="2770"/>
      <c r="AL181" s="2770"/>
      <c r="AM181" s="2770"/>
      <c r="AN181" s="2770"/>
      <c r="AO181" s="2770"/>
      <c r="AP181" s="2770"/>
      <c r="AQ181" s="2770"/>
      <c r="AR181" s="2770"/>
      <c r="AS181" s="2770"/>
      <c r="AT181" s="2770"/>
      <c r="AU181" s="2770"/>
      <c r="AV181" s="2770"/>
      <c r="AW181" s="2770"/>
      <c r="AX181" s="2770"/>
      <c r="AY181" s="2770"/>
      <c r="AZ181" s="2770"/>
      <c r="BA181" s="2770"/>
      <c r="BB181" s="2770"/>
      <c r="BC181" s="2770"/>
      <c r="BD181" s="2770"/>
      <c r="BE181" s="2770"/>
      <c r="BF181" s="2770"/>
      <c r="BG181" s="2770"/>
    </row>
    <row r="182" spans="1:59">
      <c r="A182" s="2770"/>
      <c r="B182" s="2770"/>
      <c r="C182" s="2770"/>
      <c r="D182" s="2770"/>
      <c r="E182" s="2770"/>
      <c r="F182" s="2770"/>
      <c r="G182" s="2770"/>
      <c r="H182" s="2770"/>
      <c r="I182" s="2770"/>
      <c r="J182" s="2770"/>
      <c r="K182" s="2771"/>
      <c r="L182" s="2771"/>
      <c r="M182" s="2771"/>
      <c r="N182" s="2770"/>
      <c r="O182" s="2770"/>
      <c r="P182" s="2770"/>
      <c r="Q182" s="2770"/>
      <c r="R182" s="2770"/>
      <c r="S182" s="2729"/>
      <c r="T182" s="2770"/>
      <c r="U182" s="2770"/>
      <c r="V182" s="2770"/>
      <c r="W182" s="2770"/>
      <c r="X182" s="2770"/>
      <c r="Y182" s="2770"/>
      <c r="Z182" s="2770"/>
      <c r="AA182" s="2770"/>
      <c r="AB182" s="2770"/>
      <c r="AC182" s="2770"/>
      <c r="AD182" s="2770"/>
      <c r="AE182" s="2770"/>
      <c r="AF182" s="2770"/>
      <c r="AG182" s="2770"/>
      <c r="AH182" s="2770"/>
      <c r="AI182" s="2770"/>
      <c r="AJ182" s="2770"/>
      <c r="AK182" s="2770"/>
      <c r="AL182" s="2770"/>
      <c r="AM182" s="2770"/>
      <c r="AN182" s="2770"/>
      <c r="AO182" s="2770"/>
      <c r="AP182" s="2770"/>
      <c r="AQ182" s="2770"/>
      <c r="AR182" s="2770"/>
      <c r="AS182" s="2770"/>
      <c r="AT182" s="2770"/>
      <c r="AU182" s="2770"/>
      <c r="AV182" s="2770"/>
      <c r="AW182" s="2770"/>
      <c r="AX182" s="2770"/>
      <c r="AY182" s="2770"/>
      <c r="AZ182" s="2770"/>
      <c r="BA182" s="2770"/>
      <c r="BB182" s="2770"/>
      <c r="BC182" s="2770"/>
      <c r="BD182" s="2770"/>
      <c r="BE182" s="2770"/>
      <c r="BF182" s="2770"/>
      <c r="BG182" s="2770"/>
    </row>
    <row r="183" spans="1:59">
      <c r="A183" s="2770"/>
      <c r="B183" s="2770"/>
      <c r="C183" s="2770"/>
      <c r="D183" s="2770"/>
      <c r="E183" s="2770"/>
      <c r="F183" s="2770"/>
      <c r="G183" s="2770"/>
      <c r="H183" s="2770"/>
      <c r="I183" s="2770"/>
      <c r="J183" s="2770"/>
      <c r="K183" s="2771"/>
      <c r="L183" s="2771"/>
      <c r="M183" s="2771"/>
      <c r="N183" s="2770"/>
      <c r="O183" s="2770"/>
      <c r="P183" s="2770"/>
      <c r="Q183" s="2770"/>
      <c r="R183" s="2770"/>
      <c r="S183" s="2729"/>
      <c r="T183" s="2770"/>
      <c r="U183" s="2770"/>
      <c r="V183" s="2770"/>
      <c r="W183" s="2770"/>
      <c r="X183" s="2770"/>
      <c r="Y183" s="2770"/>
      <c r="Z183" s="2770"/>
      <c r="AA183" s="2770"/>
      <c r="AB183" s="2770"/>
      <c r="AC183" s="2770"/>
      <c r="AD183" s="2770"/>
      <c r="AE183" s="2770"/>
      <c r="AF183" s="2770"/>
      <c r="AG183" s="2770"/>
      <c r="AH183" s="2770"/>
      <c r="AI183" s="2770"/>
      <c r="AJ183" s="2770"/>
      <c r="AK183" s="2770"/>
      <c r="AL183" s="2770"/>
      <c r="AM183" s="2770"/>
      <c r="AN183" s="2770"/>
      <c r="AO183" s="2770"/>
      <c r="AP183" s="2770"/>
      <c r="AQ183" s="2770"/>
      <c r="AR183" s="2770"/>
      <c r="AS183" s="2770"/>
      <c r="AT183" s="2770"/>
      <c r="AU183" s="2770"/>
      <c r="AV183" s="2770"/>
      <c r="AW183" s="2770"/>
      <c r="AX183" s="2770"/>
      <c r="AY183" s="2770"/>
      <c r="AZ183" s="2770"/>
      <c r="BA183" s="2770"/>
      <c r="BB183" s="2770"/>
      <c r="BC183" s="2770"/>
      <c r="BD183" s="2770"/>
      <c r="BE183" s="2770"/>
      <c r="BF183" s="2770"/>
      <c r="BG183" s="2770"/>
    </row>
    <row r="184" spans="1:59">
      <c r="A184" s="2770"/>
      <c r="B184" s="2770"/>
      <c r="C184" s="2770"/>
      <c r="D184" s="2770"/>
      <c r="E184" s="2770"/>
      <c r="F184" s="2770"/>
      <c r="G184" s="2770"/>
      <c r="H184" s="2770"/>
      <c r="I184" s="2770"/>
      <c r="J184" s="2770"/>
      <c r="K184" s="2771"/>
      <c r="L184" s="2771"/>
      <c r="M184" s="2771"/>
      <c r="N184" s="2770"/>
      <c r="O184" s="2770"/>
      <c r="P184" s="2770"/>
      <c r="Q184" s="2770"/>
      <c r="R184" s="2770"/>
      <c r="S184" s="2729"/>
      <c r="T184" s="2770"/>
      <c r="U184" s="2770"/>
      <c r="V184" s="2770"/>
      <c r="W184" s="2770"/>
      <c r="X184" s="2770"/>
      <c r="Y184" s="2770"/>
      <c r="Z184" s="2770"/>
      <c r="AA184" s="2770"/>
      <c r="AB184" s="2770"/>
      <c r="AC184" s="2770"/>
      <c r="AD184" s="2770"/>
      <c r="AE184" s="2770"/>
      <c r="AF184" s="2770"/>
      <c r="AG184" s="2770"/>
      <c r="AH184" s="2770"/>
      <c r="AI184" s="2770"/>
      <c r="AJ184" s="2770"/>
      <c r="AK184" s="2770"/>
      <c r="AL184" s="2770"/>
      <c r="AM184" s="2770"/>
      <c r="AN184" s="2770"/>
      <c r="AO184" s="2770"/>
      <c r="AP184" s="2770"/>
      <c r="AQ184" s="2770"/>
      <c r="AR184" s="2770"/>
      <c r="AS184" s="2770"/>
      <c r="AT184" s="2770"/>
      <c r="AU184" s="2770"/>
      <c r="AV184" s="2770"/>
      <c r="AW184" s="2770"/>
      <c r="AX184" s="2770"/>
      <c r="AY184" s="2770"/>
      <c r="AZ184" s="2770"/>
      <c r="BA184" s="2770"/>
      <c r="BB184" s="2770"/>
      <c r="BC184" s="2770"/>
      <c r="BD184" s="2770"/>
      <c r="BE184" s="2770"/>
      <c r="BF184" s="2770"/>
      <c r="BG184" s="2770"/>
    </row>
    <row r="185" spans="1:59">
      <c r="A185" s="2770"/>
      <c r="B185" s="2770"/>
      <c r="C185" s="2770"/>
      <c r="D185" s="2770"/>
      <c r="E185" s="2770"/>
      <c r="F185" s="2770"/>
      <c r="G185" s="2770"/>
      <c r="H185" s="2770"/>
      <c r="I185" s="2770"/>
      <c r="J185" s="2770"/>
      <c r="K185" s="2771"/>
      <c r="L185" s="2771"/>
      <c r="M185" s="2771"/>
      <c r="N185" s="2770"/>
      <c r="O185" s="2770"/>
      <c r="P185" s="2770"/>
      <c r="Q185" s="2770"/>
      <c r="R185" s="2770"/>
      <c r="S185" s="2729"/>
      <c r="T185" s="2770"/>
      <c r="U185" s="2770"/>
      <c r="V185" s="2770"/>
      <c r="W185" s="2770"/>
      <c r="X185" s="2770"/>
      <c r="Y185" s="2770"/>
      <c r="Z185" s="2770"/>
      <c r="AA185" s="2770"/>
      <c r="AB185" s="2770"/>
      <c r="AC185" s="2770"/>
      <c r="AD185" s="2770"/>
      <c r="AE185" s="2770"/>
      <c r="AF185" s="2770"/>
      <c r="AG185" s="2770"/>
      <c r="AH185" s="2770"/>
      <c r="AI185" s="2770"/>
      <c r="AJ185" s="2770"/>
      <c r="AK185" s="2770"/>
      <c r="AL185" s="2770"/>
      <c r="AM185" s="2770"/>
      <c r="AN185" s="2770"/>
      <c r="AO185" s="2770"/>
      <c r="AP185" s="2770"/>
      <c r="AQ185" s="2770"/>
      <c r="AR185" s="2770"/>
      <c r="AS185" s="2770"/>
      <c r="AT185" s="2770"/>
      <c r="AU185" s="2770"/>
      <c r="AV185" s="2770"/>
      <c r="AW185" s="2770"/>
      <c r="AX185" s="2770"/>
      <c r="AY185" s="2770"/>
      <c r="AZ185" s="2770"/>
      <c r="BA185" s="2770"/>
      <c r="BB185" s="2770"/>
      <c r="BC185" s="2770"/>
      <c r="BD185" s="2770"/>
      <c r="BE185" s="2770"/>
      <c r="BF185" s="2770"/>
      <c r="BG185" s="2770"/>
    </row>
    <row r="186" spans="1:59">
      <c r="A186" s="2770"/>
      <c r="B186" s="2770"/>
      <c r="C186" s="2770"/>
      <c r="D186" s="2770"/>
      <c r="E186" s="2770"/>
      <c r="F186" s="2770"/>
      <c r="G186" s="2770"/>
      <c r="H186" s="2770"/>
      <c r="I186" s="2770"/>
      <c r="J186" s="2770"/>
      <c r="K186" s="2771"/>
      <c r="L186" s="2771"/>
      <c r="M186" s="2771"/>
      <c r="N186" s="2770"/>
      <c r="O186" s="2770"/>
      <c r="P186" s="2770"/>
      <c r="Q186" s="2770"/>
      <c r="R186" s="2770"/>
      <c r="S186" s="2729"/>
      <c r="T186" s="2770"/>
      <c r="U186" s="2770"/>
      <c r="V186" s="2770"/>
      <c r="W186" s="2770"/>
      <c r="X186" s="2770"/>
      <c r="Y186" s="2770"/>
      <c r="Z186" s="2770"/>
      <c r="AA186" s="2770"/>
      <c r="AB186" s="2770"/>
      <c r="AC186" s="2770"/>
      <c r="AD186" s="2770"/>
      <c r="AE186" s="2770"/>
      <c r="AF186" s="2770"/>
      <c r="AG186" s="2770"/>
      <c r="AH186" s="2770"/>
      <c r="AI186" s="2770"/>
      <c r="AJ186" s="2770"/>
      <c r="AK186" s="2770"/>
      <c r="AL186" s="2770"/>
      <c r="AM186" s="2770"/>
      <c r="AN186" s="2770"/>
      <c r="AO186" s="2770"/>
      <c r="AP186" s="2770"/>
      <c r="AQ186" s="2770"/>
      <c r="AR186" s="2770"/>
      <c r="AS186" s="2770"/>
      <c r="AT186" s="2770"/>
      <c r="AU186" s="2770"/>
      <c r="AV186" s="2770"/>
      <c r="AW186" s="2770"/>
      <c r="AX186" s="2770"/>
      <c r="AY186" s="2770"/>
      <c r="AZ186" s="2770"/>
      <c r="BA186" s="2770"/>
      <c r="BB186" s="2770"/>
      <c r="BC186" s="2770"/>
      <c r="BD186" s="2770"/>
      <c r="BE186" s="2770"/>
      <c r="BF186" s="2770"/>
      <c r="BG186" s="2770"/>
    </row>
    <row r="187" spans="1:59">
      <c r="A187" s="2770"/>
      <c r="B187" s="2770"/>
      <c r="C187" s="2770"/>
      <c r="D187" s="2770"/>
      <c r="E187" s="2770"/>
      <c r="F187" s="2770"/>
      <c r="G187" s="2770"/>
      <c r="H187" s="2770"/>
      <c r="I187" s="2770"/>
      <c r="J187" s="2770"/>
      <c r="K187" s="2771"/>
      <c r="L187" s="2771"/>
      <c r="M187" s="2771"/>
      <c r="N187" s="2770"/>
      <c r="O187" s="2770"/>
      <c r="P187" s="2770"/>
      <c r="Q187" s="2770"/>
      <c r="R187" s="2770"/>
      <c r="S187" s="2729"/>
      <c r="T187" s="2770"/>
      <c r="U187" s="2770"/>
      <c r="V187" s="2770"/>
      <c r="W187" s="2770"/>
      <c r="X187" s="2770"/>
      <c r="Y187" s="2770"/>
      <c r="Z187" s="2770"/>
      <c r="AA187" s="2770"/>
      <c r="AB187" s="2770"/>
      <c r="AC187" s="2770"/>
      <c r="AD187" s="2770"/>
      <c r="AE187" s="2770"/>
      <c r="AF187" s="2770"/>
      <c r="AG187" s="2770"/>
      <c r="AH187" s="2770"/>
      <c r="AI187" s="2770"/>
      <c r="AJ187" s="2770"/>
      <c r="AK187" s="2770"/>
      <c r="AL187" s="2770"/>
      <c r="AM187" s="2770"/>
      <c r="AN187" s="2770"/>
      <c r="AO187" s="2770"/>
      <c r="AP187" s="2770"/>
      <c r="AQ187" s="2770"/>
      <c r="AR187" s="2770"/>
      <c r="AS187" s="2770"/>
      <c r="AT187" s="2770"/>
      <c r="AU187" s="2770"/>
      <c r="AV187" s="2770"/>
      <c r="AW187" s="2770"/>
      <c r="AX187" s="2770"/>
      <c r="AY187" s="2770"/>
      <c r="AZ187" s="2770"/>
      <c r="BA187" s="2770"/>
      <c r="BB187" s="2770"/>
      <c r="BC187" s="2770"/>
      <c r="BD187" s="2770"/>
      <c r="BE187" s="2770"/>
      <c r="BF187" s="2770"/>
      <c r="BG187" s="2770"/>
    </row>
    <row r="188" spans="1:59">
      <c r="A188" s="2770"/>
      <c r="B188" s="2770"/>
      <c r="C188" s="2770"/>
      <c r="D188" s="2770"/>
      <c r="E188" s="2770"/>
      <c r="F188" s="2770"/>
      <c r="G188" s="2770"/>
      <c r="H188" s="2770"/>
      <c r="I188" s="2770"/>
      <c r="J188" s="2770"/>
      <c r="K188" s="2771"/>
      <c r="L188" s="2771"/>
      <c r="M188" s="2771"/>
      <c r="N188" s="2770"/>
      <c r="O188" s="2770"/>
      <c r="P188" s="2770"/>
      <c r="Q188" s="2770"/>
      <c r="R188" s="2770"/>
      <c r="S188" s="2729"/>
      <c r="T188" s="2770"/>
      <c r="U188" s="2770"/>
      <c r="V188" s="2770"/>
      <c r="W188" s="2770"/>
      <c r="X188" s="2770"/>
      <c r="Y188" s="2770"/>
      <c r="Z188" s="2770"/>
      <c r="AA188" s="2770"/>
      <c r="AB188" s="2770"/>
      <c r="AC188" s="2770"/>
      <c r="AD188" s="2770"/>
      <c r="AE188" s="2770"/>
      <c r="AF188" s="2770"/>
      <c r="AG188" s="2770"/>
      <c r="AH188" s="2770"/>
      <c r="AI188" s="2770"/>
      <c r="AJ188" s="2770"/>
      <c r="AK188" s="2770"/>
      <c r="AL188" s="2770"/>
      <c r="AM188" s="2770"/>
      <c r="AN188" s="2770"/>
      <c r="AO188" s="2770"/>
      <c r="AP188" s="2770"/>
      <c r="AQ188" s="2770"/>
      <c r="AR188" s="2770"/>
      <c r="AS188" s="2770"/>
      <c r="AT188" s="2770"/>
      <c r="AU188" s="2770"/>
      <c r="AV188" s="2770"/>
      <c r="AW188" s="2770"/>
      <c r="AX188" s="2770"/>
      <c r="AY188" s="2770"/>
      <c r="AZ188" s="2770"/>
      <c r="BA188" s="2770"/>
      <c r="BB188" s="2770"/>
      <c r="BC188" s="2770"/>
      <c r="BD188" s="2770"/>
      <c r="BE188" s="2770"/>
      <c r="BF188" s="2770"/>
      <c r="BG188" s="2770"/>
    </row>
    <row r="189" spans="1:59">
      <c r="A189" s="2770"/>
      <c r="B189" s="2770"/>
      <c r="C189" s="2770"/>
      <c r="D189" s="2770"/>
      <c r="E189" s="2770"/>
      <c r="F189" s="2770"/>
      <c r="G189" s="2770"/>
      <c r="H189" s="2770"/>
      <c r="I189" s="2770"/>
      <c r="J189" s="2770"/>
      <c r="K189" s="2771"/>
      <c r="L189" s="2771"/>
      <c r="M189" s="2771"/>
      <c r="N189" s="2770"/>
      <c r="O189" s="2770"/>
      <c r="P189" s="2770"/>
      <c r="Q189" s="2770"/>
      <c r="R189" s="2770"/>
      <c r="S189" s="2729"/>
      <c r="T189" s="2770"/>
      <c r="U189" s="2770"/>
      <c r="V189" s="2770"/>
      <c r="W189" s="2770"/>
      <c r="X189" s="2770"/>
      <c r="Y189" s="2770"/>
      <c r="Z189" s="2770"/>
      <c r="AA189" s="2770"/>
      <c r="AB189" s="2770"/>
      <c r="AC189" s="2770"/>
      <c r="AD189" s="2770"/>
      <c r="AE189" s="2770"/>
      <c r="AF189" s="2770"/>
      <c r="AG189" s="2770"/>
      <c r="AH189" s="2770"/>
      <c r="AI189" s="2770"/>
      <c r="AJ189" s="2770"/>
      <c r="AK189" s="2770"/>
      <c r="AL189" s="2770"/>
      <c r="AM189" s="2770"/>
      <c r="AN189" s="2770"/>
      <c r="AO189" s="2770"/>
      <c r="AP189" s="2770"/>
      <c r="AQ189" s="2770"/>
      <c r="AR189" s="2770"/>
      <c r="AS189" s="2770"/>
      <c r="AT189" s="2770"/>
      <c r="AU189" s="2770"/>
      <c r="AV189" s="2770"/>
      <c r="AW189" s="2770"/>
      <c r="AX189" s="2770"/>
      <c r="AY189" s="2770"/>
      <c r="AZ189" s="2770"/>
      <c r="BA189" s="2770"/>
      <c r="BB189" s="2770"/>
      <c r="BC189" s="2770"/>
      <c r="BD189" s="2770"/>
      <c r="BE189" s="2770"/>
      <c r="BF189" s="2770"/>
      <c r="BG189" s="2770"/>
    </row>
    <row r="190" spans="1:59">
      <c r="A190" s="2770"/>
      <c r="B190" s="2770"/>
      <c r="C190" s="2770"/>
      <c r="D190" s="2770"/>
      <c r="E190" s="2770"/>
      <c r="F190" s="2770"/>
      <c r="G190" s="2770"/>
      <c r="H190" s="2770"/>
      <c r="I190" s="2770"/>
      <c r="J190" s="2770"/>
      <c r="K190" s="2771"/>
      <c r="L190" s="2771"/>
      <c r="M190" s="2771"/>
      <c r="N190" s="2770"/>
      <c r="O190" s="2770"/>
      <c r="P190" s="2770"/>
      <c r="Q190" s="2770"/>
      <c r="R190" s="2770"/>
      <c r="S190" s="2729"/>
      <c r="T190" s="2770"/>
      <c r="U190" s="2770"/>
      <c r="V190" s="2770"/>
      <c r="W190" s="2770"/>
      <c r="X190" s="2770"/>
      <c r="Y190" s="2770"/>
      <c r="Z190" s="2770"/>
      <c r="AA190" s="2770"/>
      <c r="AB190" s="2770"/>
      <c r="AC190" s="2770"/>
      <c r="AD190" s="2770"/>
      <c r="AE190" s="2770"/>
      <c r="AF190" s="2770"/>
      <c r="AG190" s="2770"/>
      <c r="AH190" s="2770"/>
      <c r="AI190" s="2770"/>
      <c r="AJ190" s="2770"/>
      <c r="AK190" s="2770"/>
      <c r="AL190" s="2770"/>
      <c r="AM190" s="2770"/>
      <c r="AN190" s="2770"/>
      <c r="AO190" s="2770"/>
      <c r="AP190" s="2770"/>
      <c r="AQ190" s="2770"/>
      <c r="AR190" s="2770"/>
      <c r="AS190" s="2770"/>
      <c r="AT190" s="2770"/>
      <c r="AU190" s="2770"/>
      <c r="AV190" s="2770"/>
      <c r="AW190" s="2770"/>
      <c r="AX190" s="2770"/>
      <c r="AY190" s="2770"/>
      <c r="AZ190" s="2770"/>
      <c r="BA190" s="2770"/>
      <c r="BB190" s="2770"/>
      <c r="BC190" s="2770"/>
      <c r="BD190" s="2770"/>
      <c r="BE190" s="2770"/>
      <c r="BF190" s="2770"/>
      <c r="BG190" s="2770"/>
    </row>
    <row r="191" spans="1:59">
      <c r="A191" s="2770"/>
      <c r="B191" s="2770"/>
      <c r="C191" s="2770"/>
      <c r="D191" s="2770"/>
      <c r="E191" s="2770"/>
      <c r="F191" s="2770"/>
      <c r="G191" s="2770"/>
      <c r="H191" s="2770"/>
      <c r="I191" s="2770"/>
      <c r="J191" s="2770"/>
      <c r="K191" s="2771"/>
      <c r="L191" s="2771"/>
      <c r="M191" s="2771"/>
      <c r="N191" s="2770"/>
      <c r="O191" s="2770"/>
      <c r="P191" s="2770"/>
      <c r="Q191" s="2770"/>
      <c r="R191" s="2770"/>
      <c r="S191" s="2729"/>
      <c r="T191" s="2770"/>
      <c r="U191" s="2770"/>
      <c r="V191" s="2770"/>
      <c r="W191" s="2770"/>
      <c r="X191" s="2770"/>
      <c r="Y191" s="2770"/>
      <c r="Z191" s="2770"/>
      <c r="AA191" s="2770"/>
      <c r="AB191" s="2770"/>
      <c r="AC191" s="2770"/>
      <c r="AD191" s="2770"/>
      <c r="AE191" s="2770"/>
      <c r="AF191" s="2770"/>
      <c r="AG191" s="2770"/>
      <c r="AH191" s="2770"/>
      <c r="AI191" s="2770"/>
      <c r="AJ191" s="2770"/>
      <c r="AK191" s="2770"/>
      <c r="AL191" s="2770"/>
      <c r="AM191" s="2770"/>
      <c r="AN191" s="2770"/>
      <c r="AO191" s="2770"/>
      <c r="AP191" s="2770"/>
      <c r="AQ191" s="2770"/>
      <c r="AR191" s="2770"/>
      <c r="AS191" s="2770"/>
      <c r="AT191" s="2770"/>
      <c r="AU191" s="2770"/>
      <c r="AV191" s="2770"/>
      <c r="AW191" s="2770"/>
      <c r="AX191" s="2770"/>
      <c r="AY191" s="2770"/>
      <c r="AZ191" s="2770"/>
      <c r="BA191" s="2770"/>
      <c r="BB191" s="2770"/>
      <c r="BC191" s="2770"/>
      <c r="BD191" s="2770"/>
      <c r="BE191" s="2770"/>
      <c r="BF191" s="2770"/>
      <c r="BG191" s="2770"/>
    </row>
    <row r="192" spans="1:59">
      <c r="A192" s="2770"/>
      <c r="B192" s="2770"/>
      <c r="C192" s="2770"/>
      <c r="D192" s="2770"/>
      <c r="E192" s="2770"/>
      <c r="F192" s="2770"/>
      <c r="G192" s="2770"/>
      <c r="H192" s="2770"/>
      <c r="I192" s="2770"/>
      <c r="J192" s="2770"/>
      <c r="K192" s="2771"/>
      <c r="L192" s="2771"/>
      <c r="M192" s="2771"/>
      <c r="N192" s="2770"/>
      <c r="O192" s="2770"/>
      <c r="P192" s="2770"/>
      <c r="Q192" s="2770"/>
      <c r="R192" s="2770"/>
      <c r="S192" s="2729"/>
      <c r="T192" s="2770"/>
      <c r="U192" s="2770"/>
      <c r="V192" s="2770"/>
      <c r="W192" s="2770"/>
      <c r="X192" s="2770"/>
      <c r="Y192" s="2770"/>
      <c r="Z192" s="2770"/>
      <c r="AA192" s="2770"/>
      <c r="AB192" s="2770"/>
      <c r="AC192" s="2770"/>
      <c r="AD192" s="2770"/>
      <c r="AE192" s="2770"/>
      <c r="AF192" s="2770"/>
      <c r="AG192" s="2770"/>
      <c r="AH192" s="2770"/>
      <c r="AI192" s="2770"/>
      <c r="AJ192" s="2770"/>
      <c r="AK192" s="2770"/>
      <c r="AL192" s="2770"/>
      <c r="AM192" s="2770"/>
      <c r="AN192" s="2770"/>
      <c r="AO192" s="2770"/>
      <c r="AP192" s="2770"/>
      <c r="AQ192" s="2770"/>
      <c r="AR192" s="2770"/>
      <c r="AS192" s="2770"/>
      <c r="AT192" s="2770"/>
      <c r="AU192" s="2770"/>
      <c r="AV192" s="2770"/>
      <c r="AW192" s="2770"/>
      <c r="AX192" s="2770"/>
      <c r="AY192" s="2770"/>
      <c r="AZ192" s="2770"/>
      <c r="BA192" s="2770"/>
      <c r="BB192" s="2770"/>
      <c r="BC192" s="2770"/>
      <c r="BD192" s="2770"/>
      <c r="BE192" s="2770"/>
      <c r="BF192" s="2770"/>
      <c r="BG192" s="2770"/>
    </row>
    <row r="193" spans="1:59">
      <c r="A193" s="2770"/>
      <c r="B193" s="2770"/>
      <c r="C193" s="2770"/>
      <c r="D193" s="2770"/>
      <c r="E193" s="2770"/>
      <c r="F193" s="2770"/>
      <c r="G193" s="2770"/>
      <c r="H193" s="2770"/>
      <c r="I193" s="2770"/>
      <c r="J193" s="2770"/>
      <c r="K193" s="2771"/>
      <c r="L193" s="2771"/>
      <c r="M193" s="2771"/>
      <c r="N193" s="2770"/>
      <c r="O193" s="2770"/>
      <c r="P193" s="2770"/>
      <c r="Q193" s="2770"/>
      <c r="R193" s="2770"/>
      <c r="S193" s="2729"/>
      <c r="T193" s="2770"/>
      <c r="U193" s="2770"/>
      <c r="V193" s="2770"/>
      <c r="W193" s="2770"/>
      <c r="X193" s="2770"/>
      <c r="Y193" s="2770"/>
      <c r="Z193" s="2770"/>
      <c r="AA193" s="2770"/>
      <c r="AB193" s="2770"/>
      <c r="AC193" s="2770"/>
      <c r="AD193" s="2770"/>
      <c r="AE193" s="2770"/>
      <c r="AF193" s="2770"/>
      <c r="AG193" s="2770"/>
      <c r="AH193" s="2770"/>
      <c r="AI193" s="2770"/>
      <c r="AJ193" s="2770"/>
      <c r="AK193" s="2770"/>
      <c r="AL193" s="2770"/>
      <c r="AM193" s="2770"/>
      <c r="AN193" s="2770"/>
      <c r="AO193" s="2770"/>
      <c r="AP193" s="2770"/>
      <c r="AQ193" s="2770"/>
      <c r="AR193" s="2770"/>
      <c r="AS193" s="2770"/>
      <c r="AT193" s="2770"/>
      <c r="AU193" s="2770"/>
      <c r="AV193" s="2770"/>
      <c r="AW193" s="2770"/>
      <c r="AX193" s="2770"/>
      <c r="AY193" s="2770"/>
      <c r="AZ193" s="2770"/>
      <c r="BA193" s="2770"/>
      <c r="BB193" s="2770"/>
      <c r="BC193" s="2770"/>
      <c r="BD193" s="2770"/>
      <c r="BE193" s="2770"/>
      <c r="BF193" s="2770"/>
      <c r="BG193" s="2770"/>
    </row>
    <row r="194" spans="1:59">
      <c r="A194" s="2770"/>
      <c r="B194" s="2770"/>
      <c r="C194" s="2770"/>
      <c r="D194" s="2770"/>
      <c r="E194" s="2770"/>
      <c r="F194" s="2770"/>
      <c r="G194" s="2770"/>
      <c r="H194" s="2770"/>
      <c r="I194" s="2770"/>
      <c r="J194" s="2770"/>
      <c r="K194" s="2771"/>
      <c r="L194" s="2771"/>
      <c r="M194" s="2771"/>
      <c r="N194" s="2770"/>
      <c r="O194" s="2770"/>
      <c r="P194" s="2770"/>
      <c r="Q194" s="2770"/>
      <c r="R194" s="2770"/>
      <c r="S194" s="2729"/>
      <c r="T194" s="2770"/>
      <c r="U194" s="2770"/>
      <c r="V194" s="2770"/>
      <c r="W194" s="2770"/>
      <c r="X194" s="2770"/>
      <c r="Y194" s="2770"/>
      <c r="Z194" s="2770"/>
      <c r="AA194" s="2770"/>
      <c r="AB194" s="2770"/>
      <c r="AC194" s="2770"/>
      <c r="AD194" s="2770"/>
      <c r="AE194" s="2770"/>
      <c r="AF194" s="2770"/>
      <c r="AG194" s="2770"/>
      <c r="AH194" s="2770"/>
      <c r="AI194" s="2770"/>
      <c r="AJ194" s="2770"/>
      <c r="AK194" s="2770"/>
      <c r="AL194" s="2770"/>
      <c r="AM194" s="2770"/>
      <c r="AN194" s="2770"/>
      <c r="AO194" s="2770"/>
      <c r="AP194" s="2770"/>
      <c r="AQ194" s="2770"/>
      <c r="AR194" s="2770"/>
      <c r="AS194" s="2770"/>
      <c r="AT194" s="2770"/>
      <c r="AU194" s="2770"/>
      <c r="AV194" s="2770"/>
      <c r="AW194" s="2770"/>
      <c r="AX194" s="2770"/>
      <c r="AY194" s="2770"/>
      <c r="AZ194" s="2770"/>
      <c r="BA194" s="2770"/>
      <c r="BB194" s="2770"/>
      <c r="BC194" s="2770"/>
      <c r="BD194" s="2770"/>
      <c r="BE194" s="2770"/>
      <c r="BF194" s="2770"/>
      <c r="BG194" s="2770"/>
    </row>
    <row r="195" spans="1:59">
      <c r="A195" s="2770"/>
      <c r="B195" s="2770"/>
      <c r="C195" s="2770"/>
      <c r="D195" s="2770"/>
      <c r="E195" s="2770"/>
      <c r="F195" s="2770"/>
      <c r="G195" s="2770"/>
      <c r="H195" s="2770"/>
      <c r="I195" s="2770"/>
      <c r="J195" s="2770"/>
      <c r="K195" s="2771"/>
      <c r="L195" s="2771"/>
      <c r="M195" s="2771"/>
      <c r="N195" s="2770"/>
      <c r="O195" s="2770"/>
      <c r="P195" s="2770"/>
      <c r="Q195" s="2770"/>
      <c r="R195" s="2770"/>
      <c r="S195" s="2729"/>
      <c r="T195" s="2770"/>
      <c r="U195" s="2770"/>
      <c r="V195" s="2770"/>
      <c r="W195" s="2770"/>
      <c r="X195" s="2770"/>
      <c r="Y195" s="2770"/>
      <c r="Z195" s="2770"/>
      <c r="AA195" s="2770"/>
      <c r="AB195" s="2770"/>
      <c r="AC195" s="2770"/>
      <c r="AD195" s="2770"/>
      <c r="AE195" s="2770"/>
      <c r="AF195" s="2770"/>
      <c r="AG195" s="2770"/>
      <c r="AH195" s="2770"/>
      <c r="AI195" s="2770"/>
      <c r="AJ195" s="2770"/>
      <c r="AK195" s="2770"/>
      <c r="AL195" s="2770"/>
      <c r="AM195" s="2770"/>
      <c r="AN195" s="2770"/>
      <c r="AO195" s="2770"/>
      <c r="AP195" s="2770"/>
      <c r="AQ195" s="2770"/>
      <c r="AR195" s="2770"/>
      <c r="AS195" s="2770"/>
      <c r="AT195" s="2770"/>
      <c r="AU195" s="2770"/>
      <c r="AV195" s="2770"/>
      <c r="AW195" s="2770"/>
      <c r="AX195" s="2770"/>
      <c r="AY195" s="2770"/>
      <c r="AZ195" s="2770"/>
      <c r="BA195" s="2770"/>
      <c r="BB195" s="2770"/>
      <c r="BC195" s="2770"/>
      <c r="BD195" s="2770"/>
      <c r="BE195" s="2770"/>
      <c r="BF195" s="2770"/>
      <c r="BG195" s="2770"/>
    </row>
    <row r="196" spans="1:59">
      <c r="A196" s="2770"/>
      <c r="B196" s="2770"/>
      <c r="C196" s="2770"/>
      <c r="D196" s="2770"/>
      <c r="E196" s="2770"/>
      <c r="F196" s="2770"/>
      <c r="G196" s="2770"/>
      <c r="H196" s="2770"/>
      <c r="I196" s="2770"/>
      <c r="J196" s="2770"/>
      <c r="K196" s="2771"/>
      <c r="L196" s="2771"/>
      <c r="M196" s="2771"/>
      <c r="N196" s="2770"/>
      <c r="O196" s="2770"/>
      <c r="P196" s="2770"/>
      <c r="Q196" s="2770"/>
      <c r="R196" s="2770"/>
      <c r="S196" s="2729"/>
      <c r="T196" s="2770"/>
      <c r="U196" s="2770"/>
      <c r="V196" s="2770"/>
      <c r="W196" s="2770"/>
      <c r="X196" s="2770"/>
      <c r="Y196" s="2770"/>
      <c r="Z196" s="2770"/>
      <c r="AA196" s="2770"/>
      <c r="AB196" s="2770"/>
      <c r="AC196" s="2770"/>
      <c r="AD196" s="2770"/>
      <c r="AE196" s="2770"/>
      <c r="AF196" s="2770"/>
      <c r="AG196" s="2770"/>
      <c r="AH196" s="2770"/>
      <c r="AI196" s="2770"/>
      <c r="AJ196" s="2770"/>
      <c r="AK196" s="2770"/>
      <c r="AL196" s="2770"/>
      <c r="AM196" s="2770"/>
      <c r="AN196" s="2770"/>
      <c r="AO196" s="2770"/>
      <c r="AP196" s="2770"/>
      <c r="AQ196" s="2770"/>
      <c r="AR196" s="2770"/>
      <c r="AS196" s="2770"/>
      <c r="AT196" s="2770"/>
      <c r="AU196" s="2770"/>
      <c r="AV196" s="2770"/>
      <c r="AW196" s="2770"/>
      <c r="AX196" s="2770"/>
      <c r="AY196" s="2770"/>
      <c r="AZ196" s="2770"/>
      <c r="BA196" s="2770"/>
      <c r="BB196" s="2770"/>
      <c r="BC196" s="2770"/>
      <c r="BD196" s="2770"/>
      <c r="BE196" s="2770"/>
      <c r="BF196" s="2770"/>
      <c r="BG196" s="2770"/>
    </row>
    <row r="197" spans="1:59">
      <c r="A197" s="2770"/>
      <c r="B197" s="2770"/>
      <c r="C197" s="2770"/>
      <c r="D197" s="2770"/>
      <c r="E197" s="2770"/>
      <c r="F197" s="2770"/>
      <c r="G197" s="2770"/>
      <c r="H197" s="2770"/>
      <c r="I197" s="2770"/>
      <c r="J197" s="2770"/>
      <c r="K197" s="2771"/>
      <c r="L197" s="2771"/>
      <c r="M197" s="2771"/>
      <c r="N197" s="2770"/>
      <c r="O197" s="2770"/>
      <c r="P197" s="2770"/>
      <c r="Q197" s="2770"/>
      <c r="R197" s="2770"/>
      <c r="S197" s="2729"/>
      <c r="T197" s="2770"/>
      <c r="U197" s="2770"/>
      <c r="V197" s="2770"/>
      <c r="W197" s="2770"/>
      <c r="X197" s="2770"/>
      <c r="Y197" s="2770"/>
      <c r="Z197" s="2770"/>
      <c r="AA197" s="2770"/>
      <c r="AB197" s="2770"/>
      <c r="AC197" s="2770"/>
      <c r="AD197" s="2770"/>
      <c r="AE197" s="2770"/>
      <c r="AF197" s="2770"/>
      <c r="AG197" s="2770"/>
      <c r="AH197" s="2770"/>
      <c r="AI197" s="2770"/>
      <c r="AJ197" s="2770"/>
      <c r="AK197" s="2770"/>
      <c r="AL197" s="2770"/>
      <c r="AM197" s="2770"/>
      <c r="AN197" s="2770"/>
      <c r="AO197" s="2770"/>
      <c r="AP197" s="2770"/>
      <c r="AQ197" s="2770"/>
      <c r="AR197" s="2770"/>
      <c r="AS197" s="2770"/>
      <c r="AT197" s="2770"/>
      <c r="AU197" s="2770"/>
      <c r="AV197" s="2770"/>
      <c r="AW197" s="2770"/>
      <c r="AX197" s="2770"/>
      <c r="AY197" s="2770"/>
      <c r="AZ197" s="2770"/>
      <c r="BA197" s="2770"/>
      <c r="BB197" s="2770"/>
      <c r="BC197" s="2770"/>
      <c r="BD197" s="2770"/>
      <c r="BE197" s="2770"/>
      <c r="BF197" s="2770"/>
      <c r="BG197" s="2770"/>
    </row>
    <row r="198" spans="1:59">
      <c r="A198" s="2770"/>
      <c r="B198" s="2770"/>
      <c r="C198" s="2770"/>
      <c r="D198" s="2770"/>
      <c r="E198" s="2770"/>
      <c r="F198" s="2770"/>
      <c r="G198" s="2770"/>
      <c r="H198" s="2770"/>
      <c r="I198" s="2770"/>
      <c r="J198" s="2770"/>
      <c r="K198" s="2771"/>
      <c r="L198" s="2771"/>
      <c r="M198" s="2771"/>
      <c r="N198" s="2770"/>
      <c r="O198" s="2770"/>
      <c r="P198" s="2770"/>
      <c r="Q198" s="2770"/>
      <c r="R198" s="2770"/>
      <c r="S198" s="2729"/>
      <c r="T198" s="2770"/>
      <c r="U198" s="2770"/>
      <c r="V198" s="2770"/>
      <c r="W198" s="2770"/>
      <c r="X198" s="2770"/>
      <c r="Y198" s="2770"/>
      <c r="Z198" s="2770"/>
      <c r="AA198" s="2770"/>
      <c r="AB198" s="2770"/>
      <c r="AC198" s="2770"/>
      <c r="AD198" s="2770"/>
      <c r="AE198" s="2770"/>
      <c r="AF198" s="2770"/>
      <c r="AG198" s="2770"/>
      <c r="AH198" s="2770"/>
      <c r="AI198" s="2770"/>
      <c r="AJ198" s="2770"/>
      <c r="AK198" s="2770"/>
      <c r="AL198" s="2770"/>
      <c r="AM198" s="2770"/>
      <c r="AN198" s="2770"/>
      <c r="AO198" s="2770"/>
      <c r="AP198" s="2770"/>
      <c r="AQ198" s="2770"/>
      <c r="AR198" s="2770"/>
      <c r="AS198" s="2770"/>
      <c r="AT198" s="2770"/>
      <c r="AU198" s="2770"/>
      <c r="AV198" s="2770"/>
      <c r="AW198" s="2770"/>
      <c r="AX198" s="2770"/>
      <c r="AY198" s="2770"/>
      <c r="AZ198" s="2770"/>
      <c r="BA198" s="2770"/>
      <c r="BB198" s="2770"/>
      <c r="BC198" s="2770"/>
      <c r="BD198" s="2770"/>
      <c r="BE198" s="2770"/>
      <c r="BF198" s="2770"/>
      <c r="BG198" s="2770"/>
    </row>
    <row r="199" spans="1:59">
      <c r="A199" s="2770"/>
      <c r="B199" s="2770"/>
      <c r="C199" s="2770"/>
      <c r="D199" s="2770"/>
      <c r="E199" s="2770"/>
      <c r="F199" s="2770"/>
      <c r="G199" s="2770"/>
      <c r="H199" s="2770"/>
      <c r="I199" s="2770"/>
      <c r="J199" s="2770"/>
      <c r="K199" s="2771"/>
      <c r="L199" s="2771"/>
      <c r="M199" s="2771"/>
      <c r="N199" s="2770"/>
      <c r="O199" s="2770"/>
      <c r="P199" s="2770"/>
      <c r="Q199" s="2770"/>
      <c r="R199" s="2770"/>
      <c r="S199" s="2729"/>
      <c r="T199" s="2770"/>
      <c r="U199" s="2770"/>
      <c r="V199" s="2770"/>
      <c r="W199" s="2770"/>
      <c r="X199" s="2770"/>
      <c r="Y199" s="2770"/>
      <c r="Z199" s="2770"/>
      <c r="AA199" s="2770"/>
      <c r="AB199" s="2770"/>
      <c r="AC199" s="2770"/>
      <c r="AD199" s="2770"/>
      <c r="AE199" s="2770"/>
      <c r="AF199" s="2770"/>
      <c r="AG199" s="2770"/>
      <c r="AH199" s="2770"/>
      <c r="AI199" s="2770"/>
      <c r="AJ199" s="2770"/>
      <c r="AK199" s="2770"/>
      <c r="AL199" s="2770"/>
      <c r="AM199" s="2770"/>
      <c r="AN199" s="2770"/>
      <c r="AO199" s="2770"/>
      <c r="AP199" s="2770"/>
      <c r="AQ199" s="2770"/>
      <c r="AR199" s="2770"/>
      <c r="AS199" s="2770"/>
      <c r="AT199" s="2770"/>
      <c r="AU199" s="2770"/>
      <c r="AV199" s="2770"/>
      <c r="AW199" s="2770"/>
      <c r="AX199" s="2770"/>
      <c r="AY199" s="2770"/>
      <c r="AZ199" s="2770"/>
      <c r="BA199" s="2770"/>
      <c r="BB199" s="2770"/>
      <c r="BC199" s="2770"/>
      <c r="BD199" s="2770"/>
      <c r="BE199" s="2770"/>
      <c r="BF199" s="2770"/>
      <c r="BG199" s="2770"/>
    </row>
    <row r="200" spans="1:59">
      <c r="A200" s="2770"/>
      <c r="B200" s="2770"/>
      <c r="C200" s="2770"/>
      <c r="D200" s="2770"/>
      <c r="E200" s="2770"/>
      <c r="F200" s="2770"/>
      <c r="G200" s="2770"/>
      <c r="H200" s="2770"/>
      <c r="I200" s="2770"/>
      <c r="J200" s="2770"/>
      <c r="K200" s="2771"/>
      <c r="L200" s="2771"/>
      <c r="M200" s="2771"/>
      <c r="N200" s="2770"/>
      <c r="O200" s="2770"/>
      <c r="P200" s="2770"/>
      <c r="Q200" s="2770"/>
      <c r="R200" s="2770"/>
      <c r="S200" s="2729"/>
      <c r="T200" s="2770"/>
      <c r="U200" s="2770"/>
      <c r="V200" s="2770"/>
      <c r="W200" s="2770"/>
      <c r="X200" s="2770"/>
      <c r="Y200" s="2770"/>
      <c r="Z200" s="2770"/>
      <c r="AA200" s="2770"/>
      <c r="AB200" s="2770"/>
      <c r="AC200" s="2770"/>
      <c r="AD200" s="2770"/>
      <c r="AE200" s="2770"/>
      <c r="AF200" s="2770"/>
      <c r="AG200" s="2770"/>
      <c r="AH200" s="2770"/>
      <c r="AI200" s="2770"/>
      <c r="AJ200" s="2770"/>
      <c r="AK200" s="2770"/>
      <c r="AL200" s="2770"/>
      <c r="AM200" s="2770"/>
      <c r="AN200" s="2770"/>
      <c r="AO200" s="2770"/>
      <c r="AP200" s="2770"/>
      <c r="AQ200" s="2770"/>
      <c r="AR200" s="2770"/>
      <c r="AS200" s="2770"/>
      <c r="AT200" s="2770"/>
      <c r="AU200" s="2770"/>
      <c r="AV200" s="2770"/>
      <c r="AW200" s="2770"/>
      <c r="AX200" s="2770"/>
      <c r="AY200" s="2770"/>
      <c r="AZ200" s="2770"/>
      <c r="BA200" s="2770"/>
      <c r="BB200" s="2770"/>
      <c r="BC200" s="2770"/>
      <c r="BD200" s="2770"/>
      <c r="BE200" s="2770"/>
      <c r="BF200" s="2770"/>
      <c r="BG200" s="2770"/>
    </row>
    <row r="201" spans="1:59">
      <c r="A201" s="2770"/>
      <c r="B201" s="2770"/>
      <c r="C201" s="2770"/>
      <c r="D201" s="2770"/>
      <c r="E201" s="2770"/>
      <c r="F201" s="2770"/>
      <c r="G201" s="2770"/>
      <c r="H201" s="2770"/>
      <c r="I201" s="2770"/>
      <c r="J201" s="2770"/>
      <c r="K201" s="2771"/>
      <c r="L201" s="2771"/>
      <c r="M201" s="2771"/>
      <c r="N201" s="2770"/>
      <c r="O201" s="2770"/>
      <c r="P201" s="2770"/>
      <c r="Q201" s="2770"/>
      <c r="R201" s="2770"/>
      <c r="S201" s="2729"/>
      <c r="T201" s="2770"/>
      <c r="U201" s="2770"/>
      <c r="V201" s="2770"/>
      <c r="W201" s="2770"/>
      <c r="X201" s="2770"/>
      <c r="Y201" s="2770"/>
      <c r="Z201" s="2770"/>
      <c r="AA201" s="2770"/>
      <c r="AB201" s="2770"/>
      <c r="AC201" s="2770"/>
      <c r="AD201" s="2770"/>
      <c r="AE201" s="2770"/>
      <c r="AF201" s="2770"/>
      <c r="AG201" s="2770"/>
      <c r="AH201" s="2770"/>
      <c r="AI201" s="2770"/>
      <c r="AJ201" s="2770"/>
      <c r="AK201" s="2770"/>
      <c r="AL201" s="2770"/>
      <c r="AM201" s="2770"/>
      <c r="AN201" s="2770"/>
      <c r="AO201" s="2770"/>
      <c r="AP201" s="2770"/>
      <c r="AQ201" s="2770"/>
      <c r="AR201" s="2770"/>
      <c r="AS201" s="2770"/>
      <c r="AT201" s="2770"/>
      <c r="AU201" s="2770"/>
      <c r="AV201" s="2770"/>
      <c r="AW201" s="2770"/>
      <c r="AX201" s="2770"/>
      <c r="AY201" s="2770"/>
      <c r="AZ201" s="2770"/>
      <c r="BA201" s="2770"/>
      <c r="BB201" s="2770"/>
      <c r="BC201" s="2770"/>
      <c r="BD201" s="2770"/>
      <c r="BE201" s="2770"/>
      <c r="BF201" s="2770"/>
      <c r="BG201" s="2770"/>
    </row>
    <row r="202" spans="1:59">
      <c r="A202" s="2770"/>
      <c r="B202" s="2770"/>
      <c r="C202" s="2770"/>
      <c r="D202" s="2770"/>
      <c r="E202" s="2770"/>
      <c r="F202" s="2770"/>
      <c r="G202" s="2770"/>
      <c r="H202" s="2770"/>
      <c r="I202" s="2770"/>
      <c r="J202" s="2770"/>
      <c r="K202" s="2771"/>
      <c r="L202" s="2771"/>
      <c r="M202" s="2771"/>
      <c r="N202" s="2770"/>
      <c r="O202" s="2770"/>
      <c r="P202" s="2770"/>
      <c r="Q202" s="2770"/>
      <c r="R202" s="2770"/>
      <c r="S202" s="2729"/>
      <c r="T202" s="2770"/>
      <c r="U202" s="2770"/>
      <c r="V202" s="2770"/>
      <c r="W202" s="2770"/>
      <c r="X202" s="2770"/>
      <c r="Y202" s="2770"/>
      <c r="Z202" s="2770"/>
      <c r="AA202" s="2770"/>
      <c r="AB202" s="2770"/>
      <c r="AC202" s="2770"/>
      <c r="AD202" s="2770"/>
      <c r="AE202" s="2770"/>
      <c r="AF202" s="2770"/>
      <c r="AG202" s="2770"/>
      <c r="AH202" s="2770"/>
      <c r="AI202" s="2770"/>
      <c r="AJ202" s="2770"/>
      <c r="AK202" s="2770"/>
      <c r="AL202" s="2770"/>
      <c r="AM202" s="2770"/>
      <c r="AN202" s="2770"/>
      <c r="AO202" s="2770"/>
      <c r="AP202" s="2770"/>
      <c r="AQ202" s="2770"/>
      <c r="AR202" s="2770"/>
      <c r="AS202" s="2770"/>
      <c r="AT202" s="2770"/>
      <c r="AU202" s="2770"/>
      <c r="AV202" s="2770"/>
      <c r="AW202" s="2770"/>
      <c r="AX202" s="2770"/>
      <c r="AY202" s="2770"/>
      <c r="AZ202" s="2770"/>
      <c r="BA202" s="2770"/>
      <c r="BB202" s="2770"/>
      <c r="BC202" s="2770"/>
      <c r="BD202" s="2770"/>
      <c r="BE202" s="2770"/>
      <c r="BF202" s="2770"/>
      <c r="BG202" s="2770"/>
    </row>
    <row r="203" spans="1:59">
      <c r="A203" s="2770"/>
      <c r="B203" s="2770"/>
      <c r="C203" s="2770"/>
      <c r="D203" s="2770"/>
      <c r="E203" s="2770"/>
      <c r="F203" s="2770"/>
      <c r="G203" s="2770"/>
      <c r="H203" s="2770"/>
      <c r="I203" s="2770"/>
      <c r="J203" s="2770"/>
      <c r="K203" s="2771"/>
      <c r="L203" s="2771"/>
      <c r="M203" s="2771"/>
      <c r="N203" s="2770"/>
      <c r="O203" s="2770"/>
      <c r="P203" s="2770"/>
      <c r="Q203" s="2770"/>
      <c r="R203" s="2770"/>
      <c r="S203" s="2729"/>
      <c r="T203" s="2770"/>
      <c r="U203" s="2770"/>
      <c r="V203" s="2770"/>
      <c r="W203" s="2770"/>
      <c r="X203" s="2770"/>
      <c r="Y203" s="2770"/>
      <c r="Z203" s="2770"/>
      <c r="AA203" s="2770"/>
      <c r="AB203" s="2770"/>
      <c r="AC203" s="2770"/>
      <c r="AD203" s="2770"/>
      <c r="AE203" s="2770"/>
      <c r="AF203" s="2770"/>
      <c r="AG203" s="2770"/>
      <c r="AH203" s="2770"/>
      <c r="AI203" s="2770"/>
      <c r="AJ203" s="2770"/>
      <c r="AK203" s="2770"/>
      <c r="AL203" s="2770"/>
      <c r="AM203" s="2770"/>
      <c r="AN203" s="2770"/>
      <c r="AO203" s="2770"/>
      <c r="AP203" s="2770"/>
      <c r="AQ203" s="2770"/>
      <c r="AR203" s="2770"/>
      <c r="AS203" s="2770"/>
      <c r="AT203" s="2770"/>
      <c r="AU203" s="2770"/>
      <c r="AV203" s="2770"/>
      <c r="AW203" s="2770"/>
      <c r="AX203" s="2770"/>
      <c r="AY203" s="2770"/>
      <c r="AZ203" s="2770"/>
      <c r="BA203" s="2770"/>
      <c r="BB203" s="2770"/>
      <c r="BC203" s="2770"/>
      <c r="BD203" s="2770"/>
      <c r="BE203" s="2770"/>
      <c r="BF203" s="2770"/>
      <c r="BG203" s="2770"/>
    </row>
    <row r="204" spans="1:59">
      <c r="A204" s="2770"/>
      <c r="B204" s="2770"/>
      <c r="C204" s="2770"/>
      <c r="D204" s="2770"/>
      <c r="E204" s="2770"/>
      <c r="F204" s="2770"/>
      <c r="G204" s="2770"/>
      <c r="H204" s="2770"/>
      <c r="I204" s="2770"/>
      <c r="J204" s="2770"/>
      <c r="K204" s="2771"/>
      <c r="L204" s="2771"/>
      <c r="M204" s="2771"/>
      <c r="N204" s="2770"/>
      <c r="O204" s="2770"/>
      <c r="P204" s="2770"/>
      <c r="Q204" s="2770"/>
      <c r="R204" s="2770"/>
      <c r="S204" s="2729"/>
      <c r="T204" s="2770"/>
      <c r="U204" s="2770"/>
      <c r="V204" s="2770"/>
      <c r="W204" s="2770"/>
      <c r="X204" s="2770"/>
      <c r="Y204" s="2770"/>
      <c r="Z204" s="2770"/>
      <c r="AA204" s="2770"/>
      <c r="AB204" s="2770"/>
      <c r="AC204" s="2770"/>
      <c r="AD204" s="2770"/>
      <c r="AE204" s="2770"/>
      <c r="AF204" s="2770"/>
      <c r="AG204" s="2770"/>
      <c r="AH204" s="2770"/>
      <c r="AI204" s="2770"/>
      <c r="AJ204" s="2770"/>
      <c r="AK204" s="2770"/>
      <c r="AL204" s="2770"/>
      <c r="AM204" s="2770"/>
      <c r="AN204" s="2770"/>
      <c r="AO204" s="2770"/>
      <c r="AP204" s="2770"/>
      <c r="AQ204" s="2770"/>
      <c r="AR204" s="2770"/>
      <c r="AS204" s="2770"/>
      <c r="AT204" s="2770"/>
      <c r="AU204" s="2770"/>
      <c r="AV204" s="2770"/>
      <c r="AW204" s="2770"/>
      <c r="AX204" s="2770"/>
      <c r="AY204" s="2770"/>
      <c r="AZ204" s="2770"/>
      <c r="BA204" s="2770"/>
      <c r="BB204" s="2770"/>
      <c r="BC204" s="2770"/>
      <c r="BD204" s="2770"/>
      <c r="BE204" s="2770"/>
      <c r="BF204" s="2770"/>
      <c r="BG204" s="2770"/>
    </row>
    <row r="205" spans="1:59">
      <c r="A205" s="2770"/>
      <c r="B205" s="2770"/>
      <c r="C205" s="2770"/>
      <c r="D205" s="2770"/>
      <c r="E205" s="2770"/>
      <c r="F205" s="2770"/>
      <c r="G205" s="2770"/>
      <c r="H205" s="2770"/>
      <c r="I205" s="2770"/>
      <c r="J205" s="2770"/>
      <c r="K205" s="2771"/>
      <c r="L205" s="2771"/>
      <c r="M205" s="2771"/>
      <c r="N205" s="2770"/>
      <c r="O205" s="2770"/>
      <c r="P205" s="2770"/>
      <c r="Q205" s="2770"/>
      <c r="R205" s="2770"/>
      <c r="S205" s="2729"/>
      <c r="T205" s="2770"/>
      <c r="U205" s="2770"/>
      <c r="V205" s="2770"/>
      <c r="W205" s="2770"/>
      <c r="X205" s="2770"/>
      <c r="Y205" s="2770"/>
      <c r="Z205" s="2770"/>
      <c r="AA205" s="2770"/>
      <c r="AB205" s="2770"/>
      <c r="AC205" s="2770"/>
      <c r="AD205" s="2770"/>
      <c r="AE205" s="2770"/>
      <c r="AF205" s="2770"/>
      <c r="AG205" s="2770"/>
      <c r="AH205" s="2770"/>
      <c r="AI205" s="2770"/>
      <c r="AJ205" s="2770"/>
      <c r="AK205" s="2770"/>
      <c r="AL205" s="2770"/>
      <c r="AM205" s="2770"/>
      <c r="AN205" s="2770"/>
      <c r="AO205" s="2770"/>
      <c r="AP205" s="2770"/>
      <c r="AQ205" s="2770"/>
      <c r="AR205" s="2770"/>
      <c r="AS205" s="2770"/>
      <c r="AT205" s="2770"/>
      <c r="AU205" s="2770"/>
      <c r="AV205" s="2770"/>
      <c r="AW205" s="2770"/>
      <c r="AX205" s="2770"/>
      <c r="AY205" s="2770"/>
      <c r="AZ205" s="2770"/>
      <c r="BA205" s="2770"/>
      <c r="BB205" s="2770"/>
      <c r="BC205" s="2770"/>
      <c r="BD205" s="2770"/>
      <c r="BE205" s="2770"/>
      <c r="BF205" s="2770"/>
      <c r="BG205" s="2770"/>
    </row>
    <row r="206" spans="1:59">
      <c r="A206" s="2770"/>
      <c r="B206" s="2770"/>
      <c r="C206" s="2770"/>
      <c r="D206" s="2770"/>
      <c r="E206" s="2770"/>
      <c r="F206" s="2770"/>
      <c r="G206" s="2770"/>
      <c r="H206" s="2770"/>
      <c r="I206" s="2770"/>
      <c r="J206" s="2770"/>
      <c r="K206" s="2771"/>
      <c r="L206" s="2771"/>
      <c r="M206" s="2771"/>
      <c r="N206" s="2770"/>
      <c r="O206" s="2770"/>
      <c r="P206" s="2770"/>
      <c r="Q206" s="2770"/>
      <c r="R206" s="2770"/>
      <c r="S206" s="2729"/>
      <c r="T206" s="2770"/>
      <c r="U206" s="2770"/>
      <c r="V206" s="2770"/>
      <c r="W206" s="2770"/>
      <c r="X206" s="2770"/>
      <c r="Y206" s="2770"/>
      <c r="Z206" s="2770"/>
      <c r="AA206" s="2770"/>
      <c r="AB206" s="2770"/>
      <c r="AC206" s="2770"/>
      <c r="AD206" s="2770"/>
      <c r="AE206" s="2770"/>
      <c r="AF206" s="2770"/>
      <c r="AG206" s="2770"/>
      <c r="AH206" s="2770"/>
      <c r="AI206" s="2770"/>
      <c r="AJ206" s="2770"/>
      <c r="AK206" s="2770"/>
      <c r="AL206" s="2770"/>
      <c r="AM206" s="2770"/>
      <c r="AN206" s="2770"/>
      <c r="AO206" s="2770"/>
      <c r="AP206" s="2770"/>
      <c r="AQ206" s="2770"/>
      <c r="AR206" s="2770"/>
      <c r="AS206" s="2770"/>
      <c r="AT206" s="2770"/>
      <c r="AU206" s="2770"/>
      <c r="AV206" s="2770"/>
      <c r="AW206" s="2770"/>
      <c r="AX206" s="2770"/>
      <c r="AY206" s="2770"/>
      <c r="AZ206" s="2770"/>
      <c r="BA206" s="2770"/>
      <c r="BB206" s="2770"/>
      <c r="BC206" s="2770"/>
      <c r="BD206" s="2770"/>
      <c r="BE206" s="2770"/>
      <c r="BF206" s="2770"/>
      <c r="BG206" s="2770"/>
    </row>
    <row r="207" spans="1:59">
      <c r="A207" s="2770"/>
      <c r="B207" s="2770"/>
      <c r="C207" s="2770"/>
      <c r="D207" s="2770"/>
      <c r="E207" s="2770"/>
      <c r="F207" s="2770"/>
      <c r="G207" s="2770"/>
      <c r="H207" s="2770"/>
      <c r="I207" s="2770"/>
      <c r="J207" s="2770"/>
      <c r="K207" s="2771"/>
      <c r="L207" s="2771"/>
      <c r="M207" s="2771"/>
      <c r="N207" s="2770"/>
      <c r="O207" s="2770"/>
      <c r="P207" s="2770"/>
      <c r="Q207" s="2770"/>
      <c r="R207" s="2770"/>
      <c r="S207" s="2729"/>
      <c r="T207" s="2770"/>
      <c r="U207" s="2770"/>
      <c r="V207" s="2770"/>
      <c r="W207" s="2770"/>
      <c r="X207" s="2770"/>
      <c r="Y207" s="2770"/>
      <c r="Z207" s="2770"/>
      <c r="AA207" s="2770"/>
      <c r="AB207" s="2770"/>
      <c r="AC207" s="2770"/>
      <c r="AD207" s="2770"/>
      <c r="AE207" s="2770"/>
      <c r="AF207" s="2770"/>
      <c r="AG207" s="2770"/>
      <c r="AH207" s="2770"/>
      <c r="AI207" s="2770"/>
      <c r="AJ207" s="2770"/>
      <c r="AK207" s="2770"/>
      <c r="AL207" s="2770"/>
      <c r="AM207" s="2770"/>
      <c r="AN207" s="2770"/>
      <c r="AO207" s="2770"/>
      <c r="AP207" s="2770"/>
      <c r="AQ207" s="2770"/>
      <c r="AR207" s="2770"/>
      <c r="AS207" s="2770"/>
      <c r="AT207" s="2770"/>
      <c r="AU207" s="2770"/>
      <c r="AV207" s="2770"/>
      <c r="AW207" s="2770"/>
      <c r="AX207" s="2770"/>
      <c r="AY207" s="2770"/>
      <c r="AZ207" s="2770"/>
      <c r="BA207" s="2770"/>
      <c r="BB207" s="2770"/>
      <c r="BC207" s="2770"/>
      <c r="BD207" s="2770"/>
      <c r="BE207" s="2770"/>
      <c r="BF207" s="2770"/>
      <c r="BG207" s="2770"/>
    </row>
    <row r="208" spans="1:59">
      <c r="A208" s="2770"/>
      <c r="B208" s="2770"/>
      <c r="C208" s="2770"/>
      <c r="D208" s="2770"/>
      <c r="E208" s="2770"/>
      <c r="F208" s="2770"/>
      <c r="G208" s="2770"/>
      <c r="H208" s="2770"/>
      <c r="I208" s="2770"/>
      <c r="J208" s="2770"/>
      <c r="K208" s="2771"/>
      <c r="L208" s="2771"/>
      <c r="M208" s="2771"/>
      <c r="N208" s="2770"/>
      <c r="O208" s="2770"/>
      <c r="P208" s="2770"/>
      <c r="Q208" s="2770"/>
      <c r="R208" s="2770"/>
      <c r="S208" s="2729"/>
      <c r="T208" s="2770"/>
      <c r="U208" s="2770"/>
      <c r="V208" s="2770"/>
      <c r="W208" s="2770"/>
      <c r="X208" s="2770"/>
      <c r="Y208" s="2770"/>
      <c r="Z208" s="2770"/>
      <c r="AA208" s="2770"/>
      <c r="AB208" s="2770"/>
      <c r="AC208" s="2770"/>
      <c r="AD208" s="2770"/>
      <c r="AE208" s="2770"/>
      <c r="AF208" s="2770"/>
      <c r="AG208" s="2770"/>
      <c r="AH208" s="2770"/>
      <c r="AI208" s="2770"/>
      <c r="AJ208" s="2770"/>
      <c r="AK208" s="2770"/>
      <c r="AL208" s="2770"/>
      <c r="AM208" s="2770"/>
      <c r="AN208" s="2770"/>
      <c r="AO208" s="2770"/>
      <c r="AP208" s="2770"/>
      <c r="AQ208" s="2770"/>
      <c r="AR208" s="2770"/>
      <c r="AS208" s="2770"/>
      <c r="AT208" s="2770"/>
      <c r="AU208" s="2770"/>
      <c r="AV208" s="2770"/>
      <c r="AW208" s="2770"/>
      <c r="AX208" s="2770"/>
      <c r="AY208" s="2770"/>
      <c r="AZ208" s="2770"/>
      <c r="BA208" s="2770"/>
      <c r="BB208" s="2770"/>
      <c r="BC208" s="2770"/>
      <c r="BD208" s="2770"/>
      <c r="BE208" s="2770"/>
      <c r="BF208" s="2770"/>
      <c r="BG208" s="2770"/>
    </row>
    <row r="209" spans="1:59">
      <c r="A209" s="2770"/>
      <c r="B209" s="2770"/>
      <c r="C209" s="2770"/>
      <c r="D209" s="2770"/>
      <c r="E209" s="2770"/>
      <c r="F209" s="2770"/>
      <c r="G209" s="2770"/>
      <c r="H209" s="2770"/>
      <c r="I209" s="2770"/>
      <c r="J209" s="2770"/>
      <c r="K209" s="2771"/>
      <c r="L209" s="2771"/>
      <c r="M209" s="2771"/>
      <c r="N209" s="2770"/>
      <c r="O209" s="2770"/>
      <c r="P209" s="2770"/>
      <c r="Q209" s="2770"/>
      <c r="R209" s="2770"/>
      <c r="S209" s="2729"/>
      <c r="T209" s="2770"/>
      <c r="U209" s="2770"/>
      <c r="V209" s="2770"/>
      <c r="W209" s="2770"/>
      <c r="X209" s="2770"/>
      <c r="Y209" s="2770"/>
      <c r="Z209" s="2770"/>
      <c r="AA209" s="2770"/>
      <c r="AB209" s="2770"/>
      <c r="AC209" s="2770"/>
      <c r="AD209" s="2770"/>
      <c r="AE209" s="2770"/>
      <c r="AF209" s="2770"/>
      <c r="AG209" s="2770"/>
      <c r="AH209" s="2770"/>
      <c r="AI209" s="2770"/>
      <c r="AJ209" s="2770"/>
      <c r="AK209" s="2770"/>
      <c r="AL209" s="2770"/>
      <c r="AM209" s="2770"/>
      <c r="AN209" s="2770"/>
      <c r="AO209" s="2770"/>
      <c r="AP209" s="2770"/>
      <c r="AQ209" s="2770"/>
      <c r="AR209" s="2770"/>
      <c r="AS209" s="2770"/>
      <c r="AT209" s="2770"/>
      <c r="AU209" s="2770"/>
      <c r="AV209" s="2770"/>
      <c r="AW209" s="2770"/>
      <c r="AX209" s="2770"/>
      <c r="AY209" s="2770"/>
      <c r="AZ209" s="2770"/>
      <c r="BA209" s="2770"/>
      <c r="BB209" s="2770"/>
      <c r="BC209" s="2770"/>
      <c r="BD209" s="2770"/>
      <c r="BE209" s="2770"/>
      <c r="BF209" s="2770"/>
      <c r="BG209" s="2770"/>
    </row>
    <row r="210" spans="1:59">
      <c r="A210" s="2770"/>
      <c r="B210" s="2770"/>
      <c r="C210" s="2770"/>
      <c r="D210" s="2770"/>
      <c r="E210" s="2770"/>
      <c r="F210" s="2770"/>
      <c r="G210" s="2770"/>
      <c r="H210" s="2770"/>
      <c r="I210" s="2770"/>
      <c r="J210" s="2770"/>
      <c r="K210" s="2771"/>
      <c r="L210" s="2771"/>
      <c r="M210" s="2771"/>
      <c r="N210" s="2770"/>
      <c r="O210" s="2770"/>
      <c r="P210" s="2770"/>
      <c r="Q210" s="2770"/>
      <c r="R210" s="2770"/>
      <c r="S210" s="2729"/>
      <c r="T210" s="2770"/>
      <c r="U210" s="2770"/>
      <c r="V210" s="2770"/>
      <c r="W210" s="2770"/>
      <c r="X210" s="2770"/>
      <c r="Y210" s="2770"/>
      <c r="Z210" s="2770"/>
      <c r="AA210" s="2770"/>
      <c r="AB210" s="2770"/>
      <c r="AC210" s="2770"/>
      <c r="AD210" s="2770"/>
      <c r="AE210" s="2770"/>
      <c r="AF210" s="2770"/>
      <c r="AG210" s="2770"/>
      <c r="AH210" s="2770"/>
      <c r="AI210" s="2770"/>
      <c r="AJ210" s="2770"/>
      <c r="AK210" s="2770"/>
      <c r="AL210" s="2770"/>
      <c r="AM210" s="2770"/>
      <c r="AN210" s="2770"/>
      <c r="AO210" s="2770"/>
      <c r="AP210" s="2770"/>
      <c r="AQ210" s="2770"/>
      <c r="AR210" s="2770"/>
      <c r="AS210" s="2770"/>
      <c r="AT210" s="2770"/>
      <c r="AU210" s="2770"/>
      <c r="AV210" s="2770"/>
      <c r="AW210" s="2770"/>
      <c r="AX210" s="2770"/>
      <c r="AY210" s="2770"/>
      <c r="AZ210" s="2770"/>
      <c r="BA210" s="2770"/>
      <c r="BB210" s="2770"/>
      <c r="BC210" s="2770"/>
      <c r="BD210" s="2770"/>
      <c r="BE210" s="2770"/>
      <c r="BF210" s="2770"/>
      <c r="BG210" s="2770"/>
    </row>
    <row r="211" spans="1:59">
      <c r="A211" s="2770"/>
      <c r="B211" s="2770"/>
      <c r="C211" s="2770"/>
      <c r="D211" s="2770"/>
      <c r="E211" s="2770"/>
      <c r="F211" s="2770"/>
      <c r="G211" s="2770"/>
      <c r="H211" s="2770"/>
      <c r="I211" s="2770"/>
      <c r="J211" s="2770"/>
      <c r="K211" s="2771"/>
      <c r="L211" s="2771"/>
      <c r="M211" s="2771"/>
      <c r="N211" s="2770"/>
      <c r="O211" s="2770"/>
      <c r="P211" s="2770"/>
      <c r="Q211" s="2770"/>
      <c r="R211" s="2770"/>
      <c r="S211" s="2729"/>
      <c r="T211" s="2770"/>
      <c r="U211" s="2770"/>
      <c r="V211" s="2770"/>
      <c r="W211" s="2770"/>
      <c r="X211" s="2770"/>
      <c r="Y211" s="2770"/>
      <c r="Z211" s="2770"/>
      <c r="AA211" s="2770"/>
      <c r="AB211" s="2770"/>
      <c r="AC211" s="2770"/>
      <c r="AD211" s="2770"/>
      <c r="AE211" s="2770"/>
      <c r="AF211" s="2770"/>
      <c r="AG211" s="2770"/>
      <c r="AH211" s="2770"/>
      <c r="AI211" s="2770"/>
      <c r="AJ211" s="2770"/>
      <c r="AK211" s="2770"/>
      <c r="AL211" s="2770"/>
      <c r="AM211" s="2770"/>
      <c r="AN211" s="2770"/>
      <c r="AO211" s="2770"/>
      <c r="AP211" s="2770"/>
      <c r="AQ211" s="2770"/>
      <c r="AR211" s="2770"/>
      <c r="AS211" s="2770"/>
      <c r="AT211" s="2770"/>
      <c r="AU211" s="2770"/>
      <c r="AV211" s="2770"/>
      <c r="AW211" s="2770"/>
      <c r="AX211" s="2770"/>
      <c r="AY211" s="2770"/>
      <c r="AZ211" s="2770"/>
      <c r="BA211" s="2770"/>
      <c r="BB211" s="2770"/>
      <c r="BC211" s="2770"/>
      <c r="BD211" s="2770"/>
      <c r="BE211" s="2770"/>
      <c r="BF211" s="2770"/>
      <c r="BG211" s="2770"/>
    </row>
    <row r="212" spans="1:59">
      <c r="A212" s="2770"/>
      <c r="B212" s="2770"/>
      <c r="C212" s="2770"/>
      <c r="D212" s="2770"/>
      <c r="E212" s="2770"/>
      <c r="F212" s="2770"/>
      <c r="G212" s="2770"/>
      <c r="H212" s="2770"/>
      <c r="I212" s="2770"/>
      <c r="J212" s="2770"/>
      <c r="K212" s="2771"/>
      <c r="L212" s="2771"/>
      <c r="M212" s="2771"/>
      <c r="N212" s="2770"/>
      <c r="O212" s="2770"/>
      <c r="P212" s="2770"/>
      <c r="Q212" s="2770"/>
      <c r="R212" s="2770"/>
      <c r="S212" s="2729"/>
      <c r="T212" s="2770"/>
      <c r="U212" s="2770"/>
      <c r="V212" s="2770"/>
      <c r="W212" s="2770"/>
      <c r="X212" s="2770"/>
      <c r="Y212" s="2770"/>
      <c r="Z212" s="2770"/>
      <c r="AA212" s="2770"/>
      <c r="AB212" s="2770"/>
      <c r="AC212" s="2770"/>
      <c r="AD212" s="2770"/>
      <c r="AE212" s="2770"/>
      <c r="AF212" s="2770"/>
      <c r="AG212" s="2770"/>
      <c r="AH212" s="2770"/>
      <c r="AI212" s="2770"/>
      <c r="AJ212" s="2770"/>
      <c r="AK212" s="2770"/>
      <c r="AL212" s="2770"/>
      <c r="AM212" s="2770"/>
      <c r="AN212" s="2770"/>
      <c r="AO212" s="2770"/>
      <c r="AP212" s="2770"/>
      <c r="AQ212" s="2770"/>
      <c r="AR212" s="2770"/>
      <c r="AS212" s="2770"/>
      <c r="AT212" s="2770"/>
      <c r="AU212" s="2770"/>
      <c r="AV212" s="2770"/>
      <c r="AW212" s="2770"/>
      <c r="AX212" s="2770"/>
      <c r="AY212" s="2770"/>
      <c r="AZ212" s="2770"/>
      <c r="BA212" s="2770"/>
      <c r="BB212" s="2770"/>
      <c r="BC212" s="2770"/>
      <c r="BD212" s="2770"/>
      <c r="BE212" s="2770"/>
      <c r="BF212" s="2770"/>
      <c r="BG212" s="2770"/>
    </row>
    <row r="213" spans="1:59">
      <c r="A213" s="2770"/>
      <c r="B213" s="2770"/>
      <c r="C213" s="2770"/>
      <c r="D213" s="2770"/>
      <c r="E213" s="2770"/>
      <c r="F213" s="2770"/>
      <c r="G213" s="2770"/>
      <c r="H213" s="2770"/>
      <c r="I213" s="2770"/>
      <c r="J213" s="2770"/>
      <c r="K213" s="2771"/>
      <c r="L213" s="2771"/>
      <c r="M213" s="2771"/>
      <c r="N213" s="2770"/>
      <c r="O213" s="2770"/>
      <c r="P213" s="2770"/>
      <c r="Q213" s="2770"/>
      <c r="R213" s="2770"/>
      <c r="S213" s="2729"/>
      <c r="T213" s="2770"/>
      <c r="U213" s="2770"/>
      <c r="V213" s="2770"/>
      <c r="W213" s="2770"/>
      <c r="X213" s="2770"/>
      <c r="Y213" s="2770"/>
      <c r="Z213" s="2770"/>
      <c r="AA213" s="2770"/>
      <c r="AB213" s="2770"/>
      <c r="AC213" s="2770"/>
      <c r="AD213" s="2770"/>
      <c r="AE213" s="2770"/>
      <c r="AF213" s="2770"/>
      <c r="AG213" s="2770"/>
      <c r="AH213" s="2770"/>
      <c r="AI213" s="2770"/>
      <c r="AJ213" s="2770"/>
      <c r="AK213" s="2770"/>
      <c r="AL213" s="2770"/>
      <c r="AM213" s="2770"/>
      <c r="AN213" s="2770"/>
      <c r="AO213" s="2770"/>
      <c r="AP213" s="2770"/>
      <c r="AQ213" s="2770"/>
      <c r="AR213" s="2770"/>
      <c r="AS213" s="2770"/>
      <c r="AT213" s="2770"/>
      <c r="AU213" s="2770"/>
      <c r="AV213" s="2770"/>
      <c r="AW213" s="2770"/>
      <c r="AX213" s="2770"/>
      <c r="AY213" s="2770"/>
      <c r="AZ213" s="2770"/>
      <c r="BA213" s="2770"/>
      <c r="BB213" s="2770"/>
      <c r="BC213" s="2770"/>
      <c r="BD213" s="2770"/>
      <c r="BE213" s="2770"/>
      <c r="BF213" s="2770"/>
      <c r="BG213" s="2770"/>
    </row>
    <row r="214" spans="1:59">
      <c r="A214" s="2770"/>
      <c r="B214" s="2770"/>
      <c r="C214" s="2770"/>
      <c r="D214" s="2770"/>
      <c r="E214" s="2770"/>
      <c r="F214" s="2770"/>
      <c r="G214" s="2770"/>
      <c r="H214" s="2770"/>
      <c r="I214" s="2770"/>
      <c r="J214" s="2770"/>
      <c r="K214" s="2771"/>
      <c r="L214" s="2771"/>
      <c r="M214" s="2771"/>
      <c r="N214" s="2770"/>
      <c r="O214" s="2770"/>
      <c r="P214" s="2770"/>
      <c r="Q214" s="2770"/>
      <c r="R214" s="2770"/>
      <c r="S214" s="2729"/>
      <c r="T214" s="2770"/>
      <c r="U214" s="2770"/>
      <c r="V214" s="2770"/>
      <c r="W214" s="2770"/>
      <c r="X214" s="2770"/>
      <c r="Y214" s="2770"/>
      <c r="Z214" s="2770"/>
      <c r="AA214" s="2770"/>
      <c r="AB214" s="2770"/>
      <c r="AC214" s="2770"/>
      <c r="AD214" s="2770"/>
      <c r="AE214" s="2770"/>
      <c r="AF214" s="2770"/>
      <c r="AG214" s="2770"/>
      <c r="AH214" s="2770"/>
      <c r="AI214" s="2770"/>
      <c r="AJ214" s="2770"/>
      <c r="AK214" s="2770"/>
      <c r="AL214" s="2770"/>
      <c r="AM214" s="2770"/>
      <c r="AN214" s="2770"/>
      <c r="AO214" s="2770"/>
      <c r="AP214" s="2770"/>
      <c r="AQ214" s="2770"/>
      <c r="AR214" s="2770"/>
      <c r="AS214" s="2770"/>
      <c r="AT214" s="2770"/>
      <c r="AU214" s="2770"/>
      <c r="AV214" s="2770"/>
      <c r="AW214" s="2770"/>
      <c r="AX214" s="2770"/>
      <c r="AY214" s="2770"/>
      <c r="AZ214" s="2770"/>
      <c r="BA214" s="2770"/>
      <c r="BB214" s="2770"/>
      <c r="BC214" s="2770"/>
      <c r="BD214" s="2770"/>
      <c r="BE214" s="2770"/>
      <c r="BF214" s="2770"/>
      <c r="BG214" s="2770"/>
    </row>
    <row r="215" spans="1:59">
      <c r="A215" s="2770"/>
      <c r="B215" s="2770"/>
      <c r="C215" s="2770"/>
      <c r="D215" s="2770"/>
      <c r="E215" s="2770"/>
      <c r="F215" s="2770"/>
      <c r="G215" s="2770"/>
      <c r="H215" s="2770"/>
      <c r="I215" s="2770"/>
      <c r="J215" s="2770"/>
      <c r="K215" s="2771"/>
      <c r="L215" s="2771"/>
      <c r="M215" s="2771"/>
      <c r="N215" s="2770"/>
      <c r="O215" s="2770"/>
      <c r="P215" s="2770"/>
      <c r="Q215" s="2770"/>
      <c r="R215" s="2770"/>
      <c r="S215" s="2729"/>
      <c r="T215" s="2770"/>
      <c r="U215" s="2770"/>
      <c r="V215" s="2770"/>
      <c r="W215" s="2770"/>
      <c r="X215" s="2770"/>
      <c r="Y215" s="2770"/>
      <c r="Z215" s="2770"/>
      <c r="AA215" s="2770"/>
      <c r="AB215" s="2770"/>
      <c r="AC215" s="2770"/>
      <c r="AD215" s="2770"/>
      <c r="AE215" s="2770"/>
      <c r="AF215" s="2770"/>
      <c r="AG215" s="2770"/>
      <c r="AH215" s="2770"/>
      <c r="AI215" s="2770"/>
      <c r="AJ215" s="2770"/>
      <c r="AK215" s="2770"/>
      <c r="AL215" s="2770"/>
      <c r="AM215" s="2770"/>
      <c r="AN215" s="2770"/>
      <c r="AO215" s="2770"/>
      <c r="AP215" s="2770"/>
      <c r="AQ215" s="2770"/>
      <c r="AR215" s="2770"/>
      <c r="AS215" s="2770"/>
      <c r="AT215" s="2770"/>
      <c r="AU215" s="2770"/>
      <c r="AV215" s="2770"/>
      <c r="AW215" s="2770"/>
      <c r="AX215" s="2770"/>
      <c r="AY215" s="2770"/>
      <c r="AZ215" s="2770"/>
      <c r="BA215" s="2770"/>
      <c r="BB215" s="2770"/>
      <c r="BC215" s="2770"/>
      <c r="BD215" s="2770"/>
      <c r="BE215" s="2770"/>
      <c r="BF215" s="2770"/>
      <c r="BG215" s="2770"/>
    </row>
    <row r="216" spans="1:59">
      <c r="A216" s="2770"/>
      <c r="B216" s="2770"/>
      <c r="C216" s="2770"/>
      <c r="D216" s="2770"/>
      <c r="E216" s="2770"/>
      <c r="F216" s="2770"/>
      <c r="G216" s="2770"/>
      <c r="H216" s="2770"/>
      <c r="I216" s="2770"/>
      <c r="J216" s="2770"/>
      <c r="K216" s="2771"/>
      <c r="L216" s="2771"/>
      <c r="M216" s="2771"/>
      <c r="N216" s="2770"/>
      <c r="O216" s="2770"/>
      <c r="P216" s="2770"/>
      <c r="Q216" s="2770"/>
      <c r="R216" s="2770"/>
      <c r="S216" s="2729"/>
      <c r="T216" s="2770"/>
      <c r="U216" s="2770"/>
      <c r="V216" s="2770"/>
      <c r="W216" s="2770"/>
      <c r="X216" s="2770"/>
      <c r="Y216" s="2770"/>
      <c r="Z216" s="2770"/>
      <c r="AA216" s="2770"/>
      <c r="AB216" s="2770"/>
      <c r="AC216" s="2770"/>
      <c r="AD216" s="2770"/>
      <c r="AE216" s="2770"/>
      <c r="AF216" s="2770"/>
      <c r="AG216" s="2770"/>
      <c r="AH216" s="2770"/>
      <c r="AI216" s="2770"/>
      <c r="AJ216" s="2770"/>
      <c r="AK216" s="2770"/>
      <c r="AL216" s="2770"/>
      <c r="AM216" s="2770"/>
      <c r="AN216" s="2770"/>
      <c r="AO216" s="2770"/>
      <c r="AP216" s="2770"/>
      <c r="AQ216" s="2770"/>
      <c r="AR216" s="2770"/>
      <c r="AS216" s="2770"/>
      <c r="AT216" s="2770"/>
      <c r="AU216" s="2770"/>
      <c r="AV216" s="2770"/>
      <c r="AW216" s="2770"/>
      <c r="AX216" s="2770"/>
      <c r="AY216" s="2770"/>
      <c r="AZ216" s="2770"/>
      <c r="BA216" s="2770"/>
      <c r="BB216" s="2770"/>
      <c r="BC216" s="2770"/>
      <c r="BD216" s="2770"/>
      <c r="BE216" s="2770"/>
      <c r="BF216" s="2770"/>
      <c r="BG216" s="2770"/>
    </row>
    <row r="217" spans="1:59">
      <c r="A217" s="2770"/>
      <c r="B217" s="2770"/>
      <c r="C217" s="2770"/>
      <c r="D217" s="2770"/>
      <c r="E217" s="2770"/>
      <c r="F217" s="2770"/>
      <c r="G217" s="2770"/>
      <c r="H217" s="2770"/>
      <c r="I217" s="2770"/>
      <c r="J217" s="2770"/>
      <c r="K217" s="2771"/>
      <c r="L217" s="2771"/>
      <c r="M217" s="2771"/>
      <c r="N217" s="2770"/>
      <c r="O217" s="2770"/>
      <c r="P217" s="2770"/>
      <c r="Q217" s="2770"/>
      <c r="R217" s="2770"/>
      <c r="S217" s="2729"/>
      <c r="T217" s="2770"/>
      <c r="U217" s="2770"/>
      <c r="V217" s="2770"/>
      <c r="W217" s="2770"/>
      <c r="X217" s="2770"/>
      <c r="Y217" s="2770"/>
      <c r="Z217" s="2770"/>
      <c r="AA217" s="2770"/>
      <c r="AB217" s="2770"/>
      <c r="AC217" s="2770"/>
      <c r="AD217" s="2770"/>
      <c r="AE217" s="2770"/>
      <c r="AF217" s="2770"/>
      <c r="AG217" s="2770"/>
      <c r="AH217" s="2770"/>
      <c r="AI217" s="2770"/>
      <c r="AJ217" s="2770"/>
      <c r="AK217" s="2770"/>
      <c r="AL217" s="2770"/>
      <c r="AM217" s="2770"/>
      <c r="AN217" s="2770"/>
      <c r="AO217" s="2770"/>
      <c r="AP217" s="2770"/>
      <c r="AQ217" s="2770"/>
      <c r="AR217" s="2770"/>
      <c r="AS217" s="2770"/>
      <c r="AT217" s="2770"/>
      <c r="AU217" s="2770"/>
      <c r="AV217" s="2770"/>
      <c r="AW217" s="2770"/>
      <c r="AX217" s="2770"/>
      <c r="AY217" s="2770"/>
      <c r="AZ217" s="2770"/>
      <c r="BA217" s="2770"/>
      <c r="BB217" s="2770"/>
      <c r="BC217" s="2770"/>
      <c r="BD217" s="2770"/>
      <c r="BE217" s="2770"/>
      <c r="BF217" s="2770"/>
      <c r="BG217" s="2770"/>
    </row>
    <row r="218" spans="1:59">
      <c r="A218" s="2770"/>
      <c r="B218" s="2770"/>
      <c r="C218" s="2770"/>
      <c r="D218" s="2770"/>
      <c r="E218" s="2770"/>
      <c r="F218" s="2770"/>
      <c r="G218" s="2770"/>
      <c r="H218" s="2770"/>
      <c r="I218" s="2770"/>
      <c r="J218" s="2770"/>
      <c r="K218" s="2771"/>
      <c r="L218" s="2771"/>
      <c r="M218" s="2771"/>
      <c r="N218" s="2770"/>
      <c r="O218" s="2770"/>
      <c r="P218" s="2770"/>
      <c r="Q218" s="2770"/>
      <c r="R218" s="2770"/>
      <c r="S218" s="2729"/>
      <c r="T218" s="2770"/>
      <c r="U218" s="2770"/>
      <c r="V218" s="2770"/>
      <c r="W218" s="2770"/>
      <c r="X218" s="2770"/>
      <c r="Y218" s="2770"/>
      <c r="Z218" s="2770"/>
      <c r="AA218" s="2770"/>
      <c r="AB218" s="2770"/>
      <c r="AC218" s="2770"/>
      <c r="AD218" s="2770"/>
      <c r="AE218" s="2770"/>
      <c r="AF218" s="2770"/>
      <c r="AG218" s="2770"/>
      <c r="AH218" s="2770"/>
      <c r="AI218" s="2770"/>
      <c r="AJ218" s="2770"/>
      <c r="AK218" s="2770"/>
      <c r="AL218" s="2770"/>
      <c r="AM218" s="2770"/>
      <c r="AN218" s="2770"/>
      <c r="AO218" s="2770"/>
      <c r="AP218" s="2770"/>
      <c r="AQ218" s="2770"/>
      <c r="AR218" s="2770"/>
      <c r="AS218" s="2770"/>
      <c r="AT218" s="2770"/>
      <c r="AU218" s="2770"/>
      <c r="AV218" s="2770"/>
      <c r="AW218" s="2770"/>
      <c r="AX218" s="2770"/>
      <c r="AY218" s="2770"/>
      <c r="AZ218" s="2770"/>
      <c r="BA218" s="2770"/>
      <c r="BB218" s="2770"/>
      <c r="BC218" s="2770"/>
      <c r="BD218" s="2770"/>
      <c r="BE218" s="2770"/>
      <c r="BF218" s="2770"/>
      <c r="BG218" s="2770"/>
    </row>
    <row r="219" spans="1:59">
      <c r="A219" s="2770"/>
      <c r="B219" s="2770"/>
      <c r="C219" s="2770"/>
      <c r="D219" s="2770"/>
      <c r="E219" s="2770"/>
      <c r="F219" s="2770"/>
      <c r="G219" s="2770"/>
      <c r="H219" s="2770"/>
      <c r="I219" s="2770"/>
      <c r="J219" s="2770"/>
      <c r="K219" s="2771"/>
      <c r="L219" s="2771"/>
      <c r="M219" s="2771"/>
      <c r="N219" s="2770"/>
      <c r="O219" s="2770"/>
      <c r="P219" s="2770"/>
      <c r="Q219" s="2770"/>
      <c r="R219" s="2770"/>
      <c r="S219" s="2729"/>
      <c r="T219" s="2770"/>
      <c r="U219" s="2770"/>
      <c r="V219" s="2770"/>
      <c r="W219" s="2770"/>
      <c r="X219" s="2770"/>
      <c r="Y219" s="2770"/>
      <c r="Z219" s="2770"/>
      <c r="AA219" s="2770"/>
      <c r="AB219" s="2770"/>
      <c r="AC219" s="2770"/>
      <c r="AD219" s="2770"/>
      <c r="AE219" s="2770"/>
      <c r="AF219" s="2770"/>
      <c r="AG219" s="2770"/>
      <c r="AH219" s="2770"/>
      <c r="AI219" s="2770"/>
      <c r="AJ219" s="2770"/>
      <c r="AK219" s="2770"/>
      <c r="AL219" s="2770"/>
      <c r="AM219" s="2770"/>
      <c r="AN219" s="2770"/>
      <c r="AO219" s="2770"/>
      <c r="AP219" s="2770"/>
      <c r="AQ219" s="2770"/>
      <c r="AR219" s="2770"/>
      <c r="AS219" s="2770"/>
      <c r="AT219" s="2770"/>
      <c r="AU219" s="2770"/>
      <c r="AV219" s="2770"/>
      <c r="AW219" s="2770"/>
      <c r="AX219" s="2770"/>
      <c r="AY219" s="2770"/>
      <c r="AZ219" s="2770"/>
      <c r="BA219" s="2770"/>
      <c r="BB219" s="2770"/>
      <c r="BC219" s="2770"/>
      <c r="BD219" s="2770"/>
      <c r="BE219" s="2770"/>
      <c r="BF219" s="2770"/>
      <c r="BG219" s="2770"/>
    </row>
    <row r="220" spans="1:59">
      <c r="A220" s="2770"/>
      <c r="B220" s="2770"/>
      <c r="C220" s="2770"/>
      <c r="D220" s="2770"/>
      <c r="E220" s="2770"/>
      <c r="F220" s="2770"/>
      <c r="G220" s="2770"/>
      <c r="H220" s="2770"/>
      <c r="I220" s="2770"/>
      <c r="J220" s="2770"/>
      <c r="K220" s="2771"/>
      <c r="L220" s="2771"/>
      <c r="M220" s="2771"/>
      <c r="N220" s="2770"/>
      <c r="O220" s="2770"/>
      <c r="P220" s="2770"/>
      <c r="Q220" s="2770"/>
      <c r="R220" s="2770"/>
      <c r="S220" s="2729"/>
      <c r="T220" s="2770"/>
      <c r="U220" s="2770"/>
      <c r="V220" s="2770"/>
      <c r="W220" s="2770"/>
      <c r="X220" s="2770"/>
      <c r="Y220" s="2770"/>
      <c r="Z220" s="2770"/>
      <c r="AA220" s="2770"/>
      <c r="AB220" s="2770"/>
      <c r="AC220" s="2770"/>
      <c r="AD220" s="2770"/>
      <c r="AE220" s="2770"/>
      <c r="AF220" s="2770"/>
      <c r="AG220" s="2770"/>
      <c r="AH220" s="2770"/>
      <c r="AI220" s="2770"/>
      <c r="AJ220" s="2770"/>
      <c r="AK220" s="2770"/>
      <c r="AL220" s="2770"/>
      <c r="AM220" s="2770"/>
      <c r="AN220" s="2770"/>
      <c r="AO220" s="2770"/>
      <c r="AP220" s="2770"/>
      <c r="AQ220" s="2770"/>
      <c r="AR220" s="2770"/>
      <c r="AS220" s="2770"/>
      <c r="AT220" s="2770"/>
      <c r="AU220" s="2770"/>
      <c r="AV220" s="2770"/>
      <c r="AW220" s="2770"/>
      <c r="AX220" s="2770"/>
      <c r="AY220" s="2770"/>
      <c r="AZ220" s="2770"/>
      <c r="BA220" s="2770"/>
      <c r="BB220" s="2770"/>
      <c r="BC220" s="2770"/>
      <c r="BD220" s="2770"/>
      <c r="BE220" s="2770"/>
      <c r="BF220" s="2770"/>
      <c r="BG220" s="2770"/>
    </row>
    <row r="221" spans="1:59">
      <c r="A221" s="2770"/>
      <c r="B221" s="2770"/>
      <c r="C221" s="2770"/>
      <c r="D221" s="2770"/>
      <c r="E221" s="2770"/>
      <c r="F221" s="2770"/>
      <c r="G221" s="2770"/>
      <c r="H221" s="2770"/>
      <c r="I221" s="2770"/>
      <c r="J221" s="2770"/>
      <c r="K221" s="2771"/>
      <c r="L221" s="2771"/>
      <c r="M221" s="2771"/>
      <c r="N221" s="2770"/>
      <c r="O221" s="2770"/>
      <c r="P221" s="2770"/>
      <c r="Q221" s="2770"/>
      <c r="R221" s="2770"/>
      <c r="S221" s="2729"/>
      <c r="T221" s="2770"/>
      <c r="U221" s="2770"/>
      <c r="V221" s="2770"/>
      <c r="W221" s="2770"/>
      <c r="X221" s="2770"/>
      <c r="Y221" s="2770"/>
      <c r="Z221" s="2770"/>
      <c r="AA221" s="2770"/>
      <c r="AB221" s="2770"/>
      <c r="AC221" s="2770"/>
      <c r="AD221" s="2770"/>
      <c r="AE221" s="2770"/>
      <c r="AF221" s="2770"/>
      <c r="AG221" s="2770"/>
      <c r="AH221" s="2770"/>
      <c r="AI221" s="2770"/>
      <c r="AJ221" s="2770"/>
      <c r="AK221" s="2770"/>
      <c r="AL221" s="2770"/>
      <c r="AM221" s="2770"/>
      <c r="AN221" s="2770"/>
      <c r="AO221" s="2770"/>
      <c r="AP221" s="2770"/>
      <c r="AQ221" s="2770"/>
      <c r="AR221" s="2770"/>
      <c r="AS221" s="2770"/>
      <c r="AT221" s="2770"/>
      <c r="AU221" s="2770"/>
      <c r="AV221" s="2770"/>
      <c r="AW221" s="2770"/>
      <c r="AX221" s="2770"/>
      <c r="AY221" s="2770"/>
      <c r="AZ221" s="2770"/>
      <c r="BA221" s="2770"/>
      <c r="BB221" s="2770"/>
      <c r="BC221" s="2770"/>
      <c r="BD221" s="2770"/>
      <c r="BE221" s="2770"/>
      <c r="BF221" s="2770"/>
      <c r="BG221" s="2770"/>
    </row>
    <row r="222" spans="1:59">
      <c r="A222" s="2770"/>
      <c r="B222" s="2770"/>
      <c r="C222" s="2770"/>
      <c r="D222" s="2770"/>
      <c r="E222" s="2770"/>
      <c r="F222" s="2770"/>
      <c r="G222" s="2770"/>
      <c r="H222" s="2770"/>
      <c r="I222" s="2770"/>
      <c r="J222" s="2770"/>
      <c r="K222" s="2771"/>
      <c r="L222" s="2771"/>
      <c r="M222" s="2771"/>
      <c r="N222" s="2770"/>
      <c r="O222" s="2770"/>
      <c r="P222" s="2770"/>
      <c r="Q222" s="2770"/>
      <c r="R222" s="2770"/>
      <c r="S222" s="2729"/>
      <c r="T222" s="2770"/>
      <c r="U222" s="2770"/>
      <c r="V222" s="2770"/>
      <c r="W222" s="2770"/>
      <c r="X222" s="2770"/>
      <c r="Y222" s="2770"/>
      <c r="Z222" s="2770"/>
      <c r="AA222" s="2770"/>
      <c r="AB222" s="2770"/>
      <c r="AC222" s="2770"/>
      <c r="AD222" s="2770"/>
      <c r="AE222" s="2770"/>
      <c r="AF222" s="2770"/>
      <c r="AG222" s="2770"/>
      <c r="AH222" s="2770"/>
      <c r="AI222" s="2770"/>
      <c r="AJ222" s="2770"/>
      <c r="AK222" s="2770"/>
      <c r="AL222" s="2770"/>
      <c r="AM222" s="2770"/>
      <c r="AN222" s="2770"/>
      <c r="AO222" s="2770"/>
      <c r="AP222" s="2770"/>
      <c r="AQ222" s="2770"/>
      <c r="AR222" s="2770"/>
      <c r="AS222" s="2770"/>
      <c r="AT222" s="2770"/>
      <c r="AU222" s="2770"/>
      <c r="AV222" s="2770"/>
      <c r="AW222" s="2770"/>
      <c r="AX222" s="2770"/>
      <c r="AY222" s="2770"/>
      <c r="AZ222" s="2770"/>
      <c r="BA222" s="2770"/>
      <c r="BB222" s="2770"/>
      <c r="BC222" s="2770"/>
      <c r="BD222" s="2770"/>
      <c r="BE222" s="2770"/>
      <c r="BF222" s="2770"/>
      <c r="BG222" s="2770"/>
    </row>
    <row r="223" spans="1:59">
      <c r="A223" s="2770"/>
      <c r="B223" s="2770"/>
      <c r="C223" s="2770"/>
      <c r="D223" s="2770"/>
      <c r="E223" s="2770"/>
      <c r="F223" s="2770"/>
      <c r="G223" s="2770"/>
      <c r="H223" s="2770"/>
      <c r="I223" s="2770"/>
      <c r="J223" s="2770"/>
      <c r="K223" s="2771"/>
      <c r="L223" s="2771"/>
      <c r="M223" s="2771"/>
      <c r="N223" s="2770"/>
      <c r="O223" s="2770"/>
      <c r="P223" s="2770"/>
      <c r="Q223" s="2770"/>
      <c r="R223" s="2770"/>
      <c r="S223" s="2729"/>
      <c r="T223" s="2770"/>
      <c r="U223" s="2770"/>
      <c r="V223" s="2770"/>
      <c r="W223" s="2770"/>
      <c r="X223" s="2770"/>
      <c r="Y223" s="2770"/>
      <c r="Z223" s="2770"/>
      <c r="AA223" s="2770"/>
      <c r="AB223" s="2770"/>
      <c r="AC223" s="2770"/>
      <c r="AD223" s="2770"/>
      <c r="AE223" s="2770"/>
      <c r="AF223" s="2770"/>
      <c r="AG223" s="2770"/>
      <c r="AH223" s="2770"/>
      <c r="AI223" s="2770"/>
      <c r="AJ223" s="2770"/>
      <c r="AK223" s="2770"/>
      <c r="AL223" s="2770"/>
      <c r="AM223" s="2770"/>
      <c r="AN223" s="2770"/>
      <c r="AO223" s="2770"/>
      <c r="AP223" s="2770"/>
      <c r="AQ223" s="2770"/>
      <c r="AR223" s="2770"/>
      <c r="AS223" s="2770"/>
      <c r="AT223" s="2770"/>
      <c r="AU223" s="2770"/>
      <c r="AV223" s="2770"/>
      <c r="AW223" s="2770"/>
      <c r="AX223" s="2770"/>
      <c r="AY223" s="2770"/>
      <c r="AZ223" s="2770"/>
      <c r="BA223" s="2770"/>
      <c r="BB223" s="2770"/>
      <c r="BC223" s="2770"/>
      <c r="BD223" s="2770"/>
      <c r="BE223" s="2770"/>
      <c r="BF223" s="2770"/>
      <c r="BG223" s="2770"/>
    </row>
    <row r="224" spans="1:59">
      <c r="A224" s="2770"/>
      <c r="B224" s="2770"/>
      <c r="C224" s="2770"/>
      <c r="D224" s="2770"/>
      <c r="E224" s="2770"/>
      <c r="F224" s="2770"/>
      <c r="G224" s="2770"/>
      <c r="H224" s="2770"/>
      <c r="I224" s="2770"/>
      <c r="J224" s="2770"/>
      <c r="K224" s="2771"/>
      <c r="L224" s="2771"/>
      <c r="M224" s="2771"/>
      <c r="N224" s="2770"/>
      <c r="O224" s="2770"/>
      <c r="P224" s="2770"/>
      <c r="Q224" s="2770"/>
      <c r="R224" s="2770"/>
      <c r="S224" s="2729"/>
      <c r="T224" s="2770"/>
      <c r="U224" s="2770"/>
      <c r="V224" s="2770"/>
      <c r="W224" s="2770"/>
      <c r="X224" s="2770"/>
      <c r="Y224" s="2770"/>
      <c r="Z224" s="2770"/>
      <c r="AA224" s="2770"/>
      <c r="AB224" s="2770"/>
      <c r="AC224" s="2770"/>
      <c r="AD224" s="2770"/>
      <c r="AE224" s="2770"/>
      <c r="AF224" s="2770"/>
      <c r="AG224" s="2770"/>
      <c r="AH224" s="2770"/>
      <c r="AI224" s="2770"/>
      <c r="AJ224" s="2770"/>
      <c r="AK224" s="2770"/>
      <c r="AL224" s="2770"/>
      <c r="AM224" s="2770"/>
      <c r="AN224" s="2770"/>
      <c r="AO224" s="2770"/>
      <c r="AP224" s="2770"/>
      <c r="AQ224" s="2770"/>
      <c r="AR224" s="2770"/>
      <c r="AS224" s="2770"/>
      <c r="AT224" s="2770"/>
      <c r="AU224" s="2770"/>
      <c r="AV224" s="2770"/>
      <c r="AW224" s="2770"/>
      <c r="AX224" s="2770"/>
      <c r="AY224" s="2770"/>
      <c r="AZ224" s="2770"/>
      <c r="BA224" s="2770"/>
      <c r="BB224" s="2770"/>
      <c r="BC224" s="2770"/>
      <c r="BD224" s="2770"/>
      <c r="BE224" s="2770"/>
      <c r="BF224" s="2770"/>
      <c r="BG224" s="2770"/>
    </row>
    <row r="225" spans="1:59">
      <c r="A225" s="2770"/>
      <c r="B225" s="2770"/>
      <c r="C225" s="2770"/>
      <c r="D225" s="2770"/>
      <c r="E225" s="2770"/>
      <c r="F225" s="2770"/>
      <c r="G225" s="2770"/>
      <c r="H225" s="2770"/>
      <c r="I225" s="2770"/>
      <c r="J225" s="2770"/>
      <c r="K225" s="2771"/>
      <c r="L225" s="2771"/>
      <c r="M225" s="2771"/>
      <c r="N225" s="2770"/>
      <c r="O225" s="2770"/>
      <c r="P225" s="2770"/>
      <c r="Q225" s="2770"/>
      <c r="R225" s="2770"/>
      <c r="S225" s="2729"/>
      <c r="T225" s="2770"/>
      <c r="U225" s="2770"/>
      <c r="V225" s="2770"/>
      <c r="W225" s="2770"/>
      <c r="X225" s="2770"/>
      <c r="Y225" s="2770"/>
      <c r="Z225" s="2770"/>
      <c r="AA225" s="2770"/>
      <c r="AB225" s="2770"/>
      <c r="AC225" s="2770"/>
      <c r="AD225" s="2770"/>
      <c r="AE225" s="2770"/>
      <c r="AF225" s="2770"/>
      <c r="AG225" s="2770"/>
      <c r="AH225" s="2770"/>
      <c r="AI225" s="2770"/>
      <c r="AJ225" s="2770"/>
      <c r="AK225" s="2770"/>
      <c r="AL225" s="2770"/>
      <c r="AM225" s="2770"/>
      <c r="AN225" s="2770"/>
      <c r="AO225" s="2770"/>
      <c r="AP225" s="2770"/>
      <c r="AQ225" s="2770"/>
      <c r="AR225" s="2770"/>
      <c r="AS225" s="2770"/>
      <c r="AT225" s="2770"/>
      <c r="AU225" s="2770"/>
      <c r="AV225" s="2770"/>
      <c r="AW225" s="2770"/>
      <c r="AX225" s="2770"/>
      <c r="AY225" s="2770"/>
      <c r="AZ225" s="2770"/>
      <c r="BA225" s="2770"/>
      <c r="BB225" s="2770"/>
      <c r="BC225" s="2770"/>
      <c r="BD225" s="2770"/>
      <c r="BE225" s="2770"/>
      <c r="BF225" s="2770"/>
      <c r="BG225" s="2770"/>
    </row>
    <row r="226" spans="1:59">
      <c r="A226" s="2770"/>
      <c r="B226" s="2770"/>
      <c r="C226" s="2770"/>
      <c r="D226" s="2770"/>
      <c r="E226" s="2770"/>
      <c r="F226" s="2770"/>
      <c r="G226" s="2770"/>
      <c r="H226" s="2770"/>
      <c r="I226" s="2770"/>
      <c r="J226" s="2770"/>
      <c r="K226" s="2771"/>
      <c r="L226" s="2771"/>
      <c r="M226" s="2771"/>
      <c r="N226" s="2770"/>
      <c r="O226" s="2770"/>
      <c r="P226" s="2770"/>
      <c r="Q226" s="2770"/>
      <c r="R226" s="2770"/>
      <c r="S226" s="2729"/>
      <c r="T226" s="2770"/>
      <c r="U226" s="2770"/>
      <c r="V226" s="2770"/>
      <c r="W226" s="2770"/>
      <c r="X226" s="2770"/>
      <c r="Y226" s="2770"/>
      <c r="Z226" s="2770"/>
      <c r="AA226" s="2770"/>
      <c r="AB226" s="2770"/>
      <c r="AC226" s="2770"/>
      <c r="AD226" s="2770"/>
      <c r="AE226" s="2770"/>
      <c r="AF226" s="2770"/>
      <c r="AG226" s="2770"/>
      <c r="AH226" s="2770"/>
      <c r="AI226" s="2770"/>
      <c r="AJ226" s="2770"/>
      <c r="AK226" s="2770"/>
      <c r="AL226" s="2770"/>
      <c r="AM226" s="2770"/>
      <c r="AN226" s="2770"/>
      <c r="AO226" s="2770"/>
      <c r="AP226" s="2770"/>
      <c r="AQ226" s="2770"/>
      <c r="AR226" s="2770"/>
      <c r="AS226" s="2770"/>
      <c r="AT226" s="2770"/>
      <c r="AU226" s="2770"/>
      <c r="AV226" s="2770"/>
      <c r="AW226" s="2770"/>
      <c r="AX226" s="2770"/>
      <c r="AY226" s="2770"/>
      <c r="AZ226" s="2770"/>
      <c r="BA226" s="2770"/>
      <c r="BB226" s="2770"/>
      <c r="BC226" s="2770"/>
      <c r="BD226" s="2770"/>
      <c r="BE226" s="2770"/>
      <c r="BF226" s="2770"/>
      <c r="BG226" s="2770"/>
    </row>
    <row r="227" spans="1:59">
      <c r="A227" s="2770"/>
      <c r="B227" s="2770"/>
      <c r="C227" s="2770"/>
      <c r="D227" s="2770"/>
      <c r="E227" s="2770"/>
      <c r="F227" s="2770"/>
      <c r="G227" s="2770"/>
      <c r="H227" s="2770"/>
      <c r="I227" s="2770"/>
      <c r="J227" s="2770"/>
      <c r="K227" s="2771"/>
      <c r="L227" s="2771"/>
      <c r="M227" s="2771"/>
      <c r="N227" s="2770"/>
      <c r="O227" s="2770"/>
      <c r="P227" s="2770"/>
      <c r="Q227" s="2770"/>
      <c r="R227" s="2770"/>
      <c r="S227" s="2729"/>
      <c r="T227" s="2770"/>
      <c r="U227" s="2770"/>
      <c r="V227" s="2770"/>
      <c r="W227" s="2770"/>
      <c r="X227" s="2770"/>
      <c r="Y227" s="2770"/>
      <c r="Z227" s="2770"/>
      <c r="AA227" s="2770"/>
      <c r="AB227" s="2770"/>
      <c r="AC227" s="2770"/>
      <c r="AD227" s="2770"/>
      <c r="AE227" s="2770"/>
      <c r="AF227" s="2770"/>
      <c r="AG227" s="2770"/>
      <c r="AH227" s="2770"/>
      <c r="AI227" s="2770"/>
      <c r="AJ227" s="2770"/>
      <c r="AK227" s="2770"/>
      <c r="AL227" s="2770"/>
      <c r="AM227" s="2770"/>
      <c r="AN227" s="2770"/>
      <c r="AO227" s="2770"/>
      <c r="AP227" s="2770"/>
      <c r="AQ227" s="2770"/>
      <c r="AR227" s="2770"/>
      <c r="AS227" s="2770"/>
      <c r="AT227" s="2770"/>
      <c r="AU227" s="2770"/>
      <c r="AV227" s="2770"/>
      <c r="AW227" s="2770"/>
      <c r="AX227" s="2770"/>
      <c r="AY227" s="2770"/>
      <c r="AZ227" s="2770"/>
      <c r="BA227" s="2770"/>
      <c r="BB227" s="2770"/>
      <c r="BC227" s="2770"/>
      <c r="BD227" s="2770"/>
      <c r="BE227" s="2770"/>
      <c r="BF227" s="2770"/>
      <c r="BG227" s="2770"/>
    </row>
    <row r="228" spans="1:59">
      <c r="A228" s="2770"/>
      <c r="B228" s="2770"/>
      <c r="C228" s="2770"/>
      <c r="D228" s="2770"/>
      <c r="E228" s="2770"/>
      <c r="F228" s="2770"/>
      <c r="G228" s="2770"/>
      <c r="H228" s="2770"/>
      <c r="I228" s="2770"/>
      <c r="J228" s="2770"/>
      <c r="K228" s="2771"/>
      <c r="L228" s="2771"/>
      <c r="M228" s="2771"/>
      <c r="N228" s="2770"/>
      <c r="O228" s="2770"/>
      <c r="P228" s="2770"/>
      <c r="Q228" s="2770"/>
      <c r="R228" s="2770"/>
      <c r="S228" s="2729"/>
      <c r="T228" s="2770"/>
      <c r="U228" s="2770"/>
      <c r="V228" s="2770"/>
      <c r="W228" s="2770"/>
      <c r="X228" s="2770"/>
      <c r="Y228" s="2770"/>
      <c r="Z228" s="2770"/>
      <c r="AA228" s="2770"/>
      <c r="AB228" s="2770"/>
      <c r="AC228" s="2770"/>
      <c r="AD228" s="2770"/>
      <c r="AE228" s="2770"/>
      <c r="AF228" s="2770"/>
      <c r="AG228" s="2770"/>
      <c r="AH228" s="2770"/>
      <c r="AI228" s="2770"/>
      <c r="AJ228" s="2770"/>
      <c r="AK228" s="2770"/>
      <c r="AL228" s="2770"/>
      <c r="AM228" s="2770"/>
      <c r="AN228" s="2770"/>
      <c r="AO228" s="2770"/>
      <c r="AP228" s="2770"/>
      <c r="AQ228" s="2770"/>
      <c r="AR228" s="2770"/>
      <c r="AS228" s="2770"/>
      <c r="AT228" s="2770"/>
      <c r="AU228" s="2770"/>
      <c r="AV228" s="2770"/>
      <c r="AW228" s="2770"/>
      <c r="AX228" s="2770"/>
      <c r="AY228" s="2770"/>
      <c r="AZ228" s="2770"/>
      <c r="BA228" s="2770"/>
      <c r="BB228" s="2770"/>
      <c r="BC228" s="2770"/>
      <c r="BD228" s="2770"/>
      <c r="BE228" s="2770"/>
      <c r="BF228" s="2770"/>
      <c r="BG228" s="2770"/>
    </row>
    <row r="229" spans="1:59">
      <c r="A229" s="2770"/>
      <c r="B229" s="2770"/>
      <c r="C229" s="2770"/>
      <c r="D229" s="2770"/>
      <c r="E229" s="2770"/>
      <c r="F229" s="2770"/>
      <c r="G229" s="2770"/>
      <c r="H229" s="2770"/>
      <c r="I229" s="2770"/>
      <c r="J229" s="2770"/>
      <c r="K229" s="2771"/>
      <c r="L229" s="2771"/>
      <c r="M229" s="2771"/>
      <c r="N229" s="2770"/>
      <c r="O229" s="2770"/>
      <c r="P229" s="2770"/>
      <c r="Q229" s="2770"/>
      <c r="R229" s="2770"/>
      <c r="S229" s="2729"/>
      <c r="T229" s="2770"/>
      <c r="U229" s="2770"/>
      <c r="V229" s="2770"/>
      <c r="W229" s="2770"/>
      <c r="X229" s="2770"/>
      <c r="Y229" s="2770"/>
      <c r="Z229" s="2770"/>
      <c r="AA229" s="2770"/>
      <c r="AB229" s="2770"/>
      <c r="AC229" s="2770"/>
      <c r="AD229" s="2770"/>
      <c r="AE229" s="2770"/>
      <c r="AF229" s="2770"/>
      <c r="AG229" s="2770"/>
      <c r="AH229" s="2770"/>
      <c r="AI229" s="2770"/>
      <c r="AJ229" s="2770"/>
      <c r="AK229" s="2770"/>
      <c r="AL229" s="2770"/>
      <c r="AM229" s="2770"/>
      <c r="AN229" s="2770"/>
      <c r="AO229" s="2770"/>
      <c r="AP229" s="2770"/>
      <c r="AQ229" s="2770"/>
      <c r="AR229" s="2770"/>
      <c r="AS229" s="2770"/>
      <c r="AT229" s="2770"/>
      <c r="AU229" s="2770"/>
      <c r="AV229" s="2770"/>
      <c r="AW229" s="2770"/>
      <c r="AX229" s="2770"/>
      <c r="AY229" s="2770"/>
      <c r="AZ229" s="2770"/>
      <c r="BA229" s="2770"/>
      <c r="BB229" s="2770"/>
      <c r="BC229" s="2770"/>
      <c r="BD229" s="2770"/>
      <c r="BE229" s="2770"/>
      <c r="BF229" s="2770"/>
      <c r="BG229" s="2770"/>
    </row>
    <row r="230" spans="1:59">
      <c r="A230" s="2770"/>
      <c r="B230" s="2770"/>
      <c r="C230" s="2770"/>
      <c r="D230" s="2770"/>
      <c r="E230" s="2770"/>
      <c r="F230" s="2770"/>
      <c r="G230" s="2770"/>
      <c r="H230" s="2770"/>
      <c r="I230" s="2770"/>
      <c r="J230" s="2770"/>
      <c r="K230" s="2771"/>
      <c r="L230" s="2771"/>
      <c r="M230" s="2771"/>
      <c r="N230" s="2770"/>
      <c r="O230" s="2770"/>
      <c r="P230" s="2770"/>
      <c r="Q230" s="2770"/>
      <c r="R230" s="2770"/>
      <c r="S230" s="2729"/>
      <c r="T230" s="2770"/>
      <c r="U230" s="2770"/>
      <c r="V230" s="2770"/>
      <c r="W230" s="2770"/>
      <c r="X230" s="2770"/>
      <c r="Y230" s="2770"/>
      <c r="Z230" s="2770"/>
      <c r="AA230" s="2770"/>
      <c r="AB230" s="2770"/>
      <c r="AC230" s="2770"/>
      <c r="AD230" s="2770"/>
      <c r="AE230" s="2770"/>
      <c r="AF230" s="2770"/>
      <c r="AG230" s="2770"/>
      <c r="AH230" s="2770"/>
      <c r="AI230" s="2770"/>
      <c r="AJ230" s="2770"/>
      <c r="AK230" s="2770"/>
      <c r="AL230" s="2770"/>
      <c r="AM230" s="2770"/>
      <c r="AN230" s="2770"/>
      <c r="AO230" s="2770"/>
      <c r="AP230" s="2770"/>
      <c r="AQ230" s="2770"/>
      <c r="AR230" s="2770"/>
      <c r="AS230" s="2770"/>
      <c r="AT230" s="2770"/>
      <c r="AU230" s="2770"/>
      <c r="AV230" s="2770"/>
      <c r="AW230" s="2770"/>
      <c r="AX230" s="2770"/>
      <c r="AY230" s="2770"/>
      <c r="AZ230" s="2770"/>
      <c r="BA230" s="2770"/>
      <c r="BB230" s="2770"/>
      <c r="BC230" s="2770"/>
      <c r="BD230" s="2770"/>
      <c r="BE230" s="2770"/>
      <c r="BF230" s="2770"/>
      <c r="BG230" s="2770"/>
    </row>
    <row r="231" spans="1:59">
      <c r="A231" s="2770"/>
      <c r="B231" s="2770"/>
      <c r="C231" s="2770"/>
      <c r="D231" s="2770"/>
      <c r="E231" s="2770"/>
      <c r="F231" s="2770"/>
      <c r="G231" s="2770"/>
      <c r="H231" s="2770"/>
      <c r="I231" s="2770"/>
      <c r="J231" s="2770"/>
      <c r="K231" s="2771"/>
      <c r="L231" s="2771"/>
      <c r="M231" s="2771"/>
      <c r="N231" s="2770"/>
      <c r="O231" s="2770"/>
      <c r="P231" s="2770"/>
      <c r="Q231" s="2770"/>
      <c r="R231" s="2770"/>
      <c r="S231" s="2729"/>
      <c r="T231" s="2770"/>
      <c r="U231" s="2770"/>
      <c r="V231" s="2770"/>
      <c r="W231" s="2770"/>
      <c r="X231" s="2770"/>
      <c r="Y231" s="2770"/>
      <c r="Z231" s="2770"/>
      <c r="AA231" s="2770"/>
      <c r="AB231" s="2770"/>
      <c r="AC231" s="2770"/>
      <c r="AD231" s="2770"/>
      <c r="AE231" s="2770"/>
      <c r="AF231" s="2770"/>
      <c r="AG231" s="2770"/>
      <c r="AH231" s="2770"/>
      <c r="AI231" s="2770"/>
      <c r="AJ231" s="2770"/>
      <c r="AK231" s="2770"/>
      <c r="AL231" s="2770"/>
      <c r="AM231" s="2770"/>
      <c r="AN231" s="2770"/>
      <c r="AO231" s="2770"/>
      <c r="AP231" s="2770"/>
      <c r="AQ231" s="2770"/>
      <c r="AR231" s="2770"/>
      <c r="AS231" s="2770"/>
      <c r="AT231" s="2770"/>
      <c r="AU231" s="2770"/>
      <c r="AV231" s="2770"/>
      <c r="AW231" s="2770"/>
      <c r="AX231" s="2770"/>
      <c r="AY231" s="2770"/>
      <c r="AZ231" s="2770"/>
      <c r="BA231" s="2770"/>
      <c r="BB231" s="2770"/>
      <c r="BC231" s="2770"/>
      <c r="BD231" s="2770"/>
      <c r="BE231" s="2770"/>
      <c r="BF231" s="2770"/>
      <c r="BG231" s="2770"/>
    </row>
    <row r="232" spans="1:59">
      <c r="A232" s="2770"/>
      <c r="B232" s="2770"/>
      <c r="C232" s="2770"/>
      <c r="D232" s="2770"/>
      <c r="E232" s="2770"/>
      <c r="F232" s="2770"/>
      <c r="G232" s="2770"/>
      <c r="H232" s="2770"/>
      <c r="I232" s="2770"/>
      <c r="J232" s="2770"/>
      <c r="K232" s="2771"/>
      <c r="L232" s="2771"/>
      <c r="M232" s="2771"/>
      <c r="N232" s="2770"/>
      <c r="O232" s="2770"/>
      <c r="P232" s="2770"/>
      <c r="Q232" s="2770"/>
      <c r="R232" s="2770"/>
      <c r="S232" s="2729"/>
      <c r="T232" s="2770"/>
      <c r="U232" s="2770"/>
      <c r="V232" s="2770"/>
      <c r="W232" s="2770"/>
      <c r="X232" s="2770"/>
      <c r="Y232" s="2770"/>
      <c r="Z232" s="2770"/>
      <c r="AA232" s="2770"/>
      <c r="AB232" s="2770"/>
      <c r="AC232" s="2770"/>
      <c r="AD232" s="2770"/>
      <c r="AE232" s="2770"/>
      <c r="AF232" s="2770"/>
      <c r="AG232" s="2770"/>
      <c r="AH232" s="2770"/>
      <c r="AI232" s="2770"/>
      <c r="AJ232" s="2770"/>
      <c r="AK232" s="2770"/>
      <c r="AL232" s="2770"/>
      <c r="AM232" s="2770"/>
      <c r="AN232" s="2770"/>
      <c r="AO232" s="2770"/>
      <c r="AP232" s="2770"/>
      <c r="AQ232" s="2770"/>
      <c r="AR232" s="2770"/>
      <c r="AS232" s="2770"/>
      <c r="AT232" s="2770"/>
      <c r="AU232" s="2770"/>
      <c r="AV232" s="2770"/>
      <c r="AW232" s="2770"/>
      <c r="AX232" s="2770"/>
      <c r="AY232" s="2770"/>
      <c r="AZ232" s="2770"/>
      <c r="BA232" s="2770"/>
      <c r="BB232" s="2770"/>
      <c r="BC232" s="2770"/>
      <c r="BD232" s="2770"/>
      <c r="BE232" s="2770"/>
      <c r="BF232" s="2770"/>
      <c r="BG232" s="2770"/>
    </row>
    <row r="233" spans="1:59">
      <c r="A233" s="2770"/>
      <c r="B233" s="2770"/>
      <c r="C233" s="2770"/>
      <c r="D233" s="2770"/>
      <c r="E233" s="2770"/>
      <c r="F233" s="2770"/>
      <c r="G233" s="2770"/>
      <c r="H233" s="2770"/>
      <c r="I233" s="2770"/>
      <c r="J233" s="2770"/>
      <c r="K233" s="2771"/>
      <c r="L233" s="2771"/>
      <c r="M233" s="2771"/>
      <c r="N233" s="2770"/>
      <c r="O233" s="2770"/>
      <c r="P233" s="2770"/>
      <c r="Q233" s="2770"/>
      <c r="R233" s="2770"/>
      <c r="S233" s="2729"/>
      <c r="T233" s="2770"/>
      <c r="U233" s="2770"/>
      <c r="V233" s="2770"/>
      <c r="W233" s="2770"/>
      <c r="X233" s="2770"/>
      <c r="Y233" s="2770"/>
      <c r="Z233" s="2770"/>
      <c r="AA233" s="2770"/>
      <c r="AB233" s="2770"/>
      <c r="AC233" s="2770"/>
      <c r="AD233" s="2770"/>
      <c r="AE233" s="2770"/>
      <c r="AF233" s="2770"/>
      <c r="AG233" s="2770"/>
      <c r="AH233" s="2770"/>
      <c r="AI233" s="2770"/>
      <c r="AJ233" s="2770"/>
      <c r="AK233" s="2770"/>
      <c r="AL233" s="2770"/>
      <c r="AM233" s="2770"/>
      <c r="AN233" s="2770"/>
      <c r="AO233" s="2770"/>
      <c r="AP233" s="2770"/>
      <c r="AQ233" s="2770"/>
      <c r="AR233" s="2770"/>
      <c r="AS233" s="2770"/>
      <c r="AT233" s="2770"/>
      <c r="AU233" s="2770"/>
      <c r="AV233" s="2770"/>
      <c r="AW233" s="2770"/>
      <c r="AX233" s="2770"/>
      <c r="AY233" s="2770"/>
      <c r="AZ233" s="2770"/>
      <c r="BA233" s="2770"/>
      <c r="BB233" s="2770"/>
      <c r="BC233" s="2770"/>
      <c r="BD233" s="2770"/>
      <c r="BE233" s="2770"/>
      <c r="BF233" s="2770"/>
      <c r="BG233" s="2770"/>
    </row>
    <row r="234" spans="1:59">
      <c r="A234" s="2770"/>
      <c r="B234" s="2770"/>
      <c r="C234" s="2770"/>
      <c r="D234" s="2770"/>
      <c r="E234" s="2770"/>
      <c r="F234" s="2770"/>
      <c r="G234" s="2770"/>
      <c r="H234" s="2770"/>
      <c r="I234" s="2770"/>
      <c r="J234" s="2770"/>
      <c r="K234" s="2771"/>
      <c r="L234" s="2771"/>
      <c r="M234" s="2771"/>
      <c r="N234" s="2770"/>
      <c r="O234" s="2770"/>
      <c r="P234" s="2770"/>
      <c r="Q234" s="2770"/>
      <c r="R234" s="2770"/>
      <c r="S234" s="2729"/>
      <c r="T234" s="2770"/>
      <c r="U234" s="2770"/>
      <c r="V234" s="2770"/>
      <c r="W234" s="2770"/>
      <c r="X234" s="2770"/>
      <c r="Y234" s="2770"/>
      <c r="Z234" s="2770"/>
      <c r="AA234" s="2770"/>
      <c r="AB234" s="2770"/>
      <c r="AC234" s="2770"/>
      <c r="AD234" s="2770"/>
      <c r="AE234" s="2770"/>
      <c r="AF234" s="2770"/>
      <c r="AG234" s="2770"/>
      <c r="AH234" s="2770"/>
      <c r="AI234" s="2770"/>
      <c r="AJ234" s="2770"/>
      <c r="AK234" s="2770"/>
      <c r="AL234" s="2770"/>
      <c r="AM234" s="2770"/>
      <c r="AN234" s="2770"/>
      <c r="AO234" s="2770"/>
      <c r="AP234" s="2770"/>
      <c r="AQ234" s="2770"/>
      <c r="AR234" s="2770"/>
      <c r="AS234" s="2770"/>
      <c r="AT234" s="2770"/>
      <c r="AU234" s="2770"/>
      <c r="AV234" s="2770"/>
      <c r="AW234" s="2770"/>
      <c r="AX234" s="2770"/>
      <c r="AY234" s="2770"/>
      <c r="AZ234" s="2770"/>
      <c r="BA234" s="2770"/>
      <c r="BB234" s="2770"/>
      <c r="BC234" s="2770"/>
      <c r="BD234" s="2770"/>
      <c r="BE234" s="2770"/>
      <c r="BF234" s="2770"/>
      <c r="BG234" s="2770"/>
    </row>
    <row r="235" spans="1:59">
      <c r="A235" s="2770"/>
      <c r="B235" s="2770"/>
      <c r="C235" s="2770"/>
      <c r="D235" s="2770"/>
      <c r="E235" s="2770"/>
      <c r="F235" s="2770"/>
      <c r="G235" s="2770"/>
      <c r="H235" s="2770"/>
      <c r="I235" s="2770"/>
      <c r="J235" s="2770"/>
      <c r="K235" s="2771"/>
      <c r="L235" s="2771"/>
      <c r="M235" s="2771"/>
      <c r="N235" s="2770"/>
      <c r="O235" s="2770"/>
      <c r="P235" s="2770"/>
      <c r="Q235" s="2770"/>
      <c r="R235" s="2770"/>
      <c r="S235" s="2729"/>
      <c r="T235" s="2770"/>
      <c r="U235" s="2770"/>
      <c r="V235" s="2770"/>
      <c r="W235" s="2770"/>
      <c r="X235" s="2770"/>
      <c r="Y235" s="2770"/>
      <c r="Z235" s="2770"/>
      <c r="AA235" s="2770"/>
      <c r="AB235" s="2770"/>
      <c r="AC235" s="2770"/>
      <c r="AD235" s="2770"/>
      <c r="AE235" s="2770"/>
      <c r="AF235" s="2770"/>
      <c r="AG235" s="2770"/>
      <c r="AH235" s="2770"/>
      <c r="AI235" s="2770"/>
      <c r="AJ235" s="2770"/>
      <c r="AK235" s="2770"/>
      <c r="AL235" s="2770"/>
      <c r="AM235" s="2770"/>
      <c r="AN235" s="2770"/>
      <c r="AO235" s="2770"/>
      <c r="AP235" s="2770"/>
      <c r="AQ235" s="2770"/>
      <c r="AR235" s="2770"/>
      <c r="AS235" s="2770"/>
      <c r="AT235" s="2770"/>
      <c r="AU235" s="2770"/>
      <c r="AV235" s="2770"/>
      <c r="AW235" s="2770"/>
      <c r="AX235" s="2770"/>
      <c r="AY235" s="2770"/>
      <c r="AZ235" s="2770"/>
      <c r="BA235" s="2770"/>
      <c r="BB235" s="2770"/>
      <c r="BC235" s="2770"/>
      <c r="BD235" s="2770"/>
      <c r="BE235" s="2770"/>
      <c r="BF235" s="2770"/>
      <c r="BG235" s="2770"/>
    </row>
    <row r="236" spans="1:59">
      <c r="A236" s="2770"/>
      <c r="B236" s="2770"/>
      <c r="C236" s="2770"/>
      <c r="D236" s="2770"/>
      <c r="E236" s="2770"/>
      <c r="F236" s="2770"/>
      <c r="G236" s="2770"/>
      <c r="H236" s="2770"/>
      <c r="I236" s="2770"/>
      <c r="J236" s="2770"/>
      <c r="K236" s="2771"/>
      <c r="L236" s="2771"/>
      <c r="M236" s="2771"/>
      <c r="N236" s="2770"/>
      <c r="O236" s="2770"/>
      <c r="P236" s="2770"/>
      <c r="Q236" s="2770"/>
      <c r="R236" s="2770"/>
      <c r="S236" s="2729"/>
      <c r="T236" s="2770"/>
      <c r="U236" s="2770"/>
      <c r="V236" s="2770"/>
      <c r="W236" s="2770"/>
      <c r="X236" s="2770"/>
      <c r="Y236" s="2770"/>
      <c r="Z236" s="2770"/>
      <c r="AA236" s="2770"/>
      <c r="AB236" s="2770"/>
      <c r="AC236" s="2770"/>
      <c r="AD236" s="2770"/>
      <c r="AE236" s="2770"/>
      <c r="AF236" s="2770"/>
      <c r="AG236" s="2770"/>
      <c r="AH236" s="2770"/>
      <c r="AI236" s="2770"/>
      <c r="AJ236" s="2770"/>
      <c r="AK236" s="2770"/>
      <c r="AL236" s="2770"/>
      <c r="AM236" s="2770"/>
      <c r="AN236" s="2770"/>
      <c r="AO236" s="2770"/>
      <c r="AP236" s="2770"/>
      <c r="AQ236" s="2770"/>
      <c r="AR236" s="2770"/>
      <c r="AS236" s="2770"/>
      <c r="AT236" s="2770"/>
      <c r="AU236" s="2770"/>
      <c r="AV236" s="2770"/>
      <c r="AW236" s="2770"/>
      <c r="AX236" s="2770"/>
      <c r="AY236" s="2770"/>
      <c r="AZ236" s="2770"/>
      <c r="BA236" s="2770"/>
      <c r="BB236" s="2770"/>
      <c r="BC236" s="2770"/>
      <c r="BD236" s="2770"/>
      <c r="BE236" s="2770"/>
      <c r="BF236" s="2770"/>
      <c r="BG236" s="2770"/>
    </row>
    <row r="237" spans="1:59">
      <c r="A237" s="2640"/>
      <c r="B237" s="2640"/>
      <c r="C237" s="2640"/>
      <c r="D237" s="2640"/>
      <c r="E237" s="2640"/>
      <c r="F237" s="2640"/>
      <c r="G237" s="2640"/>
      <c r="H237" s="2640"/>
      <c r="I237" s="2640"/>
      <c r="J237" s="2640"/>
      <c r="K237" s="2641"/>
      <c r="L237" s="2641"/>
      <c r="M237" s="2641"/>
      <c r="N237" s="2640"/>
      <c r="O237" s="2640"/>
      <c r="P237" s="2640"/>
      <c r="Q237" s="2640"/>
      <c r="R237" s="2640"/>
      <c r="T237" s="2640"/>
      <c r="U237" s="2640"/>
      <c r="V237" s="2640"/>
      <c r="W237" s="2640"/>
      <c r="X237" s="2640"/>
      <c r="Y237" s="2640"/>
      <c r="Z237" s="2640"/>
      <c r="AA237" s="2640"/>
      <c r="AB237" s="2640"/>
      <c r="AC237" s="2640"/>
      <c r="AD237" s="2640"/>
      <c r="AE237" s="2640"/>
      <c r="AF237" s="2640"/>
      <c r="AG237" s="2640"/>
      <c r="AH237" s="2640"/>
      <c r="AI237" s="2640"/>
      <c r="AJ237" s="2640"/>
      <c r="AK237" s="2640"/>
      <c r="AL237" s="2640"/>
      <c r="AM237" s="2640"/>
      <c r="AN237" s="2640"/>
      <c r="AO237" s="2640"/>
      <c r="AP237" s="2640"/>
      <c r="AQ237" s="2640"/>
      <c r="AR237" s="2640"/>
      <c r="AS237" s="2640"/>
      <c r="AT237" s="2640"/>
      <c r="AU237" s="2640"/>
      <c r="AV237" s="2640"/>
      <c r="AW237" s="2640"/>
      <c r="AX237" s="2640"/>
      <c r="AY237" s="2640"/>
      <c r="AZ237" s="2640"/>
      <c r="BA237" s="2640"/>
      <c r="BB237" s="2640"/>
      <c r="BC237" s="2640"/>
      <c r="BD237" s="2640"/>
      <c r="BE237" s="2640"/>
      <c r="BF237" s="2640"/>
      <c r="BG237" s="2640"/>
    </row>
    <row r="238" spans="1:59">
      <c r="A238" s="2640"/>
      <c r="B238" s="2640"/>
      <c r="C238" s="2640"/>
      <c r="D238" s="2640"/>
      <c r="E238" s="2640"/>
      <c r="F238" s="2640"/>
      <c r="G238" s="2640"/>
      <c r="H238" s="2640"/>
      <c r="I238" s="2640"/>
      <c r="J238" s="2640"/>
      <c r="K238" s="2641"/>
      <c r="L238" s="2641"/>
      <c r="M238" s="2641"/>
      <c r="N238" s="2640"/>
      <c r="O238" s="2640"/>
      <c r="P238" s="2640"/>
      <c r="Q238" s="2640"/>
      <c r="R238" s="2640"/>
      <c r="T238" s="2640"/>
      <c r="U238" s="2640"/>
      <c r="V238" s="2640"/>
      <c r="W238" s="2640"/>
      <c r="X238" s="2640"/>
      <c r="Y238" s="2640"/>
      <c r="Z238" s="2640"/>
      <c r="AA238" s="2640"/>
      <c r="AB238" s="2640"/>
      <c r="AC238" s="2640"/>
      <c r="AD238" s="2640"/>
      <c r="AE238" s="2640"/>
      <c r="AF238" s="2640"/>
      <c r="AG238" s="2640"/>
      <c r="AH238" s="2640"/>
      <c r="AI238" s="2640"/>
      <c r="AJ238" s="2640"/>
      <c r="AK238" s="2640"/>
      <c r="AL238" s="2640"/>
      <c r="AM238" s="2640"/>
      <c r="AN238" s="2640"/>
      <c r="AO238" s="2640"/>
      <c r="AP238" s="2640"/>
      <c r="AQ238" s="2640"/>
      <c r="AR238" s="2640"/>
      <c r="AS238" s="2640"/>
      <c r="AT238" s="2640"/>
      <c r="AU238" s="2640"/>
      <c r="AV238" s="2640"/>
      <c r="AW238" s="2640"/>
      <c r="AX238" s="2640"/>
      <c r="AY238" s="2640"/>
      <c r="AZ238" s="2640"/>
      <c r="BA238" s="2640"/>
      <c r="BB238" s="2640"/>
      <c r="BC238" s="2640"/>
      <c r="BD238" s="2640"/>
      <c r="BE238" s="2640"/>
      <c r="BF238" s="2640"/>
      <c r="BG238" s="2640"/>
    </row>
    <row r="239" spans="1:59">
      <c r="A239" s="2640"/>
      <c r="B239" s="2640"/>
      <c r="C239" s="2640"/>
      <c r="D239" s="2640"/>
      <c r="E239" s="2640"/>
      <c r="F239" s="2640"/>
      <c r="G239" s="2640"/>
      <c r="H239" s="2640"/>
      <c r="I239" s="2640"/>
      <c r="J239" s="2640"/>
      <c r="K239" s="2641"/>
      <c r="L239" s="2641"/>
      <c r="M239" s="2641"/>
      <c r="N239" s="2640"/>
      <c r="O239" s="2640"/>
      <c r="P239" s="2640"/>
      <c r="Q239" s="2640"/>
      <c r="R239" s="2640"/>
      <c r="T239" s="2640"/>
      <c r="U239" s="2640"/>
      <c r="V239" s="2640"/>
      <c r="W239" s="2640"/>
      <c r="X239" s="2640"/>
      <c r="Y239" s="2640"/>
      <c r="Z239" s="2640"/>
      <c r="AA239" s="2640"/>
      <c r="AB239" s="2640"/>
      <c r="AC239" s="2640"/>
      <c r="AD239" s="2640"/>
      <c r="AE239" s="2640"/>
      <c r="AF239" s="2640"/>
      <c r="AG239" s="2640"/>
      <c r="AH239" s="2640"/>
      <c r="AI239" s="2640"/>
      <c r="AJ239" s="2640"/>
      <c r="AK239" s="2640"/>
      <c r="AL239" s="2640"/>
      <c r="AM239" s="2640"/>
      <c r="AN239" s="2640"/>
      <c r="AO239" s="2640"/>
      <c r="AP239" s="2640"/>
      <c r="AQ239" s="2640"/>
      <c r="AR239" s="2640"/>
      <c r="AS239" s="2640"/>
      <c r="AT239" s="2640"/>
      <c r="AU239" s="2640"/>
      <c r="AV239" s="2640"/>
      <c r="AW239" s="2640"/>
      <c r="AX239" s="2640"/>
      <c r="AY239" s="2640"/>
      <c r="AZ239" s="2640"/>
      <c r="BA239" s="2640"/>
      <c r="BB239" s="2640"/>
      <c r="BC239" s="2640"/>
      <c r="BD239" s="2640"/>
      <c r="BE239" s="2640"/>
      <c r="BF239" s="2640"/>
      <c r="BG239" s="2640"/>
    </row>
    <row r="240" spans="1:59">
      <c r="A240" s="2640"/>
      <c r="B240" s="2640"/>
      <c r="C240" s="2640"/>
      <c r="D240" s="2640"/>
      <c r="E240" s="2640"/>
      <c r="F240" s="2640"/>
      <c r="G240" s="2640"/>
      <c r="H240" s="2640"/>
      <c r="I240" s="2640"/>
      <c r="J240" s="2640"/>
      <c r="K240" s="2641"/>
      <c r="L240" s="2641"/>
      <c r="M240" s="2641"/>
      <c r="N240" s="2640"/>
      <c r="O240" s="2640"/>
      <c r="P240" s="2640"/>
      <c r="Q240" s="2640"/>
      <c r="R240" s="2640"/>
      <c r="T240" s="2640"/>
      <c r="U240" s="2640"/>
      <c r="V240" s="2640"/>
      <c r="W240" s="2640"/>
      <c r="X240" s="2640"/>
      <c r="Y240" s="2640"/>
      <c r="Z240" s="2640"/>
      <c r="AA240" s="2640"/>
      <c r="AB240" s="2640"/>
      <c r="AC240" s="2640"/>
      <c r="AD240" s="2640"/>
      <c r="AE240" s="2640"/>
      <c r="AF240" s="2640"/>
      <c r="AG240" s="2640"/>
      <c r="AH240" s="2640"/>
      <c r="AI240" s="2640"/>
      <c r="AJ240" s="2640"/>
      <c r="AK240" s="2640"/>
      <c r="AL240" s="2640"/>
      <c r="AM240" s="2640"/>
      <c r="AN240" s="2640"/>
      <c r="AO240" s="2640"/>
      <c r="AP240" s="2640"/>
      <c r="AQ240" s="2640"/>
      <c r="AR240" s="2640"/>
      <c r="AS240" s="2640"/>
      <c r="AT240" s="2640"/>
      <c r="AU240" s="2640"/>
      <c r="AV240" s="2640"/>
      <c r="AW240" s="2640"/>
      <c r="AX240" s="2640"/>
      <c r="AY240" s="2640"/>
      <c r="AZ240" s="2640"/>
      <c r="BA240" s="2640"/>
      <c r="BB240" s="2640"/>
      <c r="BC240" s="2640"/>
      <c r="BD240" s="2640"/>
      <c r="BE240" s="2640"/>
      <c r="BF240" s="2640"/>
      <c r="BG240" s="2640"/>
    </row>
    <row r="241" spans="1:59">
      <c r="A241" s="2640"/>
      <c r="B241" s="2640"/>
      <c r="C241" s="2640"/>
      <c r="D241" s="2640"/>
      <c r="E241" s="2640"/>
      <c r="F241" s="2640"/>
      <c r="G241" s="2640"/>
      <c r="H241" s="2640"/>
      <c r="I241" s="2640"/>
      <c r="J241" s="2640"/>
      <c r="K241" s="2641"/>
      <c r="L241" s="2641"/>
      <c r="M241" s="2641"/>
      <c r="N241" s="2640"/>
      <c r="O241" s="2640"/>
      <c r="P241" s="2640"/>
      <c r="Q241" s="2640"/>
      <c r="R241" s="2640"/>
      <c r="T241" s="2640"/>
      <c r="U241" s="2640"/>
      <c r="V241" s="2640"/>
      <c r="W241" s="2640"/>
      <c r="X241" s="2640"/>
      <c r="Y241" s="2640"/>
      <c r="Z241" s="2640"/>
      <c r="AA241" s="2640"/>
      <c r="AB241" s="2640"/>
      <c r="AC241" s="2640"/>
      <c r="AD241" s="2640"/>
      <c r="AE241" s="2640"/>
      <c r="AF241" s="2640"/>
      <c r="AG241" s="2640"/>
      <c r="AH241" s="2640"/>
      <c r="AI241" s="2640"/>
      <c r="AJ241" s="2640"/>
      <c r="AK241" s="2640"/>
      <c r="AL241" s="2640"/>
      <c r="AM241" s="2640"/>
      <c r="AN241" s="2640"/>
      <c r="AO241" s="2640"/>
      <c r="AP241" s="2640"/>
      <c r="AQ241" s="2640"/>
      <c r="AR241" s="2640"/>
      <c r="AS241" s="2640"/>
      <c r="AT241" s="2640"/>
      <c r="AU241" s="2640"/>
      <c r="AV241" s="2640"/>
      <c r="AW241" s="2640"/>
      <c r="AX241" s="2640"/>
      <c r="AY241" s="2640"/>
      <c r="AZ241" s="2640"/>
      <c r="BA241" s="2640"/>
      <c r="BB241" s="2640"/>
      <c r="BC241" s="2640"/>
      <c r="BD241" s="2640"/>
      <c r="BE241" s="2640"/>
      <c r="BF241" s="2640"/>
      <c r="BG241" s="2640"/>
    </row>
    <row r="242" spans="1:59">
      <c r="A242" s="2640"/>
      <c r="B242" s="2640"/>
      <c r="C242" s="2640"/>
      <c r="D242" s="2640"/>
      <c r="E242" s="2640"/>
      <c r="F242" s="2640"/>
      <c r="G242" s="2640"/>
      <c r="H242" s="2640"/>
      <c r="I242" s="2640"/>
      <c r="J242" s="2640"/>
      <c r="K242" s="2641"/>
      <c r="L242" s="2641"/>
      <c r="M242" s="2641"/>
      <c r="N242" s="2640"/>
      <c r="O242" s="2640"/>
      <c r="P242" s="2640"/>
      <c r="Q242" s="2640"/>
      <c r="R242" s="2640"/>
      <c r="T242" s="2640"/>
      <c r="U242" s="2640"/>
      <c r="V242" s="2640"/>
      <c r="W242" s="2640"/>
      <c r="X242" s="2640"/>
      <c r="Y242" s="2640"/>
      <c r="Z242" s="2640"/>
      <c r="AA242" s="2640"/>
      <c r="AB242" s="2640"/>
      <c r="AC242" s="2640"/>
      <c r="AD242" s="2640"/>
      <c r="AE242" s="2640"/>
      <c r="AF242" s="2640"/>
      <c r="AG242" s="2640"/>
      <c r="AH242" s="2640"/>
      <c r="AI242" s="2640"/>
      <c r="AJ242" s="2640"/>
      <c r="AK242" s="2640"/>
      <c r="AL242" s="2640"/>
      <c r="AM242" s="2640"/>
      <c r="AN242" s="2640"/>
      <c r="AO242" s="2640"/>
      <c r="AP242" s="2640"/>
      <c r="AQ242" s="2640"/>
      <c r="AR242" s="2640"/>
      <c r="AS242" s="2640"/>
      <c r="AT242" s="2640"/>
      <c r="AU242" s="2640"/>
      <c r="AV242" s="2640"/>
      <c r="AW242" s="2640"/>
      <c r="AX242" s="2640"/>
      <c r="AY242" s="2640"/>
      <c r="AZ242" s="2640"/>
      <c r="BA242" s="2640"/>
      <c r="BB242" s="2640"/>
      <c r="BC242" s="2640"/>
      <c r="BD242" s="2640"/>
      <c r="BE242" s="2640"/>
      <c r="BF242" s="2640"/>
      <c r="BG242" s="2640"/>
    </row>
    <row r="243" spans="1:59">
      <c r="A243" s="2640"/>
      <c r="B243" s="2640"/>
      <c r="C243" s="2640"/>
      <c r="D243" s="2640"/>
      <c r="E243" s="2640"/>
      <c r="F243" s="2640"/>
      <c r="G243" s="2640"/>
      <c r="H243" s="2640"/>
      <c r="I243" s="2640"/>
      <c r="J243" s="2640"/>
      <c r="K243" s="2641"/>
      <c r="L243" s="2641"/>
      <c r="M243" s="2641"/>
      <c r="N243" s="2640"/>
      <c r="O243" s="2640"/>
      <c r="P243" s="2640"/>
      <c r="Q243" s="2640"/>
      <c r="R243" s="2640"/>
      <c r="T243" s="2640"/>
      <c r="U243" s="2640"/>
      <c r="V243" s="2640"/>
      <c r="W243" s="2640"/>
      <c r="X243" s="2640"/>
      <c r="Y243" s="2640"/>
      <c r="Z243" s="2640"/>
      <c r="AA243" s="2640"/>
      <c r="AB243" s="2640"/>
      <c r="AC243" s="2640"/>
      <c r="AD243" s="2640"/>
      <c r="AE243" s="2640"/>
      <c r="AF243" s="2640"/>
      <c r="AG243" s="2640"/>
      <c r="AH243" s="2640"/>
      <c r="AI243" s="2640"/>
      <c r="AJ243" s="2640"/>
      <c r="AK243" s="2640"/>
      <c r="AL243" s="2640"/>
      <c r="AM243" s="2640"/>
      <c r="AN243" s="2640"/>
      <c r="AO243" s="2640"/>
      <c r="AP243" s="2640"/>
      <c r="AQ243" s="2640"/>
      <c r="AR243" s="2640"/>
      <c r="AS243" s="2640"/>
      <c r="AT243" s="2640"/>
      <c r="AU243" s="2640"/>
      <c r="AV243" s="2640"/>
      <c r="AW243" s="2640"/>
      <c r="AX243" s="2640"/>
      <c r="AY243" s="2640"/>
      <c r="AZ243" s="2640"/>
      <c r="BA243" s="2640"/>
      <c r="BB243" s="2640"/>
      <c r="BC243" s="2640"/>
      <c r="BD243" s="2640"/>
      <c r="BE243" s="2640"/>
      <c r="BF243" s="2640"/>
      <c r="BG243" s="2640"/>
    </row>
    <row r="244" spans="1:59">
      <c r="A244" s="2640"/>
      <c r="B244" s="2640"/>
      <c r="C244" s="2640"/>
      <c r="D244" s="2640"/>
      <c r="E244" s="2640"/>
      <c r="F244" s="2640"/>
      <c r="G244" s="2640"/>
      <c r="H244" s="2640"/>
      <c r="I244" s="2640"/>
      <c r="J244" s="2640"/>
      <c r="K244" s="2641"/>
      <c r="L244" s="2641"/>
      <c r="M244" s="2641"/>
      <c r="N244" s="2640"/>
      <c r="O244" s="2640"/>
      <c r="P244" s="2640"/>
      <c r="Q244" s="2640"/>
      <c r="R244" s="2640"/>
      <c r="T244" s="2640"/>
      <c r="U244" s="2640"/>
      <c r="V244" s="2640"/>
      <c r="W244" s="2640"/>
      <c r="X244" s="2640"/>
      <c r="Y244" s="2640"/>
      <c r="Z244" s="2640"/>
      <c r="AA244" s="2640"/>
      <c r="AB244" s="2640"/>
      <c r="AC244" s="2640"/>
      <c r="AD244" s="2640"/>
      <c r="AE244" s="2640"/>
      <c r="AF244" s="2640"/>
      <c r="AG244" s="2640"/>
      <c r="AH244" s="2640"/>
      <c r="AI244" s="2640"/>
      <c r="AJ244" s="2640"/>
      <c r="AK244" s="2640"/>
      <c r="AL244" s="2640"/>
      <c r="AM244" s="2640"/>
      <c r="AN244" s="2640"/>
      <c r="AO244" s="2640"/>
      <c r="AP244" s="2640"/>
      <c r="AQ244" s="2640"/>
      <c r="AR244" s="2640"/>
      <c r="AS244" s="2640"/>
      <c r="AT244" s="2640"/>
      <c r="AU244" s="2640"/>
      <c r="AV244" s="2640"/>
      <c r="AW244" s="2640"/>
      <c r="AX244" s="2640"/>
      <c r="AY244" s="2640"/>
      <c r="AZ244" s="2640"/>
      <c r="BA244" s="2640"/>
      <c r="BB244" s="2640"/>
      <c r="BC244" s="2640"/>
      <c r="BD244" s="2640"/>
      <c r="BE244" s="2640"/>
      <c r="BF244" s="2640"/>
      <c r="BG244" s="2640"/>
    </row>
    <row r="245" spans="1:59">
      <c r="A245" s="2640"/>
      <c r="B245" s="2640"/>
      <c r="C245" s="2640"/>
      <c r="D245" s="2640"/>
      <c r="E245" s="2640"/>
      <c r="F245" s="2640"/>
      <c r="G245" s="2640"/>
      <c r="H245" s="2640"/>
      <c r="I245" s="2640"/>
      <c r="J245" s="2640"/>
      <c r="K245" s="2641"/>
      <c r="L245" s="2641"/>
      <c r="M245" s="2641"/>
      <c r="N245" s="2640"/>
      <c r="O245" s="2640"/>
      <c r="P245" s="2640"/>
      <c r="Q245" s="2640"/>
      <c r="R245" s="2640"/>
      <c r="T245" s="2640"/>
      <c r="U245" s="2640"/>
      <c r="V245" s="2640"/>
      <c r="W245" s="2640"/>
      <c r="X245" s="2640"/>
      <c r="Y245" s="2640"/>
      <c r="Z245" s="2640"/>
      <c r="AA245" s="2640"/>
      <c r="AB245" s="2640"/>
      <c r="AC245" s="2640"/>
      <c r="AD245" s="2640"/>
      <c r="AE245" s="2640"/>
      <c r="AF245" s="2640"/>
      <c r="AG245" s="2640"/>
      <c r="AH245" s="2640"/>
      <c r="AI245" s="2640"/>
      <c r="AJ245" s="2640"/>
      <c r="AK245" s="2640"/>
      <c r="AL245" s="2640"/>
      <c r="AM245" s="2640"/>
      <c r="AN245" s="2640"/>
      <c r="AO245" s="2640"/>
      <c r="AP245" s="2640"/>
      <c r="AQ245" s="2640"/>
      <c r="AR245" s="2640"/>
      <c r="AS245" s="2640"/>
      <c r="AT245" s="2640"/>
      <c r="AU245" s="2640"/>
      <c r="AV245" s="2640"/>
      <c r="AW245" s="2640"/>
      <c r="AX245" s="2640"/>
      <c r="AY245" s="2640"/>
      <c r="AZ245" s="2640"/>
      <c r="BA245" s="2640"/>
      <c r="BB245" s="2640"/>
      <c r="BC245" s="2640"/>
      <c r="BD245" s="2640"/>
      <c r="BE245" s="2640"/>
      <c r="BF245" s="2640"/>
      <c r="BG245" s="2640"/>
    </row>
    <row r="246" spans="1:59">
      <c r="A246" s="2640"/>
      <c r="B246" s="2640"/>
      <c r="C246" s="2640"/>
      <c r="D246" s="2640"/>
      <c r="E246" s="2640"/>
      <c r="F246" s="2640"/>
      <c r="G246" s="2640"/>
      <c r="H246" s="2640"/>
      <c r="I246" s="2640"/>
      <c r="J246" s="2640"/>
      <c r="K246" s="2641"/>
      <c r="L246" s="2641"/>
      <c r="M246" s="2641"/>
      <c r="N246" s="2640"/>
      <c r="O246" s="2640"/>
      <c r="P246" s="2640"/>
      <c r="Q246" s="2640"/>
      <c r="R246" s="2640"/>
      <c r="T246" s="2640"/>
      <c r="U246" s="2640"/>
      <c r="V246" s="2640"/>
      <c r="W246" s="2640"/>
      <c r="X246" s="2640"/>
      <c r="Y246" s="2640"/>
      <c r="Z246" s="2640"/>
      <c r="AA246" s="2640"/>
      <c r="AB246" s="2640"/>
      <c r="AC246" s="2640"/>
      <c r="AD246" s="2640"/>
      <c r="AE246" s="2640"/>
      <c r="AF246" s="2640"/>
      <c r="AG246" s="2640"/>
      <c r="AH246" s="2640"/>
      <c r="AI246" s="2640"/>
      <c r="AJ246" s="2640"/>
      <c r="AK246" s="2640"/>
      <c r="AL246" s="2640"/>
      <c r="AM246" s="2640"/>
      <c r="AN246" s="2640"/>
      <c r="AO246" s="2640"/>
      <c r="AP246" s="2640"/>
      <c r="AQ246" s="2640"/>
      <c r="AR246" s="2640"/>
      <c r="AS246" s="2640"/>
      <c r="AT246" s="2640"/>
      <c r="AU246" s="2640"/>
      <c r="AV246" s="2640"/>
      <c r="AW246" s="2640"/>
      <c r="AX246" s="2640"/>
      <c r="AY246" s="2640"/>
      <c r="AZ246" s="2640"/>
      <c r="BA246" s="2640"/>
      <c r="BB246" s="2640"/>
      <c r="BC246" s="2640"/>
      <c r="BD246" s="2640"/>
      <c r="BE246" s="2640"/>
      <c r="BF246" s="2640"/>
      <c r="BG246" s="2640"/>
    </row>
    <row r="247" spans="1:59">
      <c r="A247" s="2640"/>
      <c r="B247" s="2640"/>
      <c r="C247" s="2640"/>
      <c r="D247" s="2640"/>
      <c r="E247" s="2640"/>
      <c r="F247" s="2640"/>
      <c r="G247" s="2640"/>
      <c r="H247" s="2640"/>
      <c r="I247" s="2640"/>
      <c r="J247" s="2640"/>
      <c r="K247" s="2641"/>
      <c r="L247" s="2641"/>
      <c r="M247" s="2641"/>
      <c r="N247" s="2640"/>
      <c r="O247" s="2640"/>
      <c r="P247" s="2640"/>
      <c r="Q247" s="2640"/>
      <c r="R247" s="2640"/>
      <c r="T247" s="2640"/>
      <c r="U247" s="2640"/>
      <c r="V247" s="2640"/>
      <c r="W247" s="2640"/>
      <c r="X247" s="2640"/>
      <c r="Y247" s="2640"/>
      <c r="Z247" s="2640"/>
      <c r="AA247" s="2640"/>
      <c r="AB247" s="2640"/>
      <c r="AC247" s="2640"/>
      <c r="AD247" s="2640"/>
      <c r="AE247" s="2640"/>
      <c r="AF247" s="2640"/>
      <c r="AG247" s="2640"/>
      <c r="AH247" s="2640"/>
      <c r="AI247" s="2640"/>
      <c r="AJ247" s="2640"/>
      <c r="AK247" s="2640"/>
      <c r="AL247" s="2640"/>
      <c r="AM247" s="2640"/>
      <c r="AN247" s="2640"/>
      <c r="AO247" s="2640"/>
      <c r="AP247" s="2640"/>
      <c r="AQ247" s="2640"/>
      <c r="AR247" s="2640"/>
      <c r="AS247" s="2640"/>
      <c r="AT247" s="2640"/>
      <c r="AU247" s="2640"/>
      <c r="AV247" s="2640"/>
      <c r="AW247" s="2640"/>
      <c r="AX247" s="2640"/>
      <c r="AY247" s="2640"/>
      <c r="AZ247" s="2640"/>
      <c r="BA247" s="2640"/>
      <c r="BB247" s="2640"/>
      <c r="BC247" s="2640"/>
      <c r="BD247" s="2640"/>
      <c r="BE247" s="2640"/>
      <c r="BF247" s="2640"/>
      <c r="BG247" s="2640"/>
    </row>
    <row r="248" spans="1:59">
      <c r="A248" s="2640"/>
      <c r="B248" s="2640"/>
      <c r="C248" s="2640"/>
      <c r="D248" s="2640"/>
      <c r="E248" s="2640"/>
      <c r="F248" s="2640"/>
      <c r="G248" s="2640"/>
      <c r="H248" s="2640"/>
      <c r="I248" s="2640"/>
      <c r="J248" s="2640"/>
      <c r="K248" s="2641"/>
      <c r="L248" s="2641"/>
      <c r="M248" s="2641"/>
      <c r="N248" s="2640"/>
      <c r="O248" s="2640"/>
      <c r="P248" s="2640"/>
      <c r="Q248" s="2640"/>
      <c r="R248" s="2640"/>
      <c r="T248" s="2640"/>
      <c r="U248" s="2640"/>
      <c r="V248" s="2640"/>
      <c r="W248" s="2640"/>
      <c r="X248" s="2640"/>
      <c r="Y248" s="2640"/>
      <c r="Z248" s="2640"/>
      <c r="AA248" s="2640"/>
      <c r="AB248" s="2640"/>
      <c r="AC248" s="2640"/>
      <c r="AD248" s="2640"/>
      <c r="AE248" s="2640"/>
      <c r="AF248" s="2640"/>
      <c r="AG248" s="2640"/>
      <c r="AH248" s="2640"/>
      <c r="AI248" s="2640"/>
      <c r="AJ248" s="2640"/>
      <c r="AK248" s="2640"/>
      <c r="AL248" s="2640"/>
      <c r="AM248" s="2640"/>
      <c r="AN248" s="2640"/>
      <c r="AO248" s="2640"/>
      <c r="AP248" s="2640"/>
      <c r="AQ248" s="2640"/>
      <c r="AR248" s="2640"/>
      <c r="AS248" s="2640"/>
      <c r="AT248" s="2640"/>
      <c r="AU248" s="2640"/>
      <c r="AV248" s="2640"/>
      <c r="AW248" s="2640"/>
      <c r="AX248" s="2640"/>
      <c r="AY248" s="2640"/>
      <c r="AZ248" s="2640"/>
      <c r="BA248" s="2640"/>
      <c r="BB248" s="2640"/>
      <c r="BC248" s="2640"/>
      <c r="BD248" s="2640"/>
      <c r="BE248" s="2640"/>
      <c r="BF248" s="2640"/>
      <c r="BG248" s="2640"/>
    </row>
    <row r="249" spans="1:59">
      <c r="A249" s="2640"/>
      <c r="B249" s="2640"/>
      <c r="C249" s="2640"/>
      <c r="D249" s="2640"/>
      <c r="E249" s="2640"/>
      <c r="F249" s="2640"/>
      <c r="G249" s="2640"/>
      <c r="H249" s="2640"/>
      <c r="I249" s="2640"/>
      <c r="J249" s="2640"/>
      <c r="K249" s="2641"/>
      <c r="L249" s="2641"/>
      <c r="M249" s="2641"/>
      <c r="N249" s="2640"/>
      <c r="O249" s="2640"/>
      <c r="P249" s="2640"/>
      <c r="Q249" s="2640"/>
      <c r="R249" s="2640"/>
      <c r="T249" s="2640"/>
      <c r="U249" s="2640"/>
      <c r="V249" s="2640"/>
      <c r="W249" s="2640"/>
      <c r="X249" s="2640"/>
      <c r="Y249" s="2640"/>
      <c r="Z249" s="2640"/>
      <c r="AA249" s="2640"/>
      <c r="AB249" s="2640"/>
      <c r="AC249" s="2640"/>
      <c r="AD249" s="2640"/>
      <c r="AE249" s="2640"/>
      <c r="AF249" s="2640"/>
      <c r="AG249" s="2640"/>
      <c r="AH249" s="2640"/>
      <c r="AI249" s="2640"/>
      <c r="AJ249" s="2640"/>
      <c r="AK249" s="2640"/>
      <c r="AL249" s="2640"/>
      <c r="AM249" s="2640"/>
      <c r="AN249" s="2640"/>
      <c r="AO249" s="2640"/>
      <c r="AP249" s="2640"/>
      <c r="AQ249" s="2640"/>
      <c r="AR249" s="2640"/>
      <c r="AS249" s="2640"/>
      <c r="AT249" s="2640"/>
      <c r="AU249" s="2640"/>
      <c r="AV249" s="2640"/>
      <c r="AW249" s="2640"/>
      <c r="AX249" s="2640"/>
      <c r="AY249" s="2640"/>
      <c r="AZ249" s="2640"/>
      <c r="BA249" s="2640"/>
      <c r="BB249" s="2640"/>
      <c r="BC249" s="2640"/>
      <c r="BD249" s="2640"/>
      <c r="BE249" s="2640"/>
      <c r="BF249" s="2640"/>
      <c r="BG249" s="2640"/>
    </row>
    <row r="250" spans="1:59">
      <c r="A250" s="2640"/>
      <c r="B250" s="2640"/>
      <c r="C250" s="2640"/>
      <c r="D250" s="2640"/>
      <c r="E250" s="2640"/>
      <c r="F250" s="2640"/>
      <c r="G250" s="2640"/>
      <c r="H250" s="2640"/>
      <c r="I250" s="2640"/>
      <c r="J250" s="2640"/>
      <c r="K250" s="2641"/>
      <c r="L250" s="2641"/>
      <c r="M250" s="2641"/>
      <c r="N250" s="2640"/>
      <c r="O250" s="2640"/>
      <c r="P250" s="2640"/>
      <c r="Q250" s="2640"/>
      <c r="R250" s="2640"/>
      <c r="T250" s="2640"/>
      <c r="U250" s="2640"/>
      <c r="V250" s="2640"/>
      <c r="W250" s="2640"/>
      <c r="X250" s="2640"/>
      <c r="Y250" s="2640"/>
      <c r="Z250" s="2640"/>
      <c r="AA250" s="2640"/>
      <c r="AB250" s="2640"/>
      <c r="AC250" s="2640"/>
      <c r="AD250" s="2640"/>
      <c r="AE250" s="2640"/>
      <c r="AF250" s="2640"/>
      <c r="AG250" s="2640"/>
      <c r="AH250" s="2640"/>
      <c r="AI250" s="2640"/>
      <c r="AJ250" s="2640"/>
      <c r="AK250" s="2640"/>
      <c r="AL250" s="2640"/>
      <c r="AM250" s="2640"/>
      <c r="AN250" s="2640"/>
      <c r="AO250" s="2640"/>
      <c r="AP250" s="2640"/>
      <c r="AQ250" s="2640"/>
      <c r="AR250" s="2640"/>
      <c r="AS250" s="2640"/>
      <c r="AT250" s="2640"/>
      <c r="AU250" s="2640"/>
      <c r="AV250" s="2640"/>
      <c r="AW250" s="2640"/>
      <c r="AX250" s="2640"/>
      <c r="AY250" s="2640"/>
      <c r="AZ250" s="2640"/>
      <c r="BA250" s="2640"/>
      <c r="BB250" s="2640"/>
      <c r="BC250" s="2640"/>
      <c r="BD250" s="2640"/>
      <c r="BE250" s="2640"/>
      <c r="BF250" s="2640"/>
      <c r="BG250" s="2640"/>
    </row>
    <row r="251" spans="1:59">
      <c r="A251" s="2640"/>
      <c r="B251" s="2640"/>
      <c r="C251" s="2640"/>
      <c r="D251" s="2640"/>
      <c r="E251" s="2640"/>
      <c r="F251" s="2640"/>
      <c r="G251" s="2640"/>
      <c r="H251" s="2640"/>
      <c r="I251" s="2640"/>
      <c r="J251" s="2640"/>
      <c r="K251" s="2641"/>
      <c r="L251" s="2641"/>
      <c r="M251" s="2641"/>
      <c r="N251" s="2640"/>
      <c r="O251" s="2640"/>
      <c r="P251" s="2640"/>
      <c r="Q251" s="2640"/>
      <c r="R251" s="2640"/>
      <c r="T251" s="2640"/>
      <c r="U251" s="2640"/>
      <c r="V251" s="2640"/>
      <c r="W251" s="2640"/>
      <c r="X251" s="2640"/>
      <c r="Y251" s="2640"/>
      <c r="Z251" s="2640"/>
      <c r="AA251" s="2640"/>
      <c r="AB251" s="2640"/>
      <c r="AC251" s="2640"/>
      <c r="AD251" s="2640"/>
      <c r="AE251" s="2640"/>
      <c r="AF251" s="2640"/>
      <c r="AG251" s="2640"/>
      <c r="AH251" s="2640"/>
      <c r="AI251" s="2640"/>
      <c r="AJ251" s="2640"/>
      <c r="AK251" s="2640"/>
      <c r="AL251" s="2640"/>
      <c r="AM251" s="2640"/>
      <c r="AN251" s="2640"/>
      <c r="AO251" s="2640"/>
      <c r="AP251" s="2640"/>
      <c r="AQ251" s="2640"/>
      <c r="AR251" s="2640"/>
      <c r="AS251" s="2640"/>
      <c r="AT251" s="2640"/>
      <c r="AU251" s="2640"/>
      <c r="AV251" s="2640"/>
      <c r="AW251" s="2640"/>
      <c r="AX251" s="2640"/>
      <c r="AY251" s="2640"/>
      <c r="AZ251" s="2640"/>
      <c r="BA251" s="2640"/>
      <c r="BB251" s="2640"/>
      <c r="BC251" s="2640"/>
      <c r="BD251" s="2640"/>
      <c r="BE251" s="2640"/>
      <c r="BF251" s="2640"/>
      <c r="BG251" s="2640"/>
    </row>
    <row r="252" spans="1:59">
      <c r="A252" s="2640"/>
      <c r="B252" s="2640"/>
      <c r="C252" s="2640"/>
      <c r="D252" s="2640"/>
      <c r="E252" s="2640"/>
      <c r="F252" s="2640"/>
      <c r="G252" s="2640"/>
      <c r="H252" s="2640"/>
      <c r="I252" s="2640"/>
      <c r="J252" s="2640"/>
      <c r="K252" s="2641"/>
      <c r="L252" s="2641"/>
      <c r="M252" s="2641"/>
      <c r="N252" s="2640"/>
      <c r="O252" s="2640"/>
      <c r="P252" s="2640"/>
      <c r="Q252" s="2640"/>
      <c r="R252" s="2640"/>
      <c r="T252" s="2640"/>
      <c r="U252" s="2640"/>
      <c r="V252" s="2640"/>
      <c r="W252" s="2640"/>
      <c r="X252" s="2640"/>
      <c r="Y252" s="2640"/>
      <c r="Z252" s="2640"/>
      <c r="AA252" s="2640"/>
      <c r="AB252" s="2640"/>
      <c r="AC252" s="2640"/>
      <c r="AD252" s="2640"/>
      <c r="AE252" s="2640"/>
      <c r="AF252" s="2640"/>
      <c r="AG252" s="2640"/>
      <c r="AH252" s="2640"/>
      <c r="AI252" s="2640"/>
      <c r="AJ252" s="2640"/>
      <c r="AK252" s="2640"/>
      <c r="AL252" s="2640"/>
      <c r="AM252" s="2640"/>
      <c r="AN252" s="2640"/>
      <c r="AO252" s="2640"/>
      <c r="AP252" s="2640"/>
      <c r="AQ252" s="2640"/>
      <c r="AR252" s="2640"/>
      <c r="AS252" s="2640"/>
      <c r="AT252" s="2640"/>
      <c r="AU252" s="2640"/>
      <c r="AV252" s="2640"/>
      <c r="AW252" s="2640"/>
      <c r="AX252" s="2640"/>
      <c r="AY252" s="2640"/>
      <c r="AZ252" s="2640"/>
      <c r="BA252" s="2640"/>
      <c r="BB252" s="2640"/>
      <c r="BC252" s="2640"/>
      <c r="BD252" s="2640"/>
      <c r="BE252" s="2640"/>
      <c r="BF252" s="2640"/>
      <c r="BG252" s="2640"/>
    </row>
    <row r="253" spans="1:59">
      <c r="A253" s="2640"/>
      <c r="B253" s="2640"/>
      <c r="C253" s="2640"/>
      <c r="D253" s="2640"/>
      <c r="E253" s="2640"/>
      <c r="F253" s="2640"/>
      <c r="G253" s="2640"/>
      <c r="H253" s="2640"/>
      <c r="I253" s="2640"/>
      <c r="J253" s="2640"/>
      <c r="K253" s="2641"/>
      <c r="L253" s="2641"/>
      <c r="M253" s="2641"/>
      <c r="N253" s="2640"/>
      <c r="O253" s="2640"/>
      <c r="P253" s="2640"/>
      <c r="Q253" s="2640"/>
      <c r="R253" s="2640"/>
      <c r="T253" s="2640"/>
      <c r="U253" s="2640"/>
      <c r="V253" s="2640"/>
      <c r="W253" s="2640"/>
      <c r="X253" s="2640"/>
      <c r="Y253" s="2640"/>
      <c r="Z253" s="2640"/>
      <c r="AA253" s="2640"/>
      <c r="AB253" s="2640"/>
      <c r="AC253" s="2640"/>
      <c r="AD253" s="2640"/>
      <c r="AE253" s="2640"/>
      <c r="AF253" s="2640"/>
      <c r="AG253" s="2640"/>
      <c r="AH253" s="2640"/>
      <c r="AI253" s="2640"/>
      <c r="AJ253" s="2640"/>
      <c r="AK253" s="2640"/>
      <c r="AL253" s="2640"/>
      <c r="AM253" s="2640"/>
      <c r="AN253" s="2640"/>
      <c r="AO253" s="2640"/>
      <c r="AP253" s="2640"/>
      <c r="AQ253" s="2640"/>
      <c r="AR253" s="2640"/>
      <c r="AS253" s="2640"/>
      <c r="AT253" s="2640"/>
      <c r="AU253" s="2640"/>
      <c r="AV253" s="2640"/>
      <c r="AW253" s="2640"/>
      <c r="AX253" s="2640"/>
      <c r="AY253" s="2640"/>
      <c r="AZ253" s="2640"/>
      <c r="BA253" s="2640"/>
      <c r="BB253" s="2640"/>
      <c r="BC253" s="2640"/>
      <c r="BD253" s="2640"/>
      <c r="BE253" s="2640"/>
      <c r="BF253" s="2640"/>
      <c r="BG253" s="2640"/>
    </row>
    <row r="254" spans="1:59">
      <c r="A254" s="2640"/>
      <c r="B254" s="2640"/>
      <c r="C254" s="2640"/>
      <c r="D254" s="2640"/>
      <c r="E254" s="2640"/>
      <c r="F254" s="2640"/>
      <c r="G254" s="2640"/>
      <c r="H254" s="2640"/>
      <c r="I254" s="2640"/>
      <c r="J254" s="2640"/>
      <c r="K254" s="2641"/>
      <c r="L254" s="2641"/>
      <c r="M254" s="2641"/>
      <c r="N254" s="2640"/>
      <c r="O254" s="2640"/>
      <c r="P254" s="2640"/>
      <c r="Q254" s="2640"/>
      <c r="R254" s="2640"/>
      <c r="T254" s="2640"/>
      <c r="U254" s="2640"/>
      <c r="V254" s="2640"/>
      <c r="W254" s="2640"/>
      <c r="X254" s="2640"/>
      <c r="Y254" s="2640"/>
      <c r="Z254" s="2640"/>
      <c r="AA254" s="2640"/>
      <c r="AB254" s="2640"/>
      <c r="AC254" s="2640"/>
      <c r="AD254" s="2640"/>
      <c r="AE254" s="2640"/>
      <c r="AF254" s="2640"/>
      <c r="AG254" s="2640"/>
      <c r="AH254" s="2640"/>
      <c r="AI254" s="2640"/>
      <c r="AJ254" s="2640"/>
      <c r="AK254" s="2640"/>
      <c r="AL254" s="2640"/>
      <c r="AM254" s="2640"/>
      <c r="AN254" s="2640"/>
      <c r="AO254" s="2640"/>
      <c r="AP254" s="2640"/>
      <c r="AQ254" s="2640"/>
      <c r="AR254" s="2640"/>
      <c r="AS254" s="2640"/>
      <c r="AT254" s="2640"/>
      <c r="AU254" s="2640"/>
      <c r="AV254" s="2640"/>
      <c r="AW254" s="2640"/>
      <c r="AX254" s="2640"/>
      <c r="AY254" s="2640"/>
      <c r="AZ254" s="2640"/>
      <c r="BA254" s="2640"/>
      <c r="BB254" s="2640"/>
      <c r="BC254" s="2640"/>
      <c r="BD254" s="2640"/>
      <c r="BE254" s="2640"/>
      <c r="BF254" s="2640"/>
      <c r="BG254" s="2640"/>
    </row>
    <row r="255" spans="1:59">
      <c r="A255" s="2640"/>
      <c r="B255" s="2640"/>
      <c r="C255" s="2640"/>
      <c r="D255" s="2640"/>
      <c r="E255" s="2640"/>
      <c r="F255" s="2640"/>
      <c r="G255" s="2640"/>
      <c r="H255" s="2640"/>
      <c r="I255" s="2640"/>
      <c r="J255" s="2640"/>
      <c r="K255" s="2641"/>
      <c r="L255" s="2641"/>
      <c r="M255" s="2641"/>
      <c r="N255" s="2640"/>
      <c r="O255" s="2640"/>
      <c r="P255" s="2640"/>
      <c r="Q255" s="2640"/>
      <c r="R255" s="2640"/>
      <c r="T255" s="2640"/>
      <c r="U255" s="2640"/>
      <c r="V255" s="2640"/>
      <c r="W255" s="2640"/>
      <c r="X255" s="2640"/>
      <c r="Y255" s="2640"/>
      <c r="Z255" s="2640"/>
      <c r="AA255" s="2640"/>
      <c r="AB255" s="2640"/>
      <c r="AC255" s="2640"/>
      <c r="AD255" s="2640"/>
      <c r="AE255" s="2640"/>
      <c r="AF255" s="2640"/>
      <c r="AG255" s="2640"/>
      <c r="AH255" s="2640"/>
      <c r="AI255" s="2640"/>
      <c r="AJ255" s="2640"/>
      <c r="AK255" s="2640"/>
      <c r="AL255" s="2640"/>
      <c r="AM255" s="2640"/>
      <c r="AN255" s="2640"/>
      <c r="AO255" s="2640"/>
      <c r="AP255" s="2640"/>
      <c r="AQ255" s="2640"/>
      <c r="AR255" s="2640"/>
      <c r="AS255" s="2640"/>
      <c r="AT255" s="2640"/>
      <c r="AU255" s="2640"/>
      <c r="AV255" s="2640"/>
      <c r="AW255" s="2640"/>
      <c r="AX255" s="2640"/>
      <c r="AY255" s="2640"/>
      <c r="AZ255" s="2640"/>
      <c r="BA255" s="2640"/>
      <c r="BB255" s="2640"/>
      <c r="BC255" s="2640"/>
      <c r="BD255" s="2640"/>
      <c r="BE255" s="2640"/>
      <c r="BF255" s="2640"/>
      <c r="BG255" s="2640"/>
    </row>
    <row r="256" spans="1:59">
      <c r="A256" s="2640"/>
      <c r="B256" s="2640"/>
      <c r="C256" s="2640"/>
      <c r="D256" s="2640"/>
      <c r="E256" s="2640"/>
      <c r="F256" s="2640"/>
      <c r="G256" s="2640"/>
      <c r="H256" s="2640"/>
      <c r="I256" s="2640"/>
      <c r="J256" s="2640"/>
      <c r="K256" s="2641"/>
      <c r="L256" s="2641"/>
      <c r="M256" s="2641"/>
      <c r="N256" s="2640"/>
      <c r="O256" s="2640"/>
      <c r="P256" s="2640"/>
      <c r="Q256" s="2640"/>
      <c r="R256" s="2640"/>
      <c r="T256" s="2640"/>
      <c r="U256" s="2640"/>
      <c r="V256" s="2640"/>
      <c r="W256" s="2640"/>
      <c r="X256" s="2640"/>
      <c r="Y256" s="2640"/>
      <c r="Z256" s="2640"/>
      <c r="AA256" s="2640"/>
      <c r="AB256" s="2640"/>
      <c r="AC256" s="2640"/>
      <c r="AD256" s="2640"/>
      <c r="AE256" s="2640"/>
      <c r="AF256" s="2640"/>
      <c r="AG256" s="2640"/>
      <c r="AH256" s="2640"/>
      <c r="AI256" s="2640"/>
      <c r="AJ256" s="2640"/>
      <c r="AK256" s="2640"/>
      <c r="AL256" s="2640"/>
      <c r="AM256" s="2640"/>
      <c r="AN256" s="2640"/>
      <c r="AO256" s="2640"/>
      <c r="AP256" s="2640"/>
      <c r="AQ256" s="2640"/>
      <c r="AR256" s="2640"/>
      <c r="AS256" s="2640"/>
      <c r="AT256" s="2640"/>
      <c r="AU256" s="2640"/>
      <c r="AV256" s="2640"/>
      <c r="AW256" s="2640"/>
      <c r="AX256" s="2640"/>
      <c r="AY256" s="2640"/>
      <c r="AZ256" s="2640"/>
      <c r="BA256" s="2640"/>
      <c r="BB256" s="2640"/>
      <c r="BC256" s="2640"/>
      <c r="BD256" s="2640"/>
      <c r="BE256" s="2640"/>
      <c r="BF256" s="2640"/>
      <c r="BG256" s="2640"/>
    </row>
    <row r="257" spans="1:59">
      <c r="A257" s="2640"/>
      <c r="B257" s="2640"/>
      <c r="C257" s="2640"/>
      <c r="D257" s="2640"/>
      <c r="E257" s="2640"/>
      <c r="F257" s="2640"/>
      <c r="G257" s="2640"/>
      <c r="H257" s="2640"/>
      <c r="I257" s="2640"/>
      <c r="J257" s="2640"/>
      <c r="K257" s="2641"/>
      <c r="L257" s="2641"/>
      <c r="M257" s="2641"/>
      <c r="N257" s="2640"/>
      <c r="O257" s="2640"/>
      <c r="P257" s="2640"/>
      <c r="Q257" s="2640"/>
      <c r="R257" s="2640"/>
      <c r="T257" s="2640"/>
      <c r="U257" s="2640"/>
      <c r="V257" s="2640"/>
      <c r="W257" s="2640"/>
      <c r="X257" s="2640"/>
      <c r="Y257" s="2640"/>
      <c r="Z257" s="2640"/>
      <c r="AA257" s="2640"/>
      <c r="AB257" s="2640"/>
      <c r="AC257" s="2640"/>
      <c r="AD257" s="2640"/>
      <c r="AE257" s="2640"/>
      <c r="AF257" s="2640"/>
      <c r="AG257" s="2640"/>
      <c r="AH257" s="2640"/>
      <c r="AI257" s="2640"/>
      <c r="AJ257" s="2640"/>
      <c r="AK257" s="2640"/>
      <c r="AL257" s="2640"/>
      <c r="AM257" s="2640"/>
      <c r="AN257" s="2640"/>
      <c r="AO257" s="2640"/>
      <c r="AP257" s="2640"/>
      <c r="AQ257" s="2640"/>
      <c r="AR257" s="2640"/>
      <c r="AS257" s="2640"/>
      <c r="AT257" s="2640"/>
      <c r="AU257" s="2640"/>
      <c r="AV257" s="2640"/>
      <c r="AW257" s="2640"/>
      <c r="AX257" s="2640"/>
      <c r="AY257" s="2640"/>
      <c r="AZ257" s="2640"/>
      <c r="BA257" s="2640"/>
      <c r="BB257" s="2640"/>
      <c r="BC257" s="2640"/>
      <c r="BD257" s="2640"/>
      <c r="BE257" s="2640"/>
      <c r="BF257" s="2640"/>
      <c r="BG257" s="2640"/>
    </row>
    <row r="258" spans="1:59">
      <c r="A258" s="2640"/>
      <c r="B258" s="2640"/>
      <c r="C258" s="2640"/>
      <c r="D258" s="2640"/>
      <c r="E258" s="2640"/>
      <c r="F258" s="2640"/>
      <c r="G258" s="2640"/>
      <c r="H258" s="2640"/>
      <c r="I258" s="2640"/>
      <c r="J258" s="2640"/>
      <c r="K258" s="2641"/>
      <c r="L258" s="2641"/>
      <c r="M258" s="2641"/>
      <c r="N258" s="2640"/>
      <c r="O258" s="2640"/>
      <c r="P258" s="2640"/>
      <c r="Q258" s="2640"/>
      <c r="R258" s="2640"/>
      <c r="T258" s="2640"/>
      <c r="U258" s="2640"/>
      <c r="V258" s="2640"/>
      <c r="W258" s="2640"/>
      <c r="X258" s="2640"/>
      <c r="Y258" s="2640"/>
      <c r="Z258" s="2640"/>
      <c r="AA258" s="2640"/>
      <c r="AB258" s="2640"/>
      <c r="AC258" s="2640"/>
      <c r="AD258" s="2640"/>
      <c r="AE258" s="2640"/>
      <c r="AF258" s="2640"/>
      <c r="AG258" s="2640"/>
      <c r="AH258" s="2640"/>
      <c r="AI258" s="2640"/>
      <c r="AJ258" s="2640"/>
      <c r="AK258" s="2640"/>
      <c r="AL258" s="2640"/>
      <c r="AM258" s="2640"/>
      <c r="AN258" s="2640"/>
      <c r="AO258" s="2640"/>
      <c r="AP258" s="2640"/>
      <c r="AQ258" s="2640"/>
      <c r="AR258" s="2640"/>
      <c r="AS258" s="2640"/>
      <c r="AT258" s="2640"/>
      <c r="AU258" s="2640"/>
      <c r="AV258" s="2640"/>
      <c r="AW258" s="2640"/>
      <c r="AX258" s="2640"/>
      <c r="AY258" s="2640"/>
      <c r="AZ258" s="2640"/>
      <c r="BA258" s="2640"/>
      <c r="BB258" s="2640"/>
      <c r="BC258" s="2640"/>
      <c r="BD258" s="2640"/>
      <c r="BE258" s="2640"/>
      <c r="BF258" s="2640"/>
      <c r="BG258" s="2640"/>
    </row>
    <row r="259" spans="1:59">
      <c r="A259" s="2640"/>
      <c r="B259" s="2640"/>
      <c r="C259" s="2640"/>
      <c r="D259" s="2640"/>
      <c r="E259" s="2640"/>
      <c r="F259" s="2640"/>
      <c r="G259" s="2640"/>
      <c r="H259" s="2640"/>
      <c r="I259" s="2640"/>
      <c r="J259" s="2640"/>
      <c r="K259" s="2641"/>
      <c r="L259" s="2641"/>
      <c r="M259" s="2641"/>
      <c r="N259" s="2640"/>
      <c r="O259" s="2640"/>
      <c r="P259" s="2640"/>
      <c r="Q259" s="2640"/>
      <c r="R259" s="2640"/>
      <c r="T259" s="2640"/>
      <c r="U259" s="2640"/>
      <c r="V259" s="2640"/>
      <c r="W259" s="2640"/>
      <c r="X259" s="2640"/>
      <c r="Y259" s="2640"/>
      <c r="Z259" s="2640"/>
      <c r="AA259" s="2640"/>
      <c r="AB259" s="2640"/>
      <c r="AC259" s="2640"/>
      <c r="AD259" s="2640"/>
      <c r="AE259" s="2640"/>
      <c r="AF259" s="2640"/>
      <c r="AG259" s="2640"/>
      <c r="AH259" s="2640"/>
      <c r="AI259" s="2640"/>
      <c r="AJ259" s="2640"/>
      <c r="AK259" s="2640"/>
      <c r="AL259" s="2640"/>
      <c r="AM259" s="2640"/>
      <c r="AN259" s="2640"/>
      <c r="AO259" s="2640"/>
      <c r="AP259" s="2640"/>
      <c r="AQ259" s="2640"/>
      <c r="AR259" s="2640"/>
      <c r="AS259" s="2640"/>
      <c r="AT259" s="2640"/>
      <c r="AU259" s="2640"/>
      <c r="AV259" s="2640"/>
      <c r="AW259" s="2640"/>
      <c r="AX259" s="2640"/>
      <c r="AY259" s="2640"/>
      <c r="AZ259" s="2640"/>
      <c r="BA259" s="2640"/>
      <c r="BB259" s="2640"/>
      <c r="BC259" s="2640"/>
      <c r="BD259" s="2640"/>
      <c r="BE259" s="2640"/>
      <c r="BF259" s="2640"/>
      <c r="BG259" s="2640"/>
    </row>
    <row r="260" spans="1:59">
      <c r="A260" s="2640"/>
      <c r="B260" s="2640"/>
      <c r="C260" s="2640"/>
      <c r="D260" s="2640"/>
      <c r="E260" s="2640"/>
      <c r="F260" s="2640"/>
      <c r="G260" s="2640"/>
      <c r="H260" s="2640"/>
      <c r="I260" s="2640"/>
      <c r="J260" s="2640"/>
      <c r="K260" s="2641"/>
      <c r="L260" s="2641"/>
      <c r="M260" s="2641"/>
      <c r="N260" s="2640"/>
      <c r="O260" s="2640"/>
      <c r="P260" s="2640"/>
      <c r="Q260" s="2640"/>
      <c r="R260" s="2640"/>
      <c r="T260" s="2640"/>
      <c r="U260" s="2640"/>
      <c r="V260" s="2640"/>
      <c r="W260" s="2640"/>
      <c r="X260" s="2640"/>
      <c r="Y260" s="2640"/>
      <c r="Z260" s="2640"/>
      <c r="AA260" s="2640"/>
      <c r="AB260" s="2640"/>
      <c r="AC260" s="2640"/>
      <c r="AD260" s="2640"/>
      <c r="AE260" s="2640"/>
      <c r="AF260" s="2640"/>
      <c r="AG260" s="2640"/>
      <c r="AH260" s="2640"/>
      <c r="AI260" s="2640"/>
      <c r="AJ260" s="2640"/>
      <c r="AK260" s="2640"/>
      <c r="AL260" s="2640"/>
      <c r="AM260" s="2640"/>
      <c r="AN260" s="2640"/>
      <c r="AO260" s="2640"/>
      <c r="AP260" s="2640"/>
      <c r="AQ260" s="2640"/>
      <c r="AR260" s="2640"/>
      <c r="AS260" s="2640"/>
      <c r="AT260" s="2640"/>
      <c r="AU260" s="2640"/>
      <c r="AV260" s="2640"/>
      <c r="AW260" s="2640"/>
      <c r="AX260" s="2640"/>
      <c r="AY260" s="2640"/>
      <c r="AZ260" s="2640"/>
      <c r="BA260" s="2640"/>
      <c r="BB260" s="2640"/>
      <c r="BC260" s="2640"/>
      <c r="BD260" s="2640"/>
      <c r="BE260" s="2640"/>
      <c r="BF260" s="2640"/>
      <c r="BG260" s="2640"/>
    </row>
    <row r="261" spans="1:59">
      <c r="A261" s="2640"/>
      <c r="B261" s="2640"/>
      <c r="C261" s="2640"/>
      <c r="D261" s="2640"/>
      <c r="E261" s="2640"/>
      <c r="F261" s="2640"/>
      <c r="G261" s="2640"/>
      <c r="H261" s="2640"/>
      <c r="I261" s="2640"/>
      <c r="J261" s="2640"/>
      <c r="K261" s="2641"/>
      <c r="L261" s="2641"/>
      <c r="M261" s="2641"/>
      <c r="N261" s="2640"/>
      <c r="O261" s="2640"/>
      <c r="P261" s="2640"/>
      <c r="Q261" s="2640"/>
      <c r="R261" s="2640"/>
      <c r="T261" s="2640"/>
      <c r="U261" s="2640"/>
      <c r="V261" s="2640"/>
      <c r="W261" s="2640"/>
      <c r="X261" s="2640"/>
      <c r="Y261" s="2640"/>
      <c r="Z261" s="2640"/>
      <c r="AA261" s="2640"/>
      <c r="AB261" s="2640"/>
      <c r="AC261" s="2640"/>
      <c r="AD261" s="2640"/>
      <c r="AE261" s="2640"/>
      <c r="AF261" s="2640"/>
      <c r="AG261" s="2640"/>
      <c r="AH261" s="2640"/>
      <c r="AI261" s="2640"/>
      <c r="AJ261" s="2640"/>
      <c r="AK261" s="2640"/>
      <c r="AL261" s="2640"/>
      <c r="AM261" s="2640"/>
      <c r="AN261" s="2640"/>
      <c r="AO261" s="2640"/>
      <c r="AP261" s="2640"/>
      <c r="AQ261" s="2640"/>
      <c r="AR261" s="2640"/>
      <c r="AS261" s="2640"/>
      <c r="AT261" s="2640"/>
      <c r="AU261" s="2640"/>
      <c r="AV261" s="2640"/>
      <c r="AW261" s="2640"/>
      <c r="AX261" s="2640"/>
      <c r="AY261" s="2640"/>
      <c r="AZ261" s="2640"/>
      <c r="BA261" s="2640"/>
      <c r="BB261" s="2640"/>
      <c r="BC261" s="2640"/>
      <c r="BD261" s="2640"/>
      <c r="BE261" s="2640"/>
      <c r="BF261" s="2640"/>
      <c r="BG261" s="2640"/>
    </row>
    <row r="262" spans="1:59">
      <c r="A262" s="2640"/>
      <c r="B262" s="2640"/>
      <c r="C262" s="2640"/>
      <c r="D262" s="2640"/>
      <c r="E262" s="2640"/>
      <c r="F262" s="2640"/>
      <c r="G262" s="2640"/>
      <c r="H262" s="2640"/>
      <c r="I262" s="2640"/>
      <c r="J262" s="2640"/>
      <c r="K262" s="2641"/>
      <c r="L262" s="2641"/>
      <c r="M262" s="2641"/>
      <c r="N262" s="2640"/>
      <c r="O262" s="2640"/>
      <c r="P262" s="2640"/>
      <c r="Q262" s="2640"/>
      <c r="R262" s="2640"/>
      <c r="T262" s="2640"/>
      <c r="U262" s="2640"/>
      <c r="V262" s="2640"/>
      <c r="W262" s="2640"/>
      <c r="X262" s="2640"/>
      <c r="Y262" s="2640"/>
      <c r="Z262" s="2640"/>
      <c r="AA262" s="2640"/>
      <c r="AB262" s="2640"/>
      <c r="AC262" s="2640"/>
      <c r="AD262" s="2640"/>
      <c r="AE262" s="2640"/>
      <c r="AF262" s="2640"/>
      <c r="AG262" s="2640"/>
      <c r="AH262" s="2640"/>
      <c r="AI262" s="2640"/>
      <c r="AJ262" s="2640"/>
      <c r="AK262" s="2640"/>
      <c r="AL262" s="2640"/>
      <c r="AM262" s="2640"/>
      <c r="AN262" s="2640"/>
      <c r="AO262" s="2640"/>
      <c r="AP262" s="2640"/>
      <c r="AQ262" s="2640"/>
      <c r="AR262" s="2640"/>
      <c r="AS262" s="2640"/>
      <c r="AT262" s="2640"/>
      <c r="AU262" s="2640"/>
      <c r="AV262" s="2640"/>
      <c r="AW262" s="2640"/>
      <c r="AX262" s="2640"/>
      <c r="AY262" s="2640"/>
      <c r="AZ262" s="2640"/>
      <c r="BA262" s="2640"/>
      <c r="BB262" s="2640"/>
      <c r="BC262" s="2640"/>
      <c r="BD262" s="2640"/>
      <c r="BE262" s="2640"/>
      <c r="BF262" s="2640"/>
      <c r="BG262" s="2640"/>
    </row>
    <row r="263" spans="1:59">
      <c r="A263" s="2640"/>
      <c r="B263" s="2640"/>
      <c r="C263" s="2640"/>
      <c r="D263" s="2640"/>
      <c r="E263" s="2640"/>
      <c r="F263" s="2640"/>
      <c r="G263" s="2640"/>
      <c r="H263" s="2640"/>
      <c r="I263" s="2640"/>
      <c r="J263" s="2640"/>
      <c r="K263" s="2641"/>
      <c r="L263" s="2641"/>
      <c r="M263" s="2641"/>
      <c r="N263" s="2640"/>
      <c r="O263" s="2640"/>
      <c r="P263" s="2640"/>
      <c r="Q263" s="2640"/>
      <c r="R263" s="2640"/>
      <c r="T263" s="2640"/>
      <c r="U263" s="2640"/>
      <c r="V263" s="2640"/>
      <c r="W263" s="2640"/>
      <c r="X263" s="2640"/>
      <c r="Y263" s="2640"/>
      <c r="Z263" s="2640"/>
      <c r="AA263" s="2640"/>
      <c r="AB263" s="2640"/>
      <c r="AC263" s="2640"/>
      <c r="AD263" s="2640"/>
      <c r="AE263" s="2640"/>
      <c r="AF263" s="2640"/>
      <c r="AG263" s="2640"/>
      <c r="AH263" s="2640"/>
      <c r="AI263" s="2640"/>
      <c r="AJ263" s="2640"/>
      <c r="AK263" s="2640"/>
      <c r="AL263" s="2640"/>
      <c r="AM263" s="2640"/>
      <c r="AN263" s="2640"/>
      <c r="AO263" s="2640"/>
      <c r="AP263" s="2640"/>
      <c r="AQ263" s="2640"/>
      <c r="AR263" s="2640"/>
      <c r="AS263" s="2640"/>
      <c r="AT263" s="2640"/>
      <c r="AU263" s="2640"/>
      <c r="AV263" s="2640"/>
      <c r="AW263" s="2640"/>
      <c r="AX263" s="2640"/>
      <c r="AY263" s="2640"/>
      <c r="AZ263" s="2640"/>
      <c r="BA263" s="2640"/>
      <c r="BB263" s="2640"/>
      <c r="BC263" s="2640"/>
      <c r="BD263" s="2640"/>
      <c r="BE263" s="2640"/>
      <c r="BF263" s="2640"/>
      <c r="BG263" s="2640"/>
    </row>
    <row r="264" spans="1:59">
      <c r="A264" s="2640"/>
      <c r="B264" s="2640"/>
      <c r="C264" s="2640"/>
      <c r="D264" s="2640"/>
      <c r="E264" s="2640"/>
      <c r="F264" s="2640"/>
      <c r="G264" s="2640"/>
      <c r="H264" s="2640"/>
      <c r="I264" s="2640"/>
      <c r="J264" s="2640"/>
      <c r="K264" s="2641"/>
      <c r="L264" s="2641"/>
      <c r="M264" s="2641"/>
      <c r="N264" s="2640"/>
      <c r="O264" s="2640"/>
      <c r="P264" s="2640"/>
      <c r="Q264" s="2640"/>
      <c r="R264" s="2640"/>
      <c r="T264" s="2640"/>
      <c r="U264" s="2640"/>
      <c r="V264" s="2640"/>
      <c r="W264" s="2640"/>
      <c r="X264" s="2640"/>
      <c r="Y264" s="2640"/>
      <c r="Z264" s="2640"/>
      <c r="AA264" s="2640"/>
      <c r="AB264" s="2640"/>
      <c r="AC264" s="2640"/>
      <c r="AD264" s="2640"/>
      <c r="AE264" s="2640"/>
      <c r="AF264" s="2640"/>
      <c r="AG264" s="2640"/>
      <c r="AH264" s="2640"/>
      <c r="AI264" s="2640"/>
      <c r="AJ264" s="2640"/>
      <c r="AK264" s="2640"/>
      <c r="AL264" s="2640"/>
      <c r="AM264" s="2640"/>
      <c r="AN264" s="2640"/>
      <c r="AO264" s="2640"/>
      <c r="AP264" s="2640"/>
      <c r="AQ264" s="2640"/>
      <c r="AR264" s="2640"/>
      <c r="AS264" s="2640"/>
      <c r="AT264" s="2640"/>
      <c r="AU264" s="2640"/>
      <c r="AV264" s="2640"/>
      <c r="AW264" s="2640"/>
      <c r="AX264" s="2640"/>
      <c r="AY264" s="2640"/>
      <c r="AZ264" s="2640"/>
      <c r="BA264" s="2640"/>
      <c r="BB264" s="2640"/>
      <c r="BC264" s="2640"/>
      <c r="BD264" s="2640"/>
      <c r="BE264" s="2640"/>
      <c r="BF264" s="2640"/>
      <c r="BG264" s="2640"/>
    </row>
    <row r="265" spans="1:59">
      <c r="A265" s="2640"/>
      <c r="B265" s="2640"/>
      <c r="C265" s="2640"/>
      <c r="D265" s="2640"/>
      <c r="E265" s="2640"/>
      <c r="F265" s="2640"/>
      <c r="G265" s="2640"/>
      <c r="H265" s="2640"/>
      <c r="I265" s="2640"/>
      <c r="J265" s="2640"/>
      <c r="K265" s="2641"/>
      <c r="L265" s="2641"/>
      <c r="M265" s="2641"/>
      <c r="N265" s="2640"/>
      <c r="O265" s="2640"/>
      <c r="P265" s="2640"/>
      <c r="Q265" s="2640"/>
      <c r="R265" s="2640"/>
      <c r="T265" s="2640"/>
      <c r="U265" s="2640"/>
      <c r="V265" s="2640"/>
      <c r="W265" s="2640"/>
      <c r="X265" s="2640"/>
      <c r="Y265" s="2640"/>
      <c r="Z265" s="2640"/>
      <c r="AA265" s="2640"/>
      <c r="AB265" s="2640"/>
      <c r="AC265" s="2640"/>
      <c r="AD265" s="2640"/>
      <c r="AE265" s="2640"/>
      <c r="AF265" s="2640"/>
      <c r="AG265" s="2640"/>
      <c r="AH265" s="2640"/>
      <c r="AI265" s="2640"/>
      <c r="AJ265" s="2640"/>
      <c r="AK265" s="2640"/>
      <c r="AL265" s="2640"/>
      <c r="AM265" s="2640"/>
      <c r="AN265" s="2640"/>
      <c r="AO265" s="2640"/>
      <c r="AP265" s="2640"/>
      <c r="AQ265" s="2640"/>
      <c r="AR265" s="2640"/>
      <c r="AS265" s="2640"/>
      <c r="AT265" s="2640"/>
      <c r="AU265" s="2640"/>
      <c r="AV265" s="2640"/>
      <c r="AW265" s="2640"/>
      <c r="AX265" s="2640"/>
      <c r="AY265" s="2640"/>
      <c r="AZ265" s="2640"/>
      <c r="BA265" s="2640"/>
      <c r="BB265" s="2640"/>
      <c r="BC265" s="2640"/>
      <c r="BD265" s="2640"/>
      <c r="BE265" s="2640"/>
      <c r="BF265" s="2640"/>
      <c r="BG265" s="2640"/>
    </row>
    <row r="266" spans="1:59">
      <c r="A266" s="2640"/>
      <c r="B266" s="2640"/>
      <c r="C266" s="2640"/>
      <c r="D266" s="2640"/>
      <c r="E266" s="2640"/>
      <c r="F266" s="2640"/>
      <c r="G266" s="2640"/>
      <c r="H266" s="2640"/>
      <c r="I266" s="2640"/>
      <c r="J266" s="2640"/>
      <c r="K266" s="2641"/>
      <c r="L266" s="2641"/>
      <c r="M266" s="2641"/>
      <c r="N266" s="2640"/>
      <c r="O266" s="2640"/>
      <c r="P266" s="2640"/>
      <c r="Q266" s="2640"/>
      <c r="R266" s="2640"/>
      <c r="T266" s="2640"/>
      <c r="U266" s="2640"/>
      <c r="V266" s="2640"/>
      <c r="W266" s="2640"/>
      <c r="X266" s="2640"/>
      <c r="Y266" s="2640"/>
      <c r="Z266" s="2640"/>
      <c r="AA266" s="2640"/>
      <c r="AB266" s="2640"/>
      <c r="AC266" s="2640"/>
      <c r="AD266" s="2640"/>
      <c r="AE266" s="2640"/>
      <c r="AF266" s="2640"/>
      <c r="AG266" s="2640"/>
      <c r="AH266" s="2640"/>
      <c r="AI266" s="2640"/>
      <c r="AJ266" s="2640"/>
      <c r="AK266" s="2640"/>
      <c r="AL266" s="2640"/>
      <c r="AM266" s="2640"/>
      <c r="AN266" s="2640"/>
      <c r="AO266" s="2640"/>
      <c r="AP266" s="2640"/>
      <c r="AQ266" s="2640"/>
      <c r="AR266" s="2640"/>
      <c r="AS266" s="2640"/>
      <c r="AT266" s="2640"/>
      <c r="AU266" s="2640"/>
      <c r="AV266" s="2640"/>
      <c r="AW266" s="2640"/>
      <c r="AX266" s="2640"/>
      <c r="AY266" s="2640"/>
      <c r="AZ266" s="2640"/>
      <c r="BA266" s="2640"/>
      <c r="BB266" s="2640"/>
      <c r="BC266" s="2640"/>
      <c r="BD266" s="2640"/>
      <c r="BE266" s="2640"/>
      <c r="BF266" s="2640"/>
      <c r="BG266" s="2640"/>
    </row>
    <row r="267" spans="1:59">
      <c r="A267" s="2640"/>
      <c r="B267" s="2640"/>
      <c r="C267" s="2640"/>
      <c r="D267" s="2640"/>
      <c r="E267" s="2640"/>
      <c r="F267" s="2640"/>
      <c r="G267" s="2640"/>
      <c r="H267" s="2640"/>
      <c r="I267" s="2640"/>
      <c r="J267" s="2640"/>
      <c r="K267" s="2641"/>
      <c r="L267" s="2641"/>
      <c r="M267" s="2641"/>
      <c r="N267" s="2640"/>
      <c r="O267" s="2640"/>
      <c r="P267" s="2640"/>
      <c r="Q267" s="2640"/>
      <c r="R267" s="2640"/>
      <c r="T267" s="2640"/>
      <c r="U267" s="2640"/>
      <c r="V267" s="2640"/>
      <c r="W267" s="2640"/>
      <c r="X267" s="2640"/>
      <c r="Y267" s="2640"/>
      <c r="Z267" s="2640"/>
      <c r="AA267" s="2640"/>
      <c r="AB267" s="2640"/>
      <c r="AC267" s="2640"/>
      <c r="AD267" s="2640"/>
      <c r="AE267" s="2640"/>
      <c r="AF267" s="2640"/>
      <c r="AG267" s="2640"/>
      <c r="AH267" s="2640"/>
      <c r="AI267" s="2640"/>
      <c r="AJ267" s="2640"/>
      <c r="AK267" s="2640"/>
      <c r="AL267" s="2640"/>
      <c r="AM267" s="2640"/>
      <c r="AN267" s="2640"/>
      <c r="AO267" s="2640"/>
      <c r="AP267" s="2640"/>
      <c r="AQ267" s="2640"/>
      <c r="AR267" s="2640"/>
      <c r="AS267" s="2640"/>
      <c r="AT267" s="2640"/>
      <c r="AU267" s="2640"/>
      <c r="AV267" s="2640"/>
      <c r="AW267" s="2640"/>
      <c r="AX267" s="2640"/>
      <c r="AY267" s="2640"/>
      <c r="AZ267" s="2640"/>
      <c r="BA267" s="2640"/>
      <c r="BB267" s="2640"/>
      <c r="BC267" s="2640"/>
      <c r="BD267" s="2640"/>
      <c r="BE267" s="2640"/>
      <c r="BF267" s="2640"/>
      <c r="BG267" s="2640"/>
    </row>
    <row r="268" spans="1:59">
      <c r="A268" s="2640"/>
      <c r="B268" s="2640"/>
      <c r="C268" s="2640"/>
      <c r="D268" s="2640"/>
      <c r="E268" s="2640"/>
      <c r="F268" s="2640"/>
      <c r="G268" s="2640"/>
      <c r="H268" s="2640"/>
      <c r="I268" s="2640"/>
      <c r="J268" s="2640"/>
      <c r="K268" s="2641"/>
      <c r="L268" s="2641"/>
      <c r="M268" s="2641"/>
      <c r="N268" s="2640"/>
      <c r="O268" s="2640"/>
      <c r="P268" s="2640"/>
      <c r="Q268" s="2640"/>
      <c r="R268" s="2640"/>
      <c r="T268" s="2640"/>
      <c r="U268" s="2640"/>
      <c r="V268" s="2640"/>
      <c r="W268" s="2640"/>
      <c r="X268" s="2640"/>
      <c r="Y268" s="2640"/>
      <c r="Z268" s="2640"/>
      <c r="AA268" s="2640"/>
      <c r="AB268" s="2640"/>
      <c r="AC268" s="2640"/>
      <c r="AD268" s="2640"/>
      <c r="AE268" s="2640"/>
      <c r="AF268" s="2640"/>
      <c r="AG268" s="2640"/>
      <c r="AH268" s="2640"/>
      <c r="AI268" s="2640"/>
      <c r="AJ268" s="2640"/>
      <c r="AK268" s="2640"/>
      <c r="AL268" s="2640"/>
      <c r="AM268" s="2640"/>
      <c r="AN268" s="2640"/>
      <c r="AO268" s="2640"/>
      <c r="AP268" s="2640"/>
      <c r="AQ268" s="2640"/>
      <c r="AR268" s="2640"/>
      <c r="AS268" s="2640"/>
      <c r="AT268" s="2640"/>
      <c r="AU268" s="2640"/>
      <c r="AV268" s="2640"/>
      <c r="AW268" s="2640"/>
      <c r="AX268" s="2640"/>
      <c r="AY268" s="2640"/>
      <c r="AZ268" s="2640"/>
      <c r="BA268" s="2640"/>
      <c r="BB268" s="2640"/>
      <c r="BC268" s="2640"/>
      <c r="BD268" s="2640"/>
      <c r="BE268" s="2640"/>
      <c r="BF268" s="2640"/>
      <c r="BG268" s="2640"/>
    </row>
    <row r="269" spans="1:59">
      <c r="A269" s="2640"/>
      <c r="B269" s="2640"/>
      <c r="C269" s="2640"/>
      <c r="D269" s="2640"/>
      <c r="E269" s="2640"/>
      <c r="F269" s="2640"/>
      <c r="G269" s="2640"/>
      <c r="H269" s="2640"/>
      <c r="I269" s="2640"/>
      <c r="J269" s="2640"/>
      <c r="K269" s="2641"/>
      <c r="L269" s="2641"/>
      <c r="M269" s="2641"/>
      <c r="N269" s="2640"/>
      <c r="O269" s="2640"/>
      <c r="P269" s="2640"/>
      <c r="Q269" s="2640"/>
      <c r="R269" s="2640"/>
      <c r="T269" s="2640"/>
      <c r="U269" s="2640"/>
      <c r="V269" s="2640"/>
      <c r="W269" s="2640"/>
      <c r="X269" s="2640"/>
      <c r="Y269" s="2640"/>
      <c r="Z269" s="2640"/>
      <c r="AA269" s="2640"/>
      <c r="AB269" s="2640"/>
      <c r="AC269" s="2640"/>
      <c r="AD269" s="2640"/>
      <c r="AE269" s="2640"/>
      <c r="AF269" s="2640"/>
      <c r="AG269" s="2640"/>
      <c r="AH269" s="2640"/>
      <c r="AI269" s="2640"/>
      <c r="AJ269" s="2640"/>
      <c r="AK269" s="2640"/>
      <c r="AL269" s="2640"/>
      <c r="AM269" s="2640"/>
      <c r="AN269" s="2640"/>
      <c r="AO269" s="2640"/>
      <c r="AP269" s="2640"/>
      <c r="AQ269" s="2640"/>
      <c r="AR269" s="2640"/>
      <c r="AS269" s="2640"/>
      <c r="AT269" s="2640"/>
      <c r="AU269" s="2640"/>
      <c r="AV269" s="2640"/>
      <c r="AW269" s="2640"/>
      <c r="AX269" s="2640"/>
      <c r="AY269" s="2640"/>
      <c r="AZ269" s="2640"/>
      <c r="BA269" s="2640"/>
      <c r="BB269" s="2640"/>
      <c r="BC269" s="2640"/>
      <c r="BD269" s="2640"/>
      <c r="BE269" s="2640"/>
      <c r="BF269" s="2640"/>
      <c r="BG269" s="2640"/>
    </row>
    <row r="270" spans="1:59">
      <c r="A270" s="2640"/>
      <c r="B270" s="2640"/>
      <c r="C270" s="2640"/>
      <c r="D270" s="2640"/>
      <c r="E270" s="2640"/>
      <c r="F270" s="2640"/>
      <c r="G270" s="2640"/>
      <c r="H270" s="2640"/>
      <c r="I270" s="2640"/>
      <c r="J270" s="2640"/>
      <c r="K270" s="2641"/>
      <c r="L270" s="2641"/>
      <c r="M270" s="2641"/>
      <c r="N270" s="2640"/>
      <c r="O270" s="2640"/>
      <c r="P270" s="2640"/>
      <c r="Q270" s="2640"/>
      <c r="R270" s="2640"/>
      <c r="T270" s="2640"/>
      <c r="U270" s="2640"/>
      <c r="V270" s="2640"/>
      <c r="W270" s="2640"/>
      <c r="X270" s="2640"/>
      <c r="Y270" s="2640"/>
      <c r="Z270" s="2640"/>
      <c r="AA270" s="2640"/>
      <c r="AB270" s="2640"/>
      <c r="AC270" s="2640"/>
      <c r="AD270" s="2640"/>
      <c r="AE270" s="2640"/>
      <c r="AF270" s="2640"/>
      <c r="AG270" s="2640"/>
      <c r="AH270" s="2640"/>
      <c r="AI270" s="2640"/>
      <c r="AJ270" s="2640"/>
      <c r="AK270" s="2640"/>
      <c r="AL270" s="2640"/>
      <c r="AM270" s="2640"/>
      <c r="AN270" s="2640"/>
      <c r="AO270" s="2640"/>
      <c r="AP270" s="2640"/>
      <c r="AQ270" s="2640"/>
      <c r="AR270" s="2640"/>
      <c r="AS270" s="2640"/>
      <c r="AT270" s="2640"/>
      <c r="AU270" s="2640"/>
      <c r="AV270" s="2640"/>
      <c r="AW270" s="2640"/>
      <c r="AX270" s="2640"/>
      <c r="AY270" s="2640"/>
      <c r="AZ270" s="2640"/>
      <c r="BA270" s="2640"/>
      <c r="BB270" s="2640"/>
      <c r="BC270" s="2640"/>
      <c r="BD270" s="2640"/>
      <c r="BE270" s="2640"/>
      <c r="BF270" s="2640"/>
      <c r="BG270" s="2640"/>
    </row>
    <row r="271" spans="1:59">
      <c r="A271" s="2640"/>
      <c r="B271" s="2640"/>
      <c r="C271" s="2640"/>
      <c r="D271" s="2640"/>
      <c r="E271" s="2640"/>
      <c r="F271" s="2640"/>
      <c r="G271" s="2640"/>
      <c r="H271" s="2640"/>
      <c r="I271" s="2640"/>
      <c r="J271" s="2640"/>
      <c r="K271" s="2641"/>
      <c r="L271" s="2641"/>
      <c r="M271" s="2641"/>
      <c r="N271" s="2640"/>
      <c r="O271" s="2640"/>
      <c r="P271" s="2640"/>
      <c r="Q271" s="2640"/>
      <c r="R271" s="2640"/>
      <c r="T271" s="2640"/>
      <c r="U271" s="2640"/>
      <c r="V271" s="2640"/>
      <c r="W271" s="2640"/>
      <c r="X271" s="2640"/>
      <c r="Y271" s="2640"/>
      <c r="Z271" s="2640"/>
      <c r="AA271" s="2640"/>
      <c r="AB271" s="2640"/>
      <c r="AC271" s="2640"/>
      <c r="AD271" s="2640"/>
      <c r="AE271" s="2640"/>
      <c r="AF271" s="2640"/>
      <c r="AG271" s="2640"/>
      <c r="AH271" s="2640"/>
      <c r="AI271" s="2640"/>
      <c r="AJ271" s="2640"/>
      <c r="AK271" s="2640"/>
      <c r="AL271" s="2640"/>
      <c r="AM271" s="2640"/>
      <c r="AN271" s="2640"/>
      <c r="AO271" s="2640"/>
      <c r="AP271" s="2640"/>
      <c r="AQ271" s="2640"/>
      <c r="AR271" s="2640"/>
      <c r="AS271" s="2640"/>
      <c r="AT271" s="2640"/>
      <c r="AU271" s="2640"/>
      <c r="AV271" s="2640"/>
      <c r="AW271" s="2640"/>
      <c r="AX271" s="2640"/>
      <c r="AY271" s="2640"/>
      <c r="AZ271" s="2640"/>
      <c r="BA271" s="2640"/>
      <c r="BB271" s="2640"/>
      <c r="BC271" s="2640"/>
      <c r="BD271" s="2640"/>
      <c r="BE271" s="2640"/>
      <c r="BF271" s="2640"/>
      <c r="BG271" s="2640"/>
    </row>
    <row r="272" spans="1:59">
      <c r="A272" s="2640"/>
      <c r="B272" s="2640"/>
      <c r="C272" s="2640"/>
      <c r="D272" s="2640"/>
      <c r="E272" s="2640"/>
      <c r="F272" s="2640"/>
      <c r="G272" s="2640"/>
      <c r="H272" s="2640"/>
      <c r="I272" s="2640"/>
      <c r="J272" s="2640"/>
      <c r="K272" s="2641"/>
      <c r="L272" s="2641"/>
      <c r="M272" s="2641"/>
      <c r="N272" s="2640"/>
      <c r="O272" s="2640"/>
      <c r="P272" s="2640"/>
      <c r="Q272" s="2640"/>
      <c r="R272" s="2640"/>
      <c r="T272" s="2640"/>
      <c r="U272" s="2640"/>
      <c r="V272" s="2640"/>
      <c r="W272" s="2640"/>
      <c r="X272" s="2640"/>
      <c r="Y272" s="2640"/>
      <c r="Z272" s="2640"/>
      <c r="AA272" s="2640"/>
      <c r="AB272" s="2640"/>
      <c r="AC272" s="2640"/>
      <c r="AD272" s="2640"/>
      <c r="AE272" s="2640"/>
      <c r="AF272" s="2640"/>
      <c r="AG272" s="2640"/>
      <c r="AH272" s="2640"/>
      <c r="AI272" s="2640"/>
      <c r="AJ272" s="2640"/>
      <c r="AK272" s="2640"/>
      <c r="AL272" s="2640"/>
      <c r="AM272" s="2640"/>
      <c r="AN272" s="2640"/>
      <c r="AO272" s="2640"/>
      <c r="AP272" s="2640"/>
      <c r="AQ272" s="2640"/>
      <c r="AR272" s="2640"/>
      <c r="AS272" s="2640"/>
      <c r="AT272" s="2640"/>
      <c r="AU272" s="2640"/>
      <c r="AV272" s="2640"/>
      <c r="AW272" s="2640"/>
      <c r="AX272" s="2640"/>
      <c r="AY272" s="2640"/>
      <c r="AZ272" s="2640"/>
      <c r="BA272" s="2640"/>
      <c r="BB272" s="2640"/>
      <c r="BC272" s="2640"/>
      <c r="BD272" s="2640"/>
      <c r="BE272" s="2640"/>
      <c r="BF272" s="2640"/>
      <c r="BG272" s="2640"/>
    </row>
    <row r="273" spans="1:59">
      <c r="A273" s="2640"/>
      <c r="B273" s="2640"/>
      <c r="C273" s="2640"/>
      <c r="D273" s="2640"/>
      <c r="E273" s="2640"/>
      <c r="F273" s="2640"/>
      <c r="G273" s="2640"/>
      <c r="H273" s="2640"/>
      <c r="I273" s="2640"/>
      <c r="J273" s="2640"/>
      <c r="K273" s="2641"/>
      <c r="L273" s="2641"/>
      <c r="M273" s="2641"/>
      <c r="N273" s="2640"/>
      <c r="O273" s="2640"/>
      <c r="P273" s="2640"/>
      <c r="Q273" s="2640"/>
      <c r="R273" s="2640"/>
      <c r="T273" s="2640"/>
      <c r="U273" s="2640"/>
      <c r="V273" s="2640"/>
      <c r="W273" s="2640"/>
      <c r="X273" s="2640"/>
      <c r="Y273" s="2640"/>
      <c r="Z273" s="2640"/>
      <c r="AA273" s="2640"/>
      <c r="AB273" s="2640"/>
      <c r="AC273" s="2640"/>
      <c r="AD273" s="2640"/>
      <c r="AE273" s="2640"/>
      <c r="AF273" s="2640"/>
      <c r="AG273" s="2640"/>
      <c r="AH273" s="2640"/>
      <c r="AI273" s="2640"/>
      <c r="AJ273" s="2640"/>
      <c r="AK273" s="2640"/>
      <c r="AL273" s="2640"/>
      <c r="AM273" s="2640"/>
      <c r="AN273" s="2640"/>
      <c r="AO273" s="2640"/>
      <c r="AP273" s="2640"/>
      <c r="AQ273" s="2640"/>
      <c r="AR273" s="2640"/>
      <c r="AS273" s="2640"/>
      <c r="AT273" s="2640"/>
      <c r="AU273" s="2640"/>
      <c r="AV273" s="2640"/>
      <c r="AW273" s="2640"/>
      <c r="AX273" s="2640"/>
      <c r="AY273" s="2640"/>
      <c r="AZ273" s="2640"/>
      <c r="BA273" s="2640"/>
      <c r="BB273" s="2640"/>
      <c r="BC273" s="2640"/>
      <c r="BD273" s="2640"/>
      <c r="BE273" s="2640"/>
      <c r="BF273" s="2640"/>
      <c r="BG273" s="2640"/>
    </row>
    <row r="274" spans="1:59">
      <c r="A274" s="2640"/>
      <c r="B274" s="2640"/>
      <c r="C274" s="2640"/>
      <c r="D274" s="2640"/>
      <c r="E274" s="2640"/>
      <c r="F274" s="2640"/>
      <c r="G274" s="2640"/>
      <c r="H274" s="2640"/>
      <c r="I274" s="2640"/>
      <c r="J274" s="2640"/>
      <c r="K274" s="2641"/>
      <c r="L274" s="2641"/>
      <c r="M274" s="2641"/>
      <c r="N274" s="2640"/>
      <c r="O274" s="2640"/>
      <c r="P274" s="2640"/>
      <c r="Q274" s="2640"/>
      <c r="R274" s="2640"/>
      <c r="T274" s="2640"/>
      <c r="U274" s="2640"/>
      <c r="V274" s="2640"/>
      <c r="W274" s="2640"/>
      <c r="X274" s="2640"/>
      <c r="Y274" s="2640"/>
      <c r="Z274" s="2640"/>
      <c r="AA274" s="2640"/>
      <c r="AB274" s="2640"/>
      <c r="AC274" s="2640"/>
      <c r="AD274" s="2640"/>
      <c r="AE274" s="2640"/>
      <c r="AF274" s="2640"/>
      <c r="AG274" s="2640"/>
      <c r="AH274" s="2640"/>
      <c r="AI274" s="2640"/>
      <c r="AJ274" s="2640"/>
      <c r="AK274" s="2640"/>
      <c r="AL274" s="2640"/>
      <c r="AM274" s="2640"/>
      <c r="AN274" s="2640"/>
      <c r="AO274" s="2640"/>
      <c r="AP274" s="2640"/>
      <c r="AQ274" s="2640"/>
      <c r="AR274" s="2640"/>
      <c r="AS274" s="2640"/>
      <c r="AT274" s="2640"/>
      <c r="AU274" s="2640"/>
      <c r="AV274" s="2640"/>
      <c r="AW274" s="2640"/>
      <c r="AX274" s="2640"/>
      <c r="AY274" s="2640"/>
      <c r="AZ274" s="2640"/>
      <c r="BA274" s="2640"/>
      <c r="BB274" s="2640"/>
      <c r="BC274" s="2640"/>
      <c r="BD274" s="2640"/>
      <c r="BE274" s="2640"/>
      <c r="BF274" s="2640"/>
      <c r="BG274" s="2640"/>
    </row>
    <row r="275" spans="1:59">
      <c r="A275" s="2640"/>
      <c r="B275" s="2640"/>
      <c r="C275" s="2640"/>
      <c r="D275" s="2640"/>
      <c r="E275" s="2640"/>
      <c r="F275" s="2640"/>
      <c r="G275" s="2640"/>
      <c r="H275" s="2640"/>
      <c r="I275" s="2640"/>
      <c r="J275" s="2640"/>
      <c r="K275" s="2641"/>
      <c r="L275" s="2641"/>
      <c r="M275" s="2641"/>
      <c r="N275" s="2640"/>
      <c r="O275" s="2640"/>
      <c r="P275" s="2640"/>
      <c r="Q275" s="2640"/>
      <c r="R275" s="2640"/>
      <c r="T275" s="2640"/>
      <c r="U275" s="2640"/>
      <c r="V275" s="2640"/>
      <c r="W275" s="2640"/>
      <c r="X275" s="2640"/>
      <c r="Y275" s="2640"/>
      <c r="Z275" s="2640"/>
      <c r="AA275" s="2640"/>
      <c r="AB275" s="2640"/>
      <c r="AC275" s="2640"/>
      <c r="AD275" s="2640"/>
      <c r="AE275" s="2640"/>
      <c r="AF275" s="2640"/>
      <c r="AG275" s="2640"/>
      <c r="AH275" s="2640"/>
      <c r="AI275" s="2640"/>
      <c r="AJ275" s="2640"/>
      <c r="AK275" s="2640"/>
      <c r="AL275" s="2640"/>
      <c r="AM275" s="2640"/>
      <c r="AN275" s="2640"/>
      <c r="AO275" s="2640"/>
      <c r="AP275" s="2640"/>
      <c r="AQ275" s="2640"/>
      <c r="AR275" s="2640"/>
      <c r="AS275" s="2640"/>
      <c r="AT275" s="2640"/>
      <c r="AU275" s="2640"/>
      <c r="AV275" s="2640"/>
      <c r="AW275" s="2640"/>
      <c r="AX275" s="2640"/>
      <c r="AY275" s="2640"/>
      <c r="AZ275" s="2640"/>
      <c r="BA275" s="2640"/>
      <c r="BB275" s="2640"/>
      <c r="BC275" s="2640"/>
      <c r="BD275" s="2640"/>
      <c r="BE275" s="2640"/>
      <c r="BF275" s="2640"/>
      <c r="BG275" s="2640"/>
    </row>
    <row r="276" spans="1:59">
      <c r="A276" s="2640"/>
      <c r="B276" s="2640"/>
      <c r="C276" s="2640"/>
      <c r="D276" s="2640"/>
      <c r="E276" s="2640"/>
      <c r="F276" s="2640"/>
      <c r="G276" s="2640"/>
      <c r="H276" s="2640"/>
      <c r="I276" s="2640"/>
      <c r="J276" s="2640"/>
      <c r="K276" s="2641"/>
      <c r="L276" s="2641"/>
      <c r="M276" s="2641"/>
      <c r="N276" s="2640"/>
      <c r="O276" s="2640"/>
      <c r="P276" s="2640"/>
      <c r="Q276" s="2640"/>
      <c r="R276" s="2640"/>
      <c r="T276" s="2640"/>
      <c r="U276" s="2640"/>
      <c r="V276" s="2640"/>
      <c r="W276" s="2640"/>
      <c r="X276" s="2640"/>
      <c r="Y276" s="2640"/>
      <c r="Z276" s="2640"/>
      <c r="AA276" s="2640"/>
      <c r="AB276" s="2640"/>
      <c r="AC276" s="2640"/>
      <c r="AD276" s="2640"/>
      <c r="AE276" s="2640"/>
      <c r="AF276" s="2640"/>
      <c r="AG276" s="2640"/>
      <c r="AH276" s="2640"/>
      <c r="AI276" s="2640"/>
      <c r="AJ276" s="2640"/>
      <c r="AK276" s="2640"/>
      <c r="AL276" s="2640"/>
      <c r="AM276" s="2640"/>
      <c r="AN276" s="2640"/>
      <c r="AO276" s="2640"/>
      <c r="AP276" s="2640"/>
      <c r="AQ276" s="2640"/>
      <c r="AR276" s="2640"/>
      <c r="AS276" s="2640"/>
      <c r="AT276" s="2640"/>
      <c r="AU276" s="2640"/>
      <c r="AV276" s="2640"/>
      <c r="AW276" s="2640"/>
      <c r="AX276" s="2640"/>
      <c r="AY276" s="2640"/>
      <c r="AZ276" s="2640"/>
      <c r="BA276" s="2640"/>
      <c r="BB276" s="2640"/>
      <c r="BC276" s="2640"/>
      <c r="BD276" s="2640"/>
      <c r="BE276" s="2640"/>
      <c r="BF276" s="2640"/>
      <c r="BG276" s="2640"/>
    </row>
    <row r="277" spans="1:59">
      <c r="A277" s="2640"/>
      <c r="B277" s="2640"/>
      <c r="C277" s="2640"/>
      <c r="D277" s="2640"/>
      <c r="E277" s="2640"/>
      <c r="F277" s="2640"/>
      <c r="G277" s="2640"/>
      <c r="H277" s="2640"/>
      <c r="I277" s="2640"/>
      <c r="J277" s="2640"/>
      <c r="K277" s="2641"/>
      <c r="L277" s="2641"/>
      <c r="M277" s="2641"/>
      <c r="N277" s="2640"/>
      <c r="O277" s="2640"/>
      <c r="P277" s="2640"/>
      <c r="Q277" s="2640"/>
      <c r="R277" s="2640"/>
      <c r="T277" s="2640"/>
      <c r="U277" s="2640"/>
      <c r="V277" s="2640"/>
      <c r="W277" s="2640"/>
      <c r="X277" s="2640"/>
      <c r="Y277" s="2640"/>
      <c r="Z277" s="2640"/>
      <c r="AA277" s="2640"/>
      <c r="AB277" s="2640"/>
      <c r="AC277" s="2640"/>
      <c r="AD277" s="2640"/>
      <c r="AE277" s="2640"/>
      <c r="AF277" s="2640"/>
      <c r="AG277" s="2640"/>
      <c r="AH277" s="2640"/>
      <c r="AI277" s="2640"/>
      <c r="AJ277" s="2640"/>
      <c r="AK277" s="2640"/>
      <c r="AL277" s="2640"/>
      <c r="AM277" s="2640"/>
      <c r="AN277" s="2640"/>
      <c r="AO277" s="2640"/>
      <c r="AP277" s="2640"/>
      <c r="AQ277" s="2640"/>
      <c r="AR277" s="2640"/>
      <c r="AS277" s="2640"/>
      <c r="AT277" s="2640"/>
      <c r="AU277" s="2640"/>
      <c r="AV277" s="2640"/>
      <c r="AW277" s="2640"/>
      <c r="AX277" s="2640"/>
      <c r="AY277" s="2640"/>
      <c r="AZ277" s="2640"/>
      <c r="BA277" s="2640"/>
      <c r="BB277" s="2640"/>
      <c r="BC277" s="2640"/>
      <c r="BD277" s="2640"/>
      <c r="BE277" s="2640"/>
      <c r="BF277" s="2640"/>
      <c r="BG277" s="2640"/>
    </row>
    <row r="278" spans="1:59">
      <c r="A278" s="2640"/>
      <c r="B278" s="2640"/>
      <c r="C278" s="2640"/>
      <c r="D278" s="2640"/>
      <c r="E278" s="2640"/>
      <c r="F278" s="2640"/>
      <c r="G278" s="2640"/>
      <c r="H278" s="2640"/>
      <c r="I278" s="2640"/>
      <c r="J278" s="2640"/>
      <c r="K278" s="2641"/>
      <c r="L278" s="2641"/>
      <c r="M278" s="2641"/>
      <c r="N278" s="2640"/>
      <c r="O278" s="2640"/>
      <c r="P278" s="2640"/>
      <c r="Q278" s="2640"/>
      <c r="R278" s="2640"/>
      <c r="T278" s="2640"/>
      <c r="U278" s="2640"/>
      <c r="V278" s="2640"/>
      <c r="W278" s="2640"/>
      <c r="X278" s="2640"/>
      <c r="Y278" s="2640"/>
      <c r="Z278" s="2640"/>
      <c r="AA278" s="2640"/>
      <c r="AB278" s="2640"/>
      <c r="AC278" s="2640"/>
      <c r="AD278" s="2640"/>
      <c r="AE278" s="2640"/>
      <c r="AF278" s="2640"/>
      <c r="AG278" s="2640"/>
      <c r="AH278" s="2640"/>
      <c r="AI278" s="2640"/>
      <c r="AJ278" s="2640"/>
      <c r="AK278" s="2640"/>
      <c r="AL278" s="2640"/>
      <c r="AM278" s="2640"/>
      <c r="AN278" s="2640"/>
      <c r="AO278" s="2640"/>
      <c r="AP278" s="2640"/>
      <c r="AQ278" s="2640"/>
      <c r="AR278" s="2640"/>
      <c r="AS278" s="2640"/>
      <c r="AT278" s="2640"/>
      <c r="AU278" s="2640"/>
      <c r="AV278" s="2640"/>
      <c r="AW278" s="2640"/>
      <c r="AX278" s="2640"/>
      <c r="AY278" s="2640"/>
      <c r="AZ278" s="2640"/>
      <c r="BA278" s="2640"/>
      <c r="BB278" s="2640"/>
      <c r="BC278" s="2640"/>
      <c r="BD278" s="2640"/>
      <c r="BE278" s="2640"/>
      <c r="BF278" s="2640"/>
      <c r="BG278" s="2640"/>
    </row>
    <row r="279" spans="1:59">
      <c r="A279" s="2640"/>
      <c r="B279" s="2640"/>
      <c r="C279" s="2640"/>
      <c r="D279" s="2640"/>
      <c r="E279" s="2640"/>
      <c r="F279" s="2640"/>
      <c r="G279" s="2640"/>
      <c r="H279" s="2640"/>
      <c r="I279" s="2640"/>
      <c r="J279" s="2640"/>
      <c r="K279" s="2641"/>
      <c r="L279" s="2641"/>
      <c r="M279" s="2641"/>
      <c r="N279" s="2640"/>
      <c r="O279" s="2640"/>
      <c r="P279" s="2640"/>
      <c r="Q279" s="2640"/>
      <c r="R279" s="2640"/>
      <c r="T279" s="2640"/>
      <c r="U279" s="2640"/>
      <c r="V279" s="2640"/>
      <c r="W279" s="2640"/>
      <c r="X279" s="2640"/>
      <c r="Y279" s="2640"/>
      <c r="Z279" s="2640"/>
      <c r="AA279" s="2640"/>
      <c r="AB279" s="2640"/>
      <c r="AC279" s="2640"/>
      <c r="AD279" s="2640"/>
      <c r="AE279" s="2640"/>
      <c r="AF279" s="2640"/>
      <c r="AG279" s="2640"/>
      <c r="AH279" s="2640"/>
      <c r="AI279" s="2640"/>
      <c r="AJ279" s="2640"/>
      <c r="AK279" s="2640"/>
      <c r="AL279" s="2640"/>
      <c r="AM279" s="2640"/>
      <c r="AN279" s="2640"/>
      <c r="AO279" s="2640"/>
      <c r="AP279" s="2640"/>
      <c r="AQ279" s="2640"/>
      <c r="AR279" s="2640"/>
      <c r="AS279" s="2640"/>
      <c r="AT279" s="2640"/>
      <c r="AU279" s="2640"/>
      <c r="AV279" s="2640"/>
      <c r="AW279" s="2640"/>
      <c r="AX279" s="2640"/>
      <c r="AY279" s="2640"/>
      <c r="AZ279" s="2640"/>
      <c r="BA279" s="2640"/>
      <c r="BB279" s="2640"/>
      <c r="BC279" s="2640"/>
      <c r="BD279" s="2640"/>
      <c r="BE279" s="2640"/>
      <c r="BF279" s="2640"/>
      <c r="BG279" s="2640"/>
    </row>
    <row r="280" spans="1:59">
      <c r="A280" s="2640"/>
      <c r="B280" s="2640"/>
      <c r="C280" s="2640"/>
      <c r="D280" s="2640"/>
      <c r="E280" s="2640"/>
      <c r="F280" s="2640"/>
      <c r="G280" s="2640"/>
      <c r="H280" s="2640"/>
      <c r="I280" s="2640"/>
      <c r="J280" s="2640"/>
      <c r="K280" s="2641"/>
      <c r="L280" s="2641"/>
      <c r="M280" s="2641"/>
      <c r="N280" s="2640"/>
      <c r="O280" s="2640"/>
      <c r="P280" s="2640"/>
      <c r="Q280" s="2640"/>
      <c r="R280" s="2640"/>
      <c r="T280" s="2640"/>
      <c r="U280" s="2640"/>
      <c r="V280" s="2640"/>
      <c r="W280" s="2640"/>
      <c r="X280" s="2640"/>
      <c r="Y280" s="2640"/>
      <c r="Z280" s="2640"/>
      <c r="AA280" s="2640"/>
      <c r="AB280" s="2640"/>
      <c r="AC280" s="2640"/>
      <c r="AD280" s="2640"/>
      <c r="AE280" s="2640"/>
      <c r="AF280" s="2640"/>
      <c r="AG280" s="2640"/>
      <c r="AH280" s="2640"/>
      <c r="AI280" s="2640"/>
      <c r="AJ280" s="2640"/>
      <c r="AK280" s="2640"/>
      <c r="AL280" s="2640"/>
      <c r="AM280" s="2640"/>
      <c r="AN280" s="2640"/>
      <c r="AO280" s="2640"/>
      <c r="AP280" s="2640"/>
      <c r="AQ280" s="2640"/>
      <c r="AR280" s="2640"/>
      <c r="AS280" s="2640"/>
      <c r="AT280" s="2640"/>
      <c r="AU280" s="2640"/>
      <c r="AV280" s="2640"/>
      <c r="AW280" s="2640"/>
      <c r="AX280" s="2640"/>
      <c r="AY280" s="2640"/>
      <c r="AZ280" s="2640"/>
      <c r="BA280" s="2640"/>
      <c r="BB280" s="2640"/>
      <c r="BC280" s="2640"/>
      <c r="BD280" s="2640"/>
      <c r="BE280" s="2640"/>
      <c r="BF280" s="2640"/>
      <c r="BG280" s="2640"/>
    </row>
    <row r="281" spans="1:59">
      <c r="A281" s="2640"/>
      <c r="B281" s="2640"/>
      <c r="C281" s="2640"/>
      <c r="D281" s="2640"/>
      <c r="E281" s="2640"/>
      <c r="F281" s="2640"/>
      <c r="G281" s="2640"/>
      <c r="H281" s="2640"/>
      <c r="I281" s="2640"/>
      <c r="J281" s="2640"/>
      <c r="K281" s="2641"/>
      <c r="L281" s="2641"/>
      <c r="M281" s="2641"/>
      <c r="N281" s="2640"/>
      <c r="O281" s="2640"/>
      <c r="P281" s="2640"/>
      <c r="Q281" s="2640"/>
      <c r="R281" s="2640"/>
      <c r="T281" s="2640"/>
      <c r="U281" s="2640"/>
      <c r="V281" s="2640"/>
      <c r="W281" s="2640"/>
      <c r="X281" s="2640"/>
      <c r="Y281" s="2640"/>
      <c r="Z281" s="2640"/>
      <c r="AA281" s="2640"/>
      <c r="AB281" s="2640"/>
      <c r="AC281" s="2640"/>
      <c r="AD281" s="2640"/>
      <c r="AE281" s="2640"/>
      <c r="AF281" s="2640"/>
      <c r="AG281" s="2640"/>
      <c r="AH281" s="2640"/>
      <c r="AI281" s="2640"/>
      <c r="AJ281" s="2640"/>
      <c r="AK281" s="2640"/>
      <c r="AL281" s="2640"/>
      <c r="AM281" s="2640"/>
      <c r="AN281" s="2640"/>
      <c r="AO281" s="2640"/>
      <c r="AP281" s="2640"/>
      <c r="AQ281" s="2640"/>
      <c r="AR281" s="2640"/>
      <c r="AS281" s="2640"/>
      <c r="AT281" s="2640"/>
      <c r="AU281" s="2640"/>
      <c r="AV281" s="2640"/>
      <c r="AW281" s="2640"/>
      <c r="AX281" s="2640"/>
      <c r="AY281" s="2640"/>
      <c r="AZ281" s="2640"/>
      <c r="BA281" s="2640"/>
      <c r="BB281" s="2640"/>
      <c r="BC281" s="2640"/>
      <c r="BD281" s="2640"/>
      <c r="BE281" s="2640"/>
      <c r="BF281" s="2640"/>
      <c r="BG281" s="2640"/>
    </row>
    <row r="282" spans="1:59">
      <c r="A282" s="2640"/>
      <c r="B282" s="2640"/>
      <c r="C282" s="2640"/>
      <c r="D282" s="2640"/>
      <c r="E282" s="2640"/>
      <c r="F282" s="2640"/>
      <c r="G282" s="2640"/>
      <c r="H282" s="2640"/>
      <c r="I282" s="2640"/>
      <c r="J282" s="2640"/>
      <c r="K282" s="2641"/>
      <c r="L282" s="2641"/>
      <c r="M282" s="2641"/>
      <c r="N282" s="2640"/>
      <c r="O282" s="2640"/>
      <c r="P282" s="2640"/>
      <c r="Q282" s="2640"/>
      <c r="R282" s="2640"/>
      <c r="T282" s="2640"/>
      <c r="U282" s="2640"/>
      <c r="V282" s="2640"/>
      <c r="W282" s="2640"/>
      <c r="X282" s="2640"/>
      <c r="Y282" s="2640"/>
      <c r="Z282" s="2640"/>
      <c r="AA282" s="2640"/>
      <c r="AB282" s="2640"/>
      <c r="AC282" s="2640"/>
      <c r="AD282" s="2640"/>
      <c r="AE282" s="2640"/>
      <c r="AF282" s="2640"/>
      <c r="AG282" s="2640"/>
      <c r="AH282" s="2640"/>
      <c r="AI282" s="2640"/>
      <c r="AJ282" s="2640"/>
      <c r="AK282" s="2640"/>
      <c r="AL282" s="2640"/>
      <c r="AM282" s="2640"/>
      <c r="AN282" s="2640"/>
      <c r="AO282" s="2640"/>
      <c r="AP282" s="2640"/>
      <c r="AQ282" s="2640"/>
      <c r="AR282" s="2640"/>
      <c r="AS282" s="2640"/>
      <c r="AT282" s="2640"/>
      <c r="AU282" s="2640"/>
      <c r="AV282" s="2640"/>
      <c r="AW282" s="2640"/>
      <c r="AX282" s="2640"/>
      <c r="AY282" s="2640"/>
      <c r="AZ282" s="2640"/>
      <c r="BA282" s="2640"/>
      <c r="BB282" s="2640"/>
      <c r="BC282" s="2640"/>
      <c r="BD282" s="2640"/>
      <c r="BE282" s="2640"/>
      <c r="BF282" s="2640"/>
      <c r="BG282" s="2640"/>
    </row>
    <row r="283" spans="1:59">
      <c r="A283" s="2640"/>
      <c r="B283" s="2640"/>
      <c r="C283" s="2640"/>
      <c r="D283" s="2640"/>
      <c r="E283" s="2640"/>
      <c r="F283" s="2640"/>
      <c r="G283" s="2640"/>
      <c r="H283" s="2640"/>
      <c r="I283" s="2640"/>
      <c r="J283" s="2640"/>
      <c r="K283" s="2641"/>
      <c r="L283" s="2641"/>
      <c r="M283" s="2641"/>
      <c r="N283" s="2640"/>
      <c r="O283" s="2640"/>
      <c r="P283" s="2640"/>
      <c r="Q283" s="2640"/>
      <c r="R283" s="2640"/>
      <c r="T283" s="2640"/>
      <c r="U283" s="2640"/>
      <c r="V283" s="2640"/>
      <c r="W283" s="2640"/>
      <c r="X283" s="2640"/>
      <c r="Y283" s="2640"/>
      <c r="Z283" s="2640"/>
      <c r="AA283" s="2640"/>
      <c r="AB283" s="2640"/>
      <c r="AC283" s="2640"/>
      <c r="AD283" s="2640"/>
      <c r="AE283" s="2640"/>
      <c r="AF283" s="2640"/>
      <c r="AG283" s="2640"/>
      <c r="AH283" s="2640"/>
      <c r="AI283" s="2640"/>
      <c r="AJ283" s="2640"/>
      <c r="AK283" s="2640"/>
      <c r="AL283" s="2640"/>
      <c r="AM283" s="2640"/>
      <c r="AN283" s="2640"/>
      <c r="AO283" s="2640"/>
      <c r="AP283" s="2640"/>
      <c r="AQ283" s="2640"/>
      <c r="AR283" s="2640"/>
      <c r="AS283" s="2640"/>
      <c r="AT283" s="2640"/>
      <c r="AU283" s="2640"/>
      <c r="AV283" s="2640"/>
      <c r="AW283" s="2640"/>
      <c r="AX283" s="2640"/>
      <c r="AY283" s="2640"/>
      <c r="AZ283" s="2640"/>
      <c r="BA283" s="2640"/>
      <c r="BB283" s="2640"/>
      <c r="BC283" s="2640"/>
      <c r="BD283" s="2640"/>
      <c r="BE283" s="2640"/>
      <c r="BF283" s="2640"/>
      <c r="BG283" s="2640"/>
    </row>
    <row r="284" spans="1:59">
      <c r="A284" s="2640"/>
      <c r="B284" s="2640"/>
      <c r="C284" s="2640"/>
      <c r="D284" s="2640"/>
      <c r="E284" s="2640"/>
      <c r="F284" s="2640"/>
      <c r="G284" s="2640"/>
      <c r="H284" s="2640"/>
      <c r="I284" s="2640"/>
      <c r="J284" s="2640"/>
      <c r="K284" s="2641"/>
      <c r="L284" s="2641"/>
      <c r="M284" s="2641"/>
      <c r="N284" s="2640"/>
      <c r="O284" s="2640"/>
      <c r="P284" s="2640"/>
      <c r="Q284" s="2640"/>
      <c r="R284" s="2640"/>
      <c r="T284" s="2640"/>
      <c r="U284" s="2640"/>
      <c r="V284" s="2640"/>
      <c r="W284" s="2640"/>
      <c r="X284" s="2640"/>
      <c r="Y284" s="2640"/>
      <c r="Z284" s="2640"/>
      <c r="AA284" s="2640"/>
      <c r="AB284" s="2640"/>
      <c r="AC284" s="2640"/>
      <c r="AD284" s="2640"/>
      <c r="AE284" s="2640"/>
      <c r="AF284" s="2640"/>
      <c r="AG284" s="2640"/>
      <c r="AH284" s="2640"/>
      <c r="AI284" s="2640"/>
      <c r="AJ284" s="2640"/>
      <c r="AK284" s="2640"/>
      <c r="AL284" s="2640"/>
      <c r="AM284" s="2640"/>
      <c r="AN284" s="2640"/>
      <c r="AO284" s="2640"/>
      <c r="AP284" s="2640"/>
      <c r="AQ284" s="2640"/>
      <c r="AR284" s="2640"/>
      <c r="AS284" s="2640"/>
      <c r="AT284" s="2640"/>
      <c r="AU284" s="2640"/>
      <c r="AV284" s="2640"/>
      <c r="AW284" s="2640"/>
      <c r="AX284" s="2640"/>
      <c r="AY284" s="2640"/>
      <c r="AZ284" s="2640"/>
      <c r="BA284" s="2640"/>
      <c r="BB284" s="2640"/>
      <c r="BC284" s="2640"/>
      <c r="BD284" s="2640"/>
      <c r="BE284" s="2640"/>
      <c r="BF284" s="2640"/>
      <c r="BG284" s="2640"/>
    </row>
    <row r="285" spans="1:59">
      <c r="A285" s="2640"/>
      <c r="B285" s="2640"/>
      <c r="C285" s="2640"/>
      <c r="D285" s="2640"/>
      <c r="E285" s="2640"/>
      <c r="F285" s="2640"/>
      <c r="G285" s="2640"/>
      <c r="H285" s="2640"/>
      <c r="I285" s="2640"/>
      <c r="J285" s="2640"/>
      <c r="K285" s="2641"/>
      <c r="L285" s="2641"/>
      <c r="M285" s="2641"/>
      <c r="N285" s="2640"/>
      <c r="O285" s="2640"/>
      <c r="P285" s="2640"/>
      <c r="Q285" s="2640"/>
      <c r="R285" s="2640"/>
      <c r="T285" s="2640"/>
      <c r="U285" s="2640"/>
      <c r="V285" s="2640"/>
      <c r="W285" s="2640"/>
      <c r="X285" s="2640"/>
      <c r="Y285" s="2640"/>
      <c r="Z285" s="2640"/>
      <c r="AA285" s="2640"/>
      <c r="AB285" s="2640"/>
      <c r="AC285" s="2640"/>
      <c r="AD285" s="2640"/>
      <c r="AE285" s="2640"/>
      <c r="AF285" s="2640"/>
      <c r="AG285" s="2640"/>
      <c r="AH285" s="2640"/>
      <c r="AI285" s="2640"/>
      <c r="AJ285" s="2640"/>
      <c r="AK285" s="2640"/>
      <c r="AL285" s="2640"/>
      <c r="AM285" s="2640"/>
      <c r="AN285" s="2640"/>
      <c r="AO285" s="2640"/>
      <c r="AP285" s="2640"/>
      <c r="AQ285" s="2640"/>
      <c r="AR285" s="2640"/>
      <c r="AS285" s="2640"/>
      <c r="AT285" s="2640"/>
      <c r="AU285" s="2640"/>
      <c r="AV285" s="2640"/>
      <c r="AW285" s="2640"/>
      <c r="AX285" s="2640"/>
      <c r="AY285" s="2640"/>
      <c r="AZ285" s="2640"/>
      <c r="BA285" s="2640"/>
      <c r="BB285" s="2640"/>
      <c r="BC285" s="2640"/>
      <c r="BD285" s="2640"/>
      <c r="BE285" s="2640"/>
      <c r="BF285" s="2640"/>
      <c r="BG285" s="2640"/>
    </row>
    <row r="286" spans="1:59">
      <c r="A286" s="2640"/>
      <c r="B286" s="2640"/>
      <c r="C286" s="2640"/>
      <c r="D286" s="2640"/>
      <c r="E286" s="2640"/>
      <c r="F286" s="2640"/>
      <c r="G286" s="2640"/>
      <c r="H286" s="2640"/>
      <c r="I286" s="2640"/>
      <c r="J286" s="2640"/>
      <c r="K286" s="2641"/>
      <c r="L286" s="2641"/>
      <c r="M286" s="2641"/>
      <c r="N286" s="2640"/>
      <c r="O286" s="2640"/>
      <c r="P286" s="2640"/>
      <c r="Q286" s="2640"/>
      <c r="R286" s="2640"/>
      <c r="T286" s="2640"/>
      <c r="U286" s="2640"/>
      <c r="V286" s="2640"/>
      <c r="W286" s="2640"/>
      <c r="X286" s="2640"/>
      <c r="Y286" s="2640"/>
      <c r="Z286" s="2640"/>
      <c r="AA286" s="2640"/>
      <c r="AB286" s="2640"/>
      <c r="AC286" s="2640"/>
      <c r="AD286" s="2640"/>
      <c r="AE286" s="2640"/>
      <c r="AF286" s="2640"/>
      <c r="AG286" s="2640"/>
      <c r="AH286" s="2640"/>
      <c r="AI286" s="2640"/>
      <c r="AJ286" s="2640"/>
      <c r="AK286" s="2640"/>
      <c r="AL286" s="2640"/>
      <c r="AM286" s="2640"/>
      <c r="AN286" s="2640"/>
      <c r="AO286" s="2640"/>
      <c r="AP286" s="2640"/>
      <c r="AQ286" s="2640"/>
      <c r="AR286" s="2640"/>
      <c r="AS286" s="2640"/>
      <c r="AT286" s="2640"/>
      <c r="AU286" s="2640"/>
      <c r="AV286" s="2640"/>
      <c r="AW286" s="2640"/>
      <c r="AX286" s="2640"/>
      <c r="AY286" s="2640"/>
      <c r="AZ286" s="2640"/>
      <c r="BA286" s="2640"/>
      <c r="BB286" s="2640"/>
      <c r="BC286" s="2640"/>
      <c r="BD286" s="2640"/>
      <c r="BE286" s="2640"/>
      <c r="BF286" s="2640"/>
      <c r="BG286" s="2640"/>
    </row>
    <row r="287" spans="1:59">
      <c r="A287" s="2640"/>
      <c r="B287" s="2640"/>
      <c r="C287" s="2640"/>
      <c r="D287" s="2640"/>
      <c r="E287" s="2640"/>
      <c r="F287" s="2640"/>
      <c r="G287" s="2640"/>
      <c r="H287" s="2640"/>
      <c r="I287" s="2640"/>
      <c r="J287" s="2640"/>
      <c r="K287" s="2641"/>
      <c r="L287" s="2641"/>
      <c r="M287" s="2641"/>
      <c r="N287" s="2640"/>
      <c r="O287" s="2640"/>
      <c r="P287" s="2640"/>
      <c r="Q287" s="2640"/>
      <c r="R287" s="2640"/>
      <c r="T287" s="2640"/>
      <c r="U287" s="2640"/>
      <c r="V287" s="2640"/>
      <c r="W287" s="2640"/>
      <c r="X287" s="2640"/>
      <c r="Y287" s="2640"/>
      <c r="Z287" s="2640"/>
      <c r="AA287" s="2640"/>
      <c r="AB287" s="2640"/>
      <c r="AC287" s="2640"/>
      <c r="AD287" s="2640"/>
      <c r="AE287" s="2640"/>
      <c r="AF287" s="2640"/>
      <c r="AG287" s="2640"/>
      <c r="AH287" s="2640"/>
      <c r="AI287" s="2640"/>
      <c r="AJ287" s="2640"/>
      <c r="AK287" s="2640"/>
      <c r="AL287" s="2640"/>
      <c r="AM287" s="2640"/>
      <c r="AN287" s="2640"/>
      <c r="AO287" s="2640"/>
      <c r="AP287" s="2640"/>
      <c r="AQ287" s="2640"/>
      <c r="AR287" s="2640"/>
      <c r="AS287" s="2640"/>
      <c r="AT287" s="2640"/>
      <c r="AU287" s="2640"/>
      <c r="AV287" s="2640"/>
      <c r="AW287" s="2640"/>
      <c r="AX287" s="2640"/>
      <c r="AY287" s="2640"/>
      <c r="AZ287" s="2640"/>
      <c r="BA287" s="2640"/>
      <c r="BB287" s="2640"/>
      <c r="BC287" s="2640"/>
      <c r="BD287" s="2640"/>
      <c r="BE287" s="2640"/>
      <c r="BF287" s="2640"/>
      <c r="BG287" s="2640"/>
    </row>
    <row r="288" spans="1:59">
      <c r="A288" s="2640"/>
      <c r="B288" s="2640"/>
      <c r="C288" s="2640"/>
      <c r="D288" s="2640"/>
      <c r="E288" s="2640"/>
      <c r="F288" s="2640"/>
      <c r="G288" s="2640"/>
      <c r="H288" s="2640"/>
      <c r="I288" s="2640"/>
      <c r="J288" s="2640"/>
      <c r="K288" s="2641"/>
      <c r="L288" s="2641"/>
      <c r="M288" s="2641"/>
      <c r="N288" s="2640"/>
      <c r="O288" s="2640"/>
      <c r="P288" s="2640"/>
      <c r="Q288" s="2640"/>
      <c r="R288" s="2640"/>
      <c r="T288" s="2640"/>
      <c r="U288" s="2640"/>
      <c r="V288" s="2640"/>
      <c r="W288" s="2640"/>
      <c r="X288" s="2640"/>
      <c r="Y288" s="2640"/>
      <c r="Z288" s="2640"/>
      <c r="AA288" s="2640"/>
      <c r="AB288" s="2640"/>
      <c r="AC288" s="2640"/>
      <c r="AD288" s="2640"/>
      <c r="AE288" s="2640"/>
      <c r="AF288" s="2640"/>
      <c r="AG288" s="2640"/>
      <c r="AH288" s="2640"/>
      <c r="AI288" s="2640"/>
      <c r="AJ288" s="2640"/>
      <c r="AK288" s="2640"/>
      <c r="AL288" s="2640"/>
      <c r="AM288" s="2640"/>
      <c r="AN288" s="2640"/>
      <c r="AO288" s="2640"/>
      <c r="AP288" s="2640"/>
      <c r="AQ288" s="2640"/>
      <c r="AR288" s="2640"/>
      <c r="AS288" s="2640"/>
      <c r="AT288" s="2640"/>
      <c r="AU288" s="2640"/>
      <c r="AV288" s="2640"/>
      <c r="AW288" s="2640"/>
      <c r="AX288" s="2640"/>
      <c r="AY288" s="2640"/>
      <c r="AZ288" s="2640"/>
      <c r="BA288" s="2640"/>
      <c r="BB288" s="2640"/>
      <c r="BC288" s="2640"/>
      <c r="BD288" s="2640"/>
      <c r="BE288" s="2640"/>
      <c r="BF288" s="2640"/>
      <c r="BG288" s="2640"/>
    </row>
    <row r="289" spans="1:59">
      <c r="A289" s="2640"/>
      <c r="B289" s="2640"/>
      <c r="C289" s="2640"/>
      <c r="D289" s="2640"/>
      <c r="E289" s="2640"/>
      <c r="F289" s="2640"/>
      <c r="G289" s="2640"/>
      <c r="H289" s="2640"/>
      <c r="I289" s="2640"/>
      <c r="J289" s="2640"/>
      <c r="K289" s="2641"/>
      <c r="L289" s="2641"/>
      <c r="M289" s="2641"/>
      <c r="N289" s="2640"/>
      <c r="O289" s="2640"/>
      <c r="P289" s="2640"/>
      <c r="Q289" s="2640"/>
      <c r="R289" s="2640"/>
      <c r="T289" s="2640"/>
      <c r="U289" s="2640"/>
      <c r="V289" s="2640"/>
      <c r="W289" s="2640"/>
      <c r="X289" s="2640"/>
      <c r="Y289" s="2640"/>
      <c r="Z289" s="2640"/>
      <c r="AA289" s="2640"/>
      <c r="AB289" s="2640"/>
      <c r="AC289" s="2640"/>
      <c r="AD289" s="2640"/>
      <c r="AE289" s="2640"/>
      <c r="AF289" s="2640"/>
      <c r="AG289" s="2640"/>
      <c r="AH289" s="2640"/>
      <c r="AI289" s="2640"/>
      <c r="AJ289" s="2640"/>
      <c r="AK289" s="2640"/>
      <c r="AL289" s="2640"/>
      <c r="AM289" s="2640"/>
      <c r="AN289" s="2640"/>
      <c r="AO289" s="2640"/>
      <c r="AP289" s="2640"/>
      <c r="AQ289" s="2640"/>
      <c r="AR289" s="2640"/>
      <c r="AS289" s="2640"/>
      <c r="AT289" s="2640"/>
      <c r="AU289" s="2640"/>
      <c r="AV289" s="2640"/>
      <c r="AW289" s="2640"/>
      <c r="AX289" s="2640"/>
      <c r="AY289" s="2640"/>
      <c r="AZ289" s="2640"/>
      <c r="BA289" s="2640"/>
      <c r="BB289" s="2640"/>
      <c r="BC289" s="2640"/>
      <c r="BD289" s="2640"/>
      <c r="BE289" s="2640"/>
      <c r="BF289" s="2640"/>
      <c r="BG289" s="2640"/>
    </row>
    <row r="290" spans="1:59">
      <c r="A290" s="2640"/>
      <c r="B290" s="2640"/>
      <c r="C290" s="2640"/>
      <c r="D290" s="2640"/>
      <c r="E290" s="2640"/>
      <c r="F290" s="2640"/>
      <c r="G290" s="2640"/>
      <c r="H290" s="2640"/>
      <c r="I290" s="2640"/>
      <c r="J290" s="2640"/>
      <c r="K290" s="2641"/>
      <c r="L290" s="2641"/>
      <c r="M290" s="2641"/>
      <c r="N290" s="2640"/>
      <c r="O290" s="2640"/>
      <c r="P290" s="2640"/>
      <c r="Q290" s="2640"/>
      <c r="R290" s="2640"/>
      <c r="T290" s="2640"/>
      <c r="U290" s="2640"/>
      <c r="V290" s="2640"/>
      <c r="W290" s="2640"/>
      <c r="X290" s="2640"/>
      <c r="Y290" s="2640"/>
      <c r="Z290" s="2640"/>
      <c r="AA290" s="2640"/>
      <c r="AB290" s="2640"/>
      <c r="AC290" s="2640"/>
      <c r="AD290" s="2640"/>
      <c r="AE290" s="2640"/>
      <c r="AF290" s="2640"/>
      <c r="AG290" s="2640"/>
      <c r="AH290" s="2640"/>
      <c r="AI290" s="2640"/>
      <c r="AJ290" s="2640"/>
      <c r="AK290" s="2640"/>
      <c r="AL290" s="2640"/>
      <c r="AM290" s="2640"/>
      <c r="AN290" s="2640"/>
      <c r="AO290" s="2640"/>
      <c r="AP290" s="2640"/>
      <c r="AQ290" s="2640"/>
      <c r="AR290" s="2640"/>
      <c r="AS290" s="2640"/>
      <c r="AT290" s="2640"/>
      <c r="AU290" s="2640"/>
      <c r="AV290" s="2640"/>
      <c r="AW290" s="2640"/>
      <c r="AX290" s="2640"/>
      <c r="AY290" s="2640"/>
      <c r="AZ290" s="2640"/>
      <c r="BA290" s="2640"/>
      <c r="BB290" s="2640"/>
      <c r="BC290" s="2640"/>
      <c r="BD290" s="2640"/>
      <c r="BE290" s="2640"/>
      <c r="BF290" s="2640"/>
      <c r="BG290" s="2640"/>
    </row>
    <row r="291" spans="1:59">
      <c r="A291" s="2640"/>
      <c r="B291" s="2640"/>
      <c r="C291" s="2640"/>
      <c r="D291" s="2640"/>
      <c r="E291" s="2640"/>
      <c r="F291" s="2640"/>
      <c r="G291" s="2640"/>
      <c r="H291" s="2640"/>
      <c r="I291" s="2640"/>
      <c r="J291" s="2640"/>
      <c r="K291" s="2641"/>
      <c r="L291" s="2641"/>
      <c r="M291" s="2641"/>
      <c r="N291" s="2640"/>
      <c r="O291" s="2640"/>
      <c r="P291" s="2640"/>
      <c r="Q291" s="2640"/>
      <c r="R291" s="2640"/>
      <c r="T291" s="2640"/>
      <c r="U291" s="2640"/>
      <c r="V291" s="2640"/>
      <c r="W291" s="2640"/>
      <c r="X291" s="2640"/>
      <c r="Y291" s="2640"/>
      <c r="Z291" s="2640"/>
      <c r="AA291" s="2640"/>
      <c r="AB291" s="2640"/>
      <c r="AC291" s="2640"/>
      <c r="AD291" s="2640"/>
      <c r="AE291" s="2640"/>
      <c r="AF291" s="2640"/>
      <c r="AG291" s="2640"/>
      <c r="AH291" s="2640"/>
      <c r="AI291" s="2640"/>
      <c r="AJ291" s="2640"/>
      <c r="AK291" s="2640"/>
      <c r="AL291" s="2640"/>
      <c r="AM291" s="2640"/>
      <c r="AN291" s="2640"/>
      <c r="AO291" s="2640"/>
      <c r="AP291" s="2640"/>
      <c r="AQ291" s="2640"/>
      <c r="AR291" s="2640"/>
      <c r="AS291" s="2640"/>
      <c r="AT291" s="2640"/>
      <c r="AU291" s="2640"/>
      <c r="AV291" s="2640"/>
      <c r="AW291" s="2640"/>
      <c r="AX291" s="2640"/>
      <c r="AY291" s="2640"/>
      <c r="AZ291" s="2640"/>
      <c r="BA291" s="2640"/>
      <c r="BB291" s="2640"/>
      <c r="BC291" s="2640"/>
      <c r="BD291" s="2640"/>
      <c r="BE291" s="2640"/>
      <c r="BF291" s="2640"/>
      <c r="BG291" s="2640"/>
    </row>
    <row r="292" spans="1:59">
      <c r="A292" s="2640"/>
      <c r="B292" s="2640"/>
      <c r="C292" s="2640"/>
      <c r="D292" s="2640"/>
      <c r="E292" s="2640"/>
      <c r="F292" s="2640"/>
      <c r="G292" s="2640"/>
      <c r="H292" s="2640"/>
      <c r="I292" s="2640"/>
      <c r="J292" s="2640"/>
      <c r="K292" s="2641"/>
      <c r="L292" s="2641"/>
      <c r="M292" s="2641"/>
      <c r="N292" s="2640"/>
      <c r="O292" s="2640"/>
      <c r="P292" s="2640"/>
      <c r="Q292" s="2640"/>
      <c r="R292" s="2640"/>
      <c r="T292" s="2640"/>
      <c r="U292" s="2640"/>
      <c r="V292" s="2640"/>
      <c r="W292" s="2640"/>
      <c r="X292" s="2640"/>
      <c r="Y292" s="2640"/>
      <c r="Z292" s="2640"/>
      <c r="AA292" s="2640"/>
      <c r="AB292" s="2640"/>
      <c r="AC292" s="2640"/>
      <c r="AD292" s="2640"/>
      <c r="AE292" s="2640"/>
      <c r="AF292" s="2640"/>
      <c r="AG292" s="2640"/>
      <c r="AH292" s="2640"/>
      <c r="AI292" s="2640"/>
      <c r="AJ292" s="2640"/>
      <c r="AK292" s="2640"/>
      <c r="AL292" s="2640"/>
      <c r="AM292" s="2640"/>
      <c r="AN292" s="2640"/>
      <c r="AO292" s="2640"/>
      <c r="AP292" s="2640"/>
      <c r="AQ292" s="2640"/>
      <c r="AR292" s="2640"/>
      <c r="AS292" s="2640"/>
      <c r="AT292" s="2640"/>
      <c r="AU292" s="2640"/>
      <c r="AV292" s="2640"/>
      <c r="AW292" s="2640"/>
      <c r="AX292" s="2640"/>
      <c r="AY292" s="2640"/>
      <c r="AZ292" s="2640"/>
      <c r="BA292" s="2640"/>
      <c r="BB292" s="2640"/>
      <c r="BC292" s="2640"/>
      <c r="BD292" s="2640"/>
      <c r="BE292" s="2640"/>
      <c r="BF292" s="2640"/>
      <c r="BG292" s="2640"/>
    </row>
    <row r="293" spans="1:59">
      <c r="A293" s="2640"/>
      <c r="B293" s="2640"/>
      <c r="C293" s="2640"/>
      <c r="D293" s="2640"/>
      <c r="E293" s="2640"/>
      <c r="F293" s="2640"/>
      <c r="G293" s="2640"/>
      <c r="H293" s="2640"/>
      <c r="I293" s="2640"/>
      <c r="J293" s="2640"/>
      <c r="K293" s="2641"/>
      <c r="L293" s="2641"/>
      <c r="M293" s="2641"/>
      <c r="N293" s="2640"/>
      <c r="O293" s="2640"/>
      <c r="P293" s="2640"/>
      <c r="Q293" s="2640"/>
      <c r="R293" s="2640"/>
      <c r="T293" s="2640"/>
      <c r="U293" s="2640"/>
      <c r="V293" s="2640"/>
      <c r="W293" s="2640"/>
      <c r="X293" s="2640"/>
      <c r="Y293" s="2640"/>
      <c r="Z293" s="2640"/>
      <c r="AA293" s="2640"/>
      <c r="AB293" s="2640"/>
      <c r="AC293" s="2640"/>
      <c r="AD293" s="2640"/>
      <c r="AE293" s="2640"/>
      <c r="AF293" s="2640"/>
      <c r="AG293" s="2640"/>
      <c r="AH293" s="2640"/>
      <c r="AI293" s="2640"/>
      <c r="AJ293" s="2640"/>
      <c r="AK293" s="2640"/>
      <c r="AL293" s="2640"/>
      <c r="AM293" s="2640"/>
      <c r="AN293" s="2640"/>
      <c r="AO293" s="2640"/>
      <c r="AP293" s="2640"/>
      <c r="AQ293" s="2640"/>
      <c r="AR293" s="2640"/>
      <c r="AS293" s="2640"/>
      <c r="AT293" s="2640"/>
      <c r="AU293" s="2640"/>
      <c r="AV293" s="2640"/>
      <c r="AW293" s="2640"/>
      <c r="AX293" s="2640"/>
      <c r="AY293" s="2640"/>
      <c r="AZ293" s="2640"/>
      <c r="BA293" s="2640"/>
      <c r="BB293" s="2640"/>
      <c r="BC293" s="2640"/>
      <c r="BD293" s="2640"/>
      <c r="BE293" s="2640"/>
      <c r="BF293" s="2640"/>
      <c r="BG293" s="2640"/>
    </row>
    <row r="294" spans="1:59">
      <c r="A294" s="2640"/>
      <c r="B294" s="2640"/>
      <c r="C294" s="2640"/>
      <c r="D294" s="2640"/>
      <c r="E294" s="2640"/>
      <c r="F294" s="2640"/>
      <c r="G294" s="2640"/>
      <c r="H294" s="2640"/>
      <c r="I294" s="2640"/>
      <c r="J294" s="2640"/>
      <c r="K294" s="2641"/>
      <c r="L294" s="2641"/>
      <c r="M294" s="2641"/>
      <c r="N294" s="2640"/>
      <c r="O294" s="2640"/>
      <c r="P294" s="2640"/>
      <c r="Q294" s="2640"/>
      <c r="R294" s="2640"/>
      <c r="T294" s="2640"/>
      <c r="U294" s="2640"/>
      <c r="V294" s="2640"/>
      <c r="W294" s="2640"/>
      <c r="X294" s="2640"/>
      <c r="Y294" s="2640"/>
      <c r="Z294" s="2640"/>
      <c r="AA294" s="2640"/>
      <c r="AB294" s="2640"/>
      <c r="AC294" s="2640"/>
      <c r="AD294" s="2640"/>
      <c r="AE294" s="2640"/>
      <c r="AF294" s="2640"/>
      <c r="AG294" s="2640"/>
      <c r="AH294" s="2640"/>
      <c r="AI294" s="2640"/>
      <c r="AJ294" s="2640"/>
      <c r="AK294" s="2640"/>
      <c r="AL294" s="2640"/>
      <c r="AM294" s="2640"/>
      <c r="AN294" s="2640"/>
      <c r="AO294" s="2640"/>
      <c r="AP294" s="2640"/>
      <c r="AQ294" s="2640"/>
      <c r="AR294" s="2640"/>
      <c r="AS294" s="2640"/>
      <c r="AT294" s="2640"/>
      <c r="AU294" s="2640"/>
      <c r="AV294" s="2640"/>
      <c r="AW294" s="2640"/>
      <c r="AX294" s="2640"/>
      <c r="AY294" s="2640"/>
      <c r="AZ294" s="2640"/>
      <c r="BA294" s="2640"/>
      <c r="BB294" s="2640"/>
      <c r="BC294" s="2640"/>
      <c r="BD294" s="2640"/>
      <c r="BE294" s="2640"/>
      <c r="BF294" s="2640"/>
      <c r="BG294" s="2640"/>
    </row>
    <row r="295" spans="1:59">
      <c r="A295" s="2640"/>
      <c r="B295" s="2640"/>
      <c r="C295" s="2640"/>
      <c r="D295" s="2640"/>
      <c r="E295" s="2640"/>
      <c r="F295" s="2640"/>
      <c r="G295" s="2640"/>
      <c r="H295" s="2640"/>
      <c r="I295" s="2640"/>
      <c r="J295" s="2640"/>
      <c r="K295" s="2641"/>
      <c r="L295" s="2641"/>
      <c r="M295" s="2641"/>
      <c r="N295" s="2640"/>
      <c r="O295" s="2640"/>
      <c r="P295" s="2640"/>
      <c r="Q295" s="2640"/>
      <c r="R295" s="2640"/>
      <c r="T295" s="2640"/>
      <c r="U295" s="2640"/>
      <c r="V295" s="2640"/>
      <c r="W295" s="2640"/>
      <c r="X295" s="2640"/>
      <c r="Y295" s="2640"/>
      <c r="Z295" s="2640"/>
      <c r="AA295" s="2640"/>
      <c r="AB295" s="2640"/>
      <c r="AC295" s="2640"/>
      <c r="AD295" s="2640"/>
      <c r="AE295" s="2640"/>
      <c r="AF295" s="2640"/>
      <c r="AG295" s="2640"/>
      <c r="AH295" s="2640"/>
      <c r="AI295" s="2640"/>
      <c r="AJ295" s="2640"/>
      <c r="AK295" s="2640"/>
      <c r="AL295" s="2640"/>
      <c r="AM295" s="2640"/>
      <c r="AN295" s="2640"/>
      <c r="AO295" s="2640"/>
      <c r="AP295" s="2640"/>
      <c r="AQ295" s="2640"/>
      <c r="AR295" s="2640"/>
      <c r="AS295" s="2640"/>
      <c r="AT295" s="2640"/>
      <c r="AU295" s="2640"/>
      <c r="AV295" s="2640"/>
      <c r="AW295" s="2640"/>
      <c r="AX295" s="2640"/>
      <c r="AY295" s="2640"/>
      <c r="AZ295" s="2640"/>
      <c r="BA295" s="2640"/>
      <c r="BB295" s="2640"/>
      <c r="BC295" s="2640"/>
      <c r="BD295" s="2640"/>
      <c r="BE295" s="2640"/>
      <c r="BF295" s="2640"/>
      <c r="BG295" s="2640"/>
    </row>
    <row r="296" spans="1:59">
      <c r="A296" s="2640"/>
      <c r="B296" s="2640"/>
      <c r="C296" s="2640"/>
      <c r="D296" s="2640"/>
      <c r="E296" s="2640"/>
      <c r="F296" s="2640"/>
      <c r="G296" s="2640"/>
      <c r="H296" s="2640"/>
      <c r="I296" s="2640"/>
      <c r="J296" s="2640"/>
      <c r="K296" s="2641"/>
      <c r="L296" s="2641"/>
      <c r="M296" s="2641"/>
      <c r="N296" s="2640"/>
      <c r="O296" s="2640"/>
      <c r="P296" s="2640"/>
      <c r="Q296" s="2640"/>
      <c r="R296" s="2640"/>
      <c r="T296" s="2640"/>
      <c r="U296" s="2640"/>
      <c r="V296" s="2640"/>
      <c r="W296" s="2640"/>
      <c r="X296" s="2640"/>
      <c r="Y296" s="2640"/>
      <c r="Z296" s="2640"/>
      <c r="AA296" s="2640"/>
      <c r="AB296" s="2640"/>
      <c r="AC296" s="2640"/>
      <c r="AD296" s="2640"/>
      <c r="AE296" s="2640"/>
      <c r="AF296" s="2640"/>
      <c r="AG296" s="2640"/>
      <c r="AH296" s="2640"/>
      <c r="AI296" s="2640"/>
      <c r="AJ296" s="2640"/>
      <c r="AK296" s="2640"/>
      <c r="AL296" s="2640"/>
      <c r="AM296" s="2640"/>
      <c r="AN296" s="2640"/>
      <c r="AO296" s="2640"/>
      <c r="AP296" s="2640"/>
      <c r="AQ296" s="2640"/>
      <c r="AR296" s="2640"/>
      <c r="AS296" s="2640"/>
      <c r="AT296" s="2640"/>
      <c r="AU296" s="2640"/>
      <c r="AV296" s="2640"/>
      <c r="AW296" s="2640"/>
      <c r="AX296" s="2640"/>
      <c r="AY296" s="2640"/>
      <c r="AZ296" s="2640"/>
      <c r="BA296" s="2640"/>
      <c r="BB296" s="2640"/>
      <c r="BC296" s="2640"/>
      <c r="BD296" s="2640"/>
      <c r="BE296" s="2640"/>
      <c r="BF296" s="2640"/>
      <c r="BG296" s="2640"/>
    </row>
    <row r="297" spans="1:59">
      <c r="A297" s="2640"/>
      <c r="B297" s="2640"/>
      <c r="C297" s="2640"/>
      <c r="D297" s="2640"/>
      <c r="E297" s="2640"/>
      <c r="F297" s="2640"/>
      <c r="G297" s="2640"/>
      <c r="H297" s="2640"/>
      <c r="I297" s="2640"/>
      <c r="J297" s="2640"/>
      <c r="K297" s="2641"/>
      <c r="L297" s="2641"/>
      <c r="M297" s="2641"/>
      <c r="N297" s="2640"/>
      <c r="O297" s="2640"/>
      <c r="P297" s="2640"/>
      <c r="Q297" s="2640"/>
      <c r="R297" s="2640"/>
      <c r="T297" s="2640"/>
      <c r="U297" s="2640"/>
      <c r="V297" s="2640"/>
      <c r="W297" s="2640"/>
      <c r="X297" s="2640"/>
      <c r="Y297" s="2640"/>
      <c r="Z297" s="2640"/>
      <c r="AA297" s="2640"/>
      <c r="AB297" s="2640"/>
      <c r="AC297" s="2640"/>
      <c r="AD297" s="2640"/>
      <c r="AE297" s="2640"/>
      <c r="AF297" s="2640"/>
      <c r="AG297" s="2640"/>
      <c r="AH297" s="2640"/>
      <c r="AI297" s="2640"/>
      <c r="AJ297" s="2640"/>
      <c r="AK297" s="2640"/>
      <c r="AL297" s="2640"/>
      <c r="AM297" s="2640"/>
      <c r="AN297" s="2640"/>
      <c r="AO297" s="2640"/>
      <c r="AP297" s="2640"/>
      <c r="AQ297" s="2640"/>
      <c r="AR297" s="2640"/>
      <c r="AS297" s="2640"/>
      <c r="AT297" s="2640"/>
      <c r="AU297" s="2640"/>
      <c r="AV297" s="2640"/>
      <c r="AW297" s="2640"/>
      <c r="AX297" s="2640"/>
      <c r="AY297" s="2640"/>
      <c r="AZ297" s="2640"/>
      <c r="BA297" s="2640"/>
      <c r="BB297" s="2640"/>
      <c r="BC297" s="2640"/>
      <c r="BD297" s="2640"/>
      <c r="BE297" s="2640"/>
      <c r="BF297" s="2640"/>
      <c r="BG297" s="2640"/>
    </row>
    <row r="298" spans="1:59">
      <c r="A298" s="2640"/>
      <c r="B298" s="2640"/>
      <c r="C298" s="2640"/>
      <c r="D298" s="2640"/>
      <c r="E298" s="2640"/>
      <c r="F298" s="2640"/>
      <c r="G298" s="2640"/>
      <c r="H298" s="2640"/>
      <c r="I298" s="2640"/>
      <c r="J298" s="2640"/>
      <c r="K298" s="2641"/>
      <c r="L298" s="2641"/>
      <c r="M298" s="2641"/>
      <c r="N298" s="2640"/>
      <c r="O298" s="2640"/>
      <c r="P298" s="2640"/>
      <c r="Q298" s="2640"/>
      <c r="R298" s="2640"/>
      <c r="T298" s="2640"/>
      <c r="U298" s="2640"/>
      <c r="V298" s="2640"/>
      <c r="W298" s="2640"/>
      <c r="X298" s="2640"/>
      <c r="Y298" s="2640"/>
      <c r="Z298" s="2640"/>
      <c r="AA298" s="2640"/>
      <c r="AB298" s="2640"/>
      <c r="AC298" s="2640"/>
      <c r="AD298" s="2640"/>
      <c r="AE298" s="2640"/>
      <c r="AF298" s="2640"/>
      <c r="AG298" s="2640"/>
      <c r="AH298" s="2640"/>
      <c r="AI298" s="2640"/>
      <c r="AJ298" s="2640"/>
      <c r="AK298" s="2640"/>
      <c r="AL298" s="2640"/>
      <c r="AM298" s="2640"/>
      <c r="AN298" s="2640"/>
      <c r="AO298" s="2640"/>
      <c r="AP298" s="2640"/>
      <c r="AQ298" s="2640"/>
      <c r="AR298" s="2640"/>
      <c r="AS298" s="2640"/>
      <c r="AT298" s="2640"/>
      <c r="AU298" s="2640"/>
      <c r="AV298" s="2640"/>
      <c r="AW298" s="2640"/>
      <c r="AX298" s="2640"/>
      <c r="AY298" s="2640"/>
      <c r="AZ298" s="2640"/>
      <c r="BA298" s="2640"/>
      <c r="BB298" s="2640"/>
      <c r="BC298" s="2640"/>
      <c r="BD298" s="2640"/>
      <c r="BE298" s="2640"/>
      <c r="BF298" s="2640"/>
      <c r="BG298" s="2640"/>
    </row>
    <row r="299" spans="1:59">
      <c r="A299" s="2640"/>
      <c r="B299" s="2640"/>
      <c r="C299" s="2640"/>
      <c r="D299" s="2640"/>
      <c r="E299" s="2640"/>
      <c r="F299" s="2640"/>
      <c r="G299" s="2640"/>
      <c r="H299" s="2640"/>
      <c r="I299" s="2640"/>
      <c r="J299" s="2640"/>
      <c r="K299" s="2641"/>
      <c r="L299" s="2641"/>
      <c r="M299" s="2641"/>
      <c r="N299" s="2640"/>
      <c r="O299" s="2640"/>
      <c r="P299" s="2640"/>
      <c r="Q299" s="2640"/>
      <c r="R299" s="2640"/>
      <c r="T299" s="2640"/>
      <c r="U299" s="2640"/>
      <c r="V299" s="2640"/>
      <c r="W299" s="2640"/>
      <c r="X299" s="2640"/>
      <c r="Y299" s="2640"/>
      <c r="Z299" s="2640"/>
      <c r="AA299" s="2640"/>
      <c r="AB299" s="2640"/>
      <c r="AC299" s="2640"/>
      <c r="AD299" s="2640"/>
      <c r="AE299" s="2640"/>
      <c r="AF299" s="2640"/>
      <c r="AG299" s="2640"/>
      <c r="AH299" s="2640"/>
      <c r="AI299" s="2640"/>
      <c r="AJ299" s="2640"/>
      <c r="AK299" s="2640"/>
      <c r="AL299" s="2640"/>
      <c r="AM299" s="2640"/>
      <c r="AN299" s="2640"/>
      <c r="AO299" s="2640"/>
      <c r="AP299" s="2640"/>
      <c r="AQ299" s="2640"/>
      <c r="AR299" s="2640"/>
      <c r="AS299" s="2640"/>
      <c r="AT299" s="2640"/>
      <c r="AU299" s="2640"/>
      <c r="AV299" s="2640"/>
      <c r="AW299" s="2640"/>
      <c r="AX299" s="2640"/>
      <c r="AY299" s="2640"/>
      <c r="AZ299" s="2640"/>
      <c r="BA299" s="2640"/>
      <c r="BB299" s="2640"/>
      <c r="BC299" s="2640"/>
      <c r="BD299" s="2640"/>
      <c r="BE299" s="2640"/>
      <c r="BF299" s="2640"/>
      <c r="BG299" s="2640"/>
    </row>
    <row r="300" spans="1:59">
      <c r="A300" s="2640"/>
      <c r="B300" s="2640"/>
      <c r="C300" s="2640"/>
      <c r="D300" s="2640"/>
      <c r="E300" s="2640"/>
      <c r="F300" s="2640"/>
      <c r="G300" s="2640"/>
      <c r="H300" s="2640"/>
      <c r="I300" s="2640"/>
      <c r="J300" s="2640"/>
      <c r="K300" s="2641"/>
      <c r="L300" s="2641"/>
      <c r="M300" s="2641"/>
      <c r="N300" s="2640"/>
      <c r="O300" s="2640"/>
      <c r="P300" s="2640"/>
      <c r="Q300" s="2640"/>
      <c r="R300" s="2640"/>
      <c r="T300" s="2640"/>
      <c r="U300" s="2640"/>
      <c r="V300" s="2640"/>
      <c r="W300" s="2640"/>
      <c r="X300" s="2640"/>
      <c r="Y300" s="2640"/>
      <c r="Z300" s="2640"/>
      <c r="AA300" s="2640"/>
      <c r="AB300" s="2640"/>
      <c r="AC300" s="2640"/>
      <c r="AD300" s="2640"/>
      <c r="AE300" s="2640"/>
      <c r="AF300" s="2640"/>
      <c r="AG300" s="2640"/>
      <c r="AH300" s="2640"/>
      <c r="AI300" s="2640"/>
      <c r="AJ300" s="2640"/>
      <c r="AK300" s="2640"/>
      <c r="AL300" s="2640"/>
      <c r="AM300" s="2640"/>
      <c r="AN300" s="2640"/>
      <c r="AO300" s="2640"/>
      <c r="AP300" s="2640"/>
      <c r="AQ300" s="2640"/>
      <c r="AR300" s="2640"/>
      <c r="AS300" s="2640"/>
      <c r="AT300" s="2640"/>
      <c r="AU300" s="2640"/>
      <c r="AV300" s="2640"/>
      <c r="AW300" s="2640"/>
      <c r="AX300" s="2640"/>
      <c r="AY300" s="2640"/>
      <c r="AZ300" s="2640"/>
      <c r="BA300" s="2640"/>
      <c r="BB300" s="2640"/>
      <c r="BC300" s="2640"/>
      <c r="BD300" s="2640"/>
      <c r="BE300" s="2640"/>
      <c r="BF300" s="2640"/>
      <c r="BG300" s="2640"/>
    </row>
    <row r="301" spans="1:59">
      <c r="A301" s="2640"/>
      <c r="B301" s="2640"/>
      <c r="C301" s="2640"/>
      <c r="D301" s="2640"/>
      <c r="E301" s="2640"/>
      <c r="F301" s="2640"/>
      <c r="G301" s="2640"/>
      <c r="H301" s="2640"/>
      <c r="I301" s="2640"/>
      <c r="J301" s="2640"/>
      <c r="K301" s="2641"/>
      <c r="L301" s="2641"/>
      <c r="M301" s="2641"/>
      <c r="N301" s="2640"/>
      <c r="O301" s="2640"/>
      <c r="P301" s="2640"/>
      <c r="Q301" s="2640"/>
      <c r="R301" s="2640"/>
      <c r="T301" s="2640"/>
      <c r="U301" s="2640"/>
      <c r="V301" s="2640"/>
      <c r="W301" s="2640"/>
      <c r="X301" s="2640"/>
      <c r="Y301" s="2640"/>
      <c r="Z301" s="2640"/>
      <c r="AA301" s="2640"/>
      <c r="AB301" s="2640"/>
      <c r="AC301" s="2640"/>
      <c r="AD301" s="2640"/>
      <c r="AE301" s="2640"/>
      <c r="AF301" s="2640"/>
      <c r="AG301" s="2640"/>
      <c r="AH301" s="2640"/>
      <c r="AI301" s="2640"/>
      <c r="AJ301" s="2640"/>
      <c r="AK301" s="2640"/>
      <c r="AL301" s="2640"/>
      <c r="AM301" s="2640"/>
      <c r="AN301" s="2640"/>
      <c r="AO301" s="2640"/>
      <c r="AP301" s="2640"/>
      <c r="AQ301" s="2640"/>
      <c r="AR301" s="2640"/>
      <c r="AS301" s="2640"/>
      <c r="AT301" s="2640"/>
      <c r="AU301" s="2640"/>
      <c r="AV301" s="2640"/>
      <c r="AW301" s="2640"/>
      <c r="AX301" s="2640"/>
      <c r="AY301" s="2640"/>
      <c r="AZ301" s="2640"/>
      <c r="BA301" s="2640"/>
      <c r="BB301" s="2640"/>
      <c r="BC301" s="2640"/>
      <c r="BD301" s="2640"/>
      <c r="BE301" s="2640"/>
      <c r="BF301" s="2640"/>
      <c r="BG301" s="2640"/>
    </row>
    <row r="302" spans="1:59">
      <c r="A302" s="2640"/>
      <c r="B302" s="2640"/>
      <c r="C302" s="2640"/>
      <c r="D302" s="2640"/>
      <c r="E302" s="2640"/>
      <c r="F302" s="2640"/>
      <c r="G302" s="2640"/>
      <c r="H302" s="2640"/>
      <c r="I302" s="2640"/>
      <c r="J302" s="2640"/>
      <c r="K302" s="2641"/>
      <c r="L302" s="2641"/>
      <c r="M302" s="2641"/>
      <c r="N302" s="2640"/>
      <c r="O302" s="2640"/>
      <c r="P302" s="2640"/>
      <c r="Q302" s="2640"/>
      <c r="R302" s="2640"/>
      <c r="T302" s="2640"/>
      <c r="U302" s="2640"/>
      <c r="V302" s="2640"/>
      <c r="W302" s="2640"/>
      <c r="X302" s="2640"/>
      <c r="Y302" s="2640"/>
      <c r="Z302" s="2640"/>
      <c r="AA302" s="2640"/>
      <c r="AB302" s="2640"/>
      <c r="AC302" s="2640"/>
      <c r="AD302" s="2640"/>
      <c r="AE302" s="2640"/>
      <c r="AF302" s="2640"/>
      <c r="AG302" s="2640"/>
      <c r="AH302" s="2640"/>
      <c r="AI302" s="2640"/>
      <c r="AJ302" s="2640"/>
      <c r="AK302" s="2640"/>
      <c r="AL302" s="2640"/>
      <c r="AM302" s="2640"/>
      <c r="AN302" s="2640"/>
      <c r="AO302" s="2640"/>
      <c r="AP302" s="2640"/>
      <c r="AQ302" s="2640"/>
      <c r="AR302" s="2640"/>
      <c r="AS302" s="2640"/>
      <c r="AT302" s="2640"/>
      <c r="AU302" s="2640"/>
      <c r="AV302" s="2640"/>
      <c r="AW302" s="2640"/>
      <c r="AX302" s="2640"/>
      <c r="AY302" s="2640"/>
      <c r="AZ302" s="2640"/>
      <c r="BA302" s="2640"/>
      <c r="BB302" s="2640"/>
      <c r="BC302" s="2640"/>
      <c r="BD302" s="2640"/>
      <c r="BE302" s="2640"/>
      <c r="BF302" s="2640"/>
      <c r="BG302" s="2640"/>
    </row>
    <row r="303" spans="1:59">
      <c r="A303" s="2640"/>
      <c r="B303" s="2640"/>
      <c r="C303" s="2640"/>
      <c r="D303" s="2640"/>
      <c r="E303" s="2640"/>
      <c r="F303" s="2640"/>
      <c r="G303" s="2640"/>
      <c r="H303" s="2640"/>
      <c r="I303" s="2640"/>
      <c r="J303" s="2640"/>
      <c r="K303" s="2641"/>
      <c r="L303" s="2641"/>
      <c r="M303" s="2641"/>
      <c r="N303" s="2640"/>
      <c r="O303" s="2640"/>
      <c r="P303" s="2640"/>
      <c r="Q303" s="2640"/>
      <c r="R303" s="2640"/>
      <c r="T303" s="2640"/>
      <c r="U303" s="2640"/>
      <c r="V303" s="2640"/>
      <c r="W303" s="2640"/>
      <c r="X303" s="2640"/>
      <c r="Y303" s="2640"/>
      <c r="Z303" s="2640"/>
      <c r="AA303" s="2640"/>
      <c r="AB303" s="2640"/>
      <c r="AC303" s="2640"/>
      <c r="AD303" s="2640"/>
      <c r="AE303" s="2640"/>
      <c r="AF303" s="2640"/>
      <c r="AG303" s="2640"/>
      <c r="AH303" s="2640"/>
      <c r="AI303" s="2640"/>
      <c r="AJ303" s="2640"/>
      <c r="AK303" s="2640"/>
      <c r="AL303" s="2640"/>
      <c r="AM303" s="2640"/>
      <c r="AN303" s="2640"/>
      <c r="AO303" s="2640"/>
      <c r="AP303" s="2640"/>
      <c r="AQ303" s="2640"/>
      <c r="AR303" s="2640"/>
      <c r="AS303" s="2640"/>
      <c r="AT303" s="2640"/>
      <c r="AU303" s="2640"/>
      <c r="AV303" s="2640"/>
      <c r="AW303" s="2640"/>
      <c r="AX303" s="2640"/>
      <c r="AY303" s="2640"/>
      <c r="AZ303" s="2640"/>
      <c r="BA303" s="2640"/>
      <c r="BB303" s="2640"/>
      <c r="BC303" s="2640"/>
      <c r="BD303" s="2640"/>
      <c r="BE303" s="2640"/>
      <c r="BF303" s="2640"/>
      <c r="BG303" s="2640"/>
    </row>
    <row r="304" spans="1:59">
      <c r="A304" s="2640"/>
      <c r="B304" s="2640"/>
      <c r="C304" s="2640"/>
      <c r="D304" s="2640"/>
      <c r="E304" s="2640"/>
      <c r="F304" s="2640"/>
      <c r="G304" s="2640"/>
      <c r="H304" s="2640"/>
      <c r="I304" s="2640"/>
      <c r="J304" s="2640"/>
      <c r="K304" s="2641"/>
      <c r="L304" s="2641"/>
      <c r="M304" s="2641"/>
      <c r="N304" s="2640"/>
      <c r="O304" s="2640"/>
      <c r="P304" s="2640"/>
      <c r="Q304" s="2640"/>
      <c r="R304" s="2640"/>
      <c r="T304" s="2640"/>
      <c r="U304" s="2640"/>
      <c r="V304" s="2640"/>
      <c r="W304" s="2640"/>
      <c r="X304" s="2640"/>
      <c r="Y304" s="2640"/>
      <c r="Z304" s="2640"/>
      <c r="AA304" s="2640"/>
      <c r="AB304" s="2640"/>
      <c r="AC304" s="2640"/>
      <c r="AD304" s="2640"/>
      <c r="AE304" s="2640"/>
      <c r="AF304" s="2640"/>
      <c r="AG304" s="2640"/>
      <c r="AH304" s="2640"/>
      <c r="AI304" s="2640"/>
      <c r="AJ304" s="2640"/>
      <c r="AK304" s="2640"/>
      <c r="AL304" s="2640"/>
      <c r="AM304" s="2640"/>
      <c r="AN304" s="2640"/>
      <c r="AO304" s="2640"/>
      <c r="AP304" s="2640"/>
      <c r="AQ304" s="2640"/>
      <c r="AR304" s="2640"/>
      <c r="AS304" s="2640"/>
      <c r="AT304" s="2640"/>
      <c r="AU304" s="2640"/>
      <c r="AV304" s="2640"/>
      <c r="AW304" s="2640"/>
      <c r="AX304" s="2640"/>
      <c r="AY304" s="2640"/>
      <c r="AZ304" s="2640"/>
      <c r="BA304" s="2640"/>
      <c r="BB304" s="2640"/>
      <c r="BC304" s="2640"/>
      <c r="BD304" s="2640"/>
      <c r="BE304" s="2640"/>
      <c r="BF304" s="2640"/>
      <c r="BG304" s="2640"/>
    </row>
    <row r="305" spans="1:59">
      <c r="A305" s="2640"/>
      <c r="B305" s="2640"/>
      <c r="C305" s="2640"/>
      <c r="D305" s="2640"/>
      <c r="E305" s="2640"/>
      <c r="F305" s="2640"/>
      <c r="G305" s="2640"/>
      <c r="H305" s="2640"/>
      <c r="I305" s="2640"/>
      <c r="J305" s="2640"/>
      <c r="K305" s="2641"/>
      <c r="L305" s="2641"/>
      <c r="M305" s="2641"/>
      <c r="N305" s="2640"/>
      <c r="O305" s="2640"/>
      <c r="P305" s="2640"/>
      <c r="Q305" s="2640"/>
      <c r="R305" s="2640"/>
      <c r="T305" s="2640"/>
      <c r="U305" s="2640"/>
      <c r="V305" s="2640"/>
      <c r="W305" s="2640"/>
      <c r="X305" s="2640"/>
      <c r="Y305" s="2640"/>
      <c r="Z305" s="2640"/>
      <c r="AA305" s="2640"/>
      <c r="AB305" s="2640"/>
      <c r="AC305" s="2640"/>
      <c r="AD305" s="2640"/>
      <c r="AE305" s="2640"/>
      <c r="AF305" s="2640"/>
      <c r="AG305" s="2640"/>
      <c r="AH305" s="2640"/>
      <c r="AI305" s="2640"/>
      <c r="AJ305" s="2640"/>
      <c r="AK305" s="2640"/>
      <c r="AL305" s="2640"/>
      <c r="AM305" s="2640"/>
      <c r="AN305" s="2640"/>
      <c r="AO305" s="2640"/>
      <c r="AP305" s="2640"/>
      <c r="AQ305" s="2640"/>
      <c r="AR305" s="2640"/>
      <c r="AS305" s="2640"/>
      <c r="AT305" s="2640"/>
      <c r="AU305" s="2640"/>
      <c r="AV305" s="2640"/>
      <c r="AW305" s="2640"/>
      <c r="AX305" s="2640"/>
      <c r="AY305" s="2640"/>
      <c r="AZ305" s="2640"/>
      <c r="BA305" s="2640"/>
      <c r="BB305" s="2640"/>
      <c r="BC305" s="2640"/>
      <c r="BD305" s="2640"/>
      <c r="BE305" s="2640"/>
      <c r="BF305" s="2640"/>
      <c r="BG305" s="2640"/>
    </row>
    <row r="306" spans="1:59">
      <c r="A306" s="2640"/>
      <c r="B306" s="2640"/>
      <c r="C306" s="2640"/>
      <c r="D306" s="2640"/>
      <c r="E306" s="2640"/>
      <c r="F306" s="2640"/>
      <c r="G306" s="2640"/>
      <c r="H306" s="2640"/>
      <c r="I306" s="2640"/>
      <c r="J306" s="2640"/>
      <c r="K306" s="2641"/>
      <c r="L306" s="2641"/>
      <c r="M306" s="2641"/>
      <c r="N306" s="2640"/>
      <c r="O306" s="2640"/>
      <c r="P306" s="2640"/>
      <c r="Q306" s="2640"/>
      <c r="R306" s="2640"/>
      <c r="T306" s="2640"/>
      <c r="U306" s="2640"/>
      <c r="V306" s="2640"/>
      <c r="W306" s="2640"/>
      <c r="X306" s="2640"/>
      <c r="Y306" s="2640"/>
      <c r="Z306" s="2640"/>
      <c r="AA306" s="2640"/>
      <c r="AB306" s="2640"/>
      <c r="AC306" s="2640"/>
      <c r="AD306" s="2640"/>
      <c r="AE306" s="2640"/>
      <c r="AF306" s="2640"/>
      <c r="AG306" s="2640"/>
      <c r="AH306" s="2640"/>
      <c r="AI306" s="2640"/>
      <c r="AJ306" s="2640"/>
      <c r="AK306" s="2640"/>
      <c r="AL306" s="2640"/>
      <c r="AM306" s="2640"/>
      <c r="AN306" s="2640"/>
      <c r="AO306" s="2640"/>
      <c r="AP306" s="2640"/>
      <c r="AQ306" s="2640"/>
      <c r="AR306" s="2640"/>
      <c r="AS306" s="2640"/>
      <c r="AT306" s="2640"/>
      <c r="AU306" s="2640"/>
      <c r="AV306" s="2640"/>
      <c r="AW306" s="2640"/>
      <c r="AX306" s="2640"/>
      <c r="AY306" s="2640"/>
      <c r="AZ306" s="2640"/>
      <c r="BA306" s="2640"/>
      <c r="BB306" s="2640"/>
      <c r="BC306" s="2640"/>
      <c r="BD306" s="2640"/>
      <c r="BE306" s="2640"/>
      <c r="BF306" s="2640"/>
      <c r="BG306" s="2640"/>
    </row>
    <row r="307" spans="1:59">
      <c r="A307" s="2640"/>
      <c r="B307" s="2640"/>
      <c r="C307" s="2640"/>
      <c r="D307" s="2640"/>
      <c r="E307" s="2640"/>
      <c r="F307" s="2640"/>
      <c r="G307" s="2640"/>
      <c r="H307" s="2640"/>
      <c r="I307" s="2640"/>
      <c r="J307" s="2640"/>
      <c r="K307" s="2641"/>
      <c r="L307" s="2641"/>
      <c r="M307" s="2641"/>
      <c r="N307" s="2640"/>
      <c r="O307" s="2640"/>
      <c r="P307" s="2640"/>
      <c r="Q307" s="2640"/>
      <c r="R307" s="2640"/>
      <c r="T307" s="2640"/>
      <c r="U307" s="2640"/>
      <c r="V307" s="2640"/>
      <c r="W307" s="2640"/>
      <c r="X307" s="2640"/>
      <c r="Y307" s="2640"/>
      <c r="Z307" s="2640"/>
      <c r="AA307" s="2640"/>
      <c r="AB307" s="2640"/>
      <c r="AC307" s="2640"/>
      <c r="AD307" s="2640"/>
      <c r="AE307" s="2640"/>
      <c r="AF307" s="2640"/>
      <c r="AG307" s="2640"/>
      <c r="AH307" s="2640"/>
      <c r="AI307" s="2640"/>
      <c r="AJ307" s="2640"/>
      <c r="AK307" s="2640"/>
      <c r="AL307" s="2640"/>
      <c r="AM307" s="2640"/>
      <c r="AN307" s="2640"/>
      <c r="AO307" s="2640"/>
      <c r="AP307" s="2640"/>
      <c r="AQ307" s="2640"/>
      <c r="AR307" s="2640"/>
      <c r="AS307" s="2640"/>
      <c r="AT307" s="2640"/>
      <c r="AU307" s="2640"/>
      <c r="AV307" s="2640"/>
      <c r="AW307" s="2640"/>
      <c r="AX307" s="2640"/>
      <c r="AY307" s="2640"/>
      <c r="AZ307" s="2640"/>
      <c r="BA307" s="2640"/>
      <c r="BB307" s="2640"/>
      <c r="BC307" s="2640"/>
      <c r="BD307" s="2640"/>
      <c r="BE307" s="2640"/>
      <c r="BF307" s="2640"/>
      <c r="BG307" s="2640"/>
    </row>
    <row r="308" spans="1:59">
      <c r="A308" s="2640"/>
      <c r="B308" s="2640"/>
      <c r="C308" s="2640"/>
      <c r="D308" s="2640"/>
      <c r="E308" s="2640"/>
      <c r="F308" s="2640"/>
      <c r="G308" s="2640"/>
      <c r="H308" s="2640"/>
      <c r="I308" s="2640"/>
      <c r="J308" s="2640"/>
      <c r="K308" s="2641"/>
      <c r="L308" s="2641"/>
      <c r="M308" s="2641"/>
      <c r="N308" s="2640"/>
      <c r="O308" s="2640"/>
      <c r="P308" s="2640"/>
      <c r="Q308" s="2640"/>
      <c r="R308" s="2640"/>
      <c r="T308" s="2640"/>
      <c r="U308" s="2640"/>
      <c r="V308" s="2640"/>
      <c r="W308" s="2640"/>
      <c r="X308" s="2640"/>
      <c r="Y308" s="2640"/>
      <c r="Z308" s="2640"/>
      <c r="AA308" s="2640"/>
      <c r="AB308" s="2640"/>
      <c r="AC308" s="2640"/>
      <c r="AD308" s="2640"/>
      <c r="AE308" s="2640"/>
      <c r="AF308" s="2640"/>
      <c r="AG308" s="2640"/>
      <c r="AH308" s="2640"/>
      <c r="AI308" s="2640"/>
      <c r="AJ308" s="2640"/>
      <c r="AK308" s="2640"/>
      <c r="AL308" s="2640"/>
      <c r="AM308" s="2640"/>
      <c r="AN308" s="2640"/>
      <c r="AO308" s="2640"/>
      <c r="AP308" s="2640"/>
      <c r="AQ308" s="2640"/>
      <c r="AR308" s="2640"/>
      <c r="AS308" s="2640"/>
      <c r="AT308" s="2640"/>
      <c r="AU308" s="2640"/>
      <c r="AV308" s="2640"/>
      <c r="AW308" s="2640"/>
      <c r="AX308" s="2640"/>
      <c r="AY308" s="2640"/>
      <c r="AZ308" s="2640"/>
      <c r="BA308" s="2640"/>
      <c r="BB308" s="2640"/>
      <c r="BC308" s="2640"/>
      <c r="BD308" s="2640"/>
      <c r="BE308" s="2640"/>
      <c r="BF308" s="2640"/>
      <c r="BG308" s="2640"/>
    </row>
    <row r="309" spans="1:59">
      <c r="A309" s="2640"/>
      <c r="B309" s="2640"/>
      <c r="C309" s="2640"/>
      <c r="D309" s="2640"/>
      <c r="E309" s="2640"/>
      <c r="F309" s="2640"/>
      <c r="G309" s="2640"/>
      <c r="H309" s="2640"/>
      <c r="I309" s="2640"/>
      <c r="J309" s="2640"/>
      <c r="K309" s="2641"/>
      <c r="L309" s="2641"/>
      <c r="M309" s="2641"/>
      <c r="N309" s="2640"/>
      <c r="O309" s="2640"/>
      <c r="P309" s="2640"/>
      <c r="Q309" s="2640"/>
      <c r="R309" s="2640"/>
      <c r="T309" s="2640"/>
      <c r="U309" s="2640"/>
      <c r="V309" s="2640"/>
      <c r="W309" s="2640"/>
      <c r="X309" s="2640"/>
      <c r="Y309" s="2640"/>
      <c r="Z309" s="2640"/>
      <c r="AA309" s="2640"/>
      <c r="AB309" s="2640"/>
      <c r="AC309" s="2640"/>
      <c r="AD309" s="2640"/>
      <c r="AE309" s="2640"/>
      <c r="AF309" s="2640"/>
      <c r="AG309" s="2640"/>
      <c r="AH309" s="2640"/>
      <c r="AI309" s="2640"/>
      <c r="AJ309" s="2640"/>
      <c r="AK309" s="2640"/>
      <c r="AL309" s="2640"/>
      <c r="AM309" s="2640"/>
      <c r="AN309" s="2640"/>
      <c r="AO309" s="2640"/>
      <c r="AP309" s="2640"/>
      <c r="AQ309" s="2640"/>
      <c r="AR309" s="2640"/>
      <c r="AS309" s="2640"/>
      <c r="AT309" s="2640"/>
      <c r="AU309" s="2640"/>
      <c r="AV309" s="2640"/>
      <c r="AW309" s="2640"/>
      <c r="AX309" s="2640"/>
      <c r="AY309" s="2640"/>
      <c r="AZ309" s="2640"/>
      <c r="BA309" s="2640"/>
      <c r="BB309" s="2640"/>
      <c r="BC309" s="2640"/>
      <c r="BD309" s="2640"/>
      <c r="BE309" s="2640"/>
      <c r="BF309" s="2640"/>
      <c r="BG309" s="2640"/>
    </row>
    <row r="310" spans="1:59">
      <c r="A310" s="2640"/>
      <c r="B310" s="2640"/>
      <c r="C310" s="2640"/>
      <c r="D310" s="2640"/>
      <c r="E310" s="2640"/>
      <c r="F310" s="2640"/>
      <c r="G310" s="2640"/>
      <c r="H310" s="2640"/>
      <c r="I310" s="2640"/>
      <c r="J310" s="2640"/>
      <c r="K310" s="2641"/>
      <c r="L310" s="2641"/>
      <c r="M310" s="2641"/>
      <c r="N310" s="2640"/>
      <c r="O310" s="2640"/>
      <c r="P310" s="2640"/>
      <c r="Q310" s="2640"/>
      <c r="R310" s="2640"/>
      <c r="T310" s="2640"/>
      <c r="U310" s="2640"/>
      <c r="V310" s="2640"/>
      <c r="W310" s="2640"/>
      <c r="X310" s="2640"/>
      <c r="Y310" s="2640"/>
      <c r="Z310" s="2640"/>
      <c r="AA310" s="2640"/>
      <c r="AB310" s="2640"/>
      <c r="AC310" s="2640"/>
      <c r="AD310" s="2640"/>
      <c r="AE310" s="2640"/>
      <c r="AF310" s="2640"/>
      <c r="AG310" s="2640"/>
      <c r="AH310" s="2640"/>
      <c r="AI310" s="2640"/>
      <c r="AJ310" s="2640"/>
      <c r="AK310" s="2640"/>
      <c r="AL310" s="2640"/>
      <c r="AM310" s="2640"/>
      <c r="AN310" s="2640"/>
      <c r="AO310" s="2640"/>
      <c r="AP310" s="2640"/>
      <c r="AQ310" s="2640"/>
      <c r="AR310" s="2640"/>
      <c r="AS310" s="2640"/>
      <c r="AT310" s="2640"/>
      <c r="AU310" s="2640"/>
      <c r="AV310" s="2640"/>
      <c r="AW310" s="2640"/>
      <c r="AX310" s="2640"/>
      <c r="AY310" s="2640"/>
      <c r="AZ310" s="2640"/>
      <c r="BA310" s="2640"/>
      <c r="BB310" s="2640"/>
      <c r="BC310" s="2640"/>
      <c r="BD310" s="2640"/>
      <c r="BE310" s="2640"/>
      <c r="BF310" s="2640"/>
      <c r="BG310" s="2640"/>
    </row>
    <row r="311" spans="1:59">
      <c r="A311" s="2640"/>
      <c r="B311" s="2640"/>
      <c r="C311" s="2640"/>
      <c r="D311" s="2640"/>
      <c r="E311" s="2640"/>
      <c r="F311" s="2640"/>
      <c r="G311" s="2640"/>
      <c r="H311" s="2640"/>
      <c r="I311" s="2640"/>
      <c r="J311" s="2640"/>
      <c r="K311" s="2641"/>
      <c r="L311" s="2641"/>
      <c r="M311" s="2641"/>
      <c r="N311" s="2640"/>
      <c r="O311" s="2640"/>
      <c r="P311" s="2640"/>
      <c r="Q311" s="2640"/>
      <c r="R311" s="2640"/>
      <c r="T311" s="2640"/>
      <c r="U311" s="2640"/>
      <c r="V311" s="2640"/>
      <c r="W311" s="2640"/>
      <c r="X311" s="2640"/>
      <c r="Y311" s="2640"/>
      <c r="Z311" s="2640"/>
      <c r="AA311" s="2640"/>
      <c r="AB311" s="2640"/>
      <c r="AC311" s="2640"/>
      <c r="AD311" s="2640"/>
      <c r="AE311" s="2640"/>
      <c r="AF311" s="2640"/>
      <c r="AG311" s="2640"/>
      <c r="AH311" s="2640"/>
      <c r="AI311" s="2640"/>
      <c r="AJ311" s="2640"/>
      <c r="AK311" s="2640"/>
      <c r="AL311" s="2640"/>
      <c r="AM311" s="2640"/>
      <c r="AN311" s="2640"/>
      <c r="AO311" s="2640"/>
      <c r="AP311" s="2640"/>
      <c r="AQ311" s="2640"/>
      <c r="AR311" s="2640"/>
      <c r="AS311" s="2640"/>
      <c r="AT311" s="2640"/>
      <c r="AU311" s="2640"/>
      <c r="AV311" s="2640"/>
      <c r="AW311" s="2640"/>
      <c r="AX311" s="2640"/>
      <c r="AY311" s="2640"/>
      <c r="AZ311" s="2640"/>
      <c r="BA311" s="2640"/>
      <c r="BB311" s="2640"/>
      <c r="BC311" s="2640"/>
      <c r="BD311" s="2640"/>
      <c r="BE311" s="2640"/>
      <c r="BF311" s="2640"/>
      <c r="BG311" s="2640"/>
    </row>
    <row r="312" spans="1:59">
      <c r="A312" s="2640"/>
      <c r="B312" s="2640"/>
      <c r="C312" s="2640"/>
      <c r="D312" s="2640"/>
      <c r="E312" s="2640"/>
      <c r="F312" s="2640"/>
      <c r="G312" s="2640"/>
      <c r="H312" s="2640"/>
      <c r="I312" s="2640"/>
      <c r="J312" s="2640"/>
      <c r="K312" s="2641"/>
      <c r="L312" s="2641"/>
      <c r="M312" s="2641"/>
      <c r="N312" s="2640"/>
      <c r="O312" s="2640"/>
      <c r="P312" s="2640"/>
      <c r="Q312" s="2640"/>
      <c r="R312" s="2640"/>
      <c r="T312" s="2640"/>
      <c r="U312" s="2640"/>
      <c r="V312" s="2640"/>
      <c r="W312" s="2640"/>
      <c r="X312" s="2640"/>
      <c r="Y312" s="2640"/>
      <c r="Z312" s="2640"/>
      <c r="AA312" s="2640"/>
      <c r="AB312" s="2640"/>
      <c r="AC312" s="2640"/>
      <c r="AD312" s="2640"/>
      <c r="AE312" s="2640"/>
      <c r="AF312" s="2640"/>
      <c r="AG312" s="2640"/>
      <c r="AH312" s="2640"/>
      <c r="AI312" s="2640"/>
      <c r="AJ312" s="2640"/>
      <c r="AK312" s="2640"/>
      <c r="AL312" s="2640"/>
      <c r="AM312" s="2640"/>
      <c r="AN312" s="2640"/>
      <c r="AO312" s="2640"/>
      <c r="AP312" s="2640"/>
      <c r="AQ312" s="2640"/>
      <c r="AR312" s="2640"/>
      <c r="AS312" s="2640"/>
      <c r="AT312" s="2640"/>
      <c r="AU312" s="2640"/>
      <c r="AV312" s="2640"/>
      <c r="AW312" s="2640"/>
      <c r="AX312" s="2640"/>
      <c r="AY312" s="2640"/>
      <c r="AZ312" s="2640"/>
      <c r="BA312" s="2640"/>
      <c r="BB312" s="2640"/>
      <c r="BC312" s="2640"/>
      <c r="BD312" s="2640"/>
      <c r="BE312" s="2640"/>
      <c r="BF312" s="2640"/>
      <c r="BG312" s="2640"/>
    </row>
    <row r="313" spans="1:59">
      <c r="A313" s="2640"/>
      <c r="B313" s="2640"/>
      <c r="C313" s="2640"/>
      <c r="D313" s="2640"/>
      <c r="E313" s="2640"/>
      <c r="F313" s="2640"/>
      <c r="G313" s="2640"/>
      <c r="H313" s="2640"/>
      <c r="I313" s="2640"/>
      <c r="J313" s="2640"/>
      <c r="K313" s="2641"/>
      <c r="L313" s="2641"/>
      <c r="M313" s="2641"/>
      <c r="N313" s="2640"/>
      <c r="O313" s="2640"/>
      <c r="P313" s="2640"/>
      <c r="Q313" s="2640"/>
      <c r="R313" s="2640"/>
      <c r="T313" s="2640"/>
      <c r="U313" s="2640"/>
      <c r="V313" s="2640"/>
      <c r="W313" s="2640"/>
      <c r="X313" s="2640"/>
      <c r="Y313" s="2640"/>
      <c r="Z313" s="2640"/>
      <c r="AA313" s="2640"/>
      <c r="AB313" s="2640"/>
      <c r="AC313" s="2640"/>
      <c r="AD313" s="2640"/>
      <c r="AE313" s="2640"/>
      <c r="AF313" s="2640"/>
      <c r="AG313" s="2640"/>
      <c r="AH313" s="2640"/>
      <c r="AI313" s="2640"/>
      <c r="AJ313" s="2640"/>
      <c r="AK313" s="2640"/>
      <c r="AL313" s="2640"/>
      <c r="AM313" s="2640"/>
      <c r="AN313" s="2640"/>
      <c r="AO313" s="2640"/>
      <c r="AP313" s="2640"/>
      <c r="AQ313" s="2640"/>
      <c r="AR313" s="2640"/>
      <c r="AS313" s="2640"/>
      <c r="AT313" s="2640"/>
      <c r="AU313" s="2640"/>
      <c r="AV313" s="2640"/>
      <c r="AW313" s="2640"/>
      <c r="AX313" s="2640"/>
      <c r="AY313" s="2640"/>
      <c r="AZ313" s="2640"/>
      <c r="BA313" s="2640"/>
      <c r="BB313" s="2640"/>
      <c r="BC313" s="2640"/>
      <c r="BD313" s="2640"/>
      <c r="BE313" s="2640"/>
      <c r="BF313" s="2640"/>
      <c r="BG313" s="2640"/>
    </row>
    <row r="314" spans="1:59">
      <c r="A314" s="2640"/>
      <c r="B314" s="2640"/>
      <c r="C314" s="2640"/>
      <c r="D314" s="2640"/>
      <c r="E314" s="2640"/>
      <c r="F314" s="2640"/>
      <c r="G314" s="2640"/>
      <c r="H314" s="2640"/>
      <c r="I314" s="2640"/>
      <c r="J314" s="2640"/>
      <c r="K314" s="2641"/>
      <c r="L314" s="2641"/>
      <c r="M314" s="2641"/>
      <c r="N314" s="2640"/>
      <c r="O314" s="2640"/>
      <c r="P314" s="2640"/>
      <c r="Q314" s="2640"/>
      <c r="R314" s="2640"/>
      <c r="T314" s="2640"/>
      <c r="U314" s="2640"/>
      <c r="V314" s="2640"/>
      <c r="W314" s="2640"/>
      <c r="X314" s="2640"/>
      <c r="Y314" s="2640"/>
      <c r="Z314" s="2640"/>
      <c r="AA314" s="2640"/>
      <c r="AB314" s="2640"/>
      <c r="AC314" s="2640"/>
      <c r="AD314" s="2640"/>
      <c r="AE314" s="2640"/>
      <c r="AF314" s="2640"/>
      <c r="AG314" s="2640"/>
      <c r="AH314" s="2640"/>
      <c r="AI314" s="2640"/>
      <c r="AJ314" s="2640"/>
      <c r="AK314" s="2640"/>
      <c r="AL314" s="2640"/>
      <c r="AM314" s="2640"/>
      <c r="AN314" s="2640"/>
      <c r="AO314" s="2640"/>
      <c r="AP314" s="2640"/>
      <c r="AQ314" s="2640"/>
      <c r="AR314" s="2640"/>
      <c r="AS314" s="2640"/>
      <c r="AT314" s="2640"/>
      <c r="AU314" s="2640"/>
      <c r="AV314" s="2640"/>
      <c r="AW314" s="2640"/>
      <c r="AX314" s="2640"/>
      <c r="AY314" s="2640"/>
      <c r="AZ314" s="2640"/>
      <c r="BA314" s="2640"/>
      <c r="BB314" s="2640"/>
      <c r="BC314" s="2640"/>
      <c r="BD314" s="2640"/>
      <c r="BE314" s="2640"/>
      <c r="BF314" s="2640"/>
      <c r="BG314" s="2640"/>
    </row>
    <row r="315" spans="1:59">
      <c r="A315" s="2640"/>
      <c r="B315" s="2640"/>
      <c r="C315" s="2640"/>
      <c r="D315" s="2640"/>
      <c r="E315" s="2640"/>
      <c r="F315" s="2640"/>
      <c r="G315" s="2640"/>
      <c r="H315" s="2640"/>
      <c r="I315" s="2640"/>
      <c r="J315" s="2640"/>
      <c r="K315" s="2641"/>
      <c r="L315" s="2641"/>
      <c r="M315" s="2641"/>
      <c r="N315" s="2640"/>
      <c r="O315" s="2640"/>
      <c r="P315" s="2640"/>
      <c r="Q315" s="2640"/>
      <c r="R315" s="2640"/>
      <c r="T315" s="2640"/>
      <c r="U315" s="2640"/>
      <c r="V315" s="2640"/>
      <c r="W315" s="2640"/>
      <c r="X315" s="2640"/>
      <c r="Y315" s="2640"/>
      <c r="Z315" s="2640"/>
      <c r="AA315" s="2640"/>
      <c r="AB315" s="2640"/>
      <c r="AC315" s="2640"/>
      <c r="AD315" s="2640"/>
      <c r="AE315" s="2640"/>
      <c r="AF315" s="2640"/>
      <c r="AG315" s="2640"/>
      <c r="AH315" s="2640"/>
      <c r="AI315" s="2640"/>
      <c r="AJ315" s="2640"/>
      <c r="AK315" s="2640"/>
      <c r="AL315" s="2640"/>
      <c r="AM315" s="2640"/>
      <c r="AN315" s="2640"/>
      <c r="AO315" s="2640"/>
      <c r="AP315" s="2640"/>
      <c r="AQ315" s="2640"/>
      <c r="AR315" s="2640"/>
      <c r="AS315" s="2640"/>
      <c r="AT315" s="2640"/>
      <c r="AU315" s="2640"/>
      <c r="AV315" s="2640"/>
      <c r="AW315" s="2640"/>
      <c r="AX315" s="2640"/>
      <c r="AY315" s="2640"/>
      <c r="AZ315" s="2640"/>
      <c r="BA315" s="2640"/>
      <c r="BB315" s="2640"/>
      <c r="BC315" s="2640"/>
      <c r="BD315" s="2640"/>
      <c r="BE315" s="2640"/>
      <c r="BF315" s="2640"/>
      <c r="BG315" s="2640"/>
    </row>
    <row r="316" spans="1:59">
      <c r="A316" s="2640"/>
      <c r="B316" s="2640"/>
      <c r="C316" s="2640"/>
      <c r="D316" s="2640"/>
      <c r="E316" s="2640"/>
      <c r="F316" s="2640"/>
      <c r="G316" s="2640"/>
      <c r="H316" s="2640"/>
      <c r="I316" s="2640"/>
      <c r="J316" s="2640"/>
      <c r="K316" s="2641"/>
      <c r="L316" s="2641"/>
      <c r="M316" s="2641"/>
      <c r="N316" s="2640"/>
      <c r="O316" s="2640"/>
      <c r="P316" s="2640"/>
      <c r="Q316" s="2640"/>
      <c r="R316" s="2640"/>
      <c r="T316" s="2640"/>
      <c r="U316" s="2640"/>
      <c r="V316" s="2640"/>
      <c r="W316" s="2640"/>
      <c r="X316" s="2640"/>
      <c r="Y316" s="2640"/>
      <c r="Z316" s="2640"/>
      <c r="AA316" s="2640"/>
      <c r="AB316" s="2640"/>
      <c r="AC316" s="2640"/>
      <c r="AD316" s="2640"/>
      <c r="AE316" s="2640"/>
      <c r="AF316" s="2640"/>
      <c r="AG316" s="2640"/>
      <c r="AH316" s="2640"/>
      <c r="AI316" s="2640"/>
      <c r="AJ316" s="2640"/>
      <c r="AK316" s="2640"/>
      <c r="AL316" s="2640"/>
      <c r="AM316" s="2640"/>
      <c r="AN316" s="2640"/>
      <c r="AO316" s="2640"/>
      <c r="AP316" s="2640"/>
      <c r="AQ316" s="2640"/>
      <c r="AR316" s="2640"/>
      <c r="AS316" s="2640"/>
      <c r="AT316" s="2640"/>
      <c r="AU316" s="2640"/>
      <c r="AV316" s="2640"/>
      <c r="AW316" s="2640"/>
      <c r="AX316" s="2640"/>
      <c r="AY316" s="2640"/>
      <c r="AZ316" s="2640"/>
      <c r="BA316" s="2640"/>
      <c r="BB316" s="2640"/>
      <c r="BC316" s="2640"/>
      <c r="BD316" s="2640"/>
      <c r="BE316" s="2640"/>
      <c r="BF316" s="2640"/>
      <c r="BG316" s="2640"/>
    </row>
    <row r="317" spans="1:59">
      <c r="A317" s="2640"/>
      <c r="B317" s="2640"/>
      <c r="C317" s="2640"/>
      <c r="D317" s="2640"/>
      <c r="E317" s="2640"/>
      <c r="F317" s="2640"/>
      <c r="G317" s="2640"/>
      <c r="H317" s="2640"/>
      <c r="I317" s="2640"/>
      <c r="J317" s="2640"/>
      <c r="K317" s="2641"/>
      <c r="L317" s="2641"/>
      <c r="M317" s="2641"/>
      <c r="N317" s="2640"/>
      <c r="O317" s="2640"/>
      <c r="P317" s="2640"/>
      <c r="Q317" s="2640"/>
      <c r="R317" s="2640"/>
      <c r="T317" s="2640"/>
      <c r="U317" s="2640"/>
      <c r="V317" s="2640"/>
      <c r="W317" s="2640"/>
      <c r="X317" s="2640"/>
      <c r="Y317" s="2640"/>
      <c r="Z317" s="2640"/>
      <c r="AA317" s="2640"/>
      <c r="AB317" s="2640"/>
      <c r="AC317" s="2640"/>
      <c r="AD317" s="2640"/>
      <c r="AE317" s="2640"/>
      <c r="AF317" s="2640"/>
      <c r="AG317" s="2640"/>
      <c r="AH317" s="2640"/>
      <c r="AI317" s="2640"/>
      <c r="AJ317" s="2640"/>
      <c r="AK317" s="2640"/>
      <c r="AL317" s="2640"/>
      <c r="AM317" s="2640"/>
      <c r="AN317" s="2640"/>
      <c r="AO317" s="2640"/>
      <c r="AP317" s="2640"/>
      <c r="AQ317" s="2640"/>
      <c r="AR317" s="2640"/>
      <c r="AS317" s="2640"/>
      <c r="AT317" s="2640"/>
      <c r="AU317" s="2640"/>
      <c r="AV317" s="2640"/>
      <c r="AW317" s="2640"/>
      <c r="AX317" s="2640"/>
      <c r="AY317" s="2640"/>
      <c r="AZ317" s="2640"/>
      <c r="BA317" s="2640"/>
      <c r="BB317" s="2640"/>
      <c r="BC317" s="2640"/>
      <c r="BD317" s="2640"/>
      <c r="BE317" s="2640"/>
      <c r="BF317" s="2640"/>
      <c r="BG317" s="2640"/>
    </row>
    <row r="318" spans="1:59">
      <c r="A318" s="2640"/>
      <c r="B318" s="2640"/>
      <c r="C318" s="2640"/>
      <c r="D318" s="2640"/>
      <c r="E318" s="2640"/>
      <c r="F318" s="2640"/>
      <c r="G318" s="2640"/>
      <c r="H318" s="2640"/>
      <c r="I318" s="2640"/>
      <c r="J318" s="2640"/>
      <c r="K318" s="2641"/>
      <c r="L318" s="2641"/>
      <c r="M318" s="2641"/>
      <c r="N318" s="2640"/>
      <c r="O318" s="2640"/>
      <c r="P318" s="2640"/>
      <c r="Q318" s="2640"/>
      <c r="R318" s="2640"/>
      <c r="T318" s="2640"/>
      <c r="U318" s="2640"/>
      <c r="V318" s="2640"/>
      <c r="W318" s="2640"/>
      <c r="X318" s="2640"/>
      <c r="Y318" s="2640"/>
      <c r="Z318" s="2640"/>
      <c r="AA318" s="2640"/>
      <c r="AB318" s="2640"/>
      <c r="AC318" s="2640"/>
      <c r="AD318" s="2640"/>
      <c r="AE318" s="2640"/>
      <c r="AF318" s="2640"/>
      <c r="AG318" s="2640"/>
      <c r="AH318" s="2640"/>
      <c r="AI318" s="2640"/>
      <c r="AJ318" s="2640"/>
      <c r="AK318" s="2640"/>
      <c r="AL318" s="2640"/>
      <c r="AM318" s="2640"/>
      <c r="AN318" s="2640"/>
      <c r="AO318" s="2640"/>
      <c r="AP318" s="2640"/>
      <c r="AQ318" s="2640"/>
      <c r="AR318" s="2640"/>
      <c r="AS318" s="2640"/>
      <c r="AT318" s="2640"/>
      <c r="AU318" s="2640"/>
      <c r="AV318" s="2640"/>
      <c r="AW318" s="2640"/>
      <c r="AX318" s="2640"/>
      <c r="AY318" s="2640"/>
      <c r="AZ318" s="2640"/>
      <c r="BA318" s="2640"/>
      <c r="BB318" s="2640"/>
      <c r="BC318" s="2640"/>
      <c r="BD318" s="2640"/>
      <c r="BE318" s="2640"/>
      <c r="BF318" s="2640"/>
      <c r="BG318" s="2640"/>
    </row>
    <row r="319" spans="1:59">
      <c r="A319" s="2640"/>
      <c r="B319" s="2640"/>
      <c r="C319" s="2640"/>
      <c r="D319" s="2640"/>
      <c r="E319" s="2640"/>
      <c r="F319" s="2640"/>
      <c r="G319" s="2640"/>
      <c r="H319" s="2640"/>
      <c r="I319" s="2640"/>
      <c r="J319" s="2640"/>
      <c r="K319" s="2641"/>
      <c r="L319" s="2641"/>
      <c r="M319" s="2641"/>
      <c r="N319" s="2640"/>
      <c r="O319" s="2640"/>
      <c r="P319" s="2640"/>
      <c r="Q319" s="2640"/>
      <c r="R319" s="2640"/>
      <c r="T319" s="2640"/>
      <c r="U319" s="2640"/>
      <c r="V319" s="2640"/>
      <c r="W319" s="2640"/>
      <c r="X319" s="2640"/>
      <c r="Y319" s="2640"/>
      <c r="Z319" s="2640"/>
      <c r="AA319" s="2640"/>
      <c r="AB319" s="2640"/>
      <c r="AC319" s="2640"/>
      <c r="AD319" s="2640"/>
      <c r="AE319" s="2640"/>
      <c r="AF319" s="2640"/>
      <c r="AG319" s="2640"/>
      <c r="AH319" s="2640"/>
      <c r="AI319" s="2640"/>
      <c r="AJ319" s="2640"/>
      <c r="AK319" s="2640"/>
      <c r="AL319" s="2640"/>
      <c r="AM319" s="2640"/>
      <c r="AN319" s="2640"/>
      <c r="AO319" s="2640"/>
      <c r="AP319" s="2640"/>
      <c r="AQ319" s="2640"/>
      <c r="AR319" s="2640"/>
      <c r="AS319" s="2640"/>
      <c r="AT319" s="2640"/>
      <c r="AU319" s="2640"/>
      <c r="AV319" s="2640"/>
      <c r="AW319" s="2640"/>
      <c r="AX319" s="2640"/>
      <c r="AY319" s="2640"/>
      <c r="AZ319" s="2640"/>
      <c r="BA319" s="2640"/>
      <c r="BB319" s="2640"/>
      <c r="BC319" s="2640"/>
      <c r="BD319" s="2640"/>
      <c r="BE319" s="2640"/>
      <c r="BF319" s="2640"/>
      <c r="BG319" s="2640"/>
    </row>
    <row r="320" spans="1:59">
      <c r="A320" s="2640"/>
      <c r="B320" s="2640"/>
      <c r="C320" s="2640"/>
      <c r="D320" s="2640"/>
      <c r="E320" s="2640"/>
      <c r="F320" s="2640"/>
      <c r="G320" s="2640"/>
      <c r="H320" s="2640"/>
      <c r="I320" s="2640"/>
      <c r="J320" s="2640"/>
      <c r="K320" s="2641"/>
      <c r="L320" s="2641"/>
      <c r="M320" s="2641"/>
      <c r="N320" s="2640"/>
      <c r="O320" s="2640"/>
      <c r="P320" s="2640"/>
      <c r="Q320" s="2640"/>
      <c r="R320" s="2640"/>
      <c r="T320" s="2640"/>
      <c r="U320" s="2640"/>
      <c r="V320" s="2640"/>
      <c r="W320" s="2640"/>
      <c r="X320" s="2640"/>
      <c r="Y320" s="2640"/>
      <c r="Z320" s="2640"/>
      <c r="AA320" s="2640"/>
      <c r="AB320" s="2640"/>
      <c r="AC320" s="2640"/>
      <c r="AD320" s="2640"/>
      <c r="AE320" s="2640"/>
      <c r="AF320" s="2640"/>
      <c r="AG320" s="2640"/>
      <c r="AH320" s="2640"/>
      <c r="AI320" s="2640"/>
      <c r="AJ320" s="2640"/>
      <c r="AK320" s="2640"/>
      <c r="AL320" s="2640"/>
      <c r="AM320" s="2640"/>
      <c r="AN320" s="2640"/>
      <c r="AO320" s="2640"/>
      <c r="AP320" s="2640"/>
      <c r="AQ320" s="2640"/>
      <c r="AR320" s="2640"/>
      <c r="AS320" s="2640"/>
      <c r="AT320" s="2640"/>
      <c r="AU320" s="2640"/>
      <c r="AV320" s="2640"/>
      <c r="AW320" s="2640"/>
      <c r="AX320" s="2640"/>
      <c r="AY320" s="2640"/>
      <c r="AZ320" s="2640"/>
      <c r="BA320" s="2640"/>
      <c r="BB320" s="2640"/>
      <c r="BC320" s="2640"/>
      <c r="BD320" s="2640"/>
      <c r="BE320" s="2640"/>
      <c r="BF320" s="2640"/>
      <c r="BG320" s="2640"/>
    </row>
    <row r="321" spans="1:59">
      <c r="A321" s="2640"/>
      <c r="B321" s="2640"/>
      <c r="C321" s="2640"/>
      <c r="D321" s="2640"/>
      <c r="E321" s="2640"/>
      <c r="F321" s="2640"/>
      <c r="G321" s="2640"/>
      <c r="H321" s="2640"/>
      <c r="I321" s="2640"/>
      <c r="J321" s="2640"/>
      <c r="K321" s="2641"/>
      <c r="L321" s="2641"/>
      <c r="M321" s="2641"/>
      <c r="N321" s="2640"/>
      <c r="O321" s="2640"/>
      <c r="P321" s="2640"/>
      <c r="Q321" s="2640"/>
      <c r="R321" s="2640"/>
      <c r="T321" s="2640"/>
      <c r="U321" s="2640"/>
      <c r="V321" s="2640"/>
      <c r="W321" s="2640"/>
      <c r="X321" s="2640"/>
      <c r="Y321" s="2640"/>
      <c r="Z321" s="2640"/>
      <c r="AA321" s="2640"/>
      <c r="AB321" s="2640"/>
      <c r="AC321" s="2640"/>
      <c r="AD321" s="2640"/>
      <c r="AE321" s="2640"/>
      <c r="AF321" s="2640"/>
      <c r="AG321" s="2640"/>
      <c r="AH321" s="2640"/>
      <c r="AI321" s="2640"/>
      <c r="AJ321" s="2640"/>
      <c r="AK321" s="2640"/>
      <c r="AL321" s="2640"/>
      <c r="AM321" s="2640"/>
      <c r="AN321" s="2640"/>
      <c r="AO321" s="2640"/>
      <c r="AP321" s="2640"/>
      <c r="AQ321" s="2640"/>
      <c r="AR321" s="2640"/>
      <c r="AS321" s="2640"/>
      <c r="AT321" s="2640"/>
      <c r="AU321" s="2640"/>
      <c r="AV321" s="2640"/>
      <c r="AW321" s="2640"/>
      <c r="AX321" s="2640"/>
      <c r="AY321" s="2640"/>
      <c r="AZ321" s="2640"/>
      <c r="BA321" s="2640"/>
      <c r="BB321" s="2640"/>
      <c r="BC321" s="2640"/>
      <c r="BD321" s="2640"/>
      <c r="BE321" s="2640"/>
      <c r="BF321" s="2640"/>
      <c r="BG321" s="2640"/>
    </row>
    <row r="322" spans="1:59">
      <c r="A322" s="2640"/>
      <c r="B322" s="2640"/>
      <c r="C322" s="2640"/>
      <c r="D322" s="2640"/>
      <c r="E322" s="2640"/>
      <c r="F322" s="2640"/>
      <c r="G322" s="2640"/>
      <c r="H322" s="2640"/>
      <c r="I322" s="2640"/>
      <c r="J322" s="2640"/>
      <c r="K322" s="2641"/>
      <c r="L322" s="2641"/>
      <c r="M322" s="2641"/>
      <c r="N322" s="2640"/>
      <c r="O322" s="2640"/>
      <c r="P322" s="2640"/>
      <c r="Q322" s="2640"/>
      <c r="R322" s="2640"/>
      <c r="T322" s="2640"/>
      <c r="U322" s="2640"/>
      <c r="V322" s="2640"/>
      <c r="W322" s="2640"/>
      <c r="X322" s="2640"/>
      <c r="Y322" s="2640"/>
      <c r="Z322" s="2640"/>
      <c r="AA322" s="2640"/>
      <c r="AB322" s="2640"/>
      <c r="AC322" s="2640"/>
      <c r="AD322" s="2640"/>
      <c r="AE322" s="2640"/>
      <c r="AF322" s="2640"/>
      <c r="AG322" s="2640"/>
      <c r="AH322" s="2640"/>
      <c r="AI322" s="2640"/>
      <c r="AJ322" s="2640"/>
      <c r="AK322" s="2640"/>
      <c r="AL322" s="2640"/>
      <c r="AM322" s="2640"/>
      <c r="AN322" s="2640"/>
      <c r="AO322" s="2640"/>
      <c r="AP322" s="2640"/>
      <c r="AQ322" s="2640"/>
      <c r="AR322" s="2640"/>
      <c r="AS322" s="2640"/>
      <c r="AT322" s="2640"/>
      <c r="AU322" s="2640"/>
      <c r="AV322" s="2640"/>
      <c r="AW322" s="2640"/>
      <c r="AX322" s="2640"/>
      <c r="AY322" s="2640"/>
      <c r="AZ322" s="2640"/>
      <c r="BA322" s="2640"/>
      <c r="BB322" s="2640"/>
      <c r="BC322" s="2640"/>
      <c r="BD322" s="2640"/>
      <c r="BE322" s="2640"/>
      <c r="BF322" s="2640"/>
      <c r="BG322" s="2640"/>
    </row>
    <row r="323" spans="1:59">
      <c r="A323" s="2640"/>
      <c r="B323" s="2640"/>
      <c r="C323" s="2640"/>
      <c r="D323" s="2640"/>
      <c r="E323" s="2640"/>
      <c r="F323" s="2640"/>
      <c r="G323" s="2640"/>
      <c r="H323" s="2640"/>
      <c r="I323" s="2640"/>
      <c r="J323" s="2640"/>
      <c r="K323" s="2641"/>
      <c r="L323" s="2641"/>
      <c r="M323" s="2641"/>
      <c r="N323" s="2640"/>
      <c r="O323" s="2640"/>
      <c r="P323" s="2640"/>
      <c r="Q323" s="2640"/>
      <c r="R323" s="2640"/>
      <c r="T323" s="2640"/>
      <c r="U323" s="2640"/>
      <c r="V323" s="2640"/>
      <c r="W323" s="2640"/>
      <c r="X323" s="2640"/>
      <c r="Y323" s="2640"/>
      <c r="Z323" s="2640"/>
      <c r="AA323" s="2640"/>
      <c r="AB323" s="2640"/>
      <c r="AC323" s="2640"/>
      <c r="AD323" s="2640"/>
      <c r="AE323" s="2640"/>
      <c r="AF323" s="2640"/>
      <c r="AG323" s="2640"/>
      <c r="AH323" s="2640"/>
      <c r="AI323" s="2640"/>
      <c r="AJ323" s="2640"/>
      <c r="AK323" s="2640"/>
      <c r="AL323" s="2640"/>
      <c r="AM323" s="2640"/>
      <c r="AN323" s="2640"/>
      <c r="AO323" s="2640"/>
      <c r="AP323" s="2640"/>
      <c r="AQ323" s="2640"/>
      <c r="AR323" s="2640"/>
      <c r="AS323" s="2640"/>
      <c r="AT323" s="2640"/>
      <c r="AU323" s="2640"/>
      <c r="AV323" s="2640"/>
      <c r="AW323" s="2640"/>
      <c r="AX323" s="2640"/>
      <c r="AY323" s="2640"/>
      <c r="AZ323" s="2640"/>
      <c r="BA323" s="2640"/>
      <c r="BB323" s="2640"/>
      <c r="BC323" s="2640"/>
      <c r="BD323" s="2640"/>
      <c r="BE323" s="2640"/>
      <c r="BF323" s="2640"/>
      <c r="BG323" s="2640"/>
    </row>
    <row r="324" spans="1:59">
      <c r="A324" s="2640"/>
      <c r="B324" s="2640"/>
      <c r="C324" s="2640"/>
      <c r="D324" s="2640"/>
      <c r="E324" s="2640"/>
      <c r="F324" s="2640"/>
      <c r="G324" s="2640"/>
      <c r="H324" s="2640"/>
      <c r="I324" s="2640"/>
      <c r="J324" s="2640"/>
      <c r="K324" s="2641"/>
      <c r="L324" s="2641"/>
      <c r="M324" s="2641"/>
      <c r="N324" s="2640"/>
      <c r="O324" s="2640"/>
      <c r="P324" s="2640"/>
      <c r="Q324" s="2640"/>
      <c r="R324" s="2640"/>
      <c r="T324" s="2640"/>
      <c r="U324" s="2640"/>
      <c r="V324" s="2640"/>
      <c r="W324" s="2640"/>
      <c r="X324" s="2640"/>
      <c r="Y324" s="2640"/>
      <c r="Z324" s="2640"/>
      <c r="AA324" s="2640"/>
      <c r="AB324" s="2640"/>
      <c r="AC324" s="2640"/>
      <c r="AD324" s="2640"/>
      <c r="AE324" s="2640"/>
      <c r="AF324" s="2640"/>
      <c r="AG324" s="2640"/>
      <c r="AH324" s="2640"/>
      <c r="AI324" s="2640"/>
      <c r="AJ324" s="2640"/>
      <c r="AK324" s="2640"/>
      <c r="AL324" s="2640"/>
      <c r="AM324" s="2640"/>
      <c r="AN324" s="2640"/>
      <c r="AO324" s="2640"/>
      <c r="AP324" s="2640"/>
      <c r="AQ324" s="2640"/>
      <c r="AR324" s="2640"/>
      <c r="AS324" s="2640"/>
      <c r="AT324" s="2640"/>
      <c r="AU324" s="2640"/>
      <c r="AV324" s="2640"/>
      <c r="AW324" s="2640"/>
      <c r="AX324" s="2640"/>
      <c r="AY324" s="2640"/>
      <c r="AZ324" s="2640"/>
      <c r="BA324" s="2640"/>
      <c r="BB324" s="2640"/>
      <c r="BC324" s="2640"/>
      <c r="BD324" s="2640"/>
      <c r="BE324" s="2640"/>
      <c r="BF324" s="2640"/>
      <c r="BG324" s="2640"/>
    </row>
    <row r="325" spans="1:59">
      <c r="A325" s="2640"/>
      <c r="B325" s="2640"/>
      <c r="C325" s="2640"/>
      <c r="D325" s="2640"/>
      <c r="E325" s="2640"/>
      <c r="F325" s="2640"/>
      <c r="G325" s="2640"/>
      <c r="H325" s="2640"/>
      <c r="I325" s="2640"/>
      <c r="J325" s="2640"/>
      <c r="K325" s="2641"/>
      <c r="L325" s="2641"/>
      <c r="M325" s="2641"/>
      <c r="N325" s="2640"/>
      <c r="O325" s="2640"/>
      <c r="P325" s="2640"/>
      <c r="Q325" s="2640"/>
      <c r="R325" s="2640"/>
      <c r="T325" s="2640"/>
      <c r="U325" s="2640"/>
      <c r="V325" s="2640"/>
      <c r="W325" s="2640"/>
      <c r="X325" s="2640"/>
      <c r="Y325" s="2640"/>
      <c r="Z325" s="2640"/>
      <c r="AA325" s="2640"/>
      <c r="AB325" s="2640"/>
      <c r="AC325" s="2640"/>
      <c r="AD325" s="2640"/>
      <c r="AE325" s="2640"/>
      <c r="AF325" s="2640"/>
      <c r="AG325" s="2640"/>
      <c r="AH325" s="2640"/>
      <c r="AI325" s="2640"/>
      <c r="AJ325" s="2640"/>
      <c r="AK325" s="2640"/>
      <c r="AL325" s="2640"/>
      <c r="AM325" s="2640"/>
      <c r="AN325" s="2640"/>
      <c r="AO325" s="2640"/>
      <c r="AP325" s="2640"/>
      <c r="AQ325" s="2640"/>
      <c r="AR325" s="2640"/>
      <c r="AS325" s="2640"/>
      <c r="AT325" s="2640"/>
      <c r="AU325" s="2640"/>
      <c r="AV325" s="2640"/>
      <c r="AW325" s="2640"/>
      <c r="AX325" s="2640"/>
      <c r="AY325" s="2640"/>
      <c r="AZ325" s="2640"/>
      <c r="BA325" s="2640"/>
      <c r="BB325" s="2640"/>
      <c r="BC325" s="2640"/>
      <c r="BD325" s="2640"/>
      <c r="BE325" s="2640"/>
      <c r="BF325" s="2640"/>
      <c r="BG325" s="2640"/>
    </row>
    <row r="326" spans="1:59">
      <c r="A326" s="2640"/>
      <c r="B326" s="2640"/>
      <c r="C326" s="2640"/>
      <c r="D326" s="2640"/>
      <c r="E326" s="2640"/>
      <c r="F326" s="2640"/>
      <c r="G326" s="2640"/>
      <c r="H326" s="2640"/>
      <c r="I326" s="2640"/>
      <c r="J326" s="2640"/>
      <c r="K326" s="2641"/>
      <c r="L326" s="2641"/>
      <c r="M326" s="2641"/>
      <c r="N326" s="2640"/>
      <c r="O326" s="2640"/>
      <c r="P326" s="2640"/>
      <c r="Q326" s="2640"/>
      <c r="R326" s="2640"/>
      <c r="T326" s="2640"/>
      <c r="U326" s="2640"/>
      <c r="V326" s="2640"/>
      <c r="W326" s="2640"/>
      <c r="X326" s="2640"/>
      <c r="Y326" s="2640"/>
      <c r="Z326" s="2640"/>
      <c r="AA326" s="2640"/>
      <c r="AB326" s="2640"/>
      <c r="AC326" s="2640"/>
      <c r="AD326" s="2640"/>
      <c r="AE326" s="2640"/>
      <c r="AF326" s="2640"/>
      <c r="AG326" s="2640"/>
      <c r="AH326" s="2640"/>
      <c r="AI326" s="2640"/>
      <c r="AJ326" s="2640"/>
      <c r="AK326" s="2640"/>
      <c r="AL326" s="2640"/>
      <c r="AM326" s="2640"/>
      <c r="AN326" s="2640"/>
      <c r="AO326" s="2640"/>
      <c r="AP326" s="2640"/>
      <c r="AQ326" s="2640"/>
      <c r="AR326" s="2640"/>
      <c r="AS326" s="2640"/>
      <c r="AT326" s="2640"/>
      <c r="AU326" s="2640"/>
      <c r="AV326" s="2640"/>
      <c r="AW326" s="2640"/>
      <c r="AX326" s="2640"/>
      <c r="AY326" s="2640"/>
      <c r="AZ326" s="2640"/>
      <c r="BA326" s="2640"/>
      <c r="BB326" s="2640"/>
      <c r="BC326" s="2640"/>
      <c r="BD326" s="2640"/>
      <c r="BE326" s="2640"/>
      <c r="BF326" s="2640"/>
      <c r="BG326" s="2640"/>
    </row>
    <row r="327" spans="1:59">
      <c r="A327" s="2640"/>
      <c r="B327" s="2640"/>
      <c r="C327" s="2640"/>
      <c r="D327" s="2640"/>
      <c r="E327" s="2640"/>
      <c r="F327" s="2640"/>
      <c r="G327" s="2640"/>
      <c r="H327" s="2640"/>
      <c r="I327" s="2640"/>
      <c r="J327" s="2640"/>
      <c r="K327" s="2641"/>
      <c r="L327" s="2641"/>
      <c r="M327" s="2641"/>
      <c r="N327" s="2640"/>
      <c r="O327" s="2640"/>
      <c r="P327" s="2640"/>
      <c r="Q327" s="2640"/>
      <c r="R327" s="2640"/>
      <c r="T327" s="2640"/>
      <c r="U327" s="2640"/>
      <c r="V327" s="2640"/>
      <c r="W327" s="2640"/>
      <c r="X327" s="2640"/>
      <c r="Y327" s="2640"/>
      <c r="Z327" s="2640"/>
      <c r="AA327" s="2640"/>
      <c r="AB327" s="2640"/>
      <c r="AC327" s="2640"/>
      <c r="AD327" s="2640"/>
      <c r="AE327" s="2640"/>
      <c r="AF327" s="2640"/>
      <c r="AG327" s="2640"/>
      <c r="AH327" s="2640"/>
      <c r="AI327" s="2640"/>
      <c r="AJ327" s="2640"/>
      <c r="AK327" s="2640"/>
      <c r="AL327" s="2640"/>
      <c r="AM327" s="2640"/>
      <c r="AN327" s="2640"/>
      <c r="AO327" s="2640"/>
      <c r="AP327" s="2640"/>
      <c r="AQ327" s="2640"/>
      <c r="AR327" s="2640"/>
      <c r="AS327" s="2640"/>
      <c r="AT327" s="2640"/>
      <c r="AU327" s="2640"/>
      <c r="AV327" s="2640"/>
      <c r="AW327" s="2640"/>
      <c r="AX327" s="2640"/>
      <c r="AY327" s="2640"/>
      <c r="AZ327" s="2640"/>
      <c r="BA327" s="2640"/>
      <c r="BB327" s="2640"/>
      <c r="BC327" s="2640"/>
      <c r="BD327" s="2640"/>
      <c r="BE327" s="2640"/>
      <c r="BF327" s="2640"/>
      <c r="BG327" s="2640"/>
    </row>
    <row r="328" spans="1:59">
      <c r="A328" s="2640"/>
      <c r="B328" s="2640"/>
      <c r="C328" s="2640"/>
      <c r="D328" s="2640"/>
      <c r="E328" s="2640"/>
      <c r="F328" s="2640"/>
      <c r="G328" s="2640"/>
      <c r="H328" s="2640"/>
      <c r="I328" s="2640"/>
      <c r="J328" s="2640"/>
      <c r="K328" s="2641"/>
      <c r="L328" s="2641"/>
      <c r="M328" s="2641"/>
      <c r="N328" s="2640"/>
      <c r="O328" s="2640"/>
      <c r="P328" s="2640"/>
      <c r="Q328" s="2640"/>
      <c r="R328" s="2640"/>
      <c r="T328" s="2640"/>
      <c r="U328" s="2640"/>
      <c r="V328" s="2640"/>
      <c r="W328" s="2640"/>
      <c r="X328" s="2640"/>
      <c r="Y328" s="2640"/>
      <c r="Z328" s="2640"/>
      <c r="AA328" s="2640"/>
      <c r="AB328" s="2640"/>
      <c r="AC328" s="2640"/>
      <c r="AD328" s="2640"/>
      <c r="AE328" s="2640"/>
      <c r="AF328" s="2640"/>
      <c r="AG328" s="2640"/>
      <c r="AH328" s="2640"/>
      <c r="AI328" s="2640"/>
      <c r="AJ328" s="2640"/>
      <c r="AK328" s="2640"/>
      <c r="AL328" s="2640"/>
      <c r="AM328" s="2640"/>
      <c r="AN328" s="2640"/>
      <c r="AO328" s="2640"/>
      <c r="AP328" s="2640"/>
      <c r="AQ328" s="2640"/>
      <c r="AR328" s="2640"/>
      <c r="AS328" s="2640"/>
      <c r="AT328" s="2640"/>
      <c r="AU328" s="2640"/>
      <c r="AV328" s="2640"/>
      <c r="AW328" s="2640"/>
      <c r="AX328" s="2640"/>
      <c r="AY328" s="2640"/>
      <c r="AZ328" s="2640"/>
      <c r="BA328" s="2640"/>
      <c r="BB328" s="2640"/>
      <c r="BC328" s="2640"/>
      <c r="BD328" s="2640"/>
      <c r="BE328" s="2640"/>
      <c r="BF328" s="2640"/>
      <c r="BG328" s="2640"/>
    </row>
    <row r="329" spans="1:59">
      <c r="A329" s="2640"/>
      <c r="B329" s="2640"/>
      <c r="C329" s="2640"/>
      <c r="D329" s="2640"/>
      <c r="E329" s="2640"/>
      <c r="F329" s="2640"/>
      <c r="G329" s="2640"/>
      <c r="H329" s="2640"/>
      <c r="I329" s="2640"/>
      <c r="J329" s="2640"/>
      <c r="K329" s="2641"/>
      <c r="L329" s="2641"/>
      <c r="M329" s="2641"/>
      <c r="N329" s="2640"/>
      <c r="O329" s="2640"/>
      <c r="P329" s="2640"/>
      <c r="Q329" s="2640"/>
      <c r="R329" s="2640"/>
      <c r="T329" s="2640"/>
      <c r="U329" s="2640"/>
      <c r="V329" s="2640"/>
      <c r="W329" s="2640"/>
      <c r="X329" s="2640"/>
      <c r="Y329" s="2640"/>
      <c r="Z329" s="2640"/>
      <c r="AA329" s="2640"/>
      <c r="AB329" s="2640"/>
      <c r="AC329" s="2640"/>
      <c r="AD329" s="2640"/>
      <c r="AE329" s="2640"/>
      <c r="AF329" s="2640"/>
      <c r="AG329" s="2640"/>
      <c r="AH329" s="2640"/>
      <c r="AI329" s="2640"/>
      <c r="AJ329" s="2640"/>
      <c r="AK329" s="2640"/>
      <c r="AL329" s="2640"/>
      <c r="AM329" s="2640"/>
      <c r="AN329" s="2640"/>
      <c r="AO329" s="2640"/>
      <c r="AP329" s="2640"/>
      <c r="AQ329" s="2640"/>
      <c r="AR329" s="2640"/>
      <c r="AS329" s="2640"/>
      <c r="AT329" s="2640"/>
      <c r="AU329" s="2640"/>
      <c r="AV329" s="2640"/>
      <c r="AW329" s="2640"/>
      <c r="AX329" s="2640"/>
      <c r="AY329" s="2640"/>
      <c r="AZ329" s="2640"/>
      <c r="BA329" s="2640"/>
      <c r="BB329" s="2640"/>
      <c r="BC329" s="2640"/>
      <c r="BD329" s="2640"/>
      <c r="BE329" s="2640"/>
      <c r="BF329" s="2640"/>
      <c r="BG329" s="2640"/>
    </row>
    <row r="330" spans="1:59">
      <c r="A330" s="2640"/>
      <c r="B330" s="2640"/>
      <c r="C330" s="2640"/>
      <c r="D330" s="2640"/>
      <c r="E330" s="2640"/>
      <c r="F330" s="2640"/>
      <c r="G330" s="2640"/>
      <c r="H330" s="2640"/>
      <c r="I330" s="2640"/>
      <c r="J330" s="2640"/>
      <c r="K330" s="2641"/>
      <c r="L330" s="2641"/>
      <c r="M330" s="2641"/>
      <c r="N330" s="2640"/>
      <c r="O330" s="2640"/>
      <c r="P330" s="2640"/>
      <c r="Q330" s="2640"/>
      <c r="R330" s="2640"/>
      <c r="T330" s="2640"/>
      <c r="U330" s="2640"/>
      <c r="V330" s="2640"/>
      <c r="W330" s="2640"/>
      <c r="X330" s="2640"/>
      <c r="Y330" s="2640"/>
      <c r="Z330" s="2640"/>
      <c r="AA330" s="2640"/>
      <c r="AB330" s="2640"/>
      <c r="AC330" s="2640"/>
      <c r="AD330" s="2640"/>
      <c r="AE330" s="2640"/>
      <c r="AF330" s="2640"/>
      <c r="AG330" s="2640"/>
      <c r="AH330" s="2640"/>
      <c r="AI330" s="2640"/>
      <c r="AJ330" s="2640"/>
      <c r="AK330" s="2640"/>
      <c r="AL330" s="2640"/>
      <c r="AM330" s="2640"/>
      <c r="AN330" s="2640"/>
      <c r="AO330" s="2640"/>
      <c r="AP330" s="2640"/>
      <c r="AQ330" s="2640"/>
      <c r="AR330" s="2640"/>
      <c r="AS330" s="2640"/>
      <c r="AT330" s="2640"/>
      <c r="AU330" s="2640"/>
      <c r="AV330" s="2640"/>
      <c r="AW330" s="2640"/>
      <c r="AX330" s="2640"/>
      <c r="AY330" s="2640"/>
      <c r="AZ330" s="2640"/>
      <c r="BA330" s="2640"/>
      <c r="BB330" s="2640"/>
      <c r="BC330" s="2640"/>
      <c r="BD330" s="2640"/>
      <c r="BE330" s="2640"/>
      <c r="BF330" s="2640"/>
      <c r="BG330" s="2640"/>
    </row>
    <row r="331" spans="1:59">
      <c r="A331" s="2640"/>
      <c r="B331" s="2640"/>
      <c r="C331" s="2640"/>
      <c r="D331" s="2640"/>
      <c r="E331" s="2640"/>
      <c r="F331" s="2640"/>
      <c r="G331" s="2640"/>
      <c r="H331" s="2640"/>
      <c r="I331" s="2640"/>
      <c r="J331" s="2640"/>
      <c r="K331" s="2641"/>
      <c r="L331" s="2641"/>
      <c r="M331" s="2641"/>
      <c r="N331" s="2640"/>
      <c r="O331" s="2640"/>
      <c r="P331" s="2640"/>
      <c r="Q331" s="2640"/>
      <c r="R331" s="2640"/>
      <c r="T331" s="2640"/>
      <c r="U331" s="2640"/>
      <c r="V331" s="2640"/>
      <c r="W331" s="2640"/>
      <c r="X331" s="2640"/>
      <c r="Y331" s="2640"/>
      <c r="Z331" s="2640"/>
      <c r="AA331" s="2640"/>
      <c r="AB331" s="2640"/>
      <c r="AC331" s="2640"/>
      <c r="AD331" s="2640"/>
      <c r="AE331" s="2640"/>
      <c r="AF331" s="2640"/>
      <c r="AG331" s="2640"/>
      <c r="AH331" s="2640"/>
      <c r="AI331" s="2640"/>
      <c r="AJ331" s="2640"/>
      <c r="AK331" s="2640"/>
      <c r="AL331" s="2640"/>
      <c r="AM331" s="2640"/>
      <c r="AN331" s="2640"/>
      <c r="AO331" s="2640"/>
      <c r="AP331" s="2640"/>
      <c r="AQ331" s="2640"/>
      <c r="AR331" s="2640"/>
      <c r="AS331" s="2640"/>
      <c r="AT331" s="2640"/>
      <c r="AU331" s="2640"/>
      <c r="AV331" s="2640"/>
      <c r="AW331" s="2640"/>
      <c r="AX331" s="2640"/>
      <c r="AY331" s="2640"/>
      <c r="AZ331" s="2640"/>
      <c r="BA331" s="2640"/>
      <c r="BB331" s="2640"/>
      <c r="BC331" s="2640"/>
      <c r="BD331" s="2640"/>
      <c r="BE331" s="2640"/>
      <c r="BF331" s="2640"/>
      <c r="BG331" s="2640"/>
    </row>
    <row r="332" spans="1:59">
      <c r="A332" s="2640"/>
      <c r="B332" s="2640"/>
      <c r="C332" s="2640"/>
      <c r="D332" s="2640"/>
      <c r="E332" s="2640"/>
      <c r="F332" s="2640"/>
      <c r="G332" s="2640"/>
      <c r="H332" s="2640"/>
      <c r="I332" s="2640"/>
      <c r="J332" s="2640"/>
      <c r="K332" s="2641"/>
      <c r="L332" s="2641"/>
      <c r="M332" s="2641"/>
      <c r="N332" s="2640"/>
      <c r="O332" s="2640"/>
      <c r="P332" s="2640"/>
      <c r="Q332" s="2640"/>
      <c r="R332" s="2640"/>
      <c r="T332" s="2640"/>
      <c r="U332" s="2640"/>
      <c r="V332" s="2640"/>
      <c r="W332" s="2640"/>
      <c r="X332" s="2640"/>
      <c r="Y332" s="2640"/>
      <c r="Z332" s="2640"/>
      <c r="AA332" s="2640"/>
      <c r="AB332" s="2640"/>
      <c r="AC332" s="2640"/>
      <c r="AD332" s="2640"/>
      <c r="AE332" s="2640"/>
      <c r="AF332" s="2640"/>
      <c r="AG332" s="2640"/>
      <c r="AH332" s="2640"/>
      <c r="AI332" s="2640"/>
      <c r="AJ332" s="2640"/>
      <c r="AK332" s="2640"/>
      <c r="AL332" s="2640"/>
      <c r="AM332" s="2640"/>
      <c r="AN332" s="2640"/>
      <c r="AO332" s="2640"/>
      <c r="AP332" s="2640"/>
      <c r="AQ332" s="2640"/>
      <c r="AR332" s="2640"/>
      <c r="AS332" s="2640"/>
      <c r="AT332" s="2640"/>
      <c r="AU332" s="2640"/>
      <c r="AV332" s="2640"/>
      <c r="AW332" s="2640"/>
      <c r="AX332" s="2640"/>
      <c r="AY332" s="2640"/>
      <c r="AZ332" s="2640"/>
      <c r="BA332" s="2640"/>
      <c r="BB332" s="2640"/>
      <c r="BC332" s="2640"/>
      <c r="BD332" s="2640"/>
      <c r="BE332" s="2640"/>
      <c r="BF332" s="2640"/>
      <c r="BG332" s="2640"/>
    </row>
    <row r="333" spans="1:59">
      <c r="A333" s="2640"/>
      <c r="B333" s="2640"/>
      <c r="C333" s="2640"/>
      <c r="D333" s="2640"/>
      <c r="E333" s="2640"/>
      <c r="F333" s="2640"/>
      <c r="G333" s="2640"/>
      <c r="H333" s="2640"/>
      <c r="I333" s="2640"/>
      <c r="J333" s="2640"/>
      <c r="K333" s="2641"/>
      <c r="L333" s="2641"/>
      <c r="M333" s="2641"/>
      <c r="N333" s="2640"/>
      <c r="O333" s="2640"/>
      <c r="P333" s="2640"/>
      <c r="Q333" s="2640"/>
      <c r="R333" s="2640"/>
      <c r="T333" s="2640"/>
      <c r="U333" s="2640"/>
      <c r="V333" s="2640"/>
      <c r="W333" s="2640"/>
      <c r="X333" s="2640"/>
      <c r="Y333" s="2640"/>
      <c r="Z333" s="2640"/>
      <c r="AA333" s="2640"/>
      <c r="AB333" s="2640"/>
      <c r="AC333" s="2640"/>
      <c r="AD333" s="2640"/>
      <c r="AE333" s="2640"/>
      <c r="AF333" s="2640"/>
      <c r="AG333" s="2640"/>
      <c r="AH333" s="2640"/>
      <c r="AI333" s="2640"/>
      <c r="AJ333" s="2640"/>
      <c r="AK333" s="2640"/>
      <c r="AL333" s="2640"/>
      <c r="AM333" s="2640"/>
      <c r="AN333" s="2640"/>
      <c r="AO333" s="2640"/>
      <c r="AP333" s="2640"/>
      <c r="AQ333" s="2640"/>
      <c r="AR333" s="2640"/>
      <c r="AS333" s="2640"/>
      <c r="AT333" s="2640"/>
      <c r="AU333" s="2640"/>
      <c r="AV333" s="2640"/>
      <c r="AW333" s="2640"/>
      <c r="AX333" s="2640"/>
      <c r="AY333" s="2640"/>
      <c r="AZ333" s="2640"/>
      <c r="BA333" s="2640"/>
      <c r="BB333" s="2640"/>
      <c r="BC333" s="2640"/>
      <c r="BD333" s="2640"/>
      <c r="BE333" s="2640"/>
      <c r="BF333" s="2640"/>
      <c r="BG333" s="2640"/>
    </row>
    <row r="334" spans="1:59">
      <c r="A334" s="2640"/>
      <c r="B334" s="2640"/>
      <c r="C334" s="2640"/>
      <c r="D334" s="2640"/>
      <c r="E334" s="2640"/>
      <c r="F334" s="2640"/>
      <c r="G334" s="2640"/>
      <c r="H334" s="2640"/>
      <c r="I334" s="2640"/>
      <c r="J334" s="2640"/>
      <c r="K334" s="2641"/>
      <c r="L334" s="2641"/>
      <c r="M334" s="2641"/>
      <c r="N334" s="2640"/>
      <c r="O334" s="2640"/>
      <c r="P334" s="2640"/>
      <c r="Q334" s="2640"/>
      <c r="R334" s="2640"/>
      <c r="T334" s="2640"/>
      <c r="U334" s="2640"/>
      <c r="V334" s="2640"/>
      <c r="W334" s="2640"/>
      <c r="X334" s="2640"/>
      <c r="Y334" s="2640"/>
      <c r="Z334" s="2640"/>
      <c r="AA334" s="2640"/>
      <c r="AB334" s="2640"/>
      <c r="AC334" s="2640"/>
      <c r="AD334" s="2640"/>
      <c r="AE334" s="2640"/>
      <c r="AF334" s="2640"/>
      <c r="AG334" s="2640"/>
      <c r="AH334" s="2640"/>
      <c r="AI334" s="2640"/>
      <c r="AJ334" s="2640"/>
      <c r="AK334" s="2640"/>
      <c r="AL334" s="2640"/>
      <c r="AM334" s="2640"/>
      <c r="AN334" s="2640"/>
      <c r="AO334" s="2640"/>
      <c r="AP334" s="2640"/>
      <c r="AQ334" s="2640"/>
      <c r="AR334" s="2640"/>
      <c r="AS334" s="2640"/>
      <c r="AT334" s="2640"/>
      <c r="AU334" s="2640"/>
      <c r="AV334" s="2640"/>
      <c r="AW334" s="2640"/>
      <c r="AX334" s="2640"/>
      <c r="AY334" s="2640"/>
      <c r="AZ334" s="2640"/>
      <c r="BA334" s="2640"/>
      <c r="BB334" s="2640"/>
      <c r="BC334" s="2640"/>
      <c r="BD334" s="2640"/>
      <c r="BE334" s="2640"/>
      <c r="BF334" s="2640"/>
      <c r="BG334" s="2640"/>
    </row>
    <row r="335" spans="1:59">
      <c r="A335" s="2640"/>
      <c r="B335" s="2640"/>
      <c r="C335" s="2640"/>
      <c r="D335" s="2640"/>
      <c r="E335" s="2640"/>
      <c r="F335" s="2640"/>
      <c r="G335" s="2640"/>
      <c r="H335" s="2640"/>
      <c r="I335" s="2640"/>
      <c r="J335" s="2640"/>
      <c r="K335" s="2641"/>
      <c r="L335" s="2641"/>
      <c r="M335" s="2641"/>
      <c r="N335" s="2640"/>
      <c r="O335" s="2640"/>
      <c r="P335" s="2640"/>
      <c r="Q335" s="2640"/>
      <c r="R335" s="2640"/>
      <c r="T335" s="2640"/>
      <c r="U335" s="2640"/>
      <c r="V335" s="2640"/>
      <c r="W335" s="2640"/>
      <c r="X335" s="2640"/>
      <c r="Y335" s="2640"/>
      <c r="Z335" s="2640"/>
      <c r="AA335" s="2640"/>
      <c r="AB335" s="2640"/>
      <c r="AC335" s="2640"/>
      <c r="AD335" s="2640"/>
      <c r="AE335" s="2640"/>
      <c r="AF335" s="2640"/>
      <c r="AG335" s="2640"/>
      <c r="AH335" s="2640"/>
      <c r="AI335" s="2640"/>
      <c r="AJ335" s="2640"/>
      <c r="AK335" s="2640"/>
      <c r="AL335" s="2640"/>
      <c r="AM335" s="2640"/>
      <c r="AN335" s="2640"/>
      <c r="AO335" s="2640"/>
      <c r="AP335" s="2640"/>
      <c r="AQ335" s="2640"/>
      <c r="AR335" s="2640"/>
      <c r="AS335" s="2640"/>
      <c r="AT335" s="2640"/>
      <c r="AU335" s="2640"/>
      <c r="AV335" s="2640"/>
      <c r="AW335" s="2640"/>
      <c r="AX335" s="2640"/>
      <c r="AY335" s="2640"/>
      <c r="AZ335" s="2640"/>
      <c r="BA335" s="2640"/>
      <c r="BB335" s="2640"/>
      <c r="BC335" s="2640"/>
      <c r="BD335" s="2640"/>
      <c r="BE335" s="2640"/>
      <c r="BF335" s="2640"/>
      <c r="BG335" s="2640"/>
    </row>
    <row r="336" spans="1:59">
      <c r="A336" s="2640"/>
      <c r="B336" s="2640"/>
      <c r="C336" s="2640"/>
      <c r="D336" s="2640"/>
      <c r="E336" s="2640"/>
      <c r="F336" s="2640"/>
      <c r="G336" s="2640"/>
      <c r="H336" s="2640"/>
      <c r="I336" s="2640"/>
      <c r="J336" s="2640"/>
      <c r="K336" s="2641"/>
      <c r="L336" s="2641"/>
      <c r="M336" s="2641"/>
      <c r="N336" s="2640"/>
      <c r="O336" s="2640"/>
      <c r="P336" s="2640"/>
      <c r="Q336" s="2640"/>
      <c r="R336" s="2640"/>
      <c r="T336" s="2640"/>
      <c r="U336" s="2640"/>
      <c r="V336" s="2640"/>
      <c r="W336" s="2640"/>
      <c r="X336" s="2640"/>
      <c r="Y336" s="2640"/>
      <c r="Z336" s="2640"/>
      <c r="AA336" s="2640"/>
      <c r="AB336" s="2640"/>
      <c r="AC336" s="2640"/>
      <c r="AD336" s="2640"/>
      <c r="AE336" s="2640"/>
      <c r="AF336" s="2640"/>
      <c r="AG336" s="2640"/>
      <c r="AH336" s="2640"/>
      <c r="AI336" s="2640"/>
      <c r="AJ336" s="2640"/>
      <c r="AK336" s="2640"/>
      <c r="AL336" s="2640"/>
      <c r="AM336" s="2640"/>
      <c r="AN336" s="2640"/>
      <c r="AO336" s="2640"/>
      <c r="AP336" s="2640"/>
      <c r="AQ336" s="2640"/>
      <c r="AR336" s="2640"/>
      <c r="AS336" s="2640"/>
      <c r="AT336" s="2640"/>
      <c r="AU336" s="2640"/>
      <c r="AV336" s="2640"/>
      <c r="AW336" s="2640"/>
      <c r="AX336" s="2640"/>
      <c r="AY336" s="2640"/>
      <c r="AZ336" s="2640"/>
      <c r="BA336" s="2640"/>
      <c r="BB336" s="2640"/>
      <c r="BC336" s="2640"/>
      <c r="BD336" s="2640"/>
      <c r="BE336" s="2640"/>
      <c r="BF336" s="2640"/>
      <c r="BG336" s="2640"/>
    </row>
    <row r="337" spans="1:59">
      <c r="A337" s="2640"/>
      <c r="B337" s="2640"/>
      <c r="C337" s="2640"/>
      <c r="D337" s="2640"/>
      <c r="E337" s="2640"/>
      <c r="F337" s="2640"/>
      <c r="G337" s="2640"/>
      <c r="H337" s="2640"/>
      <c r="I337" s="2640"/>
      <c r="J337" s="2640"/>
      <c r="K337" s="2641"/>
      <c r="L337" s="2641"/>
      <c r="M337" s="2641"/>
      <c r="N337" s="2640"/>
      <c r="O337" s="2640"/>
      <c r="P337" s="2640"/>
      <c r="Q337" s="2640"/>
      <c r="R337" s="2640"/>
      <c r="T337" s="2640"/>
      <c r="U337" s="2640"/>
      <c r="V337" s="2640"/>
      <c r="W337" s="2640"/>
      <c r="X337" s="2640"/>
      <c r="Y337" s="2640"/>
      <c r="Z337" s="2640"/>
      <c r="AA337" s="2640"/>
      <c r="AB337" s="2640"/>
      <c r="AC337" s="2640"/>
      <c r="AD337" s="2640"/>
      <c r="AE337" s="2640"/>
      <c r="AF337" s="2640"/>
      <c r="AG337" s="2640"/>
      <c r="AH337" s="2640"/>
      <c r="AI337" s="2640"/>
      <c r="AJ337" s="2640"/>
      <c r="AK337" s="2640"/>
      <c r="AL337" s="2640"/>
      <c r="AM337" s="2640"/>
      <c r="AN337" s="2640"/>
      <c r="AO337" s="2640"/>
      <c r="AP337" s="2640"/>
      <c r="AQ337" s="2640"/>
      <c r="AR337" s="2640"/>
      <c r="AS337" s="2640"/>
      <c r="AT337" s="2640"/>
      <c r="AU337" s="2640"/>
      <c r="AV337" s="2640"/>
      <c r="AW337" s="2640"/>
      <c r="AX337" s="2640"/>
      <c r="AY337" s="2640"/>
      <c r="AZ337" s="2640"/>
      <c r="BA337" s="2640"/>
      <c r="BB337" s="2640"/>
      <c r="BC337" s="2640"/>
      <c r="BD337" s="2640"/>
      <c r="BE337" s="2640"/>
      <c r="BF337" s="2640"/>
      <c r="BG337" s="2640"/>
    </row>
    <row r="338" spans="1:59">
      <c r="A338" s="2640"/>
      <c r="B338" s="2640"/>
      <c r="C338" s="2640"/>
      <c r="D338" s="2640"/>
      <c r="E338" s="2640"/>
      <c r="F338" s="2640"/>
      <c r="G338" s="2640"/>
      <c r="H338" s="2640"/>
      <c r="I338" s="2640"/>
      <c r="J338" s="2640"/>
      <c r="K338" s="2641"/>
      <c r="L338" s="2641"/>
      <c r="M338" s="2641"/>
      <c r="N338" s="2640"/>
      <c r="O338" s="2640"/>
      <c r="P338" s="2640"/>
      <c r="Q338" s="2640"/>
      <c r="R338" s="2640"/>
      <c r="T338" s="2640"/>
      <c r="U338" s="2640"/>
      <c r="V338" s="2640"/>
      <c r="W338" s="2640"/>
      <c r="X338" s="2640"/>
      <c r="Y338" s="2640"/>
      <c r="Z338" s="2640"/>
      <c r="AA338" s="2640"/>
      <c r="AB338" s="2640"/>
      <c r="AC338" s="2640"/>
      <c r="AD338" s="2640"/>
      <c r="AE338" s="2640"/>
      <c r="AF338" s="2640"/>
      <c r="AG338" s="2640"/>
      <c r="AH338" s="2640"/>
      <c r="AI338" s="2640"/>
      <c r="AJ338" s="2640"/>
      <c r="AK338" s="2640"/>
      <c r="AL338" s="2640"/>
      <c r="AM338" s="2640"/>
      <c r="AN338" s="2640"/>
      <c r="AO338" s="2640"/>
      <c r="AP338" s="2640"/>
      <c r="AQ338" s="2640"/>
      <c r="AR338" s="2640"/>
      <c r="AS338" s="2640"/>
      <c r="AT338" s="2640"/>
      <c r="AU338" s="2640"/>
      <c r="AV338" s="2640"/>
      <c r="AW338" s="2640"/>
      <c r="AX338" s="2640"/>
      <c r="AY338" s="2640"/>
      <c r="AZ338" s="2640"/>
      <c r="BA338" s="2640"/>
      <c r="BB338" s="2640"/>
      <c r="BC338" s="2640"/>
      <c r="BD338" s="2640"/>
      <c r="BE338" s="2640"/>
      <c r="BF338" s="2640"/>
      <c r="BG338" s="2640"/>
    </row>
    <row r="339" spans="1:59">
      <c r="A339" s="2640"/>
      <c r="B339" s="2640"/>
      <c r="C339" s="2640"/>
      <c r="D339" s="2640"/>
      <c r="E339" s="2640"/>
      <c r="F339" s="2640"/>
      <c r="G339" s="2640"/>
      <c r="H339" s="2640"/>
      <c r="I339" s="2640"/>
      <c r="J339" s="2640"/>
      <c r="K339" s="2641"/>
      <c r="L339" s="2641"/>
      <c r="M339" s="2641"/>
      <c r="N339" s="2640"/>
      <c r="O339" s="2640"/>
      <c r="P339" s="2640"/>
      <c r="Q339" s="2640"/>
      <c r="R339" s="2640"/>
      <c r="T339" s="2640"/>
      <c r="U339" s="2640"/>
      <c r="V339" s="2640"/>
      <c r="W339" s="2640"/>
      <c r="X339" s="2640"/>
      <c r="Y339" s="2640"/>
      <c r="Z339" s="2640"/>
      <c r="AA339" s="2640"/>
      <c r="AB339" s="2640"/>
      <c r="AC339" s="2640"/>
      <c r="AD339" s="2640"/>
      <c r="AE339" s="2640"/>
      <c r="AF339" s="2640"/>
      <c r="AG339" s="2640"/>
      <c r="AH339" s="2640"/>
      <c r="AI339" s="2640"/>
      <c r="AJ339" s="2640"/>
      <c r="AK339" s="2640"/>
      <c r="AL339" s="2640"/>
      <c r="AM339" s="2640"/>
      <c r="AN339" s="2640"/>
      <c r="AO339" s="2640"/>
      <c r="AP339" s="2640"/>
      <c r="AQ339" s="2640"/>
      <c r="AR339" s="2640"/>
      <c r="AS339" s="2640"/>
      <c r="AT339" s="2640"/>
      <c r="AU339" s="2640"/>
      <c r="AV339" s="2640"/>
      <c r="AW339" s="2640"/>
      <c r="AX339" s="2640"/>
      <c r="AY339" s="2640"/>
      <c r="AZ339" s="2640"/>
      <c r="BA339" s="2640"/>
      <c r="BB339" s="2640"/>
      <c r="BC339" s="2640"/>
      <c r="BD339" s="2640"/>
      <c r="BE339" s="2640"/>
      <c r="BF339" s="2640"/>
      <c r="BG339" s="2640"/>
    </row>
    <row r="340" spans="1:59">
      <c r="A340" s="2640"/>
      <c r="B340" s="2640"/>
      <c r="C340" s="2640"/>
      <c r="D340" s="2640"/>
      <c r="E340" s="2640"/>
      <c r="F340" s="2640"/>
      <c r="G340" s="2640"/>
      <c r="H340" s="2640"/>
      <c r="I340" s="2640"/>
      <c r="J340" s="2640"/>
      <c r="K340" s="2641"/>
      <c r="L340" s="2641"/>
      <c r="M340" s="2641"/>
      <c r="N340" s="2640"/>
      <c r="O340" s="2640"/>
      <c r="P340" s="2640"/>
      <c r="Q340" s="2640"/>
      <c r="R340" s="2640"/>
      <c r="T340" s="2640"/>
      <c r="U340" s="2640"/>
      <c r="V340" s="2640"/>
      <c r="W340" s="2640"/>
      <c r="X340" s="2640"/>
      <c r="Y340" s="2640"/>
      <c r="Z340" s="2640"/>
      <c r="AA340" s="2640"/>
      <c r="AB340" s="2640"/>
      <c r="AC340" s="2640"/>
      <c r="AD340" s="2640"/>
      <c r="AE340" s="2640"/>
      <c r="AF340" s="2640"/>
      <c r="AG340" s="2640"/>
      <c r="AH340" s="2640"/>
      <c r="AI340" s="2640"/>
      <c r="AJ340" s="2640"/>
      <c r="AK340" s="2640"/>
      <c r="AL340" s="2640"/>
      <c r="AM340" s="2640"/>
      <c r="AN340" s="2640"/>
      <c r="AO340" s="2640"/>
      <c r="AP340" s="2640"/>
      <c r="AQ340" s="2640"/>
      <c r="AR340" s="2640"/>
      <c r="AS340" s="2640"/>
      <c r="AT340" s="2640"/>
      <c r="AU340" s="2640"/>
      <c r="AV340" s="2640"/>
      <c r="AW340" s="2640"/>
      <c r="AX340" s="2640"/>
      <c r="AY340" s="2640"/>
      <c r="AZ340" s="2640"/>
      <c r="BA340" s="2640"/>
      <c r="BB340" s="2640"/>
      <c r="BC340" s="2640"/>
      <c r="BD340" s="2640"/>
      <c r="BE340" s="2640"/>
      <c r="BF340" s="2640"/>
      <c r="BG340" s="2640"/>
    </row>
    <row r="341" spans="1:59">
      <c r="A341" s="2640"/>
      <c r="B341" s="2640"/>
      <c r="C341" s="2640"/>
      <c r="D341" s="2640"/>
      <c r="E341" s="2640"/>
      <c r="F341" s="2640"/>
      <c r="G341" s="2640"/>
      <c r="H341" s="2640"/>
      <c r="I341" s="2640"/>
      <c r="J341" s="2640"/>
      <c r="K341" s="2641"/>
      <c r="L341" s="2641"/>
      <c r="M341" s="2641"/>
      <c r="N341" s="2640"/>
      <c r="O341" s="2640"/>
      <c r="P341" s="2640"/>
      <c r="Q341" s="2640"/>
      <c r="R341" s="2640"/>
      <c r="T341" s="2640"/>
      <c r="U341" s="2640"/>
      <c r="V341" s="2640"/>
      <c r="W341" s="2640"/>
      <c r="X341" s="2640"/>
      <c r="Y341" s="2640"/>
      <c r="Z341" s="2640"/>
      <c r="AA341" s="2640"/>
      <c r="AB341" s="2640"/>
      <c r="AC341" s="2640"/>
      <c r="AD341" s="2640"/>
      <c r="AE341" s="2640"/>
      <c r="AF341" s="2640"/>
      <c r="AG341" s="2640"/>
      <c r="AH341" s="2640"/>
      <c r="AI341" s="2640"/>
      <c r="AJ341" s="2640"/>
      <c r="AK341" s="2640"/>
      <c r="AL341" s="2640"/>
      <c r="AM341" s="2640"/>
      <c r="AN341" s="2640"/>
      <c r="AO341" s="2640"/>
      <c r="AP341" s="2640"/>
      <c r="AQ341" s="2640"/>
      <c r="AR341" s="2640"/>
      <c r="AS341" s="2640"/>
      <c r="AT341" s="2640"/>
      <c r="AU341" s="2640"/>
      <c r="AV341" s="2640"/>
      <c r="AW341" s="2640"/>
      <c r="AX341" s="2640"/>
      <c r="AY341" s="2640"/>
      <c r="AZ341" s="2640"/>
      <c r="BA341" s="2640"/>
      <c r="BB341" s="2640"/>
      <c r="BC341" s="2640"/>
      <c r="BD341" s="2640"/>
      <c r="BE341" s="2640"/>
      <c r="BF341" s="2640"/>
      <c r="BG341" s="2640"/>
    </row>
    <row r="342" spans="1:59">
      <c r="A342" s="2640"/>
      <c r="B342" s="2640"/>
      <c r="C342" s="2640"/>
      <c r="D342" s="2640"/>
      <c r="E342" s="2640"/>
      <c r="F342" s="2640"/>
      <c r="G342" s="2640"/>
      <c r="H342" s="2640"/>
      <c r="I342" s="2640"/>
      <c r="J342" s="2640"/>
      <c r="K342" s="2641"/>
      <c r="L342" s="2641"/>
      <c r="M342" s="2641"/>
      <c r="N342" s="2640"/>
      <c r="O342" s="2640"/>
      <c r="P342" s="2640"/>
      <c r="Q342" s="2640"/>
      <c r="R342" s="2640"/>
      <c r="T342" s="2640"/>
      <c r="U342" s="2640"/>
      <c r="V342" s="2640"/>
      <c r="W342" s="2640"/>
      <c r="X342" s="2640"/>
      <c r="Y342" s="2640"/>
      <c r="Z342" s="2640"/>
      <c r="AA342" s="2640"/>
      <c r="AB342" s="2640"/>
      <c r="AC342" s="2640"/>
      <c r="AD342" s="2640"/>
      <c r="AE342" s="2640"/>
      <c r="AF342" s="2640"/>
      <c r="AG342" s="2640"/>
      <c r="AH342" s="2640"/>
      <c r="AI342" s="2640"/>
      <c r="AJ342" s="2640"/>
      <c r="AK342" s="2640"/>
      <c r="AL342" s="2640"/>
      <c r="AM342" s="2640"/>
      <c r="AN342" s="2640"/>
      <c r="AO342" s="2640"/>
      <c r="AP342" s="2640"/>
      <c r="AQ342" s="2640"/>
      <c r="AR342" s="2640"/>
      <c r="AS342" s="2640"/>
      <c r="AT342" s="2640"/>
      <c r="AU342" s="2640"/>
      <c r="AV342" s="2640"/>
      <c r="AW342" s="2640"/>
      <c r="AX342" s="2640"/>
      <c r="AY342" s="2640"/>
      <c r="AZ342" s="2640"/>
      <c r="BA342" s="2640"/>
      <c r="BB342" s="2640"/>
      <c r="BC342" s="2640"/>
      <c r="BD342" s="2640"/>
      <c r="BE342" s="2640"/>
      <c r="BF342" s="2640"/>
      <c r="BG342" s="2640"/>
    </row>
    <row r="343" spans="1:59">
      <c r="A343" s="2640"/>
      <c r="B343" s="2640"/>
      <c r="C343" s="2640"/>
      <c r="D343" s="2640"/>
      <c r="E343" s="2640"/>
      <c r="F343" s="2640"/>
      <c r="G343" s="2640"/>
      <c r="H343" s="2640"/>
      <c r="I343" s="2640"/>
      <c r="J343" s="2640"/>
      <c r="K343" s="2641"/>
      <c r="L343" s="2641"/>
      <c r="M343" s="2641"/>
      <c r="N343" s="2640"/>
      <c r="O343" s="2640"/>
      <c r="P343" s="2640"/>
      <c r="Q343" s="2640"/>
      <c r="R343" s="2640"/>
      <c r="T343" s="2640"/>
      <c r="U343" s="2640"/>
      <c r="V343" s="2640"/>
      <c r="W343" s="2640"/>
      <c r="X343" s="2640"/>
      <c r="Y343" s="2640"/>
      <c r="Z343" s="2640"/>
      <c r="AA343" s="2640"/>
      <c r="AB343" s="2640"/>
      <c r="AC343" s="2640"/>
      <c r="AD343" s="2640"/>
      <c r="AE343" s="2640"/>
      <c r="AF343" s="2640"/>
      <c r="AG343" s="2640"/>
      <c r="AH343" s="2640"/>
      <c r="AI343" s="2640"/>
      <c r="AJ343" s="2640"/>
      <c r="AK343" s="2640"/>
      <c r="AL343" s="2640"/>
      <c r="AM343" s="2640"/>
      <c r="AN343" s="2640"/>
      <c r="AO343" s="2640"/>
      <c r="AP343" s="2640"/>
      <c r="AQ343" s="2640"/>
      <c r="AR343" s="2640"/>
      <c r="AS343" s="2640"/>
      <c r="AT343" s="2640"/>
      <c r="AU343" s="2640"/>
      <c r="AV343" s="2640"/>
      <c r="AW343" s="2640"/>
      <c r="AX343" s="2640"/>
      <c r="AY343" s="2640"/>
      <c r="AZ343" s="2640"/>
      <c r="BA343" s="2640"/>
      <c r="BB343" s="2640"/>
      <c r="BC343" s="2640"/>
      <c r="BD343" s="2640"/>
      <c r="BE343" s="2640"/>
      <c r="BF343" s="2640"/>
      <c r="BG343" s="2640"/>
    </row>
    <row r="344" spans="1:59">
      <c r="A344" s="2640"/>
      <c r="B344" s="2640"/>
      <c r="C344" s="2640"/>
      <c r="D344" s="2640"/>
      <c r="E344" s="2640"/>
      <c r="F344" s="2640"/>
      <c r="G344" s="2640"/>
      <c r="H344" s="2640"/>
      <c r="I344" s="2640"/>
      <c r="J344" s="2640"/>
      <c r="K344" s="2641"/>
      <c r="L344" s="2641"/>
      <c r="M344" s="2641"/>
      <c r="N344" s="2640"/>
      <c r="O344" s="2640"/>
      <c r="P344" s="2640"/>
      <c r="Q344" s="2640"/>
      <c r="R344" s="2640"/>
      <c r="T344" s="2640"/>
      <c r="U344" s="2640"/>
      <c r="V344" s="2640"/>
      <c r="W344" s="2640"/>
      <c r="X344" s="2640"/>
      <c r="Y344" s="2640"/>
      <c r="Z344" s="2640"/>
      <c r="AA344" s="2640"/>
      <c r="AB344" s="2640"/>
      <c r="AC344" s="2640"/>
      <c r="AD344" s="2640"/>
      <c r="AE344" s="2640"/>
      <c r="AF344" s="2640"/>
      <c r="AG344" s="2640"/>
      <c r="AH344" s="2640"/>
      <c r="AI344" s="2640"/>
      <c r="AJ344" s="2640"/>
      <c r="AK344" s="2640"/>
      <c r="AL344" s="2640"/>
      <c r="AM344" s="2640"/>
      <c r="AN344" s="2640"/>
      <c r="AO344" s="2640"/>
      <c r="AP344" s="2640"/>
      <c r="AQ344" s="2640"/>
      <c r="AR344" s="2640"/>
      <c r="AS344" s="2640"/>
      <c r="AT344" s="2640"/>
      <c r="AU344" s="2640"/>
      <c r="AV344" s="2640"/>
      <c r="AW344" s="2640"/>
      <c r="AX344" s="2640"/>
      <c r="AY344" s="2640"/>
      <c r="AZ344" s="2640"/>
      <c r="BA344" s="2640"/>
      <c r="BB344" s="2640"/>
      <c r="BC344" s="2640"/>
      <c r="BD344" s="2640"/>
      <c r="BE344" s="2640"/>
      <c r="BF344" s="2640"/>
      <c r="BG344" s="2640"/>
    </row>
    <row r="345" spans="1:59">
      <c r="A345" s="2640"/>
      <c r="B345" s="2640"/>
      <c r="C345" s="2640"/>
      <c r="D345" s="2640"/>
      <c r="E345" s="2640"/>
      <c r="F345" s="2640"/>
      <c r="G345" s="2640"/>
      <c r="H345" s="2640"/>
      <c r="I345" s="2640"/>
      <c r="J345" s="2640"/>
      <c r="K345" s="2641"/>
      <c r="L345" s="2641"/>
      <c r="M345" s="2641"/>
      <c r="N345" s="2640"/>
      <c r="O345" s="2640"/>
      <c r="P345" s="2640"/>
      <c r="Q345" s="2640"/>
      <c r="R345" s="2640"/>
      <c r="T345" s="2640"/>
      <c r="U345" s="2640"/>
      <c r="V345" s="2640"/>
      <c r="W345" s="2640"/>
      <c r="X345" s="2640"/>
      <c r="Y345" s="2640"/>
      <c r="Z345" s="2640"/>
      <c r="AA345" s="2640"/>
      <c r="AB345" s="2640"/>
      <c r="AC345" s="2640"/>
      <c r="AD345" s="2640"/>
      <c r="AE345" s="2640"/>
      <c r="AF345" s="2640"/>
      <c r="AG345" s="2640"/>
      <c r="AH345" s="2640"/>
      <c r="AI345" s="2640"/>
      <c r="AJ345" s="2640"/>
      <c r="AK345" s="2640"/>
      <c r="AL345" s="2640"/>
      <c r="AM345" s="2640"/>
      <c r="AN345" s="2640"/>
      <c r="AO345" s="2640"/>
      <c r="AP345" s="2640"/>
      <c r="AQ345" s="2640"/>
      <c r="AR345" s="2640"/>
      <c r="AS345" s="2640"/>
      <c r="AT345" s="2640"/>
      <c r="AU345" s="2640"/>
      <c r="AV345" s="2640"/>
      <c r="AW345" s="2640"/>
      <c r="AX345" s="2640"/>
      <c r="AY345" s="2640"/>
      <c r="AZ345" s="2640"/>
      <c r="BA345" s="2640"/>
      <c r="BB345" s="2640"/>
      <c r="BC345" s="2640"/>
      <c r="BD345" s="2640"/>
      <c r="BE345" s="2640"/>
      <c r="BF345" s="2640"/>
      <c r="BG345" s="2640"/>
    </row>
    <row r="346" spans="1:59">
      <c r="A346" s="2640"/>
      <c r="B346" s="2640"/>
      <c r="C346" s="2640"/>
      <c r="D346" s="2640"/>
      <c r="E346" s="2640"/>
      <c r="F346" s="2640"/>
      <c r="G346" s="2640"/>
      <c r="H346" s="2640"/>
      <c r="I346" s="2640"/>
      <c r="J346" s="2640"/>
      <c r="K346" s="2641"/>
      <c r="L346" s="2641"/>
      <c r="M346" s="2641"/>
      <c r="N346" s="2640"/>
      <c r="O346" s="2640"/>
      <c r="P346" s="2640"/>
      <c r="Q346" s="2640"/>
      <c r="R346" s="2640"/>
      <c r="T346" s="2640"/>
      <c r="U346" s="2640"/>
      <c r="V346" s="2640"/>
      <c r="W346" s="2640"/>
      <c r="X346" s="2640"/>
      <c r="Y346" s="2640"/>
      <c r="Z346" s="2640"/>
      <c r="AA346" s="2640"/>
      <c r="AB346" s="2640"/>
      <c r="AC346" s="2640"/>
      <c r="AD346" s="2640"/>
      <c r="AE346" s="2640"/>
      <c r="AF346" s="2640"/>
      <c r="AG346" s="2640"/>
      <c r="AH346" s="2640"/>
      <c r="AI346" s="2640"/>
      <c r="AJ346" s="2640"/>
      <c r="AK346" s="2640"/>
      <c r="AL346" s="2640"/>
      <c r="AM346" s="2640"/>
      <c r="AN346" s="2640"/>
      <c r="AO346" s="2640"/>
      <c r="AP346" s="2640"/>
      <c r="AQ346" s="2640"/>
      <c r="AR346" s="2640"/>
      <c r="AS346" s="2640"/>
      <c r="AT346" s="2640"/>
      <c r="AU346" s="2640"/>
      <c r="AV346" s="2640"/>
      <c r="AW346" s="2640"/>
      <c r="AX346" s="2640"/>
      <c r="AY346" s="2640"/>
      <c r="AZ346" s="2640"/>
      <c r="BA346" s="2640"/>
      <c r="BB346" s="2640"/>
      <c r="BC346" s="2640"/>
      <c r="BD346" s="2640"/>
      <c r="BE346" s="2640"/>
      <c r="BF346" s="2640"/>
      <c r="BG346" s="2640"/>
    </row>
    <row r="347" spans="1:59">
      <c r="A347" s="2640"/>
      <c r="B347" s="2640"/>
      <c r="C347" s="2640"/>
      <c r="D347" s="2640"/>
      <c r="E347" s="2640"/>
      <c r="F347" s="2640"/>
      <c r="G347" s="2640"/>
      <c r="H347" s="2640"/>
      <c r="I347" s="2640"/>
      <c r="J347" s="2640"/>
      <c r="K347" s="2641"/>
      <c r="L347" s="2641"/>
      <c r="M347" s="2641"/>
      <c r="N347" s="2640"/>
      <c r="O347" s="2640"/>
      <c r="P347" s="2640"/>
      <c r="Q347" s="2640"/>
      <c r="R347" s="2640"/>
      <c r="T347" s="2640"/>
      <c r="U347" s="2640"/>
      <c r="V347" s="2640"/>
      <c r="W347" s="2640"/>
      <c r="X347" s="2640"/>
      <c r="Y347" s="2640"/>
      <c r="Z347" s="2640"/>
      <c r="AA347" s="2640"/>
      <c r="AB347" s="2640"/>
      <c r="AC347" s="2640"/>
      <c r="AD347" s="2640"/>
      <c r="AE347" s="2640"/>
      <c r="AF347" s="2640"/>
      <c r="AG347" s="2640"/>
      <c r="AH347" s="2640"/>
      <c r="AI347" s="2640"/>
      <c r="AJ347" s="2640"/>
      <c r="AK347" s="2640"/>
      <c r="AL347" s="2640"/>
      <c r="AM347" s="2640"/>
      <c r="AN347" s="2640"/>
      <c r="AO347" s="2640"/>
      <c r="AP347" s="2640"/>
      <c r="AQ347" s="2640"/>
      <c r="AR347" s="2640"/>
      <c r="AS347" s="2640"/>
      <c r="AT347" s="2640"/>
      <c r="AU347" s="2640"/>
      <c r="AV347" s="2640"/>
      <c r="AW347" s="2640"/>
      <c r="AX347" s="2640"/>
      <c r="AY347" s="2640"/>
      <c r="AZ347" s="2640"/>
      <c r="BA347" s="2640"/>
      <c r="BB347" s="2640"/>
      <c r="BC347" s="2640"/>
      <c r="BD347" s="2640"/>
      <c r="BE347" s="2640"/>
      <c r="BF347" s="2640"/>
      <c r="BG347" s="2640"/>
    </row>
    <row r="348" spans="1:59">
      <c r="A348" s="2640"/>
      <c r="B348" s="2640"/>
      <c r="C348" s="2640"/>
      <c r="D348" s="2640"/>
      <c r="E348" s="2640"/>
      <c r="F348" s="2640"/>
      <c r="G348" s="2640"/>
      <c r="H348" s="2640"/>
      <c r="I348" s="2640"/>
      <c r="J348" s="2640"/>
      <c r="K348" s="2641"/>
      <c r="L348" s="2641"/>
      <c r="M348" s="2641"/>
      <c r="N348" s="2640"/>
      <c r="O348" s="2640"/>
      <c r="P348" s="2640"/>
      <c r="Q348" s="2640"/>
      <c r="R348" s="2640"/>
      <c r="T348" s="2640"/>
      <c r="U348" s="2640"/>
      <c r="V348" s="2640"/>
      <c r="W348" s="2640"/>
      <c r="X348" s="2640"/>
      <c r="Y348" s="2640"/>
      <c r="Z348" s="2640"/>
      <c r="AA348" s="2640"/>
      <c r="AB348" s="2640"/>
      <c r="AC348" s="2640"/>
      <c r="AD348" s="2640"/>
      <c r="AE348" s="2640"/>
      <c r="AF348" s="2640"/>
      <c r="AG348" s="2640"/>
      <c r="AH348" s="2640"/>
      <c r="AI348" s="2640"/>
      <c r="AJ348" s="2640"/>
      <c r="AK348" s="2640"/>
      <c r="AL348" s="2640"/>
      <c r="AM348" s="2640"/>
      <c r="AN348" s="2640"/>
      <c r="AO348" s="2640"/>
      <c r="AP348" s="2640"/>
      <c r="AQ348" s="2640"/>
      <c r="AR348" s="2640"/>
      <c r="AS348" s="2640"/>
      <c r="AT348" s="2640"/>
      <c r="AU348" s="2640"/>
      <c r="AV348" s="2640"/>
      <c r="AW348" s="2640"/>
      <c r="AX348" s="2640"/>
      <c r="AY348" s="2640"/>
      <c r="AZ348" s="2640"/>
      <c r="BA348" s="2640"/>
      <c r="BB348" s="2640"/>
      <c r="BC348" s="2640"/>
      <c r="BD348" s="2640"/>
      <c r="BE348" s="2640"/>
      <c r="BF348" s="2640"/>
      <c r="BG348" s="2640"/>
    </row>
    <row r="349" spans="1:59">
      <c r="A349" s="2640"/>
      <c r="B349" s="2640"/>
      <c r="C349" s="2640"/>
      <c r="D349" s="2640"/>
      <c r="E349" s="2640"/>
      <c r="F349" s="2640"/>
      <c r="G349" s="2640"/>
      <c r="H349" s="2640"/>
      <c r="I349" s="2640"/>
      <c r="J349" s="2640"/>
      <c r="K349" s="2641"/>
      <c r="L349" s="2641"/>
      <c r="M349" s="2641"/>
      <c r="N349" s="2640"/>
      <c r="O349" s="2640"/>
      <c r="P349" s="2640"/>
      <c r="Q349" s="2640"/>
      <c r="R349" s="2640"/>
      <c r="T349" s="2640"/>
      <c r="U349" s="2640"/>
      <c r="V349" s="2640"/>
      <c r="W349" s="2640"/>
      <c r="X349" s="2640"/>
      <c r="Y349" s="2640"/>
      <c r="Z349" s="2640"/>
      <c r="AA349" s="2640"/>
      <c r="AB349" s="2640"/>
      <c r="AC349" s="2640"/>
      <c r="AD349" s="2640"/>
      <c r="AE349" s="2640"/>
      <c r="AF349" s="2640"/>
      <c r="AG349" s="2640"/>
      <c r="AH349" s="2640"/>
      <c r="AI349" s="2640"/>
      <c r="AJ349" s="2640"/>
      <c r="AK349" s="2640"/>
      <c r="AL349" s="2640"/>
      <c r="AM349" s="2640"/>
      <c r="AN349" s="2640"/>
      <c r="AO349" s="2640"/>
      <c r="AP349" s="2640"/>
      <c r="AQ349" s="2640"/>
      <c r="AR349" s="2640"/>
      <c r="AS349" s="2640"/>
      <c r="AT349" s="2640"/>
      <c r="AU349" s="2640"/>
      <c r="AV349" s="2640"/>
      <c r="AW349" s="2640"/>
      <c r="AX349" s="2640"/>
      <c r="AY349" s="2640"/>
      <c r="AZ349" s="2640"/>
      <c r="BA349" s="2640"/>
      <c r="BB349" s="2640"/>
      <c r="BC349" s="2640"/>
      <c r="BD349" s="2640"/>
      <c r="BE349" s="2640"/>
      <c r="BF349" s="2640"/>
      <c r="BG349" s="2640"/>
    </row>
    <row r="350" spans="1:59">
      <c r="A350" s="2640"/>
      <c r="B350" s="2640"/>
      <c r="C350" s="2640"/>
      <c r="D350" s="2640"/>
      <c r="E350" s="2640"/>
      <c r="F350" s="2640"/>
      <c r="G350" s="2640"/>
      <c r="H350" s="2640"/>
      <c r="I350" s="2640"/>
      <c r="J350" s="2640"/>
      <c r="K350" s="2641"/>
      <c r="L350" s="2641"/>
      <c r="M350" s="2641"/>
      <c r="N350" s="2640"/>
      <c r="O350" s="2640"/>
      <c r="P350" s="2640"/>
      <c r="Q350" s="2640"/>
      <c r="R350" s="2640"/>
      <c r="T350" s="2640"/>
      <c r="U350" s="2640"/>
      <c r="V350" s="2640"/>
      <c r="W350" s="2640"/>
      <c r="X350" s="2640"/>
      <c r="Y350" s="2640"/>
      <c r="Z350" s="2640"/>
      <c r="AA350" s="2640"/>
      <c r="AB350" s="2640"/>
      <c r="AC350" s="2640"/>
      <c r="AD350" s="2640"/>
      <c r="AE350" s="2640"/>
      <c r="AF350" s="2640"/>
      <c r="AG350" s="2640"/>
      <c r="AH350" s="2640"/>
      <c r="AI350" s="2640"/>
      <c r="AJ350" s="2640"/>
      <c r="AK350" s="2640"/>
      <c r="AL350" s="2640"/>
      <c r="AM350" s="2640"/>
      <c r="AN350" s="2640"/>
      <c r="AO350" s="2640"/>
      <c r="AP350" s="2640"/>
      <c r="AQ350" s="2640"/>
      <c r="AR350" s="2640"/>
      <c r="AS350" s="2640"/>
      <c r="AT350" s="2640"/>
      <c r="AU350" s="2640"/>
      <c r="AV350" s="2640"/>
      <c r="AW350" s="2640"/>
      <c r="AX350" s="2640"/>
      <c r="AY350" s="2640"/>
      <c r="AZ350" s="2640"/>
      <c r="BA350" s="2640"/>
      <c r="BB350" s="2640"/>
      <c r="BC350" s="2640"/>
      <c r="BD350" s="2640"/>
      <c r="BE350" s="2640"/>
      <c r="BF350" s="2640"/>
      <c r="BG350" s="2640"/>
    </row>
    <row r="351" spans="1:59">
      <c r="A351" s="2640"/>
      <c r="B351" s="2640"/>
      <c r="C351" s="2640"/>
      <c r="D351" s="2640"/>
      <c r="E351" s="2640"/>
      <c r="F351" s="2640"/>
      <c r="G351" s="2640"/>
      <c r="H351" s="2640"/>
      <c r="I351" s="2640"/>
      <c r="J351" s="2640"/>
      <c r="K351" s="2641"/>
      <c r="L351" s="2641"/>
      <c r="M351" s="2641"/>
      <c r="N351" s="2640"/>
      <c r="O351" s="2640"/>
      <c r="P351" s="2640"/>
      <c r="Q351" s="2640"/>
      <c r="R351" s="2640"/>
      <c r="T351" s="2640"/>
      <c r="U351" s="2640"/>
      <c r="V351" s="2640"/>
      <c r="W351" s="2640"/>
      <c r="X351" s="2640"/>
      <c r="Y351" s="2640"/>
      <c r="Z351" s="2640"/>
      <c r="AA351" s="2640"/>
      <c r="AB351" s="2640"/>
      <c r="AC351" s="2640"/>
      <c r="AD351" s="2640"/>
      <c r="AE351" s="2640"/>
      <c r="AF351" s="2640"/>
      <c r="AG351" s="2640"/>
      <c r="AH351" s="2640"/>
      <c r="AI351" s="2640"/>
      <c r="AJ351" s="2640"/>
      <c r="AK351" s="2640"/>
      <c r="AL351" s="2640"/>
      <c r="AM351" s="2640"/>
      <c r="AN351" s="2640"/>
      <c r="AO351" s="2640"/>
      <c r="AP351" s="2640"/>
      <c r="AQ351" s="2640"/>
      <c r="AR351" s="2640"/>
      <c r="AS351" s="2640"/>
      <c r="AT351" s="2640"/>
      <c r="AU351" s="2640"/>
      <c r="AV351" s="2640"/>
      <c r="AW351" s="2640"/>
      <c r="AX351" s="2640"/>
      <c r="AY351" s="2640"/>
      <c r="AZ351" s="2640"/>
      <c r="BA351" s="2640"/>
      <c r="BB351" s="2640"/>
      <c r="BC351" s="2640"/>
      <c r="BD351" s="2640"/>
      <c r="BE351" s="2640"/>
      <c r="BF351" s="2640"/>
      <c r="BG351" s="2640"/>
    </row>
    <row r="352" spans="1:59">
      <c r="A352" s="2640"/>
      <c r="B352" s="2640"/>
      <c r="C352" s="2640"/>
      <c r="D352" s="2640"/>
      <c r="E352" s="2640"/>
      <c r="F352" s="2640"/>
      <c r="G352" s="2640"/>
      <c r="H352" s="2640"/>
      <c r="I352" s="2640"/>
      <c r="J352" s="2640"/>
      <c r="K352" s="2641"/>
      <c r="L352" s="2641"/>
      <c r="M352" s="2641"/>
      <c r="N352" s="2640"/>
      <c r="O352" s="2640"/>
      <c r="P352" s="2640"/>
      <c r="Q352" s="2640"/>
      <c r="R352" s="2640"/>
      <c r="T352" s="2640"/>
      <c r="U352" s="2640"/>
      <c r="V352" s="2640"/>
      <c r="W352" s="2640"/>
      <c r="X352" s="2640"/>
      <c r="Y352" s="2640"/>
      <c r="Z352" s="2640"/>
      <c r="AA352" s="2640"/>
      <c r="AB352" s="2640"/>
      <c r="AC352" s="2640"/>
      <c r="AD352" s="2640"/>
      <c r="AE352" s="2640"/>
      <c r="AF352" s="2640"/>
      <c r="AG352" s="2640"/>
      <c r="AH352" s="2640"/>
      <c r="AI352" s="2640"/>
      <c r="AJ352" s="2640"/>
      <c r="AK352" s="2640"/>
      <c r="AL352" s="2640"/>
      <c r="AM352" s="2640"/>
      <c r="AN352" s="2640"/>
      <c r="AO352" s="2640"/>
      <c r="AP352" s="2640"/>
      <c r="AQ352" s="2640"/>
      <c r="AR352" s="2640"/>
      <c r="AS352" s="2640"/>
      <c r="AT352" s="2640"/>
      <c r="AU352" s="2640"/>
      <c r="AV352" s="2640"/>
      <c r="AW352" s="2640"/>
      <c r="AX352" s="2640"/>
      <c r="AY352" s="2640"/>
      <c r="AZ352" s="2640"/>
      <c r="BA352" s="2640"/>
      <c r="BB352" s="2640"/>
      <c r="BC352" s="2640"/>
      <c r="BD352" s="2640"/>
      <c r="BE352" s="2640"/>
      <c r="BF352" s="2640"/>
      <c r="BG352" s="2640"/>
    </row>
    <row r="353" spans="1:59">
      <c r="A353" s="2640"/>
      <c r="B353" s="2640"/>
      <c r="C353" s="2640"/>
      <c r="D353" s="2640"/>
      <c r="E353" s="2640"/>
      <c r="F353" s="2640"/>
      <c r="G353" s="2640"/>
      <c r="H353" s="2640"/>
      <c r="I353" s="2640"/>
      <c r="J353" s="2640"/>
      <c r="K353" s="2641"/>
      <c r="L353" s="2641"/>
      <c r="M353" s="2641"/>
      <c r="N353" s="2640"/>
      <c r="O353" s="2640"/>
      <c r="P353" s="2640"/>
      <c r="Q353" s="2640"/>
      <c r="R353" s="2640"/>
      <c r="T353" s="2640"/>
      <c r="U353" s="2640"/>
      <c r="V353" s="2640"/>
      <c r="W353" s="2640"/>
      <c r="X353" s="2640"/>
      <c r="Y353" s="2640"/>
      <c r="Z353" s="2640"/>
      <c r="AA353" s="2640"/>
      <c r="AB353" s="2640"/>
      <c r="AC353" s="2640"/>
      <c r="AD353" s="2640"/>
      <c r="AE353" s="2640"/>
      <c r="AF353" s="2640"/>
      <c r="AG353" s="2640"/>
      <c r="AH353" s="2640"/>
      <c r="AI353" s="2640"/>
      <c r="AJ353" s="2640"/>
      <c r="AK353" s="2640"/>
      <c r="AL353" s="2640"/>
      <c r="AM353" s="2640"/>
      <c r="AN353" s="2640"/>
      <c r="AO353" s="2640"/>
      <c r="AP353" s="2640"/>
      <c r="AQ353" s="2640"/>
      <c r="AR353" s="2640"/>
      <c r="AS353" s="2640"/>
      <c r="AT353" s="2640"/>
      <c r="AU353" s="2640"/>
      <c r="AV353" s="2640"/>
      <c r="AW353" s="2640"/>
      <c r="AX353" s="2640"/>
      <c r="AY353" s="2640"/>
      <c r="AZ353" s="2640"/>
      <c r="BA353" s="2640"/>
      <c r="BB353" s="2640"/>
      <c r="BC353" s="2640"/>
      <c r="BD353" s="2640"/>
      <c r="BE353" s="2640"/>
      <c r="BF353" s="2640"/>
      <c r="BG353" s="2640"/>
    </row>
  </sheetData>
  <phoneticPr fontId="2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D102"/>
  <sheetViews>
    <sheetView topLeftCell="A82" workbookViewId="0">
      <selection activeCell="B27" sqref="B27"/>
    </sheetView>
  </sheetViews>
  <sheetFormatPr defaultRowHeight="13.5"/>
  <cols>
    <col min="1" max="1" width="9.125" style="2784" bestFit="1" customWidth="1"/>
    <col min="2" max="2" width="11.625" style="2784" customWidth="1"/>
    <col min="3" max="3" width="10.75" style="2784" customWidth="1"/>
    <col min="4" max="36" width="9.5" style="2784" customWidth="1"/>
    <col min="37" max="37" width="10.625" style="2784" customWidth="1"/>
    <col min="38" max="39" width="9.5" style="2784" customWidth="1"/>
    <col min="40" max="40" width="9.125" style="2784" bestFit="1" customWidth="1"/>
    <col min="41" max="41" width="9.375" style="2784" customWidth="1"/>
    <col min="42" max="42" width="9.125" style="2784" bestFit="1" customWidth="1"/>
    <col min="43" max="43" width="9.375" style="2784" customWidth="1"/>
    <col min="44" max="44" width="9.125" style="2784" bestFit="1" customWidth="1"/>
    <col min="45" max="45" width="10.5" style="2784" customWidth="1"/>
    <col min="46" max="46" width="9.125" style="2784" bestFit="1" customWidth="1"/>
    <col min="47" max="49" width="9.125" style="2784" customWidth="1"/>
    <col min="50" max="50" width="9.125" style="2784" bestFit="1" customWidth="1"/>
    <col min="51" max="51" width="10" style="2784" customWidth="1"/>
    <col min="52" max="52" width="9.125" style="2784" bestFit="1" customWidth="1"/>
    <col min="53" max="53" width="10.5" style="2784" customWidth="1"/>
    <col min="54" max="54" width="9.125" style="2784" bestFit="1" customWidth="1"/>
    <col min="55" max="16384" width="9" style="2784"/>
  </cols>
  <sheetData>
    <row r="1" spans="1:56" ht="14.25">
      <c r="A1" s="2781" t="s">
        <v>411</v>
      </c>
      <c r="B1" s="2782"/>
      <c r="C1" s="2783"/>
      <c r="D1" s="2783"/>
      <c r="E1" s="2783"/>
      <c r="F1" s="2783"/>
      <c r="G1" s="2640" t="s">
        <v>93</v>
      </c>
      <c r="H1" s="2783"/>
      <c r="I1" s="2783"/>
      <c r="J1" s="2783"/>
      <c r="K1" s="2783"/>
      <c r="L1" s="2783"/>
      <c r="M1" s="2783"/>
      <c r="N1" s="2783"/>
      <c r="O1" s="2783"/>
      <c r="P1" s="2783"/>
      <c r="Q1" s="2783"/>
      <c r="R1" s="2783"/>
      <c r="S1" s="2783"/>
      <c r="T1" s="2783"/>
      <c r="U1" s="2783"/>
      <c r="V1" s="2783"/>
      <c r="W1" s="2783"/>
      <c r="X1" s="2783"/>
      <c r="Y1" s="2783"/>
      <c r="Z1" s="2783"/>
      <c r="AA1" s="2783"/>
      <c r="AB1" s="2783"/>
      <c r="AC1" s="2783"/>
      <c r="AD1" s="2783"/>
      <c r="AE1" s="2783"/>
      <c r="AF1" s="2783"/>
      <c r="AG1" s="2783"/>
      <c r="AH1" s="2783"/>
      <c r="AI1" s="2783"/>
      <c r="AJ1" s="2783"/>
      <c r="AK1" s="2783"/>
      <c r="AL1" s="2783"/>
      <c r="AM1" s="2783"/>
      <c r="AN1" s="2783"/>
      <c r="AO1" s="2783"/>
      <c r="AP1" s="2783"/>
      <c r="AQ1" s="2783"/>
      <c r="AR1" s="2783"/>
      <c r="AS1" s="2783"/>
      <c r="AT1" s="2783"/>
      <c r="AU1" s="2783"/>
      <c r="AV1" s="2783"/>
      <c r="AW1" s="2783"/>
      <c r="AX1" s="2783"/>
      <c r="AY1" s="2783"/>
      <c r="AZ1" s="2783"/>
      <c r="BA1" s="2783"/>
      <c r="BB1" s="2783"/>
      <c r="BC1" s="2783"/>
      <c r="BD1" s="2783"/>
    </row>
    <row r="2" spans="1:56">
      <c r="A2" s="2640"/>
      <c r="B2" s="2640"/>
      <c r="C2" s="2783"/>
      <c r="D2" s="2783"/>
      <c r="E2" s="2783"/>
      <c r="F2" s="2783"/>
      <c r="G2" s="2783"/>
      <c r="H2" s="2783"/>
      <c r="I2" s="2783"/>
      <c r="J2" s="2783"/>
      <c r="K2" s="2783"/>
      <c r="L2" s="2783"/>
      <c r="M2" s="2783"/>
      <c r="N2" s="2783"/>
      <c r="O2" s="2783"/>
      <c r="P2" s="2783"/>
      <c r="Q2" s="2783"/>
      <c r="R2" s="2783"/>
      <c r="S2" s="2783"/>
      <c r="T2" s="2783"/>
      <c r="U2" s="2783"/>
      <c r="V2" s="2783"/>
      <c r="W2" s="2783"/>
      <c r="X2" s="2783"/>
      <c r="Y2" s="2783"/>
      <c r="Z2" s="2783"/>
      <c r="AA2" s="2783"/>
      <c r="AB2" s="2783"/>
      <c r="AC2" s="2783"/>
      <c r="AD2" s="2783"/>
      <c r="AE2" s="2783"/>
      <c r="AF2" s="2783"/>
      <c r="AG2" s="2783"/>
      <c r="AH2" s="2783"/>
      <c r="AI2" s="2783"/>
      <c r="AJ2" s="2783"/>
      <c r="AK2" s="2783"/>
      <c r="AL2" s="2785"/>
      <c r="AM2" s="2785" t="s">
        <v>412</v>
      </c>
      <c r="AN2" s="2783"/>
      <c r="AO2" s="2783"/>
      <c r="AP2" s="2783"/>
      <c r="AQ2" s="2783"/>
      <c r="AR2" s="2783"/>
      <c r="AS2" s="2783"/>
      <c r="AT2" s="2783"/>
      <c r="AU2" s="2783"/>
      <c r="AV2" s="2783"/>
      <c r="AW2" s="2785" t="s">
        <v>412</v>
      </c>
      <c r="AX2" s="2783"/>
      <c r="AY2" s="2783"/>
      <c r="AZ2" s="2783"/>
      <c r="BA2" s="2783"/>
      <c r="BB2" s="2783"/>
      <c r="BC2" s="2783"/>
      <c r="BD2" s="2785" t="s">
        <v>412</v>
      </c>
    </row>
    <row r="3" spans="1:56" s="2783" customFormat="1" ht="6.75" customHeight="1">
      <c r="A3" s="2645"/>
      <c r="B3" s="2646"/>
      <c r="C3" s="2786"/>
      <c r="D3" s="2787"/>
      <c r="E3" s="2787"/>
      <c r="F3" s="2787"/>
      <c r="G3" s="2787"/>
      <c r="H3" s="2787"/>
      <c r="I3" s="2787"/>
      <c r="J3" s="2787"/>
      <c r="K3" s="2787"/>
      <c r="L3" s="2787"/>
      <c r="M3" s="2787"/>
      <c r="N3" s="2787"/>
      <c r="O3" s="2787"/>
      <c r="P3" s="2787"/>
      <c r="Q3" s="2787"/>
      <c r="R3" s="2787"/>
      <c r="S3" s="2787"/>
      <c r="T3" s="2787"/>
      <c r="U3" s="2787"/>
      <c r="V3" s="2787"/>
      <c r="W3" s="2787"/>
      <c r="X3" s="2787"/>
      <c r="Y3" s="2787"/>
      <c r="Z3" s="2787"/>
      <c r="AA3" s="2787"/>
      <c r="AB3" s="2787"/>
      <c r="AC3" s="2787"/>
      <c r="AD3" s="2787"/>
      <c r="AE3" s="2787"/>
      <c r="AF3" s="2787"/>
      <c r="AG3" s="2787"/>
      <c r="AH3" s="2787"/>
      <c r="AI3" s="2787"/>
      <c r="AJ3" s="2787"/>
      <c r="AK3" s="2787"/>
      <c r="AL3" s="2788"/>
      <c r="AM3" s="2789"/>
      <c r="AO3" s="2790"/>
      <c r="AP3" s="2791"/>
      <c r="AQ3" s="2790"/>
      <c r="AR3" s="2791"/>
      <c r="AS3" s="2790"/>
      <c r="AT3" s="2791"/>
      <c r="AU3" s="2792"/>
      <c r="AV3" s="2792"/>
      <c r="AW3" s="2791"/>
      <c r="AY3" s="2790"/>
      <c r="AZ3" s="2792"/>
      <c r="BA3" s="2790"/>
      <c r="BB3" s="2791"/>
      <c r="BC3" s="2792"/>
      <c r="BD3" s="2791"/>
    </row>
    <row r="4" spans="1:56" s="2783" customFormat="1" ht="18.75" customHeight="1">
      <c r="A4" s="2654" t="s">
        <v>105</v>
      </c>
      <c r="B4" s="2655"/>
      <c r="C4" s="2793" t="s">
        <v>413</v>
      </c>
      <c r="D4" s="2794" t="s">
        <v>414</v>
      </c>
      <c r="E4" s="2795" t="s">
        <v>415</v>
      </c>
      <c r="F4" s="2794" t="s">
        <v>416</v>
      </c>
      <c r="G4" s="2796" t="s">
        <v>417</v>
      </c>
      <c r="H4" s="2793" t="s">
        <v>418</v>
      </c>
      <c r="I4" s="2787"/>
      <c r="J4" s="2787"/>
      <c r="K4" s="2787"/>
      <c r="L4" s="2787"/>
      <c r="M4" s="2787"/>
      <c r="N4" s="2787"/>
      <c r="O4" s="2787"/>
      <c r="P4" s="2787"/>
      <c r="Q4" s="2787"/>
      <c r="R4" s="2787"/>
      <c r="S4" s="2787"/>
      <c r="T4" s="2787"/>
      <c r="U4" s="2787"/>
      <c r="V4" s="2787"/>
      <c r="W4" s="2788"/>
      <c r="X4" s="3912" t="s">
        <v>1019</v>
      </c>
      <c r="Y4" s="3915" t="s">
        <v>419</v>
      </c>
      <c r="Z4" s="3925" t="s">
        <v>1020</v>
      </c>
      <c r="AA4" s="3915" t="s">
        <v>1021</v>
      </c>
      <c r="AB4" s="3915" t="s">
        <v>1022</v>
      </c>
      <c r="AC4" s="3915" t="s">
        <v>1023</v>
      </c>
      <c r="AD4" s="3915" t="s">
        <v>1024</v>
      </c>
      <c r="AE4" s="3922" t="s">
        <v>1025</v>
      </c>
      <c r="AF4" s="3915" t="s">
        <v>1026</v>
      </c>
      <c r="AG4" s="3915" t="s">
        <v>225</v>
      </c>
      <c r="AH4" s="3915" t="s">
        <v>1027</v>
      </c>
      <c r="AI4" s="3915" t="s">
        <v>1028</v>
      </c>
      <c r="AJ4" s="3915" t="s">
        <v>1029</v>
      </c>
      <c r="AK4" s="3915" t="s">
        <v>420</v>
      </c>
      <c r="AL4" s="3914" t="s">
        <v>421</v>
      </c>
      <c r="AM4" s="2795" t="s">
        <v>422</v>
      </c>
      <c r="AO4" s="2797" t="s">
        <v>643</v>
      </c>
      <c r="AP4" s="2798"/>
      <c r="AQ4" s="2797" t="s">
        <v>644</v>
      </c>
      <c r="AR4" s="2799"/>
      <c r="AS4" s="2790" t="s">
        <v>645</v>
      </c>
      <c r="AT4" s="2791"/>
      <c r="AU4" s="3914" t="s">
        <v>646</v>
      </c>
      <c r="AV4" s="3919"/>
      <c r="AW4" s="3919"/>
      <c r="AY4" s="2797" t="s">
        <v>418</v>
      </c>
      <c r="AZ4" s="2799"/>
      <c r="BA4" s="2797" t="s">
        <v>647</v>
      </c>
      <c r="BB4" s="2798"/>
      <c r="BC4" s="3926" t="s">
        <v>646</v>
      </c>
      <c r="BD4" s="3921"/>
    </row>
    <row r="5" spans="1:56" s="2783" customFormat="1" ht="21" customHeight="1">
      <c r="A5" s="2654"/>
      <c r="B5" s="2655"/>
      <c r="C5" s="2793"/>
      <c r="D5" s="2795"/>
      <c r="E5" s="2795"/>
      <c r="F5" s="2795"/>
      <c r="G5" s="2796"/>
      <c r="H5" s="2795"/>
      <c r="I5" s="2800" t="s">
        <v>1030</v>
      </c>
      <c r="J5" s="2801" t="s">
        <v>1031</v>
      </c>
      <c r="K5" s="2800" t="s">
        <v>1032</v>
      </c>
      <c r="L5" s="2800" t="s">
        <v>1033</v>
      </c>
      <c r="M5" s="2800" t="s">
        <v>1034</v>
      </c>
      <c r="N5" s="2800" t="s">
        <v>1035</v>
      </c>
      <c r="O5" s="2800" t="s">
        <v>1036</v>
      </c>
      <c r="P5" s="2800" t="s">
        <v>1037</v>
      </c>
      <c r="Q5" s="2800" t="s">
        <v>1038</v>
      </c>
      <c r="R5" s="2800" t="s">
        <v>1039</v>
      </c>
      <c r="S5" s="2800" t="s">
        <v>1040</v>
      </c>
      <c r="T5" s="2800" t="s">
        <v>1041</v>
      </c>
      <c r="U5" s="2800" t="s">
        <v>1042</v>
      </c>
      <c r="V5" s="2789" t="s">
        <v>1043</v>
      </c>
      <c r="W5" s="2800" t="s">
        <v>1044</v>
      </c>
      <c r="X5" s="3913"/>
      <c r="Y5" s="3916"/>
      <c r="Z5" s="3925"/>
      <c r="AA5" s="3916"/>
      <c r="AB5" s="3916"/>
      <c r="AC5" s="3916"/>
      <c r="AD5" s="3916"/>
      <c r="AE5" s="3923"/>
      <c r="AF5" s="3916"/>
      <c r="AG5" s="3916"/>
      <c r="AH5" s="3916"/>
      <c r="AI5" s="3916"/>
      <c r="AJ5" s="3916"/>
      <c r="AK5" s="3916"/>
      <c r="AL5" s="3914"/>
      <c r="AM5" s="2795" t="s">
        <v>423</v>
      </c>
      <c r="AO5" s="2797"/>
      <c r="AP5" s="2802" t="s">
        <v>423</v>
      </c>
      <c r="AQ5" s="2797"/>
      <c r="AR5" s="2803" t="s">
        <v>423</v>
      </c>
      <c r="AS5" s="2797"/>
      <c r="AT5" s="2794" t="s">
        <v>423</v>
      </c>
      <c r="AU5" s="2791" t="s">
        <v>643</v>
      </c>
      <c r="AV5" s="2804" t="s">
        <v>644</v>
      </c>
      <c r="AW5" s="2804" t="s">
        <v>645</v>
      </c>
      <c r="AY5" s="2797"/>
      <c r="AZ5" s="2802" t="s">
        <v>423</v>
      </c>
      <c r="BA5" s="2797"/>
      <c r="BB5" s="2794" t="s">
        <v>423</v>
      </c>
      <c r="BC5" s="2792" t="s">
        <v>418</v>
      </c>
      <c r="BD5" s="2804" t="s">
        <v>647</v>
      </c>
    </row>
    <row r="6" spans="1:56" s="2783" customFormat="1" ht="9.75" customHeight="1">
      <c r="A6" s="2677"/>
      <c r="B6" s="2678"/>
      <c r="C6" s="2805"/>
      <c r="D6" s="2806"/>
      <c r="E6" s="2806"/>
      <c r="F6" s="2806"/>
      <c r="G6" s="2796"/>
      <c r="H6" s="2806"/>
      <c r="I6" s="2806"/>
      <c r="J6" s="2806"/>
      <c r="K6" s="2806"/>
      <c r="L6" s="2806"/>
      <c r="M6" s="2806"/>
      <c r="N6" s="2806"/>
      <c r="O6" s="2806"/>
      <c r="P6" s="2806"/>
      <c r="Q6" s="2806"/>
      <c r="R6" s="2806"/>
      <c r="S6" s="2806"/>
      <c r="T6" s="2806"/>
      <c r="U6" s="2806"/>
      <c r="V6" s="2806"/>
      <c r="W6" s="2806"/>
      <c r="X6" s="3914"/>
      <c r="Y6" s="2806"/>
      <c r="Z6" s="2796"/>
      <c r="AA6" s="2806"/>
      <c r="AB6" s="2806"/>
      <c r="AC6" s="2806"/>
      <c r="AD6" s="2806"/>
      <c r="AE6" s="2806"/>
      <c r="AF6" s="3924"/>
      <c r="AG6" s="2806"/>
      <c r="AH6" s="2806"/>
      <c r="AI6" s="2806"/>
      <c r="AJ6" s="2807"/>
      <c r="AK6" s="2806"/>
      <c r="AL6" s="2796"/>
      <c r="AM6" s="2806" t="s">
        <v>122</v>
      </c>
      <c r="AO6" s="2797"/>
      <c r="AP6" s="2808" t="s">
        <v>2179</v>
      </c>
      <c r="AQ6" s="2797"/>
      <c r="AR6" s="2797" t="s">
        <v>122</v>
      </c>
      <c r="AS6" s="2797"/>
      <c r="AT6" s="2808" t="s">
        <v>122</v>
      </c>
      <c r="AU6" s="2809"/>
      <c r="AV6" s="2810"/>
      <c r="AW6" s="2810"/>
      <c r="AY6" s="2797"/>
      <c r="AZ6" s="2808" t="s">
        <v>2179</v>
      </c>
      <c r="BA6" s="2797"/>
      <c r="BB6" s="2808" t="s">
        <v>122</v>
      </c>
      <c r="BC6" s="2799"/>
      <c r="BD6" s="2808"/>
    </row>
    <row r="7" spans="1:56">
      <c r="A7" s="2724" t="s">
        <v>90</v>
      </c>
      <c r="B7" s="2689" t="s">
        <v>2172</v>
      </c>
      <c r="C7" s="2811">
        <v>5092730</v>
      </c>
      <c r="D7" s="2811">
        <v>10971</v>
      </c>
      <c r="E7" s="2812">
        <v>1501</v>
      </c>
      <c r="F7" s="2813">
        <v>4319</v>
      </c>
      <c r="G7" s="2812">
        <v>1779</v>
      </c>
      <c r="H7" s="2812">
        <v>1345318</v>
      </c>
      <c r="I7" s="2812">
        <v>193507</v>
      </c>
      <c r="J7" s="2812">
        <v>14025</v>
      </c>
      <c r="K7" s="2812">
        <v>23459</v>
      </c>
      <c r="L7" s="2812">
        <v>125153</v>
      </c>
      <c r="M7" s="2812">
        <v>5169</v>
      </c>
      <c r="N7" s="2812">
        <v>34451</v>
      </c>
      <c r="O7" s="2812">
        <v>171137</v>
      </c>
      <c r="P7" s="2812">
        <v>74019</v>
      </c>
      <c r="Q7" s="2812">
        <v>252291</v>
      </c>
      <c r="R7" s="2812">
        <v>41792</v>
      </c>
      <c r="S7" s="2812">
        <v>102761</v>
      </c>
      <c r="T7" s="2812">
        <v>74093</v>
      </c>
      <c r="U7" s="2812">
        <v>127486</v>
      </c>
      <c r="V7" s="2812">
        <v>22817</v>
      </c>
      <c r="W7" s="2812">
        <v>83157</v>
      </c>
      <c r="X7" s="2812">
        <v>204708</v>
      </c>
      <c r="Y7" s="2814">
        <v>213891</v>
      </c>
      <c r="Z7" s="2812">
        <v>466342</v>
      </c>
      <c r="AA7" s="2812">
        <v>309945</v>
      </c>
      <c r="AB7" s="2812">
        <v>167628</v>
      </c>
      <c r="AC7" s="2812">
        <v>154803</v>
      </c>
      <c r="AD7" s="2812">
        <v>232841</v>
      </c>
      <c r="AE7" s="2812">
        <v>654751</v>
      </c>
      <c r="AF7" s="2812">
        <v>256907</v>
      </c>
      <c r="AG7" s="2812">
        <v>194434</v>
      </c>
      <c r="AH7" s="2812">
        <v>217532</v>
      </c>
      <c r="AI7" s="2812">
        <v>334500</v>
      </c>
      <c r="AJ7" s="2812">
        <v>299547</v>
      </c>
      <c r="AK7" s="2814">
        <v>5071716</v>
      </c>
      <c r="AL7" s="2813">
        <v>21014</v>
      </c>
      <c r="AM7" s="2815" t="s">
        <v>242</v>
      </c>
      <c r="AN7" s="2783"/>
      <c r="AO7" s="2816">
        <v>16791</v>
      </c>
      <c r="AP7" s="2817" t="s">
        <v>242</v>
      </c>
      <c r="AQ7" s="2818">
        <v>1560988</v>
      </c>
      <c r="AR7" s="2819" t="s">
        <v>242</v>
      </c>
      <c r="AS7" s="2816">
        <v>3493936</v>
      </c>
      <c r="AT7" s="2817" t="s">
        <v>242</v>
      </c>
      <c r="AU7" s="2820" t="s">
        <v>242</v>
      </c>
      <c r="AV7" s="2820" t="s">
        <v>242</v>
      </c>
      <c r="AW7" s="2820" t="s">
        <v>242</v>
      </c>
      <c r="AX7" s="2783"/>
      <c r="AY7" s="2816">
        <v>1345318</v>
      </c>
      <c r="AZ7" s="2821" t="s">
        <v>242</v>
      </c>
      <c r="BA7" s="2816">
        <v>3726397</v>
      </c>
      <c r="BB7" s="2817" t="s">
        <v>242</v>
      </c>
      <c r="BC7" s="2822" t="s">
        <v>242</v>
      </c>
      <c r="BD7" s="2823" t="s">
        <v>242</v>
      </c>
    </row>
    <row r="8" spans="1:56">
      <c r="A8" s="2700">
        <v>-2006</v>
      </c>
      <c r="B8" s="2701" t="s">
        <v>2173</v>
      </c>
      <c r="C8" s="2824">
        <v>5076741</v>
      </c>
      <c r="D8" s="2824">
        <v>14611</v>
      </c>
      <c r="E8" s="2825">
        <v>1458</v>
      </c>
      <c r="F8" s="2826">
        <v>5719</v>
      </c>
      <c r="G8" s="2825">
        <v>1749</v>
      </c>
      <c r="H8" s="2825">
        <v>1338635</v>
      </c>
      <c r="I8" s="2825">
        <v>192331</v>
      </c>
      <c r="J8" s="2825">
        <v>14054</v>
      </c>
      <c r="K8" s="2825">
        <v>24061</v>
      </c>
      <c r="L8" s="2825">
        <v>120189</v>
      </c>
      <c r="M8" s="2825">
        <v>5442</v>
      </c>
      <c r="N8" s="2825">
        <v>33249</v>
      </c>
      <c r="O8" s="2825">
        <v>179650</v>
      </c>
      <c r="P8" s="2825">
        <v>76012</v>
      </c>
      <c r="Q8" s="2825">
        <v>254853</v>
      </c>
      <c r="R8" s="2825">
        <v>48741</v>
      </c>
      <c r="S8" s="2825">
        <v>103070</v>
      </c>
      <c r="T8" s="2825">
        <v>58482</v>
      </c>
      <c r="U8" s="2825">
        <v>121592</v>
      </c>
      <c r="V8" s="2825">
        <v>24285</v>
      </c>
      <c r="W8" s="2825">
        <v>82622</v>
      </c>
      <c r="X8" s="2825">
        <v>228182</v>
      </c>
      <c r="Y8" s="2827">
        <v>247308</v>
      </c>
      <c r="Z8" s="2825">
        <v>472493</v>
      </c>
      <c r="AA8" s="2825">
        <v>286623</v>
      </c>
      <c r="AB8" s="2825">
        <v>153569</v>
      </c>
      <c r="AC8" s="2825">
        <v>141270</v>
      </c>
      <c r="AD8" s="2825">
        <v>232658</v>
      </c>
      <c r="AE8" s="2825">
        <v>653412</v>
      </c>
      <c r="AF8" s="2825">
        <v>260353</v>
      </c>
      <c r="AG8" s="2825">
        <v>162326</v>
      </c>
      <c r="AH8" s="2825">
        <v>219507</v>
      </c>
      <c r="AI8" s="2825">
        <v>338839</v>
      </c>
      <c r="AJ8" s="2825">
        <v>297082</v>
      </c>
      <c r="AK8" s="2827">
        <v>5055793</v>
      </c>
      <c r="AL8" s="2826">
        <v>20948</v>
      </c>
      <c r="AM8" s="2828" t="s">
        <v>242</v>
      </c>
      <c r="AN8" s="2783"/>
      <c r="AO8" s="2829">
        <v>21788</v>
      </c>
      <c r="AP8" s="2830" t="s">
        <v>242</v>
      </c>
      <c r="AQ8" s="2831">
        <v>1587692</v>
      </c>
      <c r="AR8" s="2832" t="s">
        <v>242</v>
      </c>
      <c r="AS8" s="2829">
        <v>3446313</v>
      </c>
      <c r="AT8" s="2830" t="s">
        <v>242</v>
      </c>
      <c r="AU8" s="2833" t="s">
        <v>242</v>
      </c>
      <c r="AV8" s="2833" t="s">
        <v>242</v>
      </c>
      <c r="AW8" s="2833" t="s">
        <v>242</v>
      </c>
      <c r="AX8" s="2783"/>
      <c r="AY8" s="2829">
        <v>1338635</v>
      </c>
      <c r="AZ8" s="2834" t="s">
        <v>242</v>
      </c>
      <c r="BA8" s="2829">
        <v>3717158</v>
      </c>
      <c r="BB8" s="2830" t="s">
        <v>242</v>
      </c>
      <c r="BC8" s="2835" t="s">
        <v>242</v>
      </c>
      <c r="BD8" s="2836" t="s">
        <v>242</v>
      </c>
    </row>
    <row r="9" spans="1:56">
      <c r="A9" s="2735"/>
      <c r="B9" s="2701" t="s">
        <v>2174</v>
      </c>
      <c r="C9" s="2824">
        <v>5345071</v>
      </c>
      <c r="D9" s="2824">
        <v>34958</v>
      </c>
      <c r="E9" s="2825">
        <v>1572</v>
      </c>
      <c r="F9" s="2826">
        <v>6319</v>
      </c>
      <c r="G9" s="2825">
        <v>1835</v>
      </c>
      <c r="H9" s="2825">
        <v>1365374</v>
      </c>
      <c r="I9" s="2825">
        <v>197976</v>
      </c>
      <c r="J9" s="2825">
        <v>15637</v>
      </c>
      <c r="K9" s="2825">
        <v>25280</v>
      </c>
      <c r="L9" s="2825">
        <v>125497</v>
      </c>
      <c r="M9" s="2825">
        <v>5066</v>
      </c>
      <c r="N9" s="2825">
        <v>36727</v>
      </c>
      <c r="O9" s="2825">
        <v>192485</v>
      </c>
      <c r="P9" s="2825">
        <v>77582</v>
      </c>
      <c r="Q9" s="2825">
        <v>236414</v>
      </c>
      <c r="R9" s="2825">
        <v>48021</v>
      </c>
      <c r="S9" s="2825">
        <v>104850</v>
      </c>
      <c r="T9" s="2825">
        <v>54822</v>
      </c>
      <c r="U9" s="2825">
        <v>134428</v>
      </c>
      <c r="V9" s="2825">
        <v>23840</v>
      </c>
      <c r="W9" s="2825">
        <v>86747</v>
      </c>
      <c r="X9" s="2825">
        <v>217720</v>
      </c>
      <c r="Y9" s="2827">
        <v>280904</v>
      </c>
      <c r="Z9" s="2825">
        <v>544200</v>
      </c>
      <c r="AA9" s="2825">
        <v>303715</v>
      </c>
      <c r="AB9" s="2825">
        <v>170707</v>
      </c>
      <c r="AC9" s="2825">
        <v>147971</v>
      </c>
      <c r="AD9" s="2825">
        <v>239477</v>
      </c>
      <c r="AE9" s="2825">
        <v>672520</v>
      </c>
      <c r="AF9" s="2825">
        <v>267082</v>
      </c>
      <c r="AG9" s="2825">
        <v>200990</v>
      </c>
      <c r="AH9" s="2825">
        <v>224603</v>
      </c>
      <c r="AI9" s="2825">
        <v>353731</v>
      </c>
      <c r="AJ9" s="2825">
        <v>289336</v>
      </c>
      <c r="AK9" s="2827">
        <v>5323015</v>
      </c>
      <c r="AL9" s="2826">
        <v>22056</v>
      </c>
      <c r="AM9" s="2828" t="s">
        <v>242</v>
      </c>
      <c r="AN9" s="2783"/>
      <c r="AO9" s="2829">
        <v>42849</v>
      </c>
      <c r="AP9" s="2830" t="s">
        <v>242</v>
      </c>
      <c r="AQ9" s="2831">
        <v>1648113</v>
      </c>
      <c r="AR9" s="2832" t="s">
        <v>242</v>
      </c>
      <c r="AS9" s="2829">
        <v>3632053</v>
      </c>
      <c r="AT9" s="2830" t="s">
        <v>242</v>
      </c>
      <c r="AU9" s="2833" t="s">
        <v>242</v>
      </c>
      <c r="AV9" s="2833" t="s">
        <v>242</v>
      </c>
      <c r="AW9" s="2833" t="s">
        <v>242</v>
      </c>
      <c r="AX9" s="2783"/>
      <c r="AY9" s="2829">
        <v>1365374</v>
      </c>
      <c r="AZ9" s="2834" t="s">
        <v>242</v>
      </c>
      <c r="BA9" s="2829">
        <v>3957641</v>
      </c>
      <c r="BB9" s="2830" t="s">
        <v>242</v>
      </c>
      <c r="BC9" s="2835" t="s">
        <v>242</v>
      </c>
      <c r="BD9" s="2836" t="s">
        <v>242</v>
      </c>
    </row>
    <row r="10" spans="1:56">
      <c r="A10" s="2736"/>
      <c r="B10" s="2711" t="s">
        <v>2270</v>
      </c>
      <c r="C10" s="2837">
        <v>5170625</v>
      </c>
      <c r="D10" s="2837">
        <v>12562</v>
      </c>
      <c r="E10" s="2838">
        <v>1722</v>
      </c>
      <c r="F10" s="2839">
        <v>4375</v>
      </c>
      <c r="G10" s="2838">
        <v>1754</v>
      </c>
      <c r="H10" s="2838">
        <v>1418690</v>
      </c>
      <c r="I10" s="2838">
        <v>201815</v>
      </c>
      <c r="J10" s="2838">
        <v>15048</v>
      </c>
      <c r="K10" s="2838">
        <v>24452</v>
      </c>
      <c r="L10" s="2838">
        <v>125622</v>
      </c>
      <c r="M10" s="2838">
        <v>4782</v>
      </c>
      <c r="N10" s="2838">
        <v>33598</v>
      </c>
      <c r="O10" s="2838">
        <v>190510</v>
      </c>
      <c r="P10" s="2838">
        <v>81445</v>
      </c>
      <c r="Q10" s="2838">
        <v>266556</v>
      </c>
      <c r="R10" s="2838">
        <v>45761</v>
      </c>
      <c r="S10" s="2838">
        <v>115350</v>
      </c>
      <c r="T10" s="2838">
        <v>67695</v>
      </c>
      <c r="U10" s="2838">
        <v>137625</v>
      </c>
      <c r="V10" s="2838">
        <v>23849</v>
      </c>
      <c r="W10" s="2838">
        <v>84583</v>
      </c>
      <c r="X10" s="2838">
        <v>234835</v>
      </c>
      <c r="Y10" s="2840">
        <v>260978</v>
      </c>
      <c r="Z10" s="2838">
        <v>477654</v>
      </c>
      <c r="AA10" s="2838">
        <v>291384</v>
      </c>
      <c r="AB10" s="2838">
        <v>139702</v>
      </c>
      <c r="AC10" s="2838">
        <v>140575</v>
      </c>
      <c r="AD10" s="2838">
        <v>239648</v>
      </c>
      <c r="AE10" s="2838">
        <v>679246</v>
      </c>
      <c r="AF10" s="2838">
        <v>267309</v>
      </c>
      <c r="AG10" s="2838">
        <v>175220</v>
      </c>
      <c r="AH10" s="2838">
        <v>228376</v>
      </c>
      <c r="AI10" s="2838">
        <v>315353</v>
      </c>
      <c r="AJ10" s="2838">
        <v>259907</v>
      </c>
      <c r="AK10" s="2840">
        <v>5149289</v>
      </c>
      <c r="AL10" s="2839">
        <v>21336</v>
      </c>
      <c r="AM10" s="2841" t="s">
        <v>242</v>
      </c>
      <c r="AN10" s="2783"/>
      <c r="AO10" s="2829">
        <v>18659</v>
      </c>
      <c r="AP10" s="2830" t="s">
        <v>242</v>
      </c>
      <c r="AQ10" s="2831">
        <v>1681422</v>
      </c>
      <c r="AR10" s="2832" t="s">
        <v>242</v>
      </c>
      <c r="AS10" s="2829">
        <v>3449209</v>
      </c>
      <c r="AT10" s="2830" t="s">
        <v>242</v>
      </c>
      <c r="AU10" s="2842" t="s">
        <v>242</v>
      </c>
      <c r="AV10" s="2842" t="s">
        <v>242</v>
      </c>
      <c r="AW10" s="2842" t="s">
        <v>242</v>
      </c>
      <c r="AX10" s="2783"/>
      <c r="AY10" s="2829">
        <v>1418690</v>
      </c>
      <c r="AZ10" s="2834" t="s">
        <v>242</v>
      </c>
      <c r="BA10" s="2829">
        <v>3730599</v>
      </c>
      <c r="BB10" s="2830" t="s">
        <v>242</v>
      </c>
      <c r="BC10" s="2835" t="s">
        <v>242</v>
      </c>
      <c r="BD10" s="2836" t="s">
        <v>242</v>
      </c>
    </row>
    <row r="11" spans="1:56">
      <c r="A11" s="2724" t="s">
        <v>431</v>
      </c>
      <c r="B11" s="2689" t="s">
        <v>2172</v>
      </c>
      <c r="C11" s="2824">
        <v>5122525</v>
      </c>
      <c r="D11" s="2824">
        <v>10049</v>
      </c>
      <c r="E11" s="2825">
        <v>1650</v>
      </c>
      <c r="F11" s="2826">
        <v>5228</v>
      </c>
      <c r="G11" s="2825">
        <v>1882</v>
      </c>
      <c r="H11" s="2825">
        <v>1323441</v>
      </c>
      <c r="I11" s="2825">
        <v>193938</v>
      </c>
      <c r="J11" s="2825">
        <v>13450</v>
      </c>
      <c r="K11" s="2825">
        <v>20791</v>
      </c>
      <c r="L11" s="2825">
        <v>122275</v>
      </c>
      <c r="M11" s="2825">
        <v>4231</v>
      </c>
      <c r="N11" s="2825">
        <v>46111</v>
      </c>
      <c r="O11" s="2825">
        <v>172357</v>
      </c>
      <c r="P11" s="2825">
        <v>78438</v>
      </c>
      <c r="Q11" s="2825">
        <v>284656</v>
      </c>
      <c r="R11" s="2825">
        <v>30989</v>
      </c>
      <c r="S11" s="2825">
        <v>59457</v>
      </c>
      <c r="T11" s="2825">
        <v>64316</v>
      </c>
      <c r="U11" s="2825">
        <v>119828</v>
      </c>
      <c r="V11" s="2825">
        <v>23074</v>
      </c>
      <c r="W11" s="2825">
        <v>89529</v>
      </c>
      <c r="X11" s="2825">
        <v>204680</v>
      </c>
      <c r="Y11" s="2827">
        <v>216187</v>
      </c>
      <c r="Z11" s="2825">
        <v>485341</v>
      </c>
      <c r="AA11" s="2825">
        <v>323011</v>
      </c>
      <c r="AB11" s="2825">
        <v>155493</v>
      </c>
      <c r="AC11" s="2825">
        <v>148216</v>
      </c>
      <c r="AD11" s="2825">
        <v>234449</v>
      </c>
      <c r="AE11" s="2825">
        <v>663008</v>
      </c>
      <c r="AF11" s="2825">
        <v>281719</v>
      </c>
      <c r="AG11" s="2825">
        <v>196846</v>
      </c>
      <c r="AH11" s="2825">
        <v>221261</v>
      </c>
      <c r="AI11" s="2825">
        <v>330849</v>
      </c>
      <c r="AJ11" s="2825">
        <v>297608</v>
      </c>
      <c r="AK11" s="2827">
        <v>5100918</v>
      </c>
      <c r="AL11" s="2826">
        <v>21607</v>
      </c>
      <c r="AM11" s="2843">
        <v>0.6</v>
      </c>
      <c r="AN11" s="2783"/>
      <c r="AO11" s="2816">
        <v>16927</v>
      </c>
      <c r="AP11" s="2844">
        <v>0.8</v>
      </c>
      <c r="AQ11" s="2818">
        <v>1541510</v>
      </c>
      <c r="AR11" s="2845">
        <v>-1.2</v>
      </c>
      <c r="AS11" s="2816">
        <v>3542481</v>
      </c>
      <c r="AT11" s="2844">
        <v>1.4</v>
      </c>
      <c r="AU11" s="2846">
        <v>0</v>
      </c>
      <c r="AV11" s="2846">
        <v>-0.38</v>
      </c>
      <c r="AW11" s="2846">
        <v>0.95</v>
      </c>
      <c r="AX11" s="2783"/>
      <c r="AY11" s="2816">
        <v>1323441</v>
      </c>
      <c r="AZ11" s="2844">
        <v>-1.6</v>
      </c>
      <c r="BA11" s="2816">
        <v>3777477</v>
      </c>
      <c r="BB11" s="2844">
        <v>1.4</v>
      </c>
      <c r="BC11" s="2847">
        <v>-0.43</v>
      </c>
      <c r="BD11" s="2848">
        <v>1</v>
      </c>
    </row>
    <row r="12" spans="1:56">
      <c r="A12" s="2700">
        <v>-2007</v>
      </c>
      <c r="B12" s="2701" t="s">
        <v>2173</v>
      </c>
      <c r="C12" s="2824">
        <v>5089361</v>
      </c>
      <c r="D12" s="2824">
        <v>13940</v>
      </c>
      <c r="E12" s="2825">
        <v>1536</v>
      </c>
      <c r="F12" s="2826">
        <v>6565</v>
      </c>
      <c r="G12" s="2825">
        <v>1748</v>
      </c>
      <c r="H12" s="2825">
        <v>1299918</v>
      </c>
      <c r="I12" s="2825">
        <v>158595</v>
      </c>
      <c r="J12" s="2825">
        <v>13531</v>
      </c>
      <c r="K12" s="2825">
        <v>21000</v>
      </c>
      <c r="L12" s="2825">
        <v>122871</v>
      </c>
      <c r="M12" s="2825">
        <v>4125</v>
      </c>
      <c r="N12" s="2825">
        <v>43802</v>
      </c>
      <c r="O12" s="2825">
        <v>176541</v>
      </c>
      <c r="P12" s="2825">
        <v>72710</v>
      </c>
      <c r="Q12" s="2825">
        <v>289453</v>
      </c>
      <c r="R12" s="2825">
        <v>34691</v>
      </c>
      <c r="S12" s="2825">
        <v>66332</v>
      </c>
      <c r="T12" s="2825">
        <v>64325</v>
      </c>
      <c r="U12" s="2825">
        <v>119050</v>
      </c>
      <c r="V12" s="2825">
        <v>25632</v>
      </c>
      <c r="W12" s="2825">
        <v>87257</v>
      </c>
      <c r="X12" s="2825">
        <v>219064</v>
      </c>
      <c r="Y12" s="2827">
        <v>223040</v>
      </c>
      <c r="Z12" s="2825">
        <v>487392</v>
      </c>
      <c r="AA12" s="2825">
        <v>324855</v>
      </c>
      <c r="AB12" s="2825">
        <v>158838</v>
      </c>
      <c r="AC12" s="2825">
        <v>141706</v>
      </c>
      <c r="AD12" s="2825">
        <v>234206</v>
      </c>
      <c r="AE12" s="2825">
        <v>661730</v>
      </c>
      <c r="AF12" s="2825">
        <v>284712</v>
      </c>
      <c r="AG12" s="2825">
        <v>161787</v>
      </c>
      <c r="AH12" s="2825">
        <v>221251</v>
      </c>
      <c r="AI12" s="2825">
        <v>344457</v>
      </c>
      <c r="AJ12" s="2825">
        <v>281148</v>
      </c>
      <c r="AK12" s="2827">
        <v>5067894</v>
      </c>
      <c r="AL12" s="2826">
        <v>21467</v>
      </c>
      <c r="AM12" s="2843">
        <v>0.2</v>
      </c>
      <c r="AN12" s="2783"/>
      <c r="AO12" s="2829">
        <v>22041</v>
      </c>
      <c r="AP12" s="2849">
        <v>1.2</v>
      </c>
      <c r="AQ12" s="2831">
        <v>1524706</v>
      </c>
      <c r="AR12" s="2850">
        <v>-4</v>
      </c>
      <c r="AS12" s="2829">
        <v>3521147</v>
      </c>
      <c r="AT12" s="2849">
        <v>2.2000000000000002</v>
      </c>
      <c r="AU12" s="2846">
        <v>0</v>
      </c>
      <c r="AV12" s="2846">
        <v>-1.24</v>
      </c>
      <c r="AW12" s="2846">
        <v>1.47</v>
      </c>
      <c r="AX12" s="2783"/>
      <c r="AY12" s="2829">
        <v>1299918</v>
      </c>
      <c r="AZ12" s="2849">
        <v>-2.9</v>
      </c>
      <c r="BA12" s="2829">
        <v>3767976</v>
      </c>
      <c r="BB12" s="2849">
        <v>1.4</v>
      </c>
      <c r="BC12" s="2851">
        <v>-0.76</v>
      </c>
      <c r="BD12" s="2852">
        <v>1</v>
      </c>
    </row>
    <row r="13" spans="1:56">
      <c r="A13" s="2735"/>
      <c r="B13" s="2701" t="s">
        <v>2174</v>
      </c>
      <c r="C13" s="2824">
        <v>5303450</v>
      </c>
      <c r="D13" s="2824">
        <v>33493</v>
      </c>
      <c r="E13" s="2825">
        <v>1572</v>
      </c>
      <c r="F13" s="2826">
        <v>7640</v>
      </c>
      <c r="G13" s="2825">
        <v>1674</v>
      </c>
      <c r="H13" s="2825">
        <v>1362101</v>
      </c>
      <c r="I13" s="2825">
        <v>221990</v>
      </c>
      <c r="J13" s="2825">
        <v>14667</v>
      </c>
      <c r="K13" s="2825">
        <v>22128</v>
      </c>
      <c r="L13" s="2825">
        <v>128284</v>
      </c>
      <c r="M13" s="2825">
        <v>5440</v>
      </c>
      <c r="N13" s="2825">
        <v>49144</v>
      </c>
      <c r="O13" s="2825">
        <v>173284</v>
      </c>
      <c r="P13" s="2825">
        <v>81855</v>
      </c>
      <c r="Q13" s="2825">
        <v>249529</v>
      </c>
      <c r="R13" s="2825">
        <v>38568</v>
      </c>
      <c r="S13" s="2825">
        <v>66915</v>
      </c>
      <c r="T13" s="2825">
        <v>63400</v>
      </c>
      <c r="U13" s="2825">
        <v>128987</v>
      </c>
      <c r="V13" s="2825">
        <v>25401</v>
      </c>
      <c r="W13" s="2825">
        <v>92508</v>
      </c>
      <c r="X13" s="2825">
        <v>210315</v>
      </c>
      <c r="Y13" s="2827">
        <v>239566</v>
      </c>
      <c r="Z13" s="2825">
        <v>555860</v>
      </c>
      <c r="AA13" s="2825">
        <v>315445</v>
      </c>
      <c r="AB13" s="2825">
        <v>157269</v>
      </c>
      <c r="AC13" s="2825">
        <v>148544</v>
      </c>
      <c r="AD13" s="2825">
        <v>236047</v>
      </c>
      <c r="AE13" s="2825">
        <v>667499</v>
      </c>
      <c r="AF13" s="2825">
        <v>286034</v>
      </c>
      <c r="AG13" s="2825">
        <v>201963</v>
      </c>
      <c r="AH13" s="2825">
        <v>226869</v>
      </c>
      <c r="AI13" s="2825">
        <v>343405</v>
      </c>
      <c r="AJ13" s="2825">
        <v>285785</v>
      </c>
      <c r="AK13" s="2827">
        <v>5281080</v>
      </c>
      <c r="AL13" s="2826">
        <v>22370</v>
      </c>
      <c r="AM13" s="2843">
        <v>-0.8</v>
      </c>
      <c r="AN13" s="2783"/>
      <c r="AO13" s="2829">
        <v>42705</v>
      </c>
      <c r="AP13" s="2849">
        <v>-0.3</v>
      </c>
      <c r="AQ13" s="2831">
        <v>1603341</v>
      </c>
      <c r="AR13" s="2850">
        <v>-2.7</v>
      </c>
      <c r="AS13" s="2829">
        <v>3635034</v>
      </c>
      <c r="AT13" s="2849">
        <v>0.1</v>
      </c>
      <c r="AU13" s="2846">
        <v>0</v>
      </c>
      <c r="AV13" s="2846">
        <v>-0.84</v>
      </c>
      <c r="AW13" s="2846">
        <v>0.06</v>
      </c>
      <c r="AX13" s="2783"/>
      <c r="AY13" s="2829">
        <v>1362101</v>
      </c>
      <c r="AZ13" s="2849">
        <v>-0.2</v>
      </c>
      <c r="BA13" s="2829">
        <v>3918979</v>
      </c>
      <c r="BB13" s="2849">
        <v>-1</v>
      </c>
      <c r="BC13" s="2851">
        <v>-0.06</v>
      </c>
      <c r="BD13" s="2852">
        <v>-0.72</v>
      </c>
    </row>
    <row r="14" spans="1:56">
      <c r="A14" s="2736"/>
      <c r="B14" s="2711" t="s">
        <v>2271</v>
      </c>
      <c r="C14" s="2824">
        <v>5111943</v>
      </c>
      <c r="D14" s="2824">
        <v>11582</v>
      </c>
      <c r="E14" s="2825">
        <v>1466</v>
      </c>
      <c r="F14" s="2826">
        <v>3993</v>
      </c>
      <c r="G14" s="2825">
        <v>1689</v>
      </c>
      <c r="H14" s="2825">
        <v>1328867</v>
      </c>
      <c r="I14" s="2825">
        <v>176946</v>
      </c>
      <c r="J14" s="2825">
        <v>19028</v>
      </c>
      <c r="K14" s="2825">
        <v>16596</v>
      </c>
      <c r="L14" s="2825">
        <v>111702</v>
      </c>
      <c r="M14" s="2825">
        <v>5032</v>
      </c>
      <c r="N14" s="2825">
        <v>46963</v>
      </c>
      <c r="O14" s="2825">
        <v>179587</v>
      </c>
      <c r="P14" s="2825">
        <v>71960</v>
      </c>
      <c r="Q14" s="2825">
        <v>292225</v>
      </c>
      <c r="R14" s="2825">
        <v>23526</v>
      </c>
      <c r="S14" s="2825">
        <v>86604</v>
      </c>
      <c r="T14" s="2825">
        <v>80595</v>
      </c>
      <c r="U14" s="2825">
        <v>108695</v>
      </c>
      <c r="V14" s="2825">
        <v>21627</v>
      </c>
      <c r="W14" s="2825">
        <v>87782</v>
      </c>
      <c r="X14" s="2825">
        <v>229602</v>
      </c>
      <c r="Y14" s="2827">
        <v>230382</v>
      </c>
      <c r="Z14" s="2825">
        <v>485155</v>
      </c>
      <c r="AA14" s="2825">
        <v>303311</v>
      </c>
      <c r="AB14" s="2825">
        <v>161826</v>
      </c>
      <c r="AC14" s="2825">
        <v>152588</v>
      </c>
      <c r="AD14" s="2825">
        <v>234805</v>
      </c>
      <c r="AE14" s="2825">
        <v>670152</v>
      </c>
      <c r="AF14" s="2825">
        <v>281677</v>
      </c>
      <c r="AG14" s="2825">
        <v>174395</v>
      </c>
      <c r="AH14" s="2825">
        <v>223119</v>
      </c>
      <c r="AI14" s="2825">
        <v>337766</v>
      </c>
      <c r="AJ14" s="2825">
        <v>258006</v>
      </c>
      <c r="AK14" s="2827">
        <v>5090380</v>
      </c>
      <c r="AL14" s="2826">
        <v>21562</v>
      </c>
      <c r="AM14" s="2843">
        <v>-1.1000000000000001</v>
      </c>
      <c r="AN14" s="2783"/>
      <c r="AO14" s="2829">
        <v>17040</v>
      </c>
      <c r="AP14" s="2849">
        <v>-8.6999999999999993</v>
      </c>
      <c r="AQ14" s="2831">
        <v>1560938</v>
      </c>
      <c r="AR14" s="2850">
        <v>-7.2</v>
      </c>
      <c r="AS14" s="2829">
        <v>3512401</v>
      </c>
      <c r="AT14" s="2849">
        <v>1.8</v>
      </c>
      <c r="AU14" s="2846">
        <v>-0.03</v>
      </c>
      <c r="AV14" s="2846">
        <v>-2.33</v>
      </c>
      <c r="AW14" s="2846">
        <v>1.22</v>
      </c>
      <c r="AX14" s="2783"/>
      <c r="AY14" s="2853">
        <v>1328867</v>
      </c>
      <c r="AZ14" s="2854">
        <v>-6.3</v>
      </c>
      <c r="BA14" s="2853">
        <v>3761513</v>
      </c>
      <c r="BB14" s="2854">
        <v>0.8</v>
      </c>
      <c r="BC14" s="2855">
        <v>-1.74</v>
      </c>
      <c r="BD14" s="2856">
        <v>0.6</v>
      </c>
    </row>
    <row r="15" spans="1:56">
      <c r="A15" s="2724" t="s">
        <v>433</v>
      </c>
      <c r="B15" s="2689" t="s">
        <v>2172</v>
      </c>
      <c r="C15" s="2811">
        <v>5150586</v>
      </c>
      <c r="D15" s="2811">
        <v>10076</v>
      </c>
      <c r="E15" s="2812">
        <v>1620</v>
      </c>
      <c r="F15" s="2813">
        <v>4815</v>
      </c>
      <c r="G15" s="2812">
        <v>1994</v>
      </c>
      <c r="H15" s="2812">
        <v>1452294</v>
      </c>
      <c r="I15" s="2812">
        <v>193004</v>
      </c>
      <c r="J15" s="2812">
        <v>16168</v>
      </c>
      <c r="K15" s="2812">
        <v>19976</v>
      </c>
      <c r="L15" s="2812">
        <v>125600</v>
      </c>
      <c r="M15" s="2812">
        <v>8491</v>
      </c>
      <c r="N15" s="2812">
        <v>40794</v>
      </c>
      <c r="O15" s="2812">
        <v>226930</v>
      </c>
      <c r="P15" s="2812">
        <v>79239</v>
      </c>
      <c r="Q15" s="2812">
        <v>293884</v>
      </c>
      <c r="R15" s="2812">
        <v>42175</v>
      </c>
      <c r="S15" s="2812">
        <v>97009</v>
      </c>
      <c r="T15" s="2812">
        <v>58221</v>
      </c>
      <c r="U15" s="2812">
        <v>134703</v>
      </c>
      <c r="V15" s="2812">
        <v>23562</v>
      </c>
      <c r="W15" s="2812">
        <v>92540</v>
      </c>
      <c r="X15" s="2812">
        <v>201225</v>
      </c>
      <c r="Y15" s="2814">
        <v>206038</v>
      </c>
      <c r="Z15" s="2812">
        <v>449386</v>
      </c>
      <c r="AA15" s="2812">
        <v>305625</v>
      </c>
      <c r="AB15" s="2812">
        <v>137259</v>
      </c>
      <c r="AC15" s="2812">
        <v>155669</v>
      </c>
      <c r="AD15" s="2812">
        <v>190697</v>
      </c>
      <c r="AE15" s="2812">
        <v>652492</v>
      </c>
      <c r="AF15" s="2812">
        <v>292598</v>
      </c>
      <c r="AG15" s="2812">
        <v>197038</v>
      </c>
      <c r="AH15" s="2812">
        <v>230061</v>
      </c>
      <c r="AI15" s="2812">
        <v>355170</v>
      </c>
      <c r="AJ15" s="2812">
        <v>281511</v>
      </c>
      <c r="AK15" s="2814">
        <v>5125569</v>
      </c>
      <c r="AL15" s="2813">
        <v>25017</v>
      </c>
      <c r="AM15" s="2857">
        <v>0.5</v>
      </c>
      <c r="AN15" s="2783"/>
      <c r="AO15" s="2816">
        <v>16512</v>
      </c>
      <c r="AP15" s="2844">
        <v>-2.5</v>
      </c>
      <c r="AQ15" s="2818">
        <v>1660326</v>
      </c>
      <c r="AR15" s="2845">
        <v>7.7</v>
      </c>
      <c r="AS15" s="2816">
        <v>3448731</v>
      </c>
      <c r="AT15" s="2844">
        <v>-2.6</v>
      </c>
      <c r="AU15" s="2858">
        <v>-0.01</v>
      </c>
      <c r="AV15" s="2859">
        <v>2.3199999999999998</v>
      </c>
      <c r="AW15" s="2859">
        <v>-1.83</v>
      </c>
      <c r="AX15" s="2783"/>
      <c r="AY15" s="2829">
        <v>1452294</v>
      </c>
      <c r="AZ15" s="2849">
        <v>9.6999999999999993</v>
      </c>
      <c r="BA15" s="2829">
        <v>3673275</v>
      </c>
      <c r="BB15" s="2849">
        <v>-2.8</v>
      </c>
      <c r="BC15" s="2851">
        <v>2.52</v>
      </c>
      <c r="BD15" s="2852">
        <v>-2.0299999999999998</v>
      </c>
    </row>
    <row r="16" spans="1:56">
      <c r="A16" s="2700">
        <v>-2008</v>
      </c>
      <c r="B16" s="2701" t="s">
        <v>2173</v>
      </c>
      <c r="C16" s="2824">
        <v>5106113</v>
      </c>
      <c r="D16" s="2824">
        <v>13964</v>
      </c>
      <c r="E16" s="2825">
        <v>1571</v>
      </c>
      <c r="F16" s="2826">
        <v>5762</v>
      </c>
      <c r="G16" s="2825">
        <v>1786</v>
      </c>
      <c r="H16" s="2825">
        <v>1444693</v>
      </c>
      <c r="I16" s="2825">
        <v>166277</v>
      </c>
      <c r="J16" s="2825">
        <v>15203</v>
      </c>
      <c r="K16" s="2825">
        <v>19492</v>
      </c>
      <c r="L16" s="2825">
        <v>113717</v>
      </c>
      <c r="M16" s="2825">
        <v>9501</v>
      </c>
      <c r="N16" s="2825">
        <v>42603</v>
      </c>
      <c r="O16" s="2825">
        <v>232286</v>
      </c>
      <c r="P16" s="2825">
        <v>80409</v>
      </c>
      <c r="Q16" s="2825">
        <v>313481</v>
      </c>
      <c r="R16" s="2825">
        <v>38602</v>
      </c>
      <c r="S16" s="2825">
        <v>101539</v>
      </c>
      <c r="T16" s="2825">
        <v>55033</v>
      </c>
      <c r="U16" s="2825">
        <v>141643</v>
      </c>
      <c r="V16" s="2825">
        <v>25500</v>
      </c>
      <c r="W16" s="2825">
        <v>89408</v>
      </c>
      <c r="X16" s="2825">
        <v>216996</v>
      </c>
      <c r="Y16" s="2827">
        <v>256839</v>
      </c>
      <c r="Z16" s="2825">
        <v>444897</v>
      </c>
      <c r="AA16" s="2825">
        <v>296790</v>
      </c>
      <c r="AB16" s="2825">
        <v>142003</v>
      </c>
      <c r="AC16" s="2825">
        <v>156394</v>
      </c>
      <c r="AD16" s="2825">
        <v>183968</v>
      </c>
      <c r="AE16" s="2825">
        <v>638279</v>
      </c>
      <c r="AF16" s="2825">
        <v>290489</v>
      </c>
      <c r="AG16" s="2825">
        <v>160195</v>
      </c>
      <c r="AH16" s="2825">
        <v>218285</v>
      </c>
      <c r="AI16" s="2825">
        <v>342679</v>
      </c>
      <c r="AJ16" s="2825">
        <v>265724</v>
      </c>
      <c r="AK16" s="2827">
        <v>5081312</v>
      </c>
      <c r="AL16" s="2826">
        <v>24801</v>
      </c>
      <c r="AM16" s="2843">
        <v>0.3</v>
      </c>
      <c r="AN16" s="2783"/>
      <c r="AO16" s="2829">
        <v>21297</v>
      </c>
      <c r="AP16" s="2849">
        <v>-3.4</v>
      </c>
      <c r="AQ16" s="2831">
        <v>1703318</v>
      </c>
      <c r="AR16" s="2850">
        <v>11.7</v>
      </c>
      <c r="AS16" s="2829">
        <v>3356698</v>
      </c>
      <c r="AT16" s="2849">
        <v>-4.7</v>
      </c>
      <c r="AU16" s="2860">
        <v>-0.01</v>
      </c>
      <c r="AV16" s="2846">
        <v>3.51</v>
      </c>
      <c r="AW16" s="2846">
        <v>-3.23</v>
      </c>
      <c r="AX16" s="2783"/>
      <c r="AY16" s="2829">
        <v>1444693</v>
      </c>
      <c r="AZ16" s="2849">
        <v>11.1</v>
      </c>
      <c r="BA16" s="2829">
        <v>3636619</v>
      </c>
      <c r="BB16" s="2849">
        <v>-3.5</v>
      </c>
      <c r="BC16" s="2851">
        <v>2.84</v>
      </c>
      <c r="BD16" s="2852">
        <v>-2.58</v>
      </c>
    </row>
    <row r="17" spans="1:56">
      <c r="A17" s="2735"/>
      <c r="B17" s="2701" t="s">
        <v>2174</v>
      </c>
      <c r="C17" s="2824">
        <v>5186878</v>
      </c>
      <c r="D17" s="2824">
        <v>32870</v>
      </c>
      <c r="E17" s="2825">
        <v>1544</v>
      </c>
      <c r="F17" s="2826">
        <v>5082</v>
      </c>
      <c r="G17" s="2825">
        <v>1672</v>
      </c>
      <c r="H17" s="2825">
        <v>1379454</v>
      </c>
      <c r="I17" s="2825">
        <v>216433</v>
      </c>
      <c r="J17" s="2825">
        <v>14804</v>
      </c>
      <c r="K17" s="2825">
        <v>19659</v>
      </c>
      <c r="L17" s="2825">
        <v>109820</v>
      </c>
      <c r="M17" s="2825">
        <v>6134</v>
      </c>
      <c r="N17" s="2825">
        <v>42846</v>
      </c>
      <c r="O17" s="2825">
        <v>192235</v>
      </c>
      <c r="P17" s="2825">
        <v>80968</v>
      </c>
      <c r="Q17" s="2825">
        <v>287016</v>
      </c>
      <c r="R17" s="2825">
        <v>30134</v>
      </c>
      <c r="S17" s="2825">
        <v>96677</v>
      </c>
      <c r="T17" s="2825">
        <v>46928</v>
      </c>
      <c r="U17" s="2825">
        <v>131183</v>
      </c>
      <c r="V17" s="2825">
        <v>24374</v>
      </c>
      <c r="W17" s="2825">
        <v>80242</v>
      </c>
      <c r="X17" s="2825">
        <v>197953</v>
      </c>
      <c r="Y17" s="2827">
        <v>316085</v>
      </c>
      <c r="Z17" s="2825">
        <v>497136</v>
      </c>
      <c r="AA17" s="2825">
        <v>297030</v>
      </c>
      <c r="AB17" s="2825">
        <v>138493</v>
      </c>
      <c r="AC17" s="2825">
        <v>159586</v>
      </c>
      <c r="AD17" s="2825">
        <v>183141</v>
      </c>
      <c r="AE17" s="2825">
        <v>638302</v>
      </c>
      <c r="AF17" s="2825">
        <v>289519</v>
      </c>
      <c r="AG17" s="2825">
        <v>196472</v>
      </c>
      <c r="AH17" s="2825">
        <v>218058</v>
      </c>
      <c r="AI17" s="2825">
        <v>343151</v>
      </c>
      <c r="AJ17" s="2825">
        <v>266134</v>
      </c>
      <c r="AK17" s="2827">
        <v>5161685</v>
      </c>
      <c r="AL17" s="2826">
        <v>25193</v>
      </c>
      <c r="AM17" s="2843">
        <v>-2.2000000000000002</v>
      </c>
      <c r="AN17" s="2783"/>
      <c r="AO17" s="2829">
        <v>39496</v>
      </c>
      <c r="AP17" s="2849">
        <v>-7.5</v>
      </c>
      <c r="AQ17" s="2831">
        <v>1697211</v>
      </c>
      <c r="AR17" s="2850">
        <v>5.9</v>
      </c>
      <c r="AS17" s="2829">
        <v>3424977</v>
      </c>
      <c r="AT17" s="2849">
        <v>-5.8</v>
      </c>
      <c r="AU17" s="2860">
        <v>-0.06</v>
      </c>
      <c r="AV17" s="2846">
        <v>1.77</v>
      </c>
      <c r="AW17" s="2846">
        <v>-3.96</v>
      </c>
      <c r="AX17" s="2783"/>
      <c r="AY17" s="2829">
        <v>1379454</v>
      </c>
      <c r="AZ17" s="2849">
        <v>1.3</v>
      </c>
      <c r="BA17" s="2829">
        <v>3782230</v>
      </c>
      <c r="BB17" s="2849">
        <v>-3.5</v>
      </c>
      <c r="BC17" s="2851">
        <v>0.33</v>
      </c>
      <c r="BD17" s="2852">
        <v>-2.58</v>
      </c>
    </row>
    <row r="18" spans="1:56">
      <c r="A18" s="2736"/>
      <c r="B18" s="2711" t="s">
        <v>2272</v>
      </c>
      <c r="C18" s="2837">
        <v>4761887</v>
      </c>
      <c r="D18" s="2837">
        <v>11453</v>
      </c>
      <c r="E18" s="2838">
        <v>1443</v>
      </c>
      <c r="F18" s="2839">
        <v>3576</v>
      </c>
      <c r="G18" s="2838">
        <v>786</v>
      </c>
      <c r="H18" s="2838">
        <v>1143357</v>
      </c>
      <c r="I18" s="2838">
        <v>194785</v>
      </c>
      <c r="J18" s="2838">
        <v>11658</v>
      </c>
      <c r="K18" s="2838">
        <v>17140</v>
      </c>
      <c r="L18" s="2838">
        <v>92475</v>
      </c>
      <c r="M18" s="2838">
        <v>3500</v>
      </c>
      <c r="N18" s="2838">
        <v>34803</v>
      </c>
      <c r="O18" s="2838">
        <v>106842</v>
      </c>
      <c r="P18" s="2838">
        <v>67664</v>
      </c>
      <c r="Q18" s="2838">
        <v>244358</v>
      </c>
      <c r="R18" s="2838">
        <v>13365</v>
      </c>
      <c r="S18" s="2838">
        <v>93673</v>
      </c>
      <c r="T18" s="2838">
        <v>45583</v>
      </c>
      <c r="U18" s="2838">
        <v>130295</v>
      </c>
      <c r="V18" s="2838">
        <v>23394</v>
      </c>
      <c r="W18" s="2838">
        <v>63823</v>
      </c>
      <c r="X18" s="2838">
        <v>202929</v>
      </c>
      <c r="Y18" s="2840">
        <v>267412</v>
      </c>
      <c r="Z18" s="2838">
        <v>427878</v>
      </c>
      <c r="AA18" s="2838">
        <v>318348</v>
      </c>
      <c r="AB18" s="2838">
        <v>156795</v>
      </c>
      <c r="AC18" s="2838">
        <v>124295</v>
      </c>
      <c r="AD18" s="2838">
        <v>183515</v>
      </c>
      <c r="AE18" s="2838">
        <v>640932</v>
      </c>
      <c r="AF18" s="2838">
        <v>285562</v>
      </c>
      <c r="AG18" s="2838">
        <v>169988</v>
      </c>
      <c r="AH18" s="2838">
        <v>204369</v>
      </c>
      <c r="AI18" s="2838">
        <v>347720</v>
      </c>
      <c r="AJ18" s="2838">
        <v>248402</v>
      </c>
      <c r="AK18" s="2840">
        <v>4738758</v>
      </c>
      <c r="AL18" s="2839">
        <v>23129</v>
      </c>
      <c r="AM18" s="2861">
        <v>-6.8</v>
      </c>
      <c r="AN18" s="2783"/>
      <c r="AO18" s="2853">
        <v>16472</v>
      </c>
      <c r="AP18" s="2854">
        <v>-3.3</v>
      </c>
      <c r="AQ18" s="2862">
        <v>1411555</v>
      </c>
      <c r="AR18" s="2863">
        <v>-9.6</v>
      </c>
      <c r="AS18" s="2853">
        <v>3310731</v>
      </c>
      <c r="AT18" s="2854">
        <v>-5.7</v>
      </c>
      <c r="AU18" s="2864">
        <v>-0.01</v>
      </c>
      <c r="AV18" s="2865">
        <v>-2.92</v>
      </c>
      <c r="AW18" s="2865">
        <v>-3.95</v>
      </c>
      <c r="AX18" s="2783"/>
      <c r="AY18" s="2829">
        <v>1143357</v>
      </c>
      <c r="AZ18" s="2849">
        <v>-14</v>
      </c>
      <c r="BA18" s="2829">
        <v>3595401</v>
      </c>
      <c r="BB18" s="2849">
        <v>-4.4000000000000004</v>
      </c>
      <c r="BC18" s="2851">
        <v>-3.63</v>
      </c>
      <c r="BD18" s="2852">
        <v>-3.25</v>
      </c>
    </row>
    <row r="19" spans="1:56">
      <c r="A19" s="2724" t="s">
        <v>435</v>
      </c>
      <c r="B19" s="2689" t="s">
        <v>2172</v>
      </c>
      <c r="C19" s="2811">
        <v>4662001</v>
      </c>
      <c r="D19" s="2811">
        <v>10298</v>
      </c>
      <c r="E19" s="2812">
        <v>1421</v>
      </c>
      <c r="F19" s="2813">
        <v>4861</v>
      </c>
      <c r="G19" s="2812">
        <v>676</v>
      </c>
      <c r="H19" s="2812">
        <v>999231</v>
      </c>
      <c r="I19" s="2812">
        <v>189763</v>
      </c>
      <c r="J19" s="2812">
        <v>12112</v>
      </c>
      <c r="K19" s="2812">
        <v>21540</v>
      </c>
      <c r="L19" s="2812">
        <v>117191</v>
      </c>
      <c r="M19" s="2812">
        <v>2567</v>
      </c>
      <c r="N19" s="2812">
        <v>26102</v>
      </c>
      <c r="O19" s="2812">
        <v>45390</v>
      </c>
      <c r="P19" s="2812">
        <v>53660</v>
      </c>
      <c r="Q19" s="2812">
        <v>199389</v>
      </c>
      <c r="R19" s="2812">
        <v>14485</v>
      </c>
      <c r="S19" s="2812">
        <v>85646</v>
      </c>
      <c r="T19" s="2812">
        <v>44920</v>
      </c>
      <c r="U19" s="2812">
        <v>101270</v>
      </c>
      <c r="V19" s="2812">
        <v>22119</v>
      </c>
      <c r="W19" s="2812">
        <v>63079</v>
      </c>
      <c r="X19" s="2812">
        <v>203018</v>
      </c>
      <c r="Y19" s="2814">
        <v>205096</v>
      </c>
      <c r="Z19" s="2812">
        <v>490817</v>
      </c>
      <c r="AA19" s="2812">
        <v>266924</v>
      </c>
      <c r="AB19" s="2812">
        <v>158818</v>
      </c>
      <c r="AC19" s="2812">
        <v>155150</v>
      </c>
      <c r="AD19" s="2812">
        <v>184403</v>
      </c>
      <c r="AE19" s="2812">
        <v>658524</v>
      </c>
      <c r="AF19" s="2812">
        <v>278855</v>
      </c>
      <c r="AG19" s="2812">
        <v>185492</v>
      </c>
      <c r="AH19" s="2812">
        <v>206944</v>
      </c>
      <c r="AI19" s="2812">
        <v>369711</v>
      </c>
      <c r="AJ19" s="2812">
        <v>271540</v>
      </c>
      <c r="AK19" s="2814">
        <v>4651782</v>
      </c>
      <c r="AL19" s="2813">
        <v>10219</v>
      </c>
      <c r="AM19" s="2857">
        <v>-9.5</v>
      </c>
      <c r="AN19" s="2783"/>
      <c r="AO19" s="2829">
        <v>16581</v>
      </c>
      <c r="AP19" s="2849">
        <v>0.4</v>
      </c>
      <c r="AQ19" s="2831">
        <v>1205004</v>
      </c>
      <c r="AR19" s="2850">
        <v>-27.4</v>
      </c>
      <c r="AS19" s="2829">
        <v>3430197</v>
      </c>
      <c r="AT19" s="2849">
        <v>-0.5</v>
      </c>
      <c r="AU19" s="2846">
        <v>0</v>
      </c>
      <c r="AV19" s="2846">
        <v>-8.84</v>
      </c>
      <c r="AW19" s="2846">
        <v>-0.36</v>
      </c>
      <c r="AX19" s="2783"/>
      <c r="AY19" s="2816">
        <v>999231</v>
      </c>
      <c r="AZ19" s="2844">
        <v>-31.2</v>
      </c>
      <c r="BA19" s="2816">
        <v>3652550</v>
      </c>
      <c r="BB19" s="2844">
        <v>-0.6</v>
      </c>
      <c r="BC19" s="2847">
        <v>-8.8000000000000007</v>
      </c>
      <c r="BD19" s="2848">
        <v>-0.4</v>
      </c>
    </row>
    <row r="20" spans="1:56">
      <c r="A20" s="2700">
        <v>-2009</v>
      </c>
      <c r="B20" s="2701" t="s">
        <v>2173</v>
      </c>
      <c r="C20" s="2824">
        <v>4606270</v>
      </c>
      <c r="D20" s="2824">
        <v>13733</v>
      </c>
      <c r="E20" s="2825">
        <v>1377</v>
      </c>
      <c r="F20" s="2826">
        <v>6450</v>
      </c>
      <c r="G20" s="2825">
        <v>1068</v>
      </c>
      <c r="H20" s="2825">
        <v>1011370</v>
      </c>
      <c r="I20" s="2825">
        <v>159658</v>
      </c>
      <c r="J20" s="2825">
        <v>11450</v>
      </c>
      <c r="K20" s="2825">
        <v>20276</v>
      </c>
      <c r="L20" s="2825">
        <v>115885</v>
      </c>
      <c r="M20" s="2825">
        <v>2975</v>
      </c>
      <c r="N20" s="2825">
        <v>26958</v>
      </c>
      <c r="O20" s="2825">
        <v>56033</v>
      </c>
      <c r="P20" s="2825">
        <v>58900</v>
      </c>
      <c r="Q20" s="2825">
        <v>220126</v>
      </c>
      <c r="R20" s="2825">
        <v>18014</v>
      </c>
      <c r="S20" s="2825">
        <v>88538</v>
      </c>
      <c r="T20" s="2825">
        <v>48501</v>
      </c>
      <c r="U20" s="2825">
        <v>96547</v>
      </c>
      <c r="V20" s="2825">
        <v>24394</v>
      </c>
      <c r="W20" s="2825">
        <v>63117</v>
      </c>
      <c r="X20" s="2825">
        <v>213332</v>
      </c>
      <c r="Y20" s="2827">
        <v>172805</v>
      </c>
      <c r="Z20" s="2825">
        <v>488700</v>
      </c>
      <c r="AA20" s="2825">
        <v>273043</v>
      </c>
      <c r="AB20" s="2825">
        <v>141961</v>
      </c>
      <c r="AC20" s="2825">
        <v>152160</v>
      </c>
      <c r="AD20" s="2825">
        <v>183296</v>
      </c>
      <c r="AE20" s="2825">
        <v>654631</v>
      </c>
      <c r="AF20" s="2825">
        <v>281004</v>
      </c>
      <c r="AG20" s="2825">
        <v>157225</v>
      </c>
      <c r="AH20" s="2825">
        <v>220016</v>
      </c>
      <c r="AI20" s="2825">
        <v>365550</v>
      </c>
      <c r="AJ20" s="2825">
        <v>258454</v>
      </c>
      <c r="AK20" s="2827">
        <v>4596173</v>
      </c>
      <c r="AL20" s="2826">
        <v>10097</v>
      </c>
      <c r="AM20" s="2843">
        <v>-9.8000000000000007</v>
      </c>
      <c r="AN20" s="2783"/>
      <c r="AO20" s="2829">
        <v>21559</v>
      </c>
      <c r="AP20" s="2849">
        <v>1.2</v>
      </c>
      <c r="AQ20" s="2831">
        <v>1185243</v>
      </c>
      <c r="AR20" s="2850">
        <v>-30.4</v>
      </c>
      <c r="AS20" s="2829">
        <v>3389371</v>
      </c>
      <c r="AT20" s="2849">
        <v>1</v>
      </c>
      <c r="AU20" s="2846">
        <v>0.01</v>
      </c>
      <c r="AV20" s="2846">
        <v>-10.15</v>
      </c>
      <c r="AW20" s="2846">
        <v>0.64</v>
      </c>
      <c r="AX20" s="2783"/>
      <c r="AY20" s="2829">
        <v>1011370</v>
      </c>
      <c r="AZ20" s="2849">
        <v>-30</v>
      </c>
      <c r="BA20" s="2829">
        <v>3584803</v>
      </c>
      <c r="BB20" s="2849">
        <v>-1.4</v>
      </c>
      <c r="BC20" s="2851">
        <v>-8.49</v>
      </c>
      <c r="BD20" s="2852">
        <v>-1.01</v>
      </c>
    </row>
    <row r="21" spans="1:56">
      <c r="A21" s="2735"/>
      <c r="B21" s="2701" t="s">
        <v>2174</v>
      </c>
      <c r="C21" s="2824">
        <v>4820482</v>
      </c>
      <c r="D21" s="2824">
        <v>31847</v>
      </c>
      <c r="E21" s="2825">
        <v>1394</v>
      </c>
      <c r="F21" s="2826">
        <v>6157</v>
      </c>
      <c r="G21" s="2825">
        <v>1625</v>
      </c>
      <c r="H21" s="2825">
        <v>1112023</v>
      </c>
      <c r="I21" s="2825">
        <v>202853</v>
      </c>
      <c r="J21" s="2825">
        <v>11765</v>
      </c>
      <c r="K21" s="2825">
        <v>20491</v>
      </c>
      <c r="L21" s="2825">
        <v>120926</v>
      </c>
      <c r="M21" s="2825">
        <v>3778</v>
      </c>
      <c r="N21" s="2825">
        <v>27732</v>
      </c>
      <c r="O21" s="2825">
        <v>61654</v>
      </c>
      <c r="P21" s="2825">
        <v>66239</v>
      </c>
      <c r="Q21" s="2825">
        <v>253009</v>
      </c>
      <c r="R21" s="2825">
        <v>19229</v>
      </c>
      <c r="S21" s="2825">
        <v>91405</v>
      </c>
      <c r="T21" s="2825">
        <v>54410</v>
      </c>
      <c r="U21" s="2825">
        <v>93380</v>
      </c>
      <c r="V21" s="2825">
        <v>23094</v>
      </c>
      <c r="W21" s="2825">
        <v>62058</v>
      </c>
      <c r="X21" s="2825">
        <v>203027</v>
      </c>
      <c r="Y21" s="2827">
        <v>194089</v>
      </c>
      <c r="Z21" s="2825">
        <v>542583</v>
      </c>
      <c r="AA21" s="2825">
        <v>276525</v>
      </c>
      <c r="AB21" s="2825">
        <v>135902</v>
      </c>
      <c r="AC21" s="2825">
        <v>148382</v>
      </c>
      <c r="AD21" s="2825">
        <v>183825</v>
      </c>
      <c r="AE21" s="2825">
        <v>657738</v>
      </c>
      <c r="AF21" s="2825">
        <v>280912</v>
      </c>
      <c r="AG21" s="2825">
        <v>190242</v>
      </c>
      <c r="AH21" s="2825">
        <v>219112</v>
      </c>
      <c r="AI21" s="2825">
        <v>368164</v>
      </c>
      <c r="AJ21" s="2825">
        <v>256368</v>
      </c>
      <c r="AK21" s="2827">
        <v>4809915</v>
      </c>
      <c r="AL21" s="2826">
        <v>10567</v>
      </c>
      <c r="AM21" s="2843">
        <v>-7.1</v>
      </c>
      <c r="AN21" s="2783"/>
      <c r="AO21" s="2829">
        <v>39398</v>
      </c>
      <c r="AP21" s="2849">
        <v>-0.2</v>
      </c>
      <c r="AQ21" s="2831">
        <v>1307737</v>
      </c>
      <c r="AR21" s="2850">
        <v>-22.9</v>
      </c>
      <c r="AS21" s="2829">
        <v>3462779</v>
      </c>
      <c r="AT21" s="2849">
        <v>1.1000000000000001</v>
      </c>
      <c r="AU21" s="2846">
        <v>0</v>
      </c>
      <c r="AV21" s="2846">
        <v>-7.51</v>
      </c>
      <c r="AW21" s="2846">
        <v>0.73</v>
      </c>
      <c r="AX21" s="2783"/>
      <c r="AY21" s="2829">
        <v>1112023</v>
      </c>
      <c r="AZ21" s="2849">
        <v>-19.399999999999999</v>
      </c>
      <c r="BA21" s="2829">
        <v>3697892</v>
      </c>
      <c r="BB21" s="2849">
        <v>-2.2000000000000002</v>
      </c>
      <c r="BC21" s="2851">
        <v>-5.16</v>
      </c>
      <c r="BD21" s="2852">
        <v>-1.63</v>
      </c>
    </row>
    <row r="22" spans="1:56">
      <c r="A22" s="2736"/>
      <c r="B22" s="2711" t="s">
        <v>2273</v>
      </c>
      <c r="C22" s="2837">
        <v>4690755</v>
      </c>
      <c r="D22" s="2837">
        <v>10877</v>
      </c>
      <c r="E22" s="2838">
        <v>1371</v>
      </c>
      <c r="F22" s="2839">
        <v>3561</v>
      </c>
      <c r="G22" s="2838">
        <v>1710</v>
      </c>
      <c r="H22" s="2838">
        <v>1110110</v>
      </c>
      <c r="I22" s="2838">
        <v>179932</v>
      </c>
      <c r="J22" s="2838">
        <v>10580</v>
      </c>
      <c r="K22" s="2838">
        <v>19104</v>
      </c>
      <c r="L22" s="2838">
        <v>118290</v>
      </c>
      <c r="M22" s="2838">
        <v>3390</v>
      </c>
      <c r="N22" s="2838">
        <v>28079</v>
      </c>
      <c r="O22" s="2838">
        <v>61595</v>
      </c>
      <c r="P22" s="2838">
        <v>64442</v>
      </c>
      <c r="Q22" s="2838">
        <v>272325</v>
      </c>
      <c r="R22" s="2838">
        <v>16046</v>
      </c>
      <c r="S22" s="2838">
        <v>93174</v>
      </c>
      <c r="T22" s="2838">
        <v>66950</v>
      </c>
      <c r="U22" s="2838">
        <v>89896</v>
      </c>
      <c r="V22" s="2838">
        <v>22516</v>
      </c>
      <c r="W22" s="2838">
        <v>63792</v>
      </c>
      <c r="X22" s="2838">
        <v>224796</v>
      </c>
      <c r="Y22" s="2840">
        <v>201113</v>
      </c>
      <c r="Z22" s="2838">
        <v>469594</v>
      </c>
      <c r="AA22" s="2838">
        <v>268877</v>
      </c>
      <c r="AB22" s="2838">
        <v>142334</v>
      </c>
      <c r="AC22" s="2838">
        <v>139938</v>
      </c>
      <c r="AD22" s="2838">
        <v>181657</v>
      </c>
      <c r="AE22" s="2838">
        <v>658997</v>
      </c>
      <c r="AF22" s="2838">
        <v>277000</v>
      </c>
      <c r="AG22" s="2838">
        <v>165580</v>
      </c>
      <c r="AH22" s="2838">
        <v>205795</v>
      </c>
      <c r="AI22" s="2838">
        <v>374791</v>
      </c>
      <c r="AJ22" s="2838">
        <v>242371</v>
      </c>
      <c r="AK22" s="2840">
        <v>4680472</v>
      </c>
      <c r="AL22" s="2839">
        <v>10282</v>
      </c>
      <c r="AM22" s="2861">
        <v>-1.5</v>
      </c>
      <c r="AN22" s="2783"/>
      <c r="AO22" s="2829">
        <v>15809</v>
      </c>
      <c r="AP22" s="2849">
        <v>-4</v>
      </c>
      <c r="AQ22" s="2831">
        <v>1312933</v>
      </c>
      <c r="AR22" s="2850">
        <v>-7</v>
      </c>
      <c r="AS22" s="2829">
        <v>3351730</v>
      </c>
      <c r="AT22" s="2849">
        <v>1.2</v>
      </c>
      <c r="AU22" s="2846">
        <v>-0.01</v>
      </c>
      <c r="AV22" s="2846">
        <v>-2.0699999999999998</v>
      </c>
      <c r="AW22" s="2846">
        <v>0.86</v>
      </c>
      <c r="AX22" s="2783"/>
      <c r="AY22" s="2853">
        <v>1110110</v>
      </c>
      <c r="AZ22" s="2854">
        <v>-2.9</v>
      </c>
      <c r="BA22" s="2853">
        <v>3570362</v>
      </c>
      <c r="BB22" s="2854">
        <v>-0.7</v>
      </c>
      <c r="BC22" s="2855">
        <v>-0.7</v>
      </c>
      <c r="BD22" s="2856">
        <v>-0.53</v>
      </c>
    </row>
    <row r="23" spans="1:56">
      <c r="A23" s="2724" t="s">
        <v>437</v>
      </c>
      <c r="B23" s="2689" t="s">
        <v>2172</v>
      </c>
      <c r="C23" s="2811">
        <v>4872756</v>
      </c>
      <c r="D23" s="2811">
        <v>10192</v>
      </c>
      <c r="E23" s="2812">
        <v>1380</v>
      </c>
      <c r="F23" s="2813">
        <v>4141</v>
      </c>
      <c r="G23" s="2812">
        <v>1379</v>
      </c>
      <c r="H23" s="2812">
        <v>1162135</v>
      </c>
      <c r="I23" s="2812">
        <v>188793</v>
      </c>
      <c r="J23" s="2812">
        <v>9441</v>
      </c>
      <c r="K23" s="2812">
        <v>23360</v>
      </c>
      <c r="L23" s="2812">
        <v>157295</v>
      </c>
      <c r="M23" s="2812">
        <v>7021</v>
      </c>
      <c r="N23" s="2812">
        <v>47057</v>
      </c>
      <c r="O23" s="2812">
        <v>87148</v>
      </c>
      <c r="P23" s="2812">
        <v>61525</v>
      </c>
      <c r="Q23" s="2812">
        <v>245050</v>
      </c>
      <c r="R23" s="2812">
        <v>21924</v>
      </c>
      <c r="S23" s="2812">
        <v>88536</v>
      </c>
      <c r="T23" s="2812">
        <v>55494</v>
      </c>
      <c r="U23" s="2812">
        <v>77171</v>
      </c>
      <c r="V23" s="2812">
        <v>20313</v>
      </c>
      <c r="W23" s="2812">
        <v>72007</v>
      </c>
      <c r="X23" s="2812">
        <v>216736</v>
      </c>
      <c r="Y23" s="2814">
        <v>159342</v>
      </c>
      <c r="Z23" s="2812">
        <v>500863</v>
      </c>
      <c r="AA23" s="2812">
        <v>295995</v>
      </c>
      <c r="AB23" s="2812">
        <v>138686</v>
      </c>
      <c r="AC23" s="2812">
        <v>150658</v>
      </c>
      <c r="AD23" s="2812">
        <v>183832</v>
      </c>
      <c r="AE23" s="2812">
        <v>675786</v>
      </c>
      <c r="AF23" s="2812">
        <v>287008</v>
      </c>
      <c r="AG23" s="2812">
        <v>187983</v>
      </c>
      <c r="AH23" s="2812">
        <v>211398</v>
      </c>
      <c r="AI23" s="2812">
        <v>394715</v>
      </c>
      <c r="AJ23" s="2812">
        <v>272896</v>
      </c>
      <c r="AK23" s="2814">
        <v>4855124</v>
      </c>
      <c r="AL23" s="2813">
        <v>17633</v>
      </c>
      <c r="AM23" s="2857">
        <v>4.5</v>
      </c>
      <c r="AN23" s="2783"/>
      <c r="AO23" s="2816">
        <v>15712</v>
      </c>
      <c r="AP23" s="2844">
        <v>-5.2</v>
      </c>
      <c r="AQ23" s="2818">
        <v>1322856</v>
      </c>
      <c r="AR23" s="2845">
        <v>9.8000000000000007</v>
      </c>
      <c r="AS23" s="2816">
        <v>3516556</v>
      </c>
      <c r="AT23" s="2844">
        <v>2.5</v>
      </c>
      <c r="AU23" s="2858">
        <v>-0.02</v>
      </c>
      <c r="AV23" s="2859">
        <v>2.5299999999999998</v>
      </c>
      <c r="AW23" s="2859">
        <v>1.85</v>
      </c>
      <c r="AX23" s="2783"/>
      <c r="AY23" s="2829">
        <v>1162135</v>
      </c>
      <c r="AZ23" s="2849">
        <v>16.3</v>
      </c>
      <c r="BA23" s="2829">
        <v>3692989</v>
      </c>
      <c r="BB23" s="2849">
        <v>1.1000000000000001</v>
      </c>
      <c r="BC23" s="2851">
        <v>3.49</v>
      </c>
      <c r="BD23" s="2852">
        <v>0.87</v>
      </c>
    </row>
    <row r="24" spans="1:56">
      <c r="A24" s="2700">
        <v>-2010</v>
      </c>
      <c r="B24" s="2701" t="s">
        <v>2173</v>
      </c>
      <c r="C24" s="2824">
        <v>4895839</v>
      </c>
      <c r="D24" s="2824">
        <v>13665</v>
      </c>
      <c r="E24" s="2825">
        <v>1380</v>
      </c>
      <c r="F24" s="2826">
        <v>5928</v>
      </c>
      <c r="G24" s="2825">
        <v>1304</v>
      </c>
      <c r="H24" s="2825">
        <v>1186121</v>
      </c>
      <c r="I24" s="2825">
        <v>164763</v>
      </c>
      <c r="J24" s="2825">
        <v>9176</v>
      </c>
      <c r="K24" s="2825">
        <v>22754</v>
      </c>
      <c r="L24" s="2825">
        <v>154063</v>
      </c>
      <c r="M24" s="2825">
        <v>6007</v>
      </c>
      <c r="N24" s="2825">
        <v>50873</v>
      </c>
      <c r="O24" s="2825">
        <v>86040</v>
      </c>
      <c r="P24" s="2825">
        <v>60853</v>
      </c>
      <c r="Q24" s="2825">
        <v>271271</v>
      </c>
      <c r="R24" s="2825">
        <v>25217</v>
      </c>
      <c r="S24" s="2825">
        <v>99504</v>
      </c>
      <c r="T24" s="2825">
        <v>50106</v>
      </c>
      <c r="U24" s="2825">
        <v>95151</v>
      </c>
      <c r="V24" s="2825">
        <v>20001</v>
      </c>
      <c r="W24" s="2825">
        <v>70344</v>
      </c>
      <c r="X24" s="2825">
        <v>238361</v>
      </c>
      <c r="Y24" s="2827">
        <v>181873</v>
      </c>
      <c r="Z24" s="2825">
        <v>507982</v>
      </c>
      <c r="AA24" s="2825">
        <v>288968</v>
      </c>
      <c r="AB24" s="2825">
        <v>137414</v>
      </c>
      <c r="AC24" s="2825">
        <v>151285</v>
      </c>
      <c r="AD24" s="2825">
        <v>180819</v>
      </c>
      <c r="AE24" s="2825">
        <v>665730</v>
      </c>
      <c r="AF24" s="2825">
        <v>285854</v>
      </c>
      <c r="AG24" s="2825">
        <v>156752</v>
      </c>
      <c r="AH24" s="2825">
        <v>220765</v>
      </c>
      <c r="AI24" s="2825">
        <v>393163</v>
      </c>
      <c r="AJ24" s="2825">
        <v>260761</v>
      </c>
      <c r="AK24" s="2827">
        <v>4878123</v>
      </c>
      <c r="AL24" s="2826">
        <v>17716</v>
      </c>
      <c r="AM24" s="2843">
        <v>6.3</v>
      </c>
      <c r="AN24" s="2783"/>
      <c r="AO24" s="2829">
        <v>20973</v>
      </c>
      <c r="AP24" s="2849">
        <v>-2.7</v>
      </c>
      <c r="AQ24" s="2831">
        <v>1369298</v>
      </c>
      <c r="AR24" s="2850">
        <v>15.5</v>
      </c>
      <c r="AS24" s="2829">
        <v>3487852</v>
      </c>
      <c r="AT24" s="2849">
        <v>2.9</v>
      </c>
      <c r="AU24" s="2860">
        <v>-0.01</v>
      </c>
      <c r="AV24" s="2846">
        <v>4</v>
      </c>
      <c r="AW24" s="2846">
        <v>2.14</v>
      </c>
      <c r="AX24" s="2783"/>
      <c r="AY24" s="2829">
        <v>1186121</v>
      </c>
      <c r="AZ24" s="2849">
        <v>17.3</v>
      </c>
      <c r="BA24" s="2829">
        <v>3692002</v>
      </c>
      <c r="BB24" s="2849">
        <v>3</v>
      </c>
      <c r="BC24" s="2851">
        <v>3.79</v>
      </c>
      <c r="BD24" s="2852">
        <v>2.33</v>
      </c>
    </row>
    <row r="25" spans="1:56">
      <c r="A25" s="2735"/>
      <c r="B25" s="2701" t="s">
        <v>2174</v>
      </c>
      <c r="C25" s="2824">
        <v>5045873</v>
      </c>
      <c r="D25" s="2824">
        <v>32742</v>
      </c>
      <c r="E25" s="2825">
        <v>1413</v>
      </c>
      <c r="F25" s="2826">
        <v>6696</v>
      </c>
      <c r="G25" s="2825">
        <v>1368</v>
      </c>
      <c r="H25" s="2825">
        <v>1242043</v>
      </c>
      <c r="I25" s="2825">
        <v>212257</v>
      </c>
      <c r="J25" s="2825">
        <v>9710</v>
      </c>
      <c r="K25" s="2825">
        <v>20002</v>
      </c>
      <c r="L25" s="2825">
        <v>148599</v>
      </c>
      <c r="M25" s="2825">
        <v>6809</v>
      </c>
      <c r="N25" s="2825">
        <v>53071</v>
      </c>
      <c r="O25" s="2825">
        <v>90838</v>
      </c>
      <c r="P25" s="2825">
        <v>67770</v>
      </c>
      <c r="Q25" s="2825">
        <v>265008</v>
      </c>
      <c r="R25" s="2825">
        <v>25073</v>
      </c>
      <c r="S25" s="2825">
        <v>101384</v>
      </c>
      <c r="T25" s="2825">
        <v>47953</v>
      </c>
      <c r="U25" s="2825">
        <v>106990</v>
      </c>
      <c r="V25" s="2825">
        <v>19518</v>
      </c>
      <c r="W25" s="2825">
        <v>67062</v>
      </c>
      <c r="X25" s="2825">
        <v>217021</v>
      </c>
      <c r="Y25" s="2827">
        <v>210320</v>
      </c>
      <c r="Z25" s="2825">
        <v>553611</v>
      </c>
      <c r="AA25" s="2825">
        <v>288161</v>
      </c>
      <c r="AB25" s="2825">
        <v>138387</v>
      </c>
      <c r="AC25" s="2825">
        <v>150702</v>
      </c>
      <c r="AD25" s="2825">
        <v>180566</v>
      </c>
      <c r="AE25" s="2825">
        <v>663504</v>
      </c>
      <c r="AF25" s="2825">
        <v>282922</v>
      </c>
      <c r="AG25" s="2825">
        <v>185228</v>
      </c>
      <c r="AH25" s="2825">
        <v>228947</v>
      </c>
      <c r="AI25" s="2825">
        <v>387456</v>
      </c>
      <c r="AJ25" s="2825">
        <v>256525</v>
      </c>
      <c r="AK25" s="2827">
        <v>5027614</v>
      </c>
      <c r="AL25" s="2826">
        <v>18259</v>
      </c>
      <c r="AM25" s="2843">
        <v>4.7</v>
      </c>
      <c r="AN25" s="2783"/>
      <c r="AO25" s="2829">
        <v>40851</v>
      </c>
      <c r="AP25" s="2849">
        <v>3.7</v>
      </c>
      <c r="AQ25" s="2831">
        <v>1453732</v>
      </c>
      <c r="AR25" s="2850">
        <v>11.2</v>
      </c>
      <c r="AS25" s="2829">
        <v>3533031</v>
      </c>
      <c r="AT25" s="2849">
        <v>2</v>
      </c>
      <c r="AU25" s="2860">
        <v>0.03</v>
      </c>
      <c r="AV25" s="2846">
        <v>3.03</v>
      </c>
      <c r="AW25" s="2846">
        <v>1.46</v>
      </c>
      <c r="AX25" s="2783"/>
      <c r="AY25" s="2829">
        <v>1242043</v>
      </c>
      <c r="AZ25" s="2849">
        <v>11.7</v>
      </c>
      <c r="BA25" s="2829">
        <v>3785571</v>
      </c>
      <c r="BB25" s="2849">
        <v>2.4</v>
      </c>
      <c r="BC25" s="2851">
        <v>2.7</v>
      </c>
      <c r="BD25" s="2852">
        <v>1.82</v>
      </c>
    </row>
    <row r="26" spans="1:56">
      <c r="A26" s="2736"/>
      <c r="B26" s="2711" t="s">
        <v>2274</v>
      </c>
      <c r="C26" s="2837">
        <v>4830402</v>
      </c>
      <c r="D26" s="2837">
        <v>11598</v>
      </c>
      <c r="E26" s="2838">
        <v>1492</v>
      </c>
      <c r="F26" s="2839">
        <v>3161</v>
      </c>
      <c r="G26" s="2838">
        <v>1421</v>
      </c>
      <c r="H26" s="2838">
        <v>1221261</v>
      </c>
      <c r="I26" s="2838">
        <v>185335</v>
      </c>
      <c r="J26" s="2838">
        <v>8708</v>
      </c>
      <c r="K26" s="2838">
        <v>18765</v>
      </c>
      <c r="L26" s="2838">
        <v>141737</v>
      </c>
      <c r="M26" s="2838">
        <v>7688</v>
      </c>
      <c r="N26" s="2838">
        <v>50180</v>
      </c>
      <c r="O26" s="2838">
        <v>91471</v>
      </c>
      <c r="P26" s="2838">
        <v>63723</v>
      </c>
      <c r="Q26" s="2838">
        <v>284688</v>
      </c>
      <c r="R26" s="2838">
        <v>24250</v>
      </c>
      <c r="S26" s="2838">
        <v>105768</v>
      </c>
      <c r="T26" s="2838">
        <v>53850</v>
      </c>
      <c r="U26" s="2838">
        <v>99811</v>
      </c>
      <c r="V26" s="2838">
        <v>19360</v>
      </c>
      <c r="W26" s="2838">
        <v>65926</v>
      </c>
      <c r="X26" s="2838">
        <v>235700</v>
      </c>
      <c r="Y26" s="2840">
        <v>217774</v>
      </c>
      <c r="Z26" s="2838">
        <v>497740</v>
      </c>
      <c r="AA26" s="2838">
        <v>284324</v>
      </c>
      <c r="AB26" s="2838">
        <v>131693</v>
      </c>
      <c r="AC26" s="2838">
        <v>153466</v>
      </c>
      <c r="AD26" s="2838">
        <v>176870</v>
      </c>
      <c r="AE26" s="2838">
        <v>650929</v>
      </c>
      <c r="AF26" s="2838">
        <v>254682</v>
      </c>
      <c r="AG26" s="2838">
        <v>162251</v>
      </c>
      <c r="AH26" s="2838">
        <v>199758</v>
      </c>
      <c r="AI26" s="2838">
        <v>379542</v>
      </c>
      <c r="AJ26" s="2838">
        <v>229260</v>
      </c>
      <c r="AK26" s="2840">
        <v>4812923</v>
      </c>
      <c r="AL26" s="2839">
        <v>17479</v>
      </c>
      <c r="AM26" s="2861">
        <v>3</v>
      </c>
      <c r="AN26" s="2783"/>
      <c r="AO26" s="2853">
        <v>16252</v>
      </c>
      <c r="AP26" s="2854">
        <v>2.8</v>
      </c>
      <c r="AQ26" s="2862">
        <v>1440456</v>
      </c>
      <c r="AR26" s="2863">
        <v>9.6999999999999993</v>
      </c>
      <c r="AS26" s="2853">
        <v>3356215</v>
      </c>
      <c r="AT26" s="2854">
        <v>0.1</v>
      </c>
      <c r="AU26" s="2864">
        <v>0.01</v>
      </c>
      <c r="AV26" s="2865">
        <v>2.72</v>
      </c>
      <c r="AW26" s="2865">
        <v>0.1</v>
      </c>
      <c r="AX26" s="2783"/>
      <c r="AY26" s="2829">
        <v>1221261</v>
      </c>
      <c r="AZ26" s="2849">
        <v>10</v>
      </c>
      <c r="BA26" s="2829">
        <v>3591662</v>
      </c>
      <c r="BB26" s="2849">
        <v>0.6</v>
      </c>
      <c r="BC26" s="2851">
        <v>2.37</v>
      </c>
      <c r="BD26" s="2852">
        <v>0.45</v>
      </c>
    </row>
    <row r="27" spans="1:56">
      <c r="A27" s="2724" t="s">
        <v>439</v>
      </c>
      <c r="B27" s="2689" t="s">
        <v>425</v>
      </c>
      <c r="C27" s="2814">
        <v>4758948</v>
      </c>
      <c r="D27" s="2812">
        <v>10260</v>
      </c>
      <c r="E27" s="2812">
        <v>1319</v>
      </c>
      <c r="F27" s="2813">
        <v>3065</v>
      </c>
      <c r="G27" s="2812">
        <v>1541</v>
      </c>
      <c r="H27" s="2812">
        <v>1158204</v>
      </c>
      <c r="I27" s="2812">
        <v>164499</v>
      </c>
      <c r="J27" s="2812">
        <v>9441</v>
      </c>
      <c r="K27" s="2812">
        <v>21198</v>
      </c>
      <c r="L27" s="2812">
        <v>153431</v>
      </c>
      <c r="M27" s="2812">
        <v>8138</v>
      </c>
      <c r="N27" s="2812">
        <v>39276</v>
      </c>
      <c r="O27" s="2812">
        <v>91769</v>
      </c>
      <c r="P27" s="2812">
        <v>62157</v>
      </c>
      <c r="Q27" s="2812">
        <v>273355</v>
      </c>
      <c r="R27" s="2812">
        <v>16343</v>
      </c>
      <c r="S27" s="2812">
        <v>121254</v>
      </c>
      <c r="T27" s="2812">
        <v>39716</v>
      </c>
      <c r="U27" s="2812">
        <v>61708</v>
      </c>
      <c r="V27" s="2812">
        <v>22027</v>
      </c>
      <c r="W27" s="2812">
        <v>73892</v>
      </c>
      <c r="X27" s="2812">
        <v>170053</v>
      </c>
      <c r="Y27" s="2814">
        <v>152854</v>
      </c>
      <c r="Z27" s="2812">
        <v>526106</v>
      </c>
      <c r="AA27" s="2812">
        <v>258553</v>
      </c>
      <c r="AB27" s="2812">
        <v>130745</v>
      </c>
      <c r="AC27" s="2812">
        <v>152486</v>
      </c>
      <c r="AD27" s="2812">
        <v>173562</v>
      </c>
      <c r="AE27" s="2812">
        <v>664820</v>
      </c>
      <c r="AF27" s="2812">
        <v>279124</v>
      </c>
      <c r="AG27" s="2812">
        <v>183626</v>
      </c>
      <c r="AH27" s="2812">
        <v>235820</v>
      </c>
      <c r="AI27" s="2812">
        <v>378360</v>
      </c>
      <c r="AJ27" s="2812">
        <v>253289</v>
      </c>
      <c r="AK27" s="2814">
        <v>4733787</v>
      </c>
      <c r="AL27" s="2813">
        <v>25161</v>
      </c>
      <c r="AM27" s="2866">
        <v>-2.2999999999999998</v>
      </c>
      <c r="AN27" s="2783"/>
      <c r="AO27" s="2829">
        <v>14643</v>
      </c>
      <c r="AP27" s="2849">
        <v>-6.8</v>
      </c>
      <c r="AQ27" s="2831">
        <v>1312599</v>
      </c>
      <c r="AR27" s="2850">
        <v>-0.8</v>
      </c>
      <c r="AS27" s="2829">
        <v>3406545</v>
      </c>
      <c r="AT27" s="2849">
        <v>-3.1</v>
      </c>
      <c r="AU27" s="2846">
        <v>-0.02</v>
      </c>
      <c r="AV27" s="2846">
        <v>-0.21</v>
      </c>
      <c r="AW27" s="2846">
        <v>-2.2599999999999998</v>
      </c>
      <c r="AX27" s="2783"/>
      <c r="AY27" s="2816">
        <v>1158204</v>
      </c>
      <c r="AZ27" s="2844">
        <v>-0.3</v>
      </c>
      <c r="BA27" s="2816">
        <v>3575582</v>
      </c>
      <c r="BB27" s="2844">
        <v>-3.2</v>
      </c>
      <c r="BC27" s="2847">
        <v>-0.08</v>
      </c>
      <c r="BD27" s="2848">
        <v>-2.41</v>
      </c>
    </row>
    <row r="28" spans="1:56">
      <c r="A28" s="2700">
        <v>-2011</v>
      </c>
      <c r="B28" s="2701" t="s">
        <v>426</v>
      </c>
      <c r="C28" s="2827">
        <v>4825081</v>
      </c>
      <c r="D28" s="2825">
        <v>13409</v>
      </c>
      <c r="E28" s="2825">
        <v>1390</v>
      </c>
      <c r="F28" s="2826">
        <v>4734</v>
      </c>
      <c r="G28" s="2825">
        <v>1477</v>
      </c>
      <c r="H28" s="2825">
        <v>1161644</v>
      </c>
      <c r="I28" s="2825">
        <v>146942</v>
      </c>
      <c r="J28" s="2825">
        <v>9287</v>
      </c>
      <c r="K28" s="2825">
        <v>20984</v>
      </c>
      <c r="L28" s="2825">
        <v>149185</v>
      </c>
      <c r="M28" s="2825">
        <v>7715</v>
      </c>
      <c r="N28" s="2825">
        <v>43592</v>
      </c>
      <c r="O28" s="2825">
        <v>96259</v>
      </c>
      <c r="P28" s="2825">
        <v>58814</v>
      </c>
      <c r="Q28" s="2825">
        <v>272128</v>
      </c>
      <c r="R28" s="2825">
        <v>14849</v>
      </c>
      <c r="S28" s="2825">
        <v>132448</v>
      </c>
      <c r="T28" s="2825">
        <v>49334</v>
      </c>
      <c r="U28" s="2825">
        <v>63907</v>
      </c>
      <c r="V28" s="2825">
        <v>24157</v>
      </c>
      <c r="W28" s="2825">
        <v>72043</v>
      </c>
      <c r="X28" s="2825">
        <v>182785</v>
      </c>
      <c r="Y28" s="2827">
        <v>169505</v>
      </c>
      <c r="Z28" s="2825">
        <v>541696</v>
      </c>
      <c r="AA28" s="2825">
        <v>266601</v>
      </c>
      <c r="AB28" s="2825">
        <v>133690</v>
      </c>
      <c r="AC28" s="2825">
        <v>158013</v>
      </c>
      <c r="AD28" s="2825">
        <v>175219</v>
      </c>
      <c r="AE28" s="2825">
        <v>672853</v>
      </c>
      <c r="AF28" s="2825">
        <v>286846</v>
      </c>
      <c r="AG28" s="2825">
        <v>157322</v>
      </c>
      <c r="AH28" s="2825">
        <v>219954</v>
      </c>
      <c r="AI28" s="2825">
        <v>392757</v>
      </c>
      <c r="AJ28" s="2825">
        <v>259676</v>
      </c>
      <c r="AK28" s="2827">
        <v>4799570</v>
      </c>
      <c r="AL28" s="2826">
        <v>25511</v>
      </c>
      <c r="AM28" s="2867">
        <v>-1.4</v>
      </c>
      <c r="AN28" s="2783"/>
      <c r="AO28" s="2829">
        <v>19533</v>
      </c>
      <c r="AP28" s="2849">
        <v>-6.9</v>
      </c>
      <c r="AQ28" s="2831">
        <v>1332626</v>
      </c>
      <c r="AR28" s="2850">
        <v>-2.7</v>
      </c>
      <c r="AS28" s="2829">
        <v>3447412</v>
      </c>
      <c r="AT28" s="2849">
        <v>-1.2</v>
      </c>
      <c r="AU28" s="2846">
        <v>-0.03</v>
      </c>
      <c r="AV28" s="2846">
        <v>-0.75</v>
      </c>
      <c r="AW28" s="2846">
        <v>-0.83</v>
      </c>
      <c r="AX28" s="2783"/>
      <c r="AY28" s="2829">
        <v>1161644</v>
      </c>
      <c r="AZ28" s="2849">
        <v>-2.1</v>
      </c>
      <c r="BA28" s="2829">
        <v>3637926</v>
      </c>
      <c r="BB28" s="2849">
        <v>-1.5</v>
      </c>
      <c r="BC28" s="2851">
        <v>-0.5</v>
      </c>
      <c r="BD28" s="2852">
        <v>-1.1000000000000001</v>
      </c>
    </row>
    <row r="29" spans="1:56">
      <c r="A29" s="2735"/>
      <c r="B29" s="2701" t="s">
        <v>427</v>
      </c>
      <c r="C29" s="2827">
        <v>4957585</v>
      </c>
      <c r="D29" s="2825">
        <v>32724</v>
      </c>
      <c r="E29" s="2825">
        <v>1430</v>
      </c>
      <c r="F29" s="2826">
        <v>5104</v>
      </c>
      <c r="G29" s="2825">
        <v>1535</v>
      </c>
      <c r="H29" s="2825">
        <v>1181587</v>
      </c>
      <c r="I29" s="2825">
        <v>185521</v>
      </c>
      <c r="J29" s="2825">
        <v>9968</v>
      </c>
      <c r="K29" s="2825">
        <v>21452</v>
      </c>
      <c r="L29" s="2825">
        <v>144179</v>
      </c>
      <c r="M29" s="2825">
        <v>8325</v>
      </c>
      <c r="N29" s="2825">
        <v>45812</v>
      </c>
      <c r="O29" s="2825">
        <v>88271</v>
      </c>
      <c r="P29" s="2825">
        <v>64970</v>
      </c>
      <c r="Q29" s="2825">
        <v>261463</v>
      </c>
      <c r="R29" s="2825">
        <v>13908</v>
      </c>
      <c r="S29" s="2825">
        <v>115486</v>
      </c>
      <c r="T29" s="2825">
        <v>47701</v>
      </c>
      <c r="U29" s="2825">
        <v>83697</v>
      </c>
      <c r="V29" s="2825">
        <v>22239</v>
      </c>
      <c r="W29" s="2825">
        <v>68595</v>
      </c>
      <c r="X29" s="2825">
        <v>173324</v>
      </c>
      <c r="Y29" s="2827">
        <v>190420</v>
      </c>
      <c r="Z29" s="2825">
        <v>588875</v>
      </c>
      <c r="AA29" s="2825">
        <v>266835</v>
      </c>
      <c r="AB29" s="2825">
        <v>138689</v>
      </c>
      <c r="AC29" s="2825">
        <v>157271</v>
      </c>
      <c r="AD29" s="2825">
        <v>175007</v>
      </c>
      <c r="AE29" s="2825">
        <v>673723</v>
      </c>
      <c r="AF29" s="2825">
        <v>284227</v>
      </c>
      <c r="AG29" s="2825">
        <v>186511</v>
      </c>
      <c r="AH29" s="2825">
        <v>226372</v>
      </c>
      <c r="AI29" s="2825">
        <v>385981</v>
      </c>
      <c r="AJ29" s="2825">
        <v>261757</v>
      </c>
      <c r="AK29" s="2827">
        <v>4931374</v>
      </c>
      <c r="AL29" s="2826">
        <v>26211</v>
      </c>
      <c r="AM29" s="2867">
        <v>-1.7</v>
      </c>
      <c r="AN29" s="2783"/>
      <c r="AO29" s="2829">
        <v>39258</v>
      </c>
      <c r="AP29" s="2849">
        <v>-3.9</v>
      </c>
      <c r="AQ29" s="2831">
        <v>1373542</v>
      </c>
      <c r="AR29" s="2850">
        <v>-5.5</v>
      </c>
      <c r="AS29" s="2829">
        <v>3518574</v>
      </c>
      <c r="AT29" s="2849">
        <v>-0.4</v>
      </c>
      <c r="AU29" s="2846">
        <v>-0.03</v>
      </c>
      <c r="AV29" s="2846">
        <v>-1.59</v>
      </c>
      <c r="AW29" s="2846">
        <v>-0.28999999999999998</v>
      </c>
      <c r="AX29" s="2783"/>
      <c r="AY29" s="2829">
        <v>1181587</v>
      </c>
      <c r="AZ29" s="2849">
        <v>-4.9000000000000004</v>
      </c>
      <c r="BA29" s="2829">
        <v>3749786</v>
      </c>
      <c r="BB29" s="2849">
        <v>-0.9</v>
      </c>
      <c r="BC29" s="2851">
        <v>-1.2</v>
      </c>
      <c r="BD29" s="2852">
        <v>-0.71</v>
      </c>
    </row>
    <row r="30" spans="1:56">
      <c r="A30" s="2736"/>
      <c r="B30" s="2711" t="s">
        <v>2275</v>
      </c>
      <c r="C30" s="2840">
        <v>4868552</v>
      </c>
      <c r="D30" s="2837">
        <v>11881</v>
      </c>
      <c r="E30" s="2838">
        <v>1188</v>
      </c>
      <c r="F30" s="2839">
        <v>4571</v>
      </c>
      <c r="G30" s="2838">
        <v>1233</v>
      </c>
      <c r="H30" s="2838">
        <v>1160957</v>
      </c>
      <c r="I30" s="2838">
        <v>160891</v>
      </c>
      <c r="J30" s="2838">
        <v>9287</v>
      </c>
      <c r="K30" s="2838">
        <v>19042</v>
      </c>
      <c r="L30" s="2838">
        <v>132047</v>
      </c>
      <c r="M30" s="2838">
        <v>8775</v>
      </c>
      <c r="N30" s="2838">
        <v>43391</v>
      </c>
      <c r="O30" s="2838">
        <v>85999</v>
      </c>
      <c r="P30" s="2838">
        <v>61078</v>
      </c>
      <c r="Q30" s="2838">
        <v>260368</v>
      </c>
      <c r="R30" s="2838">
        <v>13227</v>
      </c>
      <c r="S30" s="2838">
        <v>138991</v>
      </c>
      <c r="T30" s="2838">
        <v>55678</v>
      </c>
      <c r="U30" s="2838">
        <v>79025</v>
      </c>
      <c r="V30" s="2838">
        <v>22974</v>
      </c>
      <c r="W30" s="2838">
        <v>70183</v>
      </c>
      <c r="X30" s="2838">
        <v>193236</v>
      </c>
      <c r="Y30" s="2840">
        <v>198901</v>
      </c>
      <c r="Z30" s="2838">
        <v>517854</v>
      </c>
      <c r="AA30" s="2838">
        <v>292959</v>
      </c>
      <c r="AB30" s="2838">
        <v>158109</v>
      </c>
      <c r="AC30" s="2838">
        <v>150034</v>
      </c>
      <c r="AD30" s="2838">
        <v>170834</v>
      </c>
      <c r="AE30" s="2838">
        <v>663309</v>
      </c>
      <c r="AF30" s="2838">
        <v>298352</v>
      </c>
      <c r="AG30" s="2838">
        <v>165565</v>
      </c>
      <c r="AH30" s="2838">
        <v>188655</v>
      </c>
      <c r="AI30" s="2838">
        <v>423648</v>
      </c>
      <c r="AJ30" s="2838">
        <v>241524</v>
      </c>
      <c r="AK30" s="2840">
        <v>4842812</v>
      </c>
      <c r="AL30" s="2838">
        <v>25741</v>
      </c>
      <c r="AM30" s="2868">
        <v>0.8</v>
      </c>
      <c r="AN30" s="2783"/>
      <c r="AO30" s="2829">
        <v>17641</v>
      </c>
      <c r="AP30" s="2849">
        <v>8.5</v>
      </c>
      <c r="AQ30" s="2831">
        <v>1361091</v>
      </c>
      <c r="AR30" s="2850">
        <v>-5.5</v>
      </c>
      <c r="AS30" s="2829">
        <v>3464080</v>
      </c>
      <c r="AT30" s="2849">
        <v>3.2</v>
      </c>
      <c r="AU30" s="2846">
        <v>0.03</v>
      </c>
      <c r="AV30" s="2846">
        <v>-1.64</v>
      </c>
      <c r="AW30" s="2846">
        <v>2.23</v>
      </c>
      <c r="AX30" s="2783"/>
      <c r="AY30" s="2853">
        <v>1160957</v>
      </c>
      <c r="AZ30" s="2854">
        <v>-4.9000000000000004</v>
      </c>
      <c r="BA30" s="2853">
        <v>3681854</v>
      </c>
      <c r="BB30" s="2854">
        <v>2.5</v>
      </c>
      <c r="BC30" s="2855">
        <v>-1.25</v>
      </c>
      <c r="BD30" s="2856">
        <v>1.87</v>
      </c>
    </row>
    <row r="31" spans="1:56">
      <c r="A31" s="2724" t="s">
        <v>91</v>
      </c>
      <c r="B31" s="2689" t="s">
        <v>425</v>
      </c>
      <c r="C31" s="2814">
        <v>4855789</v>
      </c>
      <c r="D31" s="2811">
        <v>10660</v>
      </c>
      <c r="E31" s="2812">
        <v>1301</v>
      </c>
      <c r="F31" s="2813">
        <v>5132</v>
      </c>
      <c r="G31" s="2812">
        <v>1486</v>
      </c>
      <c r="H31" s="2812">
        <v>1206263</v>
      </c>
      <c r="I31" s="2812">
        <v>186614</v>
      </c>
      <c r="J31" s="2812">
        <v>9911</v>
      </c>
      <c r="K31" s="2812">
        <v>16394</v>
      </c>
      <c r="L31" s="2812">
        <v>156128</v>
      </c>
      <c r="M31" s="2812">
        <v>7380</v>
      </c>
      <c r="N31" s="2812">
        <v>31236</v>
      </c>
      <c r="O31" s="2812">
        <v>71409</v>
      </c>
      <c r="P31" s="2812">
        <v>65713</v>
      </c>
      <c r="Q31" s="2812">
        <v>268516</v>
      </c>
      <c r="R31" s="2812">
        <v>8123</v>
      </c>
      <c r="S31" s="2812">
        <v>108242</v>
      </c>
      <c r="T31" s="2812">
        <v>73449</v>
      </c>
      <c r="U31" s="2812">
        <v>108710</v>
      </c>
      <c r="V31" s="2812">
        <v>12427</v>
      </c>
      <c r="W31" s="2812">
        <v>82013</v>
      </c>
      <c r="X31" s="2812">
        <v>165452</v>
      </c>
      <c r="Y31" s="2814">
        <v>160865</v>
      </c>
      <c r="Z31" s="2812">
        <v>551419</v>
      </c>
      <c r="AA31" s="2812">
        <v>293543</v>
      </c>
      <c r="AB31" s="2812">
        <v>136507</v>
      </c>
      <c r="AC31" s="2812">
        <v>154790</v>
      </c>
      <c r="AD31" s="2812">
        <v>174298</v>
      </c>
      <c r="AE31" s="2812">
        <v>663330</v>
      </c>
      <c r="AF31" s="2812">
        <v>271470</v>
      </c>
      <c r="AG31" s="2812">
        <v>174100</v>
      </c>
      <c r="AH31" s="2812">
        <v>207442</v>
      </c>
      <c r="AI31" s="2812">
        <v>391348</v>
      </c>
      <c r="AJ31" s="2812">
        <v>260577</v>
      </c>
      <c r="AK31" s="2814">
        <v>4829980</v>
      </c>
      <c r="AL31" s="2812">
        <v>25808</v>
      </c>
      <c r="AM31" s="2866">
        <v>2</v>
      </c>
      <c r="AN31" s="2869"/>
      <c r="AO31" s="2816">
        <v>17093</v>
      </c>
      <c r="AP31" s="2844">
        <v>16.7</v>
      </c>
      <c r="AQ31" s="2818">
        <v>1368614</v>
      </c>
      <c r="AR31" s="2845">
        <v>4.3</v>
      </c>
      <c r="AS31" s="2816">
        <v>3444273</v>
      </c>
      <c r="AT31" s="2844">
        <v>1.1000000000000001</v>
      </c>
      <c r="AU31" s="2858">
        <v>0.05</v>
      </c>
      <c r="AV31" s="2859">
        <v>1.18</v>
      </c>
      <c r="AW31" s="2859">
        <v>0.79</v>
      </c>
      <c r="AX31" s="2869"/>
      <c r="AY31" s="2829">
        <v>1206263</v>
      </c>
      <c r="AZ31" s="2849">
        <v>4.0999999999999996</v>
      </c>
      <c r="BA31" s="2829">
        <v>3623718</v>
      </c>
      <c r="BB31" s="2849">
        <v>1.3</v>
      </c>
      <c r="BC31" s="2851">
        <v>1.01</v>
      </c>
      <c r="BD31" s="2852">
        <v>1.01</v>
      </c>
    </row>
    <row r="32" spans="1:56">
      <c r="A32" s="2700">
        <v>-2012</v>
      </c>
      <c r="B32" s="2701" t="s">
        <v>426</v>
      </c>
      <c r="C32" s="2827">
        <v>4814544</v>
      </c>
      <c r="D32" s="2824">
        <v>14160</v>
      </c>
      <c r="E32" s="2825">
        <v>1254</v>
      </c>
      <c r="F32" s="2826">
        <v>6979</v>
      </c>
      <c r="G32" s="2825">
        <v>1228</v>
      </c>
      <c r="H32" s="2825">
        <v>1172216</v>
      </c>
      <c r="I32" s="2825">
        <v>164566</v>
      </c>
      <c r="J32" s="2825">
        <v>9604</v>
      </c>
      <c r="K32" s="2825">
        <v>15851</v>
      </c>
      <c r="L32" s="2825">
        <v>140658</v>
      </c>
      <c r="M32" s="2825">
        <v>6356</v>
      </c>
      <c r="N32" s="2825">
        <v>31999</v>
      </c>
      <c r="O32" s="2825">
        <v>70177</v>
      </c>
      <c r="P32" s="2825">
        <v>64596</v>
      </c>
      <c r="Q32" s="2825">
        <v>267793</v>
      </c>
      <c r="R32" s="2825">
        <v>9286</v>
      </c>
      <c r="S32" s="2825">
        <v>120475</v>
      </c>
      <c r="T32" s="2825">
        <v>74682</v>
      </c>
      <c r="U32" s="2825">
        <v>105017</v>
      </c>
      <c r="V32" s="2825">
        <v>13343</v>
      </c>
      <c r="W32" s="2825">
        <v>77813</v>
      </c>
      <c r="X32" s="2825">
        <v>173374</v>
      </c>
      <c r="Y32" s="2827">
        <v>178201</v>
      </c>
      <c r="Z32" s="2825">
        <v>557731</v>
      </c>
      <c r="AA32" s="2825">
        <v>286284</v>
      </c>
      <c r="AB32" s="2825">
        <v>130590</v>
      </c>
      <c r="AC32" s="2825">
        <v>149185</v>
      </c>
      <c r="AD32" s="2825">
        <v>173914</v>
      </c>
      <c r="AE32" s="2825">
        <v>661434</v>
      </c>
      <c r="AF32" s="2825">
        <v>276283</v>
      </c>
      <c r="AG32" s="2825">
        <v>148154</v>
      </c>
      <c r="AH32" s="2825">
        <v>214249</v>
      </c>
      <c r="AI32" s="2825">
        <v>392839</v>
      </c>
      <c r="AJ32" s="2825">
        <v>250882</v>
      </c>
      <c r="AK32" s="2827">
        <v>4788955</v>
      </c>
      <c r="AL32" s="2825">
        <v>25589</v>
      </c>
      <c r="AM32" s="2867">
        <v>-0.2</v>
      </c>
      <c r="AN32" s="2783"/>
      <c r="AO32" s="2829">
        <v>22392</v>
      </c>
      <c r="AP32" s="2849">
        <v>14.6</v>
      </c>
      <c r="AQ32" s="2831">
        <v>1351645</v>
      </c>
      <c r="AR32" s="2850">
        <v>1.4</v>
      </c>
      <c r="AS32" s="2829">
        <v>3414918</v>
      </c>
      <c r="AT32" s="2849">
        <v>-0.9</v>
      </c>
      <c r="AU32" s="2860">
        <v>0.06</v>
      </c>
      <c r="AV32" s="2846">
        <v>0.39</v>
      </c>
      <c r="AW32" s="2846">
        <v>-0.67</v>
      </c>
      <c r="AX32" s="2783"/>
      <c r="AY32" s="2829">
        <v>1172216</v>
      </c>
      <c r="AZ32" s="2849">
        <v>0.9</v>
      </c>
      <c r="BA32" s="2829">
        <v>3616739</v>
      </c>
      <c r="BB32" s="2849">
        <v>-0.6</v>
      </c>
      <c r="BC32" s="2851">
        <v>0.22</v>
      </c>
      <c r="BD32" s="2852">
        <v>-0.44</v>
      </c>
    </row>
    <row r="33" spans="1:56">
      <c r="A33" s="2735"/>
      <c r="B33" s="2701" t="s">
        <v>427</v>
      </c>
      <c r="C33" s="2827">
        <v>4966952</v>
      </c>
      <c r="D33" s="2825">
        <v>36971</v>
      </c>
      <c r="E33" s="2825">
        <v>1331</v>
      </c>
      <c r="F33" s="2826">
        <v>7310</v>
      </c>
      <c r="G33" s="2825">
        <v>1351</v>
      </c>
      <c r="H33" s="2825">
        <v>1160339</v>
      </c>
      <c r="I33" s="2825">
        <v>212003</v>
      </c>
      <c r="J33" s="2825">
        <v>9398</v>
      </c>
      <c r="K33" s="2825">
        <v>17343</v>
      </c>
      <c r="L33" s="2825">
        <v>138989</v>
      </c>
      <c r="M33" s="2825">
        <v>7106</v>
      </c>
      <c r="N33" s="2825">
        <v>33603</v>
      </c>
      <c r="O33" s="2825">
        <v>67224</v>
      </c>
      <c r="P33" s="2825">
        <v>72486</v>
      </c>
      <c r="Q33" s="2825">
        <v>224681</v>
      </c>
      <c r="R33" s="2825">
        <v>8965</v>
      </c>
      <c r="S33" s="2825">
        <v>113114</v>
      </c>
      <c r="T33" s="2825">
        <v>63071</v>
      </c>
      <c r="U33" s="2825">
        <v>103398</v>
      </c>
      <c r="V33" s="2825">
        <v>13171</v>
      </c>
      <c r="W33" s="2825">
        <v>75785</v>
      </c>
      <c r="X33" s="2825">
        <v>165421</v>
      </c>
      <c r="Y33" s="2827">
        <v>205189</v>
      </c>
      <c r="Z33" s="2825">
        <v>627573</v>
      </c>
      <c r="AA33" s="2825">
        <v>288654</v>
      </c>
      <c r="AB33" s="2825">
        <v>133070</v>
      </c>
      <c r="AC33" s="2825">
        <v>147355</v>
      </c>
      <c r="AD33" s="2825">
        <v>175476</v>
      </c>
      <c r="AE33" s="2825">
        <v>670025</v>
      </c>
      <c r="AF33" s="2825">
        <v>276357</v>
      </c>
      <c r="AG33" s="2825">
        <v>177805</v>
      </c>
      <c r="AH33" s="2825">
        <v>218959</v>
      </c>
      <c r="AI33" s="2825">
        <v>395548</v>
      </c>
      <c r="AJ33" s="2825">
        <v>251818</v>
      </c>
      <c r="AK33" s="2827">
        <v>4940553</v>
      </c>
      <c r="AL33" s="2826">
        <v>26399</v>
      </c>
      <c r="AM33" s="2867">
        <v>0.2</v>
      </c>
      <c r="AN33" s="2783"/>
      <c r="AO33" s="2829">
        <v>45612</v>
      </c>
      <c r="AP33" s="2849">
        <v>16.2</v>
      </c>
      <c r="AQ33" s="2831">
        <v>1366879</v>
      </c>
      <c r="AR33" s="2850">
        <v>-0.5</v>
      </c>
      <c r="AS33" s="2829">
        <v>3528062</v>
      </c>
      <c r="AT33" s="2849">
        <v>0.3</v>
      </c>
      <c r="AU33" s="2860">
        <v>0.13</v>
      </c>
      <c r="AV33" s="2846">
        <v>-0.13</v>
      </c>
      <c r="AW33" s="2846">
        <v>0.19</v>
      </c>
      <c r="AX33" s="2783"/>
      <c r="AY33" s="2829">
        <v>1160339</v>
      </c>
      <c r="AZ33" s="2849">
        <v>-1.8</v>
      </c>
      <c r="BA33" s="2829">
        <v>3780214</v>
      </c>
      <c r="BB33" s="2849">
        <v>0.8</v>
      </c>
      <c r="BC33" s="2851">
        <v>-0.43</v>
      </c>
      <c r="BD33" s="2852">
        <v>0.61</v>
      </c>
    </row>
    <row r="34" spans="1:56">
      <c r="A34" s="2736"/>
      <c r="B34" s="2711" t="s">
        <v>2276</v>
      </c>
      <c r="C34" s="2840">
        <v>4892056</v>
      </c>
      <c r="D34" s="2837">
        <v>11687</v>
      </c>
      <c r="E34" s="2838">
        <v>1194</v>
      </c>
      <c r="F34" s="2839">
        <v>3662</v>
      </c>
      <c r="G34" s="2838">
        <v>1259</v>
      </c>
      <c r="H34" s="2838">
        <v>1167834</v>
      </c>
      <c r="I34" s="2838">
        <v>183425</v>
      </c>
      <c r="J34" s="2838">
        <v>8811</v>
      </c>
      <c r="K34" s="2838">
        <v>15681</v>
      </c>
      <c r="L34" s="2838">
        <v>143658</v>
      </c>
      <c r="M34" s="2838">
        <v>7676</v>
      </c>
      <c r="N34" s="2838">
        <v>32104</v>
      </c>
      <c r="O34" s="2838">
        <v>73251</v>
      </c>
      <c r="P34" s="2838">
        <v>68882</v>
      </c>
      <c r="Q34" s="2838">
        <v>236598</v>
      </c>
      <c r="R34" s="2838">
        <v>9287</v>
      </c>
      <c r="S34" s="2838">
        <v>119971</v>
      </c>
      <c r="T34" s="2838">
        <v>71815</v>
      </c>
      <c r="U34" s="2838">
        <v>111969</v>
      </c>
      <c r="V34" s="2838">
        <v>13209</v>
      </c>
      <c r="W34" s="2838">
        <v>71498</v>
      </c>
      <c r="X34" s="2838">
        <v>184322</v>
      </c>
      <c r="Y34" s="2840">
        <v>229067</v>
      </c>
      <c r="Z34" s="2838">
        <v>558118</v>
      </c>
      <c r="AA34" s="2838">
        <v>287806</v>
      </c>
      <c r="AB34" s="2838">
        <v>139939</v>
      </c>
      <c r="AC34" s="2838">
        <v>151989</v>
      </c>
      <c r="AD34" s="2838">
        <v>177058</v>
      </c>
      <c r="AE34" s="2838">
        <v>685514</v>
      </c>
      <c r="AF34" s="2838">
        <v>276392</v>
      </c>
      <c r="AG34" s="2838">
        <v>163411</v>
      </c>
      <c r="AH34" s="2838">
        <v>213099</v>
      </c>
      <c r="AI34" s="2838">
        <v>383752</v>
      </c>
      <c r="AJ34" s="2838">
        <v>229952</v>
      </c>
      <c r="AK34" s="2840">
        <v>4866055</v>
      </c>
      <c r="AL34" s="2838">
        <v>26001</v>
      </c>
      <c r="AM34" s="2868">
        <v>0.5</v>
      </c>
      <c r="AN34" s="2783"/>
      <c r="AO34" s="2853">
        <v>16543</v>
      </c>
      <c r="AP34" s="2854">
        <v>-6.2</v>
      </c>
      <c r="AQ34" s="2862">
        <v>1398160</v>
      </c>
      <c r="AR34" s="2863">
        <v>2.7</v>
      </c>
      <c r="AS34" s="2853">
        <v>3451351</v>
      </c>
      <c r="AT34" s="2854">
        <v>-0.4</v>
      </c>
      <c r="AU34" s="2864">
        <v>-0.02</v>
      </c>
      <c r="AV34" s="2865">
        <v>0.76</v>
      </c>
      <c r="AW34" s="2865">
        <v>-0.26</v>
      </c>
      <c r="AX34" s="2783"/>
      <c r="AY34" s="2829">
        <v>1167834</v>
      </c>
      <c r="AZ34" s="2849">
        <v>0.6</v>
      </c>
      <c r="BA34" s="2829">
        <v>3698220</v>
      </c>
      <c r="BB34" s="2849">
        <v>0.4</v>
      </c>
      <c r="BC34" s="2851">
        <v>0.14000000000000001</v>
      </c>
      <c r="BD34" s="2852">
        <v>0.34</v>
      </c>
    </row>
    <row r="35" spans="1:56">
      <c r="A35" s="2724" t="s">
        <v>633</v>
      </c>
      <c r="B35" s="2870" t="s">
        <v>425</v>
      </c>
      <c r="C35" s="2814">
        <v>4899156</v>
      </c>
      <c r="D35" s="2811">
        <v>9442</v>
      </c>
      <c r="E35" s="2812">
        <v>1328</v>
      </c>
      <c r="F35" s="2813">
        <v>3873</v>
      </c>
      <c r="G35" s="2812">
        <v>1471</v>
      </c>
      <c r="H35" s="2812">
        <v>1111291</v>
      </c>
      <c r="I35" s="2812">
        <v>194845</v>
      </c>
      <c r="J35" s="2812">
        <v>8796</v>
      </c>
      <c r="K35" s="2812">
        <v>17601</v>
      </c>
      <c r="L35" s="2812">
        <v>132867</v>
      </c>
      <c r="M35" s="2812">
        <v>6431</v>
      </c>
      <c r="N35" s="2812">
        <v>27902</v>
      </c>
      <c r="O35" s="2812">
        <v>79463</v>
      </c>
      <c r="P35" s="2812">
        <v>62509</v>
      </c>
      <c r="Q35" s="2812">
        <v>240186</v>
      </c>
      <c r="R35" s="2812">
        <v>11029</v>
      </c>
      <c r="S35" s="2812">
        <v>84130</v>
      </c>
      <c r="T35" s="2812">
        <v>60321</v>
      </c>
      <c r="U35" s="2812">
        <v>88391</v>
      </c>
      <c r="V35" s="2812">
        <v>12186</v>
      </c>
      <c r="W35" s="2812">
        <v>84636</v>
      </c>
      <c r="X35" s="2812">
        <v>184487</v>
      </c>
      <c r="Y35" s="2814">
        <v>177395</v>
      </c>
      <c r="Z35" s="2812">
        <v>542773</v>
      </c>
      <c r="AA35" s="2812">
        <v>264745</v>
      </c>
      <c r="AB35" s="2812">
        <v>137541</v>
      </c>
      <c r="AC35" s="2812">
        <v>154753</v>
      </c>
      <c r="AD35" s="2812">
        <v>182979</v>
      </c>
      <c r="AE35" s="2812">
        <v>739510</v>
      </c>
      <c r="AF35" s="2812">
        <v>285794</v>
      </c>
      <c r="AG35" s="2812">
        <v>172135</v>
      </c>
      <c r="AH35" s="2812">
        <v>225361</v>
      </c>
      <c r="AI35" s="2812">
        <v>409558</v>
      </c>
      <c r="AJ35" s="2812">
        <v>263307</v>
      </c>
      <c r="AK35" s="2814">
        <v>4867742</v>
      </c>
      <c r="AL35" s="2813">
        <v>31414</v>
      </c>
      <c r="AM35" s="2866">
        <v>0.9</v>
      </c>
      <c r="AN35" s="2869"/>
      <c r="AO35" s="2829">
        <v>14642</v>
      </c>
      <c r="AP35" s="2849">
        <v>-14.3</v>
      </c>
      <c r="AQ35" s="2831">
        <v>1290157</v>
      </c>
      <c r="AR35" s="2850">
        <v>-5.7</v>
      </c>
      <c r="AS35" s="2829">
        <v>3562943</v>
      </c>
      <c r="AT35" s="2849">
        <v>3.4</v>
      </c>
      <c r="AU35" s="2846">
        <v>-0.05</v>
      </c>
      <c r="AV35" s="2846">
        <v>-1.62</v>
      </c>
      <c r="AW35" s="2846">
        <v>2.44</v>
      </c>
      <c r="AX35" s="2869"/>
      <c r="AY35" s="2816">
        <v>1111291</v>
      </c>
      <c r="AZ35" s="2844">
        <v>-7.9</v>
      </c>
      <c r="BA35" s="2816">
        <v>3756452</v>
      </c>
      <c r="BB35" s="2844">
        <v>3.7</v>
      </c>
      <c r="BC35" s="2847">
        <v>-1.96</v>
      </c>
      <c r="BD35" s="2848">
        <v>2.73</v>
      </c>
    </row>
    <row r="36" spans="1:56">
      <c r="A36" s="2700">
        <v>-2013</v>
      </c>
      <c r="B36" s="2763" t="s">
        <v>426</v>
      </c>
      <c r="C36" s="2827">
        <v>4896638</v>
      </c>
      <c r="D36" s="2824">
        <v>13209</v>
      </c>
      <c r="E36" s="2825">
        <v>1264</v>
      </c>
      <c r="F36" s="2826">
        <v>4566</v>
      </c>
      <c r="G36" s="2825">
        <v>1508</v>
      </c>
      <c r="H36" s="2825">
        <v>1130741</v>
      </c>
      <c r="I36" s="2825">
        <v>175105</v>
      </c>
      <c r="J36" s="2825">
        <v>8937</v>
      </c>
      <c r="K36" s="2825">
        <v>17289</v>
      </c>
      <c r="L36" s="2825">
        <v>131936</v>
      </c>
      <c r="M36" s="2825">
        <v>7134</v>
      </c>
      <c r="N36" s="2825">
        <v>24878</v>
      </c>
      <c r="O36" s="2825">
        <v>75789</v>
      </c>
      <c r="P36" s="2825">
        <v>65661</v>
      </c>
      <c r="Q36" s="2825">
        <v>268914</v>
      </c>
      <c r="R36" s="2825">
        <v>11410</v>
      </c>
      <c r="S36" s="2825">
        <v>92375</v>
      </c>
      <c r="T36" s="2825">
        <v>65276</v>
      </c>
      <c r="U36" s="2825">
        <v>95755</v>
      </c>
      <c r="V36" s="2825">
        <v>12688</v>
      </c>
      <c r="W36" s="2825">
        <v>77595</v>
      </c>
      <c r="X36" s="2825">
        <v>205148</v>
      </c>
      <c r="Y36" s="2827">
        <v>208900</v>
      </c>
      <c r="Z36" s="2825">
        <v>541859</v>
      </c>
      <c r="AA36" s="2825">
        <v>262920</v>
      </c>
      <c r="AB36" s="2825">
        <v>140490</v>
      </c>
      <c r="AC36" s="2825">
        <v>153934</v>
      </c>
      <c r="AD36" s="2825">
        <v>180352</v>
      </c>
      <c r="AE36" s="2825">
        <v>724310</v>
      </c>
      <c r="AF36" s="2825">
        <v>287780</v>
      </c>
      <c r="AG36" s="2825">
        <v>143941</v>
      </c>
      <c r="AH36" s="2825">
        <v>206394</v>
      </c>
      <c r="AI36" s="2825">
        <v>406487</v>
      </c>
      <c r="AJ36" s="2825">
        <v>251438</v>
      </c>
      <c r="AK36" s="2827">
        <v>4865241</v>
      </c>
      <c r="AL36" s="2826">
        <v>31397</v>
      </c>
      <c r="AM36" s="2867">
        <v>1.7</v>
      </c>
      <c r="AN36" s="2783"/>
      <c r="AO36" s="2829">
        <v>19039</v>
      </c>
      <c r="AP36" s="2849">
        <v>-15</v>
      </c>
      <c r="AQ36" s="2831">
        <v>1341150</v>
      </c>
      <c r="AR36" s="2850">
        <v>-0.8</v>
      </c>
      <c r="AS36" s="2829">
        <v>3505052</v>
      </c>
      <c r="AT36" s="2849">
        <v>2.6</v>
      </c>
      <c r="AU36" s="2846">
        <v>-7.0000000000000007E-2</v>
      </c>
      <c r="AV36" s="2846">
        <v>-0.22</v>
      </c>
      <c r="AW36" s="2846">
        <v>1.87</v>
      </c>
      <c r="AX36" s="2783"/>
      <c r="AY36" s="2829">
        <v>1130741</v>
      </c>
      <c r="AZ36" s="2849">
        <v>-3.5</v>
      </c>
      <c r="BA36" s="2829">
        <v>3734499</v>
      </c>
      <c r="BB36" s="2849">
        <v>3.3</v>
      </c>
      <c r="BC36" s="2851">
        <v>-0.86</v>
      </c>
      <c r="BD36" s="2852">
        <v>2.4500000000000002</v>
      </c>
    </row>
    <row r="37" spans="1:56">
      <c r="A37" s="2735"/>
      <c r="B37" s="2763" t="s">
        <v>427</v>
      </c>
      <c r="C37" s="2827">
        <v>5042661</v>
      </c>
      <c r="D37" s="2824">
        <v>33718</v>
      </c>
      <c r="E37" s="2825">
        <v>1314</v>
      </c>
      <c r="F37" s="2826">
        <v>5298</v>
      </c>
      <c r="G37" s="2825">
        <v>1513</v>
      </c>
      <c r="H37" s="2825">
        <v>1195888</v>
      </c>
      <c r="I37" s="2825">
        <v>202290</v>
      </c>
      <c r="J37" s="2825">
        <v>9035</v>
      </c>
      <c r="K37" s="2825">
        <v>17492</v>
      </c>
      <c r="L37" s="2825">
        <v>145726</v>
      </c>
      <c r="M37" s="2825">
        <v>6743</v>
      </c>
      <c r="N37" s="2825">
        <v>25979</v>
      </c>
      <c r="O37" s="2825">
        <v>82793</v>
      </c>
      <c r="P37" s="2825">
        <v>74819</v>
      </c>
      <c r="Q37" s="2825">
        <v>255868</v>
      </c>
      <c r="R37" s="2825">
        <v>11134</v>
      </c>
      <c r="S37" s="2825">
        <v>94824</v>
      </c>
      <c r="T37" s="2825">
        <v>57407</v>
      </c>
      <c r="U37" s="2825">
        <v>115223</v>
      </c>
      <c r="V37" s="2825">
        <v>12222</v>
      </c>
      <c r="W37" s="2825">
        <v>84332</v>
      </c>
      <c r="X37" s="2825">
        <v>189866</v>
      </c>
      <c r="Y37" s="2827">
        <v>233961</v>
      </c>
      <c r="Z37" s="2825">
        <v>599758</v>
      </c>
      <c r="AA37" s="2825">
        <v>266642</v>
      </c>
      <c r="AB37" s="2825">
        <v>137335</v>
      </c>
      <c r="AC37" s="2825">
        <v>150646</v>
      </c>
      <c r="AD37" s="2825">
        <v>179302</v>
      </c>
      <c r="AE37" s="2825">
        <v>714792</v>
      </c>
      <c r="AF37" s="2825">
        <v>281734</v>
      </c>
      <c r="AG37" s="2825">
        <v>166797</v>
      </c>
      <c r="AH37" s="2825">
        <v>208537</v>
      </c>
      <c r="AI37" s="2825">
        <v>397385</v>
      </c>
      <c r="AJ37" s="2825">
        <v>245842</v>
      </c>
      <c r="AK37" s="2827">
        <v>5010328</v>
      </c>
      <c r="AL37" s="2826">
        <v>32334</v>
      </c>
      <c r="AM37" s="2867">
        <v>1.5</v>
      </c>
      <c r="AN37" s="2783"/>
      <c r="AO37" s="2829">
        <v>40330</v>
      </c>
      <c r="AP37" s="2849">
        <v>-11.6</v>
      </c>
      <c r="AQ37" s="2831">
        <v>1431362</v>
      </c>
      <c r="AR37" s="2850">
        <v>4.7</v>
      </c>
      <c r="AS37" s="2829">
        <v>3538635</v>
      </c>
      <c r="AT37" s="2849">
        <v>0.3</v>
      </c>
      <c r="AU37" s="2846">
        <v>-0.11</v>
      </c>
      <c r="AV37" s="2846">
        <v>1.3</v>
      </c>
      <c r="AW37" s="2846">
        <v>0.21</v>
      </c>
      <c r="AX37" s="2783"/>
      <c r="AY37" s="2829">
        <v>1195888</v>
      </c>
      <c r="AZ37" s="2849">
        <v>3.1</v>
      </c>
      <c r="BA37" s="2829">
        <v>3814440</v>
      </c>
      <c r="BB37" s="2849">
        <v>0.9</v>
      </c>
      <c r="BC37" s="2851">
        <v>0.72</v>
      </c>
      <c r="BD37" s="2852">
        <v>0.69</v>
      </c>
    </row>
    <row r="38" spans="1:56">
      <c r="A38" s="2736"/>
      <c r="B38" s="2871" t="s">
        <v>2277</v>
      </c>
      <c r="C38" s="2840">
        <v>4966306</v>
      </c>
      <c r="D38" s="2837">
        <v>11683</v>
      </c>
      <c r="E38" s="2838">
        <v>1356</v>
      </c>
      <c r="F38" s="2839">
        <v>3465</v>
      </c>
      <c r="G38" s="2838">
        <v>1578</v>
      </c>
      <c r="H38" s="2838">
        <v>1207015</v>
      </c>
      <c r="I38" s="2838">
        <v>182077</v>
      </c>
      <c r="J38" s="2838">
        <v>8425</v>
      </c>
      <c r="K38" s="2838">
        <v>15927</v>
      </c>
      <c r="L38" s="2838">
        <v>134533</v>
      </c>
      <c r="M38" s="2838">
        <v>6925</v>
      </c>
      <c r="N38" s="2838">
        <v>25058</v>
      </c>
      <c r="O38" s="2838">
        <v>82846</v>
      </c>
      <c r="P38" s="2838">
        <v>72257</v>
      </c>
      <c r="Q38" s="2838">
        <v>271871</v>
      </c>
      <c r="R38" s="2838">
        <v>11424</v>
      </c>
      <c r="S38" s="2838">
        <v>102646</v>
      </c>
      <c r="T38" s="2838">
        <v>90966</v>
      </c>
      <c r="U38" s="2838">
        <v>110240</v>
      </c>
      <c r="V38" s="2838">
        <v>11076</v>
      </c>
      <c r="W38" s="2838">
        <v>80743</v>
      </c>
      <c r="X38" s="2838">
        <v>211748</v>
      </c>
      <c r="Y38" s="2840">
        <v>243130</v>
      </c>
      <c r="Z38" s="2838">
        <v>559205</v>
      </c>
      <c r="AA38" s="2838">
        <v>273260</v>
      </c>
      <c r="AB38" s="2838">
        <v>132055</v>
      </c>
      <c r="AC38" s="2838">
        <v>147388</v>
      </c>
      <c r="AD38" s="2838">
        <v>180544</v>
      </c>
      <c r="AE38" s="2838">
        <v>695703</v>
      </c>
      <c r="AF38" s="2838">
        <v>282492</v>
      </c>
      <c r="AG38" s="2838">
        <v>152109</v>
      </c>
      <c r="AH38" s="2838">
        <v>208435</v>
      </c>
      <c r="AI38" s="2838">
        <v>384631</v>
      </c>
      <c r="AJ38" s="2838">
        <v>238667</v>
      </c>
      <c r="AK38" s="2840">
        <v>4934462</v>
      </c>
      <c r="AL38" s="2839">
        <v>31844</v>
      </c>
      <c r="AM38" s="2868">
        <v>1.5</v>
      </c>
      <c r="AN38" s="2783"/>
      <c r="AO38" s="2829">
        <v>16504</v>
      </c>
      <c r="AP38" s="2849">
        <v>-0.2</v>
      </c>
      <c r="AQ38" s="2831">
        <v>1451723</v>
      </c>
      <c r="AR38" s="2850">
        <v>3.8</v>
      </c>
      <c r="AS38" s="2829">
        <v>3466236</v>
      </c>
      <c r="AT38" s="2849">
        <v>0.4</v>
      </c>
      <c r="AU38" s="2846">
        <v>0</v>
      </c>
      <c r="AV38" s="2846">
        <v>1.0900000000000001</v>
      </c>
      <c r="AW38" s="2846">
        <v>0.3</v>
      </c>
      <c r="AX38" s="2783"/>
      <c r="AY38" s="2853">
        <v>1207015</v>
      </c>
      <c r="AZ38" s="2854">
        <v>3.4</v>
      </c>
      <c r="BA38" s="2853">
        <v>3727447</v>
      </c>
      <c r="BB38" s="2854">
        <v>0.8</v>
      </c>
      <c r="BC38" s="2855">
        <v>0.8</v>
      </c>
      <c r="BD38" s="2856">
        <v>0.6</v>
      </c>
    </row>
    <row r="39" spans="1:56">
      <c r="A39" s="2724" t="s">
        <v>409</v>
      </c>
      <c r="B39" s="2870" t="s">
        <v>2172</v>
      </c>
      <c r="C39" s="2814">
        <v>4989041</v>
      </c>
      <c r="D39" s="2811">
        <v>9622</v>
      </c>
      <c r="E39" s="2812">
        <v>1376</v>
      </c>
      <c r="F39" s="2813">
        <v>4178</v>
      </c>
      <c r="G39" s="2812">
        <v>1873</v>
      </c>
      <c r="H39" s="2812">
        <v>1172674</v>
      </c>
      <c r="I39" s="2812">
        <v>190901</v>
      </c>
      <c r="J39" s="2812">
        <v>8502</v>
      </c>
      <c r="K39" s="2812">
        <v>17304</v>
      </c>
      <c r="L39" s="2812">
        <v>160042</v>
      </c>
      <c r="M39" s="2812">
        <v>6930</v>
      </c>
      <c r="N39" s="2812">
        <v>28321</v>
      </c>
      <c r="O39" s="2812">
        <v>89248</v>
      </c>
      <c r="P39" s="2812">
        <v>65629</v>
      </c>
      <c r="Q39" s="2812">
        <v>224286</v>
      </c>
      <c r="R39" s="2812">
        <v>10427</v>
      </c>
      <c r="S39" s="2812">
        <v>101269</v>
      </c>
      <c r="T39" s="2812">
        <v>58590</v>
      </c>
      <c r="U39" s="2812">
        <v>118043</v>
      </c>
      <c r="V39" s="2812">
        <v>11677</v>
      </c>
      <c r="W39" s="2812">
        <v>81506</v>
      </c>
      <c r="X39" s="2812">
        <v>211423</v>
      </c>
      <c r="Y39" s="2814">
        <v>186429</v>
      </c>
      <c r="Z39" s="2812">
        <v>491477</v>
      </c>
      <c r="AA39" s="2812">
        <v>322309</v>
      </c>
      <c r="AB39" s="2812">
        <v>143999</v>
      </c>
      <c r="AC39" s="2812">
        <v>167194</v>
      </c>
      <c r="AD39" s="2812">
        <v>174903</v>
      </c>
      <c r="AE39" s="2812">
        <v>730481</v>
      </c>
      <c r="AF39" s="2812">
        <v>282286</v>
      </c>
      <c r="AG39" s="2812">
        <v>172296</v>
      </c>
      <c r="AH39" s="2812">
        <v>208612</v>
      </c>
      <c r="AI39" s="2812">
        <v>402112</v>
      </c>
      <c r="AJ39" s="2812">
        <v>263250</v>
      </c>
      <c r="AK39" s="2814">
        <v>4946496</v>
      </c>
      <c r="AL39" s="2813">
        <v>42545</v>
      </c>
      <c r="AM39" s="2866">
        <v>1.8</v>
      </c>
      <c r="AN39" s="2783"/>
      <c r="AO39" s="2816">
        <v>15175</v>
      </c>
      <c r="AP39" s="2844">
        <v>3.6</v>
      </c>
      <c r="AQ39" s="2818">
        <v>1360977</v>
      </c>
      <c r="AR39" s="2845">
        <v>5.5</v>
      </c>
      <c r="AS39" s="2816">
        <v>3570343</v>
      </c>
      <c r="AT39" s="2844">
        <v>0.2</v>
      </c>
      <c r="AU39" s="2858">
        <v>0.01</v>
      </c>
      <c r="AV39" s="2859">
        <v>1.45</v>
      </c>
      <c r="AW39" s="2859">
        <v>0.15</v>
      </c>
      <c r="AX39" s="2783"/>
      <c r="AY39" s="2829">
        <v>1172674</v>
      </c>
      <c r="AZ39" s="2849">
        <v>5.5</v>
      </c>
      <c r="BA39" s="2829">
        <v>3773821</v>
      </c>
      <c r="BB39" s="2849">
        <v>0.5</v>
      </c>
      <c r="BC39" s="2851">
        <v>1.25</v>
      </c>
      <c r="BD39" s="2852">
        <v>0.35</v>
      </c>
    </row>
    <row r="40" spans="1:56">
      <c r="A40" s="2700">
        <v>-2014</v>
      </c>
      <c r="B40" s="2763" t="s">
        <v>2173</v>
      </c>
      <c r="C40" s="2827">
        <v>4973071</v>
      </c>
      <c r="D40" s="2824">
        <v>13277</v>
      </c>
      <c r="E40" s="2825">
        <v>1318</v>
      </c>
      <c r="F40" s="2826">
        <v>4987</v>
      </c>
      <c r="G40" s="2825">
        <v>1859</v>
      </c>
      <c r="H40" s="2825">
        <v>1146228</v>
      </c>
      <c r="I40" s="2825">
        <v>175195</v>
      </c>
      <c r="J40" s="2825">
        <v>8401</v>
      </c>
      <c r="K40" s="2825">
        <v>17112</v>
      </c>
      <c r="L40" s="2825">
        <v>139126</v>
      </c>
      <c r="M40" s="2825">
        <v>8151</v>
      </c>
      <c r="N40" s="2825">
        <v>30622</v>
      </c>
      <c r="O40" s="2825">
        <v>87359</v>
      </c>
      <c r="P40" s="2825">
        <v>66336</v>
      </c>
      <c r="Q40" s="2825">
        <v>241226</v>
      </c>
      <c r="R40" s="2825">
        <v>10625</v>
      </c>
      <c r="S40" s="2825">
        <v>100420</v>
      </c>
      <c r="T40" s="2825">
        <v>63871</v>
      </c>
      <c r="U40" s="2825">
        <v>109371</v>
      </c>
      <c r="V40" s="2825">
        <v>12752</v>
      </c>
      <c r="W40" s="2825">
        <v>75663</v>
      </c>
      <c r="X40" s="2825">
        <v>223832</v>
      </c>
      <c r="Y40" s="2827">
        <v>208698</v>
      </c>
      <c r="Z40" s="2825">
        <v>516902</v>
      </c>
      <c r="AA40" s="2825">
        <v>322699</v>
      </c>
      <c r="AB40" s="2825">
        <v>137773</v>
      </c>
      <c r="AC40" s="2825">
        <v>148425</v>
      </c>
      <c r="AD40" s="2825">
        <v>175098</v>
      </c>
      <c r="AE40" s="2825">
        <v>730252</v>
      </c>
      <c r="AF40" s="2825">
        <v>288647</v>
      </c>
      <c r="AG40" s="2825">
        <v>146710</v>
      </c>
      <c r="AH40" s="2825">
        <v>203451</v>
      </c>
      <c r="AI40" s="2825">
        <v>401115</v>
      </c>
      <c r="AJ40" s="2825">
        <v>259391</v>
      </c>
      <c r="AK40" s="2827">
        <v>4930663</v>
      </c>
      <c r="AL40" s="2826">
        <v>42409</v>
      </c>
      <c r="AM40" s="2867">
        <v>1.6</v>
      </c>
      <c r="AN40" s="2783"/>
      <c r="AO40" s="2829">
        <v>19582</v>
      </c>
      <c r="AP40" s="2849">
        <v>2.9</v>
      </c>
      <c r="AQ40" s="2831">
        <v>1356785</v>
      </c>
      <c r="AR40" s="2850">
        <v>1.2</v>
      </c>
      <c r="AS40" s="2829">
        <v>3554295</v>
      </c>
      <c r="AT40" s="2849">
        <v>1.4</v>
      </c>
      <c r="AU40" s="2860">
        <v>0.01</v>
      </c>
      <c r="AV40" s="2846">
        <v>0.32</v>
      </c>
      <c r="AW40" s="2846">
        <v>1.01</v>
      </c>
      <c r="AX40" s="2783"/>
      <c r="AY40" s="2829">
        <v>1146228</v>
      </c>
      <c r="AZ40" s="2849">
        <v>1.4</v>
      </c>
      <c r="BA40" s="2829">
        <v>3784434</v>
      </c>
      <c r="BB40" s="2849">
        <v>1.3</v>
      </c>
      <c r="BC40" s="2851">
        <v>0.32</v>
      </c>
      <c r="BD40" s="2852">
        <v>1.02</v>
      </c>
    </row>
    <row r="41" spans="1:56">
      <c r="A41" s="2735"/>
      <c r="B41" s="2763" t="s">
        <v>2174</v>
      </c>
      <c r="C41" s="2827">
        <v>5196034</v>
      </c>
      <c r="D41" s="2824">
        <v>31164</v>
      </c>
      <c r="E41" s="2825">
        <v>1335</v>
      </c>
      <c r="F41" s="2826">
        <v>5545</v>
      </c>
      <c r="G41" s="2825">
        <v>2016</v>
      </c>
      <c r="H41" s="2825">
        <v>1224575</v>
      </c>
      <c r="I41" s="2825">
        <v>212657</v>
      </c>
      <c r="J41" s="2825">
        <v>8485</v>
      </c>
      <c r="K41" s="2825">
        <v>16642</v>
      </c>
      <c r="L41" s="2825">
        <v>137436</v>
      </c>
      <c r="M41" s="2825">
        <v>7426</v>
      </c>
      <c r="N41" s="2825">
        <v>31393</v>
      </c>
      <c r="O41" s="2825">
        <v>91063</v>
      </c>
      <c r="P41" s="2825">
        <v>73938</v>
      </c>
      <c r="Q41" s="2825">
        <v>233594</v>
      </c>
      <c r="R41" s="2825">
        <v>10604</v>
      </c>
      <c r="S41" s="2825">
        <v>116914</v>
      </c>
      <c r="T41" s="2825">
        <v>74014</v>
      </c>
      <c r="U41" s="2825">
        <v>118821</v>
      </c>
      <c r="V41" s="2825">
        <v>11788</v>
      </c>
      <c r="W41" s="2825">
        <v>79799</v>
      </c>
      <c r="X41" s="2825">
        <v>211061</v>
      </c>
      <c r="Y41" s="2827">
        <v>244755</v>
      </c>
      <c r="Z41" s="2825">
        <v>578120</v>
      </c>
      <c r="AA41" s="2825">
        <v>324165</v>
      </c>
      <c r="AB41" s="2825">
        <v>140008</v>
      </c>
      <c r="AC41" s="2825">
        <v>147211</v>
      </c>
      <c r="AD41" s="2825">
        <v>175075</v>
      </c>
      <c r="AE41" s="2825">
        <v>726881</v>
      </c>
      <c r="AF41" s="2825">
        <v>301373</v>
      </c>
      <c r="AG41" s="2825">
        <v>172741</v>
      </c>
      <c r="AH41" s="2825">
        <v>204398</v>
      </c>
      <c r="AI41" s="2825">
        <v>400760</v>
      </c>
      <c r="AJ41" s="2825">
        <v>260541</v>
      </c>
      <c r="AK41" s="2827">
        <v>5151724</v>
      </c>
      <c r="AL41" s="2826">
        <v>44310</v>
      </c>
      <c r="AM41" s="2867">
        <v>3</v>
      </c>
      <c r="AN41" s="2783"/>
      <c r="AO41" s="2829">
        <v>38044</v>
      </c>
      <c r="AP41" s="2849">
        <v>-5.7</v>
      </c>
      <c r="AQ41" s="2831">
        <v>1471346</v>
      </c>
      <c r="AR41" s="2850">
        <v>2.8</v>
      </c>
      <c r="AS41" s="2829">
        <v>3642334</v>
      </c>
      <c r="AT41" s="2849">
        <v>2.9</v>
      </c>
      <c r="AU41" s="2860">
        <v>-0.05</v>
      </c>
      <c r="AV41" s="2846">
        <v>0.79</v>
      </c>
      <c r="AW41" s="2846">
        <v>2.06</v>
      </c>
      <c r="AX41" s="2783"/>
      <c r="AY41" s="2829">
        <v>1224575</v>
      </c>
      <c r="AZ41" s="2849">
        <v>2.4</v>
      </c>
      <c r="BA41" s="2829">
        <v>3927149</v>
      </c>
      <c r="BB41" s="2849">
        <v>3</v>
      </c>
      <c r="BC41" s="2851">
        <v>0.56999999999999995</v>
      </c>
      <c r="BD41" s="2852">
        <v>2.2400000000000002</v>
      </c>
    </row>
    <row r="42" spans="1:56">
      <c r="A42" s="2736"/>
      <c r="B42" s="2871" t="s">
        <v>2278</v>
      </c>
      <c r="C42" s="2840">
        <v>5145845</v>
      </c>
      <c r="D42" s="2837">
        <v>11675</v>
      </c>
      <c r="E42" s="2838">
        <v>1422</v>
      </c>
      <c r="F42" s="2839">
        <v>4372</v>
      </c>
      <c r="G42" s="2838">
        <v>1929</v>
      </c>
      <c r="H42" s="2838">
        <v>1279695</v>
      </c>
      <c r="I42" s="2838">
        <v>194068</v>
      </c>
      <c r="J42" s="2838">
        <v>8046</v>
      </c>
      <c r="K42" s="2838">
        <v>16262</v>
      </c>
      <c r="L42" s="2838">
        <v>142076</v>
      </c>
      <c r="M42" s="2838">
        <v>5989</v>
      </c>
      <c r="N42" s="2838">
        <v>32603</v>
      </c>
      <c r="O42" s="2838">
        <v>91735</v>
      </c>
      <c r="P42" s="2838">
        <v>72204</v>
      </c>
      <c r="Q42" s="2838">
        <v>268258</v>
      </c>
      <c r="R42" s="2838">
        <v>11173</v>
      </c>
      <c r="S42" s="2838">
        <v>132153</v>
      </c>
      <c r="T42" s="2838">
        <v>89971</v>
      </c>
      <c r="U42" s="2838">
        <v>125526</v>
      </c>
      <c r="V42" s="2838">
        <v>9955</v>
      </c>
      <c r="W42" s="2838">
        <v>79676</v>
      </c>
      <c r="X42" s="2838">
        <v>246763</v>
      </c>
      <c r="Y42" s="2840">
        <v>247009</v>
      </c>
      <c r="Z42" s="2838">
        <v>523786</v>
      </c>
      <c r="AA42" s="2838">
        <v>264668</v>
      </c>
      <c r="AB42" s="2838">
        <v>132528</v>
      </c>
      <c r="AC42" s="2838">
        <v>140948</v>
      </c>
      <c r="AD42" s="2838">
        <v>181817</v>
      </c>
      <c r="AE42" s="2838">
        <v>722947</v>
      </c>
      <c r="AF42" s="2838">
        <v>301373</v>
      </c>
      <c r="AG42" s="2838">
        <v>160271</v>
      </c>
      <c r="AH42" s="2838">
        <v>231859</v>
      </c>
      <c r="AI42" s="2838">
        <v>393477</v>
      </c>
      <c r="AJ42" s="2838">
        <v>255425</v>
      </c>
      <c r="AK42" s="2840">
        <v>5101962</v>
      </c>
      <c r="AL42" s="2839">
        <v>43882</v>
      </c>
      <c r="AM42" s="2868">
        <v>3.6</v>
      </c>
      <c r="AN42" s="2783"/>
      <c r="AO42" s="2853">
        <v>17469</v>
      </c>
      <c r="AP42" s="2854">
        <v>5.8</v>
      </c>
      <c r="AQ42" s="2862">
        <v>1528633</v>
      </c>
      <c r="AR42" s="2863">
        <v>5.3</v>
      </c>
      <c r="AS42" s="2853">
        <v>3555861</v>
      </c>
      <c r="AT42" s="2854">
        <v>2.6</v>
      </c>
      <c r="AU42" s="2864">
        <v>0.02</v>
      </c>
      <c r="AV42" s="2865">
        <v>1.55</v>
      </c>
      <c r="AW42" s="2865">
        <v>1.8</v>
      </c>
      <c r="AX42" s="2783"/>
      <c r="AY42" s="2829">
        <v>1279695</v>
      </c>
      <c r="AZ42" s="2849">
        <v>6</v>
      </c>
      <c r="BA42" s="2829">
        <v>3822268</v>
      </c>
      <c r="BB42" s="2849">
        <v>2.5</v>
      </c>
      <c r="BC42" s="2851">
        <v>1.46</v>
      </c>
      <c r="BD42" s="2852">
        <v>1.91</v>
      </c>
    </row>
    <row r="43" spans="1:56">
      <c r="A43" s="2724" t="s">
        <v>428</v>
      </c>
      <c r="B43" s="2870" t="s">
        <v>425</v>
      </c>
      <c r="C43" s="2814">
        <v>5160492</v>
      </c>
      <c r="D43" s="2811">
        <v>10801</v>
      </c>
      <c r="E43" s="2812">
        <v>1398</v>
      </c>
      <c r="F43" s="2813">
        <v>4830</v>
      </c>
      <c r="G43" s="2812">
        <v>1478</v>
      </c>
      <c r="H43" s="2812">
        <v>1167860</v>
      </c>
      <c r="I43" s="2812">
        <v>167180</v>
      </c>
      <c r="J43" s="2812">
        <v>10222</v>
      </c>
      <c r="K43" s="2812">
        <v>15492</v>
      </c>
      <c r="L43" s="2812">
        <v>175621</v>
      </c>
      <c r="M43" s="2812">
        <v>7621</v>
      </c>
      <c r="N43" s="2812">
        <v>26616</v>
      </c>
      <c r="O43" s="2812">
        <v>124945</v>
      </c>
      <c r="P43" s="2812">
        <v>62953</v>
      </c>
      <c r="Q43" s="2812">
        <v>212879</v>
      </c>
      <c r="R43" s="2812">
        <v>10805</v>
      </c>
      <c r="S43" s="2812">
        <v>135893</v>
      </c>
      <c r="T43" s="2812">
        <v>33473</v>
      </c>
      <c r="U43" s="2812">
        <v>88667</v>
      </c>
      <c r="V43" s="2812">
        <v>11918</v>
      </c>
      <c r="W43" s="2812">
        <v>83575</v>
      </c>
      <c r="X43" s="2812">
        <v>254250</v>
      </c>
      <c r="Y43" s="2814">
        <v>190723</v>
      </c>
      <c r="Z43" s="2812">
        <v>572966</v>
      </c>
      <c r="AA43" s="2812">
        <v>314897</v>
      </c>
      <c r="AB43" s="2812">
        <v>123864</v>
      </c>
      <c r="AC43" s="2812">
        <v>158441</v>
      </c>
      <c r="AD43" s="2812">
        <v>176652</v>
      </c>
      <c r="AE43" s="2812">
        <v>743758</v>
      </c>
      <c r="AF43" s="2812">
        <v>317012</v>
      </c>
      <c r="AG43" s="2812">
        <v>173615</v>
      </c>
      <c r="AH43" s="2812">
        <v>222537</v>
      </c>
      <c r="AI43" s="2812">
        <v>408049</v>
      </c>
      <c r="AJ43" s="2812">
        <v>281422</v>
      </c>
      <c r="AK43" s="2814">
        <v>5124553</v>
      </c>
      <c r="AL43" s="2813">
        <v>35939</v>
      </c>
      <c r="AM43" s="2866">
        <v>3.4</v>
      </c>
      <c r="AN43" s="2783"/>
      <c r="AO43" s="2829">
        <v>17029</v>
      </c>
      <c r="AP43" s="2849">
        <v>12.2</v>
      </c>
      <c r="AQ43" s="2831">
        <v>1360061</v>
      </c>
      <c r="AR43" s="2850">
        <v>-0.1</v>
      </c>
      <c r="AS43" s="2829">
        <v>3747462</v>
      </c>
      <c r="AT43" s="2849">
        <v>5</v>
      </c>
      <c r="AU43" s="2858">
        <v>0.04</v>
      </c>
      <c r="AV43" s="2846">
        <v>-0.02</v>
      </c>
      <c r="AW43" s="2846">
        <v>3.55</v>
      </c>
      <c r="AX43" s="2783"/>
      <c r="AY43" s="2816">
        <v>1167860</v>
      </c>
      <c r="AZ43" s="2844">
        <v>-0.4</v>
      </c>
      <c r="BA43" s="2816">
        <v>3956692</v>
      </c>
      <c r="BB43" s="2844">
        <v>4.8</v>
      </c>
      <c r="BC43" s="2847">
        <v>-0.1</v>
      </c>
      <c r="BD43" s="2848">
        <v>3.67</v>
      </c>
    </row>
    <row r="44" spans="1:56">
      <c r="A44" s="2700">
        <v>-2015</v>
      </c>
      <c r="B44" s="2763" t="s">
        <v>426</v>
      </c>
      <c r="C44" s="2827">
        <v>5141747</v>
      </c>
      <c r="D44" s="2824">
        <v>14823</v>
      </c>
      <c r="E44" s="2825">
        <v>1354</v>
      </c>
      <c r="F44" s="2826">
        <v>5918</v>
      </c>
      <c r="G44" s="2825">
        <v>1467</v>
      </c>
      <c r="H44" s="2825">
        <v>1164235</v>
      </c>
      <c r="I44" s="2825">
        <v>153776</v>
      </c>
      <c r="J44" s="2825">
        <v>10275</v>
      </c>
      <c r="K44" s="2825">
        <v>15714</v>
      </c>
      <c r="L44" s="2825">
        <v>160247</v>
      </c>
      <c r="M44" s="2825">
        <v>7804</v>
      </c>
      <c r="N44" s="2825">
        <v>28975</v>
      </c>
      <c r="O44" s="2825">
        <v>117522</v>
      </c>
      <c r="P44" s="2825">
        <v>65383</v>
      </c>
      <c r="Q44" s="2825">
        <v>221316</v>
      </c>
      <c r="R44" s="2825">
        <v>11038</v>
      </c>
      <c r="S44" s="2825">
        <v>152084</v>
      </c>
      <c r="T44" s="2825">
        <v>34981</v>
      </c>
      <c r="U44" s="2825">
        <v>92053</v>
      </c>
      <c r="V44" s="2825">
        <v>13096</v>
      </c>
      <c r="W44" s="2825">
        <v>79971</v>
      </c>
      <c r="X44" s="2825">
        <v>254720</v>
      </c>
      <c r="Y44" s="2827">
        <v>204023</v>
      </c>
      <c r="Z44" s="2825">
        <v>574137</v>
      </c>
      <c r="AA44" s="2825">
        <v>319626</v>
      </c>
      <c r="AB44" s="2825">
        <v>129442</v>
      </c>
      <c r="AC44" s="2825">
        <v>152504</v>
      </c>
      <c r="AD44" s="2825">
        <v>176045</v>
      </c>
      <c r="AE44" s="2825">
        <v>739366</v>
      </c>
      <c r="AF44" s="2825">
        <v>315249</v>
      </c>
      <c r="AG44" s="2825">
        <v>147198</v>
      </c>
      <c r="AH44" s="2825">
        <v>220169</v>
      </c>
      <c r="AI44" s="2825">
        <v>413067</v>
      </c>
      <c r="AJ44" s="2825">
        <v>272595</v>
      </c>
      <c r="AK44" s="2827">
        <v>5105939</v>
      </c>
      <c r="AL44" s="2826">
        <v>35808</v>
      </c>
      <c r="AM44" s="2867">
        <v>3.4</v>
      </c>
      <c r="AN44" s="2783"/>
      <c r="AO44" s="2829">
        <v>22096</v>
      </c>
      <c r="AP44" s="2849">
        <v>12.8</v>
      </c>
      <c r="AQ44" s="2831">
        <v>1369725</v>
      </c>
      <c r="AR44" s="2850">
        <v>1</v>
      </c>
      <c r="AS44" s="2829">
        <v>3714118</v>
      </c>
      <c r="AT44" s="2849">
        <v>4.5</v>
      </c>
      <c r="AU44" s="2860">
        <v>0.05</v>
      </c>
      <c r="AV44" s="2846">
        <v>0.26</v>
      </c>
      <c r="AW44" s="2846">
        <v>3.21</v>
      </c>
      <c r="AX44" s="2783"/>
      <c r="AY44" s="2829">
        <v>1164235</v>
      </c>
      <c r="AZ44" s="2849">
        <v>1.6</v>
      </c>
      <c r="BA44" s="2829">
        <v>3941704</v>
      </c>
      <c r="BB44" s="2849">
        <v>4.2</v>
      </c>
      <c r="BC44" s="2851">
        <v>0.36</v>
      </c>
      <c r="BD44" s="2852">
        <v>3.16</v>
      </c>
    </row>
    <row r="45" spans="1:56">
      <c r="A45" s="2735"/>
      <c r="B45" s="2763" t="s">
        <v>427</v>
      </c>
      <c r="C45" s="2827">
        <v>5306185</v>
      </c>
      <c r="D45" s="2824">
        <v>37122</v>
      </c>
      <c r="E45" s="2825">
        <v>1449</v>
      </c>
      <c r="F45" s="2826">
        <v>6604</v>
      </c>
      <c r="G45" s="2825">
        <v>1530</v>
      </c>
      <c r="H45" s="2825">
        <v>1190992</v>
      </c>
      <c r="I45" s="2825">
        <v>183273</v>
      </c>
      <c r="J45" s="2825">
        <v>10785</v>
      </c>
      <c r="K45" s="2825">
        <v>16023</v>
      </c>
      <c r="L45" s="2825">
        <v>162373</v>
      </c>
      <c r="M45" s="2825">
        <v>7090</v>
      </c>
      <c r="N45" s="2825">
        <v>33344</v>
      </c>
      <c r="O45" s="2825">
        <v>118884</v>
      </c>
      <c r="P45" s="2825">
        <v>74806</v>
      </c>
      <c r="Q45" s="2825">
        <v>192972</v>
      </c>
      <c r="R45" s="2825">
        <v>10577</v>
      </c>
      <c r="S45" s="2825">
        <v>147987</v>
      </c>
      <c r="T45" s="2825">
        <v>29075</v>
      </c>
      <c r="U45" s="2825">
        <v>105671</v>
      </c>
      <c r="V45" s="2825">
        <v>12164</v>
      </c>
      <c r="W45" s="2825">
        <v>85967</v>
      </c>
      <c r="X45" s="2825">
        <v>238767</v>
      </c>
      <c r="Y45" s="2827">
        <v>228363</v>
      </c>
      <c r="Z45" s="2825">
        <v>636398</v>
      </c>
      <c r="AA45" s="2825">
        <v>314683</v>
      </c>
      <c r="AB45" s="2825">
        <v>131456</v>
      </c>
      <c r="AC45" s="2825">
        <v>149629</v>
      </c>
      <c r="AD45" s="2825">
        <v>178754</v>
      </c>
      <c r="AE45" s="2825">
        <v>749295</v>
      </c>
      <c r="AF45" s="2825">
        <v>321681</v>
      </c>
      <c r="AG45" s="2825">
        <v>176858</v>
      </c>
      <c r="AH45" s="2825">
        <v>224163</v>
      </c>
      <c r="AI45" s="2825">
        <v>418951</v>
      </c>
      <c r="AJ45" s="2825">
        <v>262537</v>
      </c>
      <c r="AK45" s="2827">
        <v>5269232</v>
      </c>
      <c r="AL45" s="2826">
        <v>36954</v>
      </c>
      <c r="AM45" s="2867">
        <v>2.1</v>
      </c>
      <c r="AN45" s="2783"/>
      <c r="AO45" s="2829">
        <v>45175</v>
      </c>
      <c r="AP45" s="2849">
        <v>18.7</v>
      </c>
      <c r="AQ45" s="2831">
        <v>1420884</v>
      </c>
      <c r="AR45" s="2850">
        <v>-3.4</v>
      </c>
      <c r="AS45" s="2829">
        <v>3803173</v>
      </c>
      <c r="AT45" s="2849">
        <v>4.4000000000000004</v>
      </c>
      <c r="AU45" s="2860">
        <v>0.14000000000000001</v>
      </c>
      <c r="AV45" s="2846">
        <v>-0.97</v>
      </c>
      <c r="AW45" s="2846">
        <v>3.1</v>
      </c>
      <c r="AX45" s="2783"/>
      <c r="AY45" s="2829">
        <v>1190992</v>
      </c>
      <c r="AZ45" s="2849">
        <v>-2.7</v>
      </c>
      <c r="BA45" s="2829">
        <v>4078240</v>
      </c>
      <c r="BB45" s="2849">
        <v>3.8</v>
      </c>
      <c r="BC45" s="2851">
        <v>-0.65</v>
      </c>
      <c r="BD45" s="2852">
        <v>2.91</v>
      </c>
    </row>
    <row r="46" spans="1:56">
      <c r="A46" s="2736"/>
      <c r="B46" s="2871" t="s">
        <v>429</v>
      </c>
      <c r="C46" s="2840">
        <v>5220964</v>
      </c>
      <c r="D46" s="2837">
        <v>12771</v>
      </c>
      <c r="E46" s="2838">
        <v>1403</v>
      </c>
      <c r="F46" s="2839">
        <v>5362</v>
      </c>
      <c r="G46" s="2838">
        <v>1317</v>
      </c>
      <c r="H46" s="2838">
        <v>1232911</v>
      </c>
      <c r="I46" s="2838">
        <v>164620</v>
      </c>
      <c r="J46" s="2838">
        <v>9748</v>
      </c>
      <c r="K46" s="2838">
        <v>15272</v>
      </c>
      <c r="L46" s="2838">
        <v>168448</v>
      </c>
      <c r="M46" s="2838">
        <v>6144</v>
      </c>
      <c r="N46" s="2838">
        <v>30715</v>
      </c>
      <c r="O46" s="2838">
        <v>115936</v>
      </c>
      <c r="P46" s="2838">
        <v>70238</v>
      </c>
      <c r="Q46" s="2838">
        <v>229467</v>
      </c>
      <c r="R46" s="2838">
        <v>10017</v>
      </c>
      <c r="S46" s="2838">
        <v>163747</v>
      </c>
      <c r="T46" s="2838">
        <v>48851</v>
      </c>
      <c r="U46" s="2838">
        <v>106542</v>
      </c>
      <c r="V46" s="2838">
        <v>11001</v>
      </c>
      <c r="W46" s="2838">
        <v>82162</v>
      </c>
      <c r="X46" s="2838">
        <v>268684</v>
      </c>
      <c r="Y46" s="2840">
        <v>238615</v>
      </c>
      <c r="Z46" s="2838">
        <v>565224</v>
      </c>
      <c r="AA46" s="2838">
        <v>305966</v>
      </c>
      <c r="AB46" s="2838">
        <v>128670</v>
      </c>
      <c r="AC46" s="2838">
        <v>150166</v>
      </c>
      <c r="AD46" s="2838">
        <v>180685</v>
      </c>
      <c r="AE46" s="2838">
        <v>724628</v>
      </c>
      <c r="AF46" s="2838">
        <v>321488</v>
      </c>
      <c r="AG46" s="2838">
        <v>160896</v>
      </c>
      <c r="AH46" s="2838">
        <v>217981</v>
      </c>
      <c r="AI46" s="2838">
        <v>418751</v>
      </c>
      <c r="AJ46" s="2838">
        <v>249085</v>
      </c>
      <c r="AK46" s="2840">
        <v>5184604</v>
      </c>
      <c r="AL46" s="2839">
        <v>36360</v>
      </c>
      <c r="AM46" s="2868">
        <v>1.5</v>
      </c>
      <c r="AN46" s="2783"/>
      <c r="AO46" s="2829">
        <v>19536</v>
      </c>
      <c r="AP46" s="2849">
        <v>11.8</v>
      </c>
      <c r="AQ46" s="2831">
        <v>1472843</v>
      </c>
      <c r="AR46" s="2850">
        <v>-3.6</v>
      </c>
      <c r="AS46" s="2829">
        <v>3692224</v>
      </c>
      <c r="AT46" s="2849">
        <v>3.8</v>
      </c>
      <c r="AU46" s="2864">
        <v>0.04</v>
      </c>
      <c r="AV46" s="2846">
        <v>-1.08</v>
      </c>
      <c r="AW46" s="2846">
        <v>2.65</v>
      </c>
      <c r="AX46" s="2783"/>
      <c r="AY46" s="2853">
        <v>1232911</v>
      </c>
      <c r="AZ46" s="2854">
        <v>-3.7</v>
      </c>
      <c r="BA46" s="2853">
        <v>3951693</v>
      </c>
      <c r="BB46" s="2854">
        <v>3.4</v>
      </c>
      <c r="BC46" s="2855">
        <v>-0.91</v>
      </c>
      <c r="BD46" s="2856">
        <v>2.52</v>
      </c>
    </row>
    <row r="47" spans="1:56">
      <c r="A47" s="2724" t="s">
        <v>621</v>
      </c>
      <c r="B47" s="2870" t="s">
        <v>2172</v>
      </c>
      <c r="C47" s="2814">
        <v>5174595</v>
      </c>
      <c r="D47" s="2825">
        <v>11980</v>
      </c>
      <c r="E47" s="2825">
        <v>1432</v>
      </c>
      <c r="F47" s="2826">
        <v>5717</v>
      </c>
      <c r="G47" s="2825">
        <v>978</v>
      </c>
      <c r="H47" s="2825">
        <v>1169549</v>
      </c>
      <c r="I47" s="2825">
        <v>201912</v>
      </c>
      <c r="J47" s="2825">
        <v>9329</v>
      </c>
      <c r="K47" s="2825">
        <v>19005</v>
      </c>
      <c r="L47" s="2825">
        <v>170605</v>
      </c>
      <c r="M47" s="2825">
        <v>9520</v>
      </c>
      <c r="N47" s="2825">
        <v>26061</v>
      </c>
      <c r="O47" s="2825">
        <v>84711</v>
      </c>
      <c r="P47" s="2825">
        <v>65353</v>
      </c>
      <c r="Q47" s="2825">
        <v>225221</v>
      </c>
      <c r="R47" s="2825">
        <v>7687</v>
      </c>
      <c r="S47" s="2825">
        <v>107511</v>
      </c>
      <c r="T47" s="2825">
        <v>31171</v>
      </c>
      <c r="U47" s="2825">
        <v>107715</v>
      </c>
      <c r="V47" s="2825">
        <v>12706</v>
      </c>
      <c r="W47" s="2825">
        <v>91042</v>
      </c>
      <c r="X47" s="2825">
        <v>233268</v>
      </c>
      <c r="Y47" s="2827">
        <v>212782</v>
      </c>
      <c r="Z47" s="2825">
        <v>587013</v>
      </c>
      <c r="AA47" s="2825">
        <v>263193</v>
      </c>
      <c r="AB47" s="2825">
        <v>135076</v>
      </c>
      <c r="AC47" s="2825">
        <v>152254</v>
      </c>
      <c r="AD47" s="2825">
        <v>168263</v>
      </c>
      <c r="AE47" s="2825">
        <v>760317</v>
      </c>
      <c r="AF47" s="2825">
        <v>344197</v>
      </c>
      <c r="AG47" s="2825">
        <v>176841</v>
      </c>
      <c r="AH47" s="2825">
        <v>245853</v>
      </c>
      <c r="AI47" s="2825">
        <v>410137</v>
      </c>
      <c r="AJ47" s="2825">
        <v>277195</v>
      </c>
      <c r="AK47" s="2827">
        <v>5156046</v>
      </c>
      <c r="AL47" s="2825">
        <v>18550</v>
      </c>
      <c r="AM47" s="2866">
        <v>0.3</v>
      </c>
      <c r="AN47" s="2783"/>
      <c r="AO47" s="2816">
        <v>19130</v>
      </c>
      <c r="AP47" s="2844">
        <v>12.3</v>
      </c>
      <c r="AQ47" s="2818">
        <v>1383310</v>
      </c>
      <c r="AR47" s="2845">
        <v>1.7</v>
      </c>
      <c r="AS47" s="2816">
        <v>3753607</v>
      </c>
      <c r="AT47" s="2844">
        <v>0.2</v>
      </c>
      <c r="AU47" s="2858">
        <v>0.04</v>
      </c>
      <c r="AV47" s="2859">
        <v>0.45</v>
      </c>
      <c r="AW47" s="2859">
        <v>0.12</v>
      </c>
      <c r="AX47" s="2783"/>
      <c r="AY47" s="2829">
        <v>1169549</v>
      </c>
      <c r="AZ47" s="2849">
        <v>0.1</v>
      </c>
      <c r="BA47" s="2829">
        <v>3986497</v>
      </c>
      <c r="BB47" s="2849">
        <v>0.8</v>
      </c>
      <c r="BC47" s="2851">
        <v>0.03</v>
      </c>
      <c r="BD47" s="2852">
        <v>0.57999999999999996</v>
      </c>
    </row>
    <row r="48" spans="1:56">
      <c r="A48" s="2700">
        <v>-2016</v>
      </c>
      <c r="B48" s="2763" t="s">
        <v>2173</v>
      </c>
      <c r="C48" s="2827">
        <v>5153479</v>
      </c>
      <c r="D48" s="2825">
        <v>15966</v>
      </c>
      <c r="E48" s="2825">
        <v>1348</v>
      </c>
      <c r="F48" s="2826">
        <v>6986</v>
      </c>
      <c r="G48" s="2825">
        <v>1189</v>
      </c>
      <c r="H48" s="2825">
        <v>1129271</v>
      </c>
      <c r="I48" s="2825">
        <v>175569</v>
      </c>
      <c r="J48" s="2825">
        <v>8889</v>
      </c>
      <c r="K48" s="2825">
        <v>19090</v>
      </c>
      <c r="L48" s="2825">
        <v>151076</v>
      </c>
      <c r="M48" s="2825">
        <v>9815</v>
      </c>
      <c r="N48" s="2825">
        <v>26430</v>
      </c>
      <c r="O48" s="2825">
        <v>81463</v>
      </c>
      <c r="P48" s="2825">
        <v>64102</v>
      </c>
      <c r="Q48" s="2825">
        <v>231825</v>
      </c>
      <c r="R48" s="2825">
        <v>8199</v>
      </c>
      <c r="S48" s="2825">
        <v>109729</v>
      </c>
      <c r="T48" s="2825">
        <v>35731</v>
      </c>
      <c r="U48" s="2825">
        <v>107894</v>
      </c>
      <c r="V48" s="2825">
        <v>13748</v>
      </c>
      <c r="W48" s="2825">
        <v>85711</v>
      </c>
      <c r="X48" s="2825">
        <v>242122</v>
      </c>
      <c r="Y48" s="2827">
        <v>237513</v>
      </c>
      <c r="Z48" s="2825">
        <v>586672</v>
      </c>
      <c r="AA48" s="2825">
        <v>306241</v>
      </c>
      <c r="AB48" s="2825">
        <v>142233</v>
      </c>
      <c r="AC48" s="2825">
        <v>147441</v>
      </c>
      <c r="AD48" s="2825">
        <v>167328</v>
      </c>
      <c r="AE48" s="2825">
        <v>750486</v>
      </c>
      <c r="AF48" s="2825">
        <v>336708</v>
      </c>
      <c r="AG48" s="2825">
        <v>150243</v>
      </c>
      <c r="AH48" s="2825">
        <v>239025</v>
      </c>
      <c r="AI48" s="2825">
        <v>412507</v>
      </c>
      <c r="AJ48" s="2825">
        <v>261726</v>
      </c>
      <c r="AK48" s="2827">
        <v>5135005</v>
      </c>
      <c r="AL48" s="2825">
        <v>18474</v>
      </c>
      <c r="AM48" s="2867">
        <v>0.2</v>
      </c>
      <c r="AN48" s="2783"/>
      <c r="AO48" s="2829">
        <v>24301</v>
      </c>
      <c r="AP48" s="2849">
        <v>10</v>
      </c>
      <c r="AQ48" s="2831">
        <v>1367973</v>
      </c>
      <c r="AR48" s="2850">
        <v>-0.1</v>
      </c>
      <c r="AS48" s="2829">
        <v>3742731</v>
      </c>
      <c r="AT48" s="2849">
        <v>0.8</v>
      </c>
      <c r="AU48" s="2860">
        <v>0.04</v>
      </c>
      <c r="AV48" s="2846">
        <v>-0.03</v>
      </c>
      <c r="AW48" s="2846">
        <v>0.56000000000000005</v>
      </c>
      <c r="AX48" s="2783"/>
      <c r="AY48" s="2829">
        <v>1129271</v>
      </c>
      <c r="AZ48" s="2849">
        <v>-3</v>
      </c>
      <c r="BA48" s="2829">
        <v>4005734</v>
      </c>
      <c r="BB48" s="2849">
        <v>1.6</v>
      </c>
      <c r="BC48" s="2851">
        <v>-0.68</v>
      </c>
      <c r="BD48" s="2852">
        <v>1.25</v>
      </c>
    </row>
    <row r="49" spans="1:56">
      <c r="A49" s="2735"/>
      <c r="B49" s="2763" t="s">
        <v>2174</v>
      </c>
      <c r="C49" s="2827">
        <v>5356649</v>
      </c>
      <c r="D49" s="2825">
        <v>41978</v>
      </c>
      <c r="E49" s="2825">
        <v>1368</v>
      </c>
      <c r="F49" s="2826">
        <v>7952</v>
      </c>
      <c r="G49" s="2825">
        <v>1223</v>
      </c>
      <c r="H49" s="2825">
        <v>1182855</v>
      </c>
      <c r="I49" s="2825">
        <v>215546</v>
      </c>
      <c r="J49" s="2825">
        <v>9149</v>
      </c>
      <c r="K49" s="2825">
        <v>19173</v>
      </c>
      <c r="L49" s="2825">
        <v>153392</v>
      </c>
      <c r="M49" s="2825">
        <v>10552</v>
      </c>
      <c r="N49" s="2825">
        <v>27599</v>
      </c>
      <c r="O49" s="2825">
        <v>83836</v>
      </c>
      <c r="P49" s="2825">
        <v>71427</v>
      </c>
      <c r="Q49" s="2825">
        <v>220641</v>
      </c>
      <c r="R49" s="2825">
        <v>7422</v>
      </c>
      <c r="S49" s="2825">
        <v>110457</v>
      </c>
      <c r="T49" s="2825">
        <v>42197</v>
      </c>
      <c r="U49" s="2825">
        <v>109373</v>
      </c>
      <c r="V49" s="2825">
        <v>13188</v>
      </c>
      <c r="W49" s="2825">
        <v>88903</v>
      </c>
      <c r="X49" s="2825">
        <v>221548</v>
      </c>
      <c r="Y49" s="2827">
        <v>263036</v>
      </c>
      <c r="Z49" s="2825">
        <v>648438</v>
      </c>
      <c r="AA49" s="2825">
        <v>309018</v>
      </c>
      <c r="AB49" s="2825">
        <v>141482</v>
      </c>
      <c r="AC49" s="2825">
        <v>149739</v>
      </c>
      <c r="AD49" s="2825">
        <v>168160</v>
      </c>
      <c r="AE49" s="2825">
        <v>752925</v>
      </c>
      <c r="AF49" s="2825">
        <v>340687</v>
      </c>
      <c r="AG49" s="2825">
        <v>174723</v>
      </c>
      <c r="AH49" s="2825">
        <v>216329</v>
      </c>
      <c r="AI49" s="2825">
        <v>460891</v>
      </c>
      <c r="AJ49" s="2825">
        <v>255093</v>
      </c>
      <c r="AK49" s="2827">
        <v>5337446</v>
      </c>
      <c r="AL49" s="2825">
        <v>19202</v>
      </c>
      <c r="AM49" s="2867">
        <v>1</v>
      </c>
      <c r="AN49" s="2783"/>
      <c r="AO49" s="2829">
        <v>51298</v>
      </c>
      <c r="AP49" s="2849">
        <v>13.6</v>
      </c>
      <c r="AQ49" s="2831">
        <v>1447114</v>
      </c>
      <c r="AR49" s="2850">
        <v>1.8</v>
      </c>
      <c r="AS49" s="2829">
        <v>3839034</v>
      </c>
      <c r="AT49" s="2849">
        <v>0.9</v>
      </c>
      <c r="AU49" s="2860">
        <v>0.12</v>
      </c>
      <c r="AV49" s="2846">
        <v>0.49</v>
      </c>
      <c r="AW49" s="2846">
        <v>0.68</v>
      </c>
      <c r="AX49" s="2783"/>
      <c r="AY49" s="2829">
        <v>1182855</v>
      </c>
      <c r="AZ49" s="2849">
        <v>-0.7</v>
      </c>
      <c r="BA49" s="2829">
        <v>4154592</v>
      </c>
      <c r="BB49" s="2849">
        <v>1.9</v>
      </c>
      <c r="BC49" s="2851">
        <v>-0.15</v>
      </c>
      <c r="BD49" s="2852">
        <v>1.44</v>
      </c>
    </row>
    <row r="50" spans="1:56">
      <c r="A50" s="2736"/>
      <c r="B50" s="2871" t="s">
        <v>2279</v>
      </c>
      <c r="C50" s="2840">
        <v>5253058</v>
      </c>
      <c r="D50" s="2838">
        <v>13148</v>
      </c>
      <c r="E50" s="2838">
        <v>1434</v>
      </c>
      <c r="F50" s="2839">
        <v>5484</v>
      </c>
      <c r="G50" s="2838">
        <v>1251</v>
      </c>
      <c r="H50" s="2838">
        <v>1243612</v>
      </c>
      <c r="I50" s="2838">
        <v>194861</v>
      </c>
      <c r="J50" s="2838">
        <v>8622</v>
      </c>
      <c r="K50" s="2838">
        <v>18604</v>
      </c>
      <c r="L50" s="2838">
        <v>167145</v>
      </c>
      <c r="M50" s="2838">
        <v>11668</v>
      </c>
      <c r="N50" s="2838">
        <v>26548</v>
      </c>
      <c r="O50" s="2838">
        <v>93618</v>
      </c>
      <c r="P50" s="2838">
        <v>71757</v>
      </c>
      <c r="Q50" s="2838">
        <v>258764</v>
      </c>
      <c r="R50" s="2838">
        <v>7405</v>
      </c>
      <c r="S50" s="2838">
        <v>114144</v>
      </c>
      <c r="T50" s="2838">
        <v>53503</v>
      </c>
      <c r="U50" s="2838">
        <v>117117</v>
      </c>
      <c r="V50" s="2838">
        <v>12321</v>
      </c>
      <c r="W50" s="2838">
        <v>87535</v>
      </c>
      <c r="X50" s="2838">
        <v>258063</v>
      </c>
      <c r="Y50" s="2840">
        <v>260993</v>
      </c>
      <c r="Z50" s="2838">
        <v>570391</v>
      </c>
      <c r="AA50" s="2838">
        <v>306068</v>
      </c>
      <c r="AB50" s="2838">
        <v>133259</v>
      </c>
      <c r="AC50" s="2838">
        <v>147780</v>
      </c>
      <c r="AD50" s="2838">
        <v>170336</v>
      </c>
      <c r="AE50" s="2838">
        <v>728877</v>
      </c>
      <c r="AF50" s="2838">
        <v>344043</v>
      </c>
      <c r="AG50" s="2838">
        <v>156907</v>
      </c>
      <c r="AH50" s="2838">
        <v>233949</v>
      </c>
      <c r="AI50" s="2838">
        <v>413925</v>
      </c>
      <c r="AJ50" s="2838">
        <v>244707</v>
      </c>
      <c r="AK50" s="2840">
        <v>5234227</v>
      </c>
      <c r="AL50" s="2838">
        <v>18831</v>
      </c>
      <c r="AM50" s="2868">
        <v>0.6</v>
      </c>
      <c r="AN50" s="2783"/>
      <c r="AO50" s="2853">
        <v>20066</v>
      </c>
      <c r="AP50" s="2854">
        <v>2.7</v>
      </c>
      <c r="AQ50" s="2862">
        <v>1505856</v>
      </c>
      <c r="AR50" s="2863">
        <v>2.2000000000000002</v>
      </c>
      <c r="AS50" s="2853">
        <v>3708306</v>
      </c>
      <c r="AT50" s="2854">
        <v>0.4</v>
      </c>
      <c r="AU50" s="2864">
        <v>0.01</v>
      </c>
      <c r="AV50" s="2865">
        <v>0.63</v>
      </c>
      <c r="AW50" s="2865">
        <v>0.31</v>
      </c>
      <c r="AX50" s="2783"/>
      <c r="AY50" s="2829">
        <v>1243612</v>
      </c>
      <c r="AZ50" s="2849">
        <v>0.9</v>
      </c>
      <c r="BA50" s="2829">
        <v>3990615</v>
      </c>
      <c r="BB50" s="2849">
        <v>1</v>
      </c>
      <c r="BC50" s="2851">
        <v>0.2</v>
      </c>
      <c r="BD50" s="2852">
        <v>0.75</v>
      </c>
    </row>
    <row r="51" spans="1:56">
      <c r="A51" s="2724" t="s">
        <v>1047</v>
      </c>
      <c r="B51" s="2870" t="s">
        <v>2172</v>
      </c>
      <c r="C51" s="2814">
        <v>5260329</v>
      </c>
      <c r="D51" s="2825">
        <v>11625</v>
      </c>
      <c r="E51" s="2825">
        <v>1458</v>
      </c>
      <c r="F51" s="2826">
        <v>5534</v>
      </c>
      <c r="G51" s="2825">
        <v>1037</v>
      </c>
      <c r="H51" s="2825">
        <v>1189403</v>
      </c>
      <c r="I51" s="2825">
        <v>197554</v>
      </c>
      <c r="J51" s="2825">
        <v>9348</v>
      </c>
      <c r="K51" s="2825">
        <v>18238</v>
      </c>
      <c r="L51" s="2825">
        <v>167767</v>
      </c>
      <c r="M51" s="2825">
        <v>8998</v>
      </c>
      <c r="N51" s="2825">
        <v>29587</v>
      </c>
      <c r="O51" s="2825">
        <v>104829</v>
      </c>
      <c r="P51" s="2825">
        <v>65959</v>
      </c>
      <c r="Q51" s="2825">
        <v>225114</v>
      </c>
      <c r="R51" s="2825">
        <v>11245</v>
      </c>
      <c r="S51" s="2825">
        <v>107340</v>
      </c>
      <c r="T51" s="2825">
        <v>34944</v>
      </c>
      <c r="U51" s="2825">
        <v>111419</v>
      </c>
      <c r="V51" s="2825">
        <v>11113</v>
      </c>
      <c r="W51" s="2825">
        <v>85948</v>
      </c>
      <c r="X51" s="2825">
        <v>233947</v>
      </c>
      <c r="Y51" s="2827">
        <v>207586</v>
      </c>
      <c r="Z51" s="2825">
        <v>561767</v>
      </c>
      <c r="AA51" s="2825">
        <v>288399</v>
      </c>
      <c r="AB51" s="2825">
        <v>154630</v>
      </c>
      <c r="AC51" s="2825">
        <v>140068</v>
      </c>
      <c r="AD51" s="2825">
        <v>167578</v>
      </c>
      <c r="AE51" s="2825">
        <v>797238</v>
      </c>
      <c r="AF51" s="2825">
        <v>345614</v>
      </c>
      <c r="AG51" s="2825">
        <v>172182</v>
      </c>
      <c r="AH51" s="2825">
        <v>256991</v>
      </c>
      <c r="AI51" s="2825">
        <v>417976</v>
      </c>
      <c r="AJ51" s="2825">
        <v>281417</v>
      </c>
      <c r="AK51" s="2827">
        <v>5234450</v>
      </c>
      <c r="AL51" s="2825">
        <v>25879</v>
      </c>
      <c r="AM51" s="2866">
        <v>1.7</v>
      </c>
      <c r="AN51" s="2783"/>
      <c r="AO51" s="2829">
        <v>18617</v>
      </c>
      <c r="AP51" s="2849">
        <v>-2.7</v>
      </c>
      <c r="AQ51" s="2831">
        <v>1398026</v>
      </c>
      <c r="AR51" s="2850">
        <v>1.1000000000000001</v>
      </c>
      <c r="AS51" s="2829">
        <v>3817807</v>
      </c>
      <c r="AT51" s="2849">
        <v>1.7</v>
      </c>
      <c r="AU51" s="2846">
        <v>-0.01</v>
      </c>
      <c r="AV51" s="2846">
        <v>0.28000000000000003</v>
      </c>
      <c r="AW51" s="2846">
        <v>1.24</v>
      </c>
      <c r="AX51" s="2783"/>
      <c r="AY51" s="2816">
        <v>1189403</v>
      </c>
      <c r="AZ51" s="2844">
        <v>1.7</v>
      </c>
      <c r="BA51" s="2816">
        <v>4045047</v>
      </c>
      <c r="BB51" s="2844">
        <v>1.5</v>
      </c>
      <c r="BC51" s="2847">
        <v>0.38</v>
      </c>
      <c r="BD51" s="2848">
        <v>1.1299999999999999</v>
      </c>
    </row>
    <row r="52" spans="1:56">
      <c r="A52" s="2700">
        <v>-2017</v>
      </c>
      <c r="B52" s="2763" t="s">
        <v>2173</v>
      </c>
      <c r="C52" s="2827">
        <v>5277373</v>
      </c>
      <c r="D52" s="2825">
        <v>15509</v>
      </c>
      <c r="E52" s="2825">
        <v>1435</v>
      </c>
      <c r="F52" s="2826">
        <v>7066</v>
      </c>
      <c r="G52" s="2825">
        <v>1031</v>
      </c>
      <c r="H52" s="2825">
        <v>1175734</v>
      </c>
      <c r="I52" s="2825">
        <v>184321</v>
      </c>
      <c r="J52" s="2825">
        <v>9221</v>
      </c>
      <c r="K52" s="2825">
        <v>18729</v>
      </c>
      <c r="L52" s="2825">
        <v>159033</v>
      </c>
      <c r="M52" s="2825">
        <v>9288</v>
      </c>
      <c r="N52" s="2825">
        <v>28999</v>
      </c>
      <c r="O52" s="2825">
        <v>102551</v>
      </c>
      <c r="P52" s="2825">
        <v>65566</v>
      </c>
      <c r="Q52" s="2825">
        <v>235908</v>
      </c>
      <c r="R52" s="2825">
        <v>11525</v>
      </c>
      <c r="S52" s="2825">
        <v>104541</v>
      </c>
      <c r="T52" s="2825">
        <v>33885</v>
      </c>
      <c r="U52" s="2825">
        <v>119620</v>
      </c>
      <c r="V52" s="2825">
        <v>11107</v>
      </c>
      <c r="W52" s="2825">
        <v>81439</v>
      </c>
      <c r="X52" s="2825">
        <v>249107</v>
      </c>
      <c r="Y52" s="2827">
        <v>223533</v>
      </c>
      <c r="Z52" s="2825">
        <v>575196</v>
      </c>
      <c r="AA52" s="2825">
        <v>299659</v>
      </c>
      <c r="AB52" s="2825">
        <v>152458</v>
      </c>
      <c r="AC52" s="2825">
        <v>142338</v>
      </c>
      <c r="AD52" s="2825">
        <v>168419</v>
      </c>
      <c r="AE52" s="2825">
        <v>799787</v>
      </c>
      <c r="AF52" s="2825">
        <v>348641</v>
      </c>
      <c r="AG52" s="2825">
        <v>150019</v>
      </c>
      <c r="AH52" s="2825">
        <v>254269</v>
      </c>
      <c r="AI52" s="2825">
        <v>414236</v>
      </c>
      <c r="AJ52" s="2825">
        <v>272973</v>
      </c>
      <c r="AK52" s="2827">
        <v>5251410</v>
      </c>
      <c r="AL52" s="2825">
        <v>25963</v>
      </c>
      <c r="AM52" s="2867">
        <v>2.4</v>
      </c>
      <c r="AN52" s="2783"/>
      <c r="AO52" s="2829">
        <v>24010</v>
      </c>
      <c r="AP52" s="2849">
        <v>-1.2</v>
      </c>
      <c r="AQ52" s="2831">
        <v>1400299</v>
      </c>
      <c r="AR52" s="2850">
        <v>2.4</v>
      </c>
      <c r="AS52" s="2829">
        <v>3827102</v>
      </c>
      <c r="AT52" s="2849">
        <v>2.2999999999999998</v>
      </c>
      <c r="AU52" s="2846">
        <v>-0.01</v>
      </c>
      <c r="AV52" s="2846">
        <v>0.63</v>
      </c>
      <c r="AW52" s="2846">
        <v>1.64</v>
      </c>
      <c r="AX52" s="2783"/>
      <c r="AY52" s="2829">
        <v>1175734</v>
      </c>
      <c r="AZ52" s="2849">
        <v>4.0999999999999996</v>
      </c>
      <c r="BA52" s="2829">
        <v>4075676</v>
      </c>
      <c r="BB52" s="2849">
        <v>1.7</v>
      </c>
      <c r="BC52" s="2851">
        <v>0.9</v>
      </c>
      <c r="BD52" s="2852">
        <v>1.36</v>
      </c>
    </row>
    <row r="53" spans="1:56">
      <c r="A53" s="2735"/>
      <c r="B53" s="2763" t="s">
        <v>2174</v>
      </c>
      <c r="C53" s="2827">
        <v>5474401</v>
      </c>
      <c r="D53" s="2825">
        <v>40008</v>
      </c>
      <c r="E53" s="2825">
        <v>1449</v>
      </c>
      <c r="F53" s="2826">
        <v>7033</v>
      </c>
      <c r="G53" s="2825">
        <v>1062</v>
      </c>
      <c r="H53" s="2825">
        <v>1257367</v>
      </c>
      <c r="I53" s="2825">
        <v>221506</v>
      </c>
      <c r="J53" s="2825">
        <v>9443</v>
      </c>
      <c r="K53" s="2825">
        <v>18963</v>
      </c>
      <c r="L53" s="2825">
        <v>158705</v>
      </c>
      <c r="M53" s="2825">
        <v>10042</v>
      </c>
      <c r="N53" s="2825">
        <v>28288</v>
      </c>
      <c r="O53" s="2825">
        <v>107250</v>
      </c>
      <c r="P53" s="2825">
        <v>73957</v>
      </c>
      <c r="Q53" s="2825">
        <v>241377</v>
      </c>
      <c r="R53" s="2825">
        <v>11714</v>
      </c>
      <c r="S53" s="2825">
        <v>109147</v>
      </c>
      <c r="T53" s="2825">
        <v>37339</v>
      </c>
      <c r="U53" s="2825">
        <v>133317</v>
      </c>
      <c r="V53" s="2825">
        <v>10925</v>
      </c>
      <c r="W53" s="2825">
        <v>85395</v>
      </c>
      <c r="X53" s="2825">
        <v>240058</v>
      </c>
      <c r="Y53" s="2827">
        <v>250937</v>
      </c>
      <c r="Z53" s="2825">
        <v>630800</v>
      </c>
      <c r="AA53" s="2825">
        <v>301824</v>
      </c>
      <c r="AB53" s="2825">
        <v>156019</v>
      </c>
      <c r="AC53" s="2825">
        <v>145679</v>
      </c>
      <c r="AD53" s="2825">
        <v>168643</v>
      </c>
      <c r="AE53" s="2825">
        <v>797941</v>
      </c>
      <c r="AF53" s="2825">
        <v>349549</v>
      </c>
      <c r="AG53" s="2825">
        <v>173587</v>
      </c>
      <c r="AH53" s="2825">
        <v>254172</v>
      </c>
      <c r="AI53" s="2825">
        <v>416914</v>
      </c>
      <c r="AJ53" s="2825">
        <v>254428</v>
      </c>
      <c r="AK53" s="2827">
        <v>5447469</v>
      </c>
      <c r="AL53" s="2825">
        <v>26932</v>
      </c>
      <c r="AM53" s="2867">
        <v>2.2000000000000002</v>
      </c>
      <c r="AN53" s="2783"/>
      <c r="AO53" s="2829">
        <v>48490</v>
      </c>
      <c r="AP53" s="2849">
        <v>-5.5</v>
      </c>
      <c r="AQ53" s="2831">
        <v>1509366</v>
      </c>
      <c r="AR53" s="2850">
        <v>4.3</v>
      </c>
      <c r="AS53" s="2829">
        <v>3889612</v>
      </c>
      <c r="AT53" s="2849">
        <v>1.3</v>
      </c>
      <c r="AU53" s="2846">
        <v>-0.05</v>
      </c>
      <c r="AV53" s="2846">
        <v>1.1599999999999999</v>
      </c>
      <c r="AW53" s="2846">
        <v>0.94</v>
      </c>
      <c r="AX53" s="2783"/>
      <c r="AY53" s="2829">
        <v>1257367</v>
      </c>
      <c r="AZ53" s="2849">
        <v>6.3</v>
      </c>
      <c r="BA53" s="2829">
        <v>4190101</v>
      </c>
      <c r="BB53" s="2849">
        <v>0.9</v>
      </c>
      <c r="BC53" s="2851">
        <v>1.39</v>
      </c>
      <c r="BD53" s="2852">
        <v>0.66</v>
      </c>
    </row>
    <row r="54" spans="1:56">
      <c r="A54" s="2736"/>
      <c r="B54" s="2871" t="s">
        <v>2175</v>
      </c>
      <c r="C54" s="2840">
        <v>5316721</v>
      </c>
      <c r="D54" s="2838">
        <v>12576</v>
      </c>
      <c r="E54" s="2838">
        <v>1253</v>
      </c>
      <c r="F54" s="2839">
        <v>5917</v>
      </c>
      <c r="G54" s="2838">
        <v>1023</v>
      </c>
      <c r="H54" s="2838">
        <v>1279550</v>
      </c>
      <c r="I54" s="2838">
        <v>187087</v>
      </c>
      <c r="J54" s="2838">
        <v>8559</v>
      </c>
      <c r="K54" s="2838">
        <v>17674</v>
      </c>
      <c r="L54" s="2838">
        <v>170876</v>
      </c>
      <c r="M54" s="2838">
        <v>10332</v>
      </c>
      <c r="N54" s="2838">
        <v>28346</v>
      </c>
      <c r="O54" s="2838">
        <v>105369</v>
      </c>
      <c r="P54" s="2838">
        <v>72130</v>
      </c>
      <c r="Q54" s="2838">
        <v>264625</v>
      </c>
      <c r="R54" s="2838">
        <v>11348</v>
      </c>
      <c r="S54" s="2838">
        <v>128395</v>
      </c>
      <c r="T54" s="2838">
        <v>55266</v>
      </c>
      <c r="U54" s="2838">
        <v>129237</v>
      </c>
      <c r="V54" s="2838">
        <v>10242</v>
      </c>
      <c r="W54" s="2838">
        <v>80066</v>
      </c>
      <c r="X54" s="2838">
        <v>272204</v>
      </c>
      <c r="Y54" s="2840">
        <v>232319</v>
      </c>
      <c r="Z54" s="2838">
        <v>546040</v>
      </c>
      <c r="AA54" s="2838">
        <v>293847</v>
      </c>
      <c r="AB54" s="2838">
        <v>154503</v>
      </c>
      <c r="AC54" s="2838">
        <v>145393</v>
      </c>
      <c r="AD54" s="2838">
        <v>167395</v>
      </c>
      <c r="AE54" s="2838">
        <v>756991</v>
      </c>
      <c r="AF54" s="2838">
        <v>348359</v>
      </c>
      <c r="AG54" s="2838">
        <v>153620</v>
      </c>
      <c r="AH54" s="2838">
        <v>224734</v>
      </c>
      <c r="AI54" s="2838">
        <v>453208</v>
      </c>
      <c r="AJ54" s="2838">
        <v>241633</v>
      </c>
      <c r="AK54" s="2840">
        <v>5290564</v>
      </c>
      <c r="AL54" s="2838">
        <v>26157</v>
      </c>
      <c r="AM54" s="2868">
        <v>1.2</v>
      </c>
      <c r="AN54" s="2783"/>
      <c r="AO54" s="2829">
        <v>19746</v>
      </c>
      <c r="AP54" s="2849">
        <v>-1.6</v>
      </c>
      <c r="AQ54" s="2831">
        <v>1512892</v>
      </c>
      <c r="AR54" s="2850">
        <v>0.5</v>
      </c>
      <c r="AS54" s="2829">
        <v>3757926</v>
      </c>
      <c r="AT54" s="2849">
        <v>1.3</v>
      </c>
      <c r="AU54" s="2846">
        <v>-0.01</v>
      </c>
      <c r="AV54" s="2846">
        <v>0.13</v>
      </c>
      <c r="AW54" s="2846">
        <v>0.94</v>
      </c>
      <c r="AX54" s="2783"/>
      <c r="AY54" s="2853">
        <v>1279550</v>
      </c>
      <c r="AZ54" s="2854">
        <v>2.9</v>
      </c>
      <c r="BA54" s="2853">
        <v>4011014</v>
      </c>
      <c r="BB54" s="2854">
        <v>0.5</v>
      </c>
      <c r="BC54" s="2855">
        <v>0.68</v>
      </c>
      <c r="BD54" s="2856">
        <v>0.39</v>
      </c>
    </row>
    <row r="55" spans="1:56">
      <c r="A55" s="2724" t="s">
        <v>1528</v>
      </c>
      <c r="B55" s="2870" t="s">
        <v>2172</v>
      </c>
      <c r="C55" s="2814">
        <v>5308435</v>
      </c>
      <c r="D55" s="2811">
        <v>10603</v>
      </c>
      <c r="E55" s="2812">
        <v>1376</v>
      </c>
      <c r="F55" s="2813">
        <v>5990</v>
      </c>
      <c r="G55" s="2812">
        <v>989</v>
      </c>
      <c r="H55" s="2812">
        <v>1207235</v>
      </c>
      <c r="I55" s="2812">
        <v>193450</v>
      </c>
      <c r="J55" s="2812">
        <v>9404</v>
      </c>
      <c r="K55" s="2812">
        <v>18022</v>
      </c>
      <c r="L55" s="2812">
        <v>157822</v>
      </c>
      <c r="M55" s="2812">
        <v>8762</v>
      </c>
      <c r="N55" s="2812">
        <v>29138</v>
      </c>
      <c r="O55" s="2812">
        <v>111949</v>
      </c>
      <c r="P55" s="2812">
        <v>68628</v>
      </c>
      <c r="Q55" s="2812">
        <v>253622</v>
      </c>
      <c r="R55" s="2812">
        <v>11362</v>
      </c>
      <c r="S55" s="2812">
        <v>102491</v>
      </c>
      <c r="T55" s="2812">
        <v>35553</v>
      </c>
      <c r="U55" s="2812">
        <v>113979</v>
      </c>
      <c r="V55" s="2812">
        <v>9722</v>
      </c>
      <c r="W55" s="2812">
        <v>83331</v>
      </c>
      <c r="X55" s="2812">
        <v>226122</v>
      </c>
      <c r="Y55" s="2814">
        <v>206821</v>
      </c>
      <c r="Z55" s="2812">
        <v>524671</v>
      </c>
      <c r="AA55" s="2812">
        <v>305018</v>
      </c>
      <c r="AB55" s="2812">
        <v>157745</v>
      </c>
      <c r="AC55" s="2812">
        <v>157091</v>
      </c>
      <c r="AD55" s="2812">
        <v>168953</v>
      </c>
      <c r="AE55" s="2812">
        <v>768802</v>
      </c>
      <c r="AF55" s="2812">
        <v>361543</v>
      </c>
      <c r="AG55" s="2812">
        <v>176616</v>
      </c>
      <c r="AH55" s="2812">
        <v>215623</v>
      </c>
      <c r="AI55" s="2812">
        <v>507748</v>
      </c>
      <c r="AJ55" s="2812">
        <v>279371</v>
      </c>
      <c r="AK55" s="2814">
        <v>5282319</v>
      </c>
      <c r="AL55" s="2813">
        <v>26116</v>
      </c>
      <c r="AM55" s="2866">
        <v>0.9</v>
      </c>
      <c r="AN55" s="2783"/>
      <c r="AO55" s="2816">
        <v>17970</v>
      </c>
      <c r="AP55" s="2844">
        <v>-3.5</v>
      </c>
      <c r="AQ55" s="2818">
        <v>1415046</v>
      </c>
      <c r="AR55" s="2845">
        <v>1.2</v>
      </c>
      <c r="AS55" s="2816">
        <v>3849304</v>
      </c>
      <c r="AT55" s="2844">
        <v>0.8</v>
      </c>
      <c r="AU55" s="2858">
        <v>-0.01</v>
      </c>
      <c r="AV55" s="2859">
        <v>0.32</v>
      </c>
      <c r="AW55" s="2859">
        <v>0.6</v>
      </c>
      <c r="AX55" s="2783"/>
      <c r="AY55" s="2829">
        <v>1207235</v>
      </c>
      <c r="AZ55" s="2849">
        <v>1.5</v>
      </c>
      <c r="BA55" s="2829">
        <v>4075084</v>
      </c>
      <c r="BB55" s="2849">
        <v>0.7</v>
      </c>
      <c r="BC55" s="2851">
        <v>0.34</v>
      </c>
      <c r="BD55" s="2852">
        <v>0.56999999999999995</v>
      </c>
    </row>
    <row r="56" spans="1:56">
      <c r="A56" s="2700">
        <v>-2018</v>
      </c>
      <c r="B56" s="2763" t="s">
        <v>2173</v>
      </c>
      <c r="C56" s="2827">
        <v>5244385</v>
      </c>
      <c r="D56" s="2824">
        <v>15193</v>
      </c>
      <c r="E56" s="2825">
        <v>1265</v>
      </c>
      <c r="F56" s="2826">
        <v>6396</v>
      </c>
      <c r="G56" s="2825">
        <v>918</v>
      </c>
      <c r="H56" s="2825">
        <v>1164970</v>
      </c>
      <c r="I56" s="2825">
        <v>173833</v>
      </c>
      <c r="J56" s="2825">
        <v>9262</v>
      </c>
      <c r="K56" s="2825">
        <v>16483</v>
      </c>
      <c r="L56" s="2825">
        <v>145988</v>
      </c>
      <c r="M56" s="2825">
        <v>9401</v>
      </c>
      <c r="N56" s="2825">
        <v>29518</v>
      </c>
      <c r="O56" s="2825">
        <v>104349</v>
      </c>
      <c r="P56" s="2825">
        <v>66278</v>
      </c>
      <c r="Q56" s="2825">
        <v>265393</v>
      </c>
      <c r="R56" s="2825">
        <v>10754</v>
      </c>
      <c r="S56" s="2825">
        <v>103703</v>
      </c>
      <c r="T56" s="2825">
        <v>28940</v>
      </c>
      <c r="U56" s="2825">
        <v>113299</v>
      </c>
      <c r="V56" s="2825">
        <v>9766</v>
      </c>
      <c r="W56" s="2825">
        <v>78003</v>
      </c>
      <c r="X56" s="2825">
        <v>248609</v>
      </c>
      <c r="Y56" s="2827">
        <v>214631</v>
      </c>
      <c r="Z56" s="2825">
        <v>532995</v>
      </c>
      <c r="AA56" s="2825">
        <v>298367</v>
      </c>
      <c r="AB56" s="2825">
        <v>155278</v>
      </c>
      <c r="AC56" s="2825">
        <v>154740</v>
      </c>
      <c r="AD56" s="2825">
        <v>166586</v>
      </c>
      <c r="AE56" s="2825">
        <v>756560</v>
      </c>
      <c r="AF56" s="2825">
        <v>369378</v>
      </c>
      <c r="AG56" s="2825">
        <v>150520</v>
      </c>
      <c r="AH56" s="2825">
        <v>209613</v>
      </c>
      <c r="AI56" s="2825">
        <v>507408</v>
      </c>
      <c r="AJ56" s="2825">
        <v>265157</v>
      </c>
      <c r="AK56" s="2827">
        <v>5218584</v>
      </c>
      <c r="AL56" s="2826">
        <v>25801</v>
      </c>
      <c r="AM56" s="2867">
        <v>-0.6</v>
      </c>
      <c r="AN56" s="2783"/>
      <c r="AO56" s="2829">
        <v>22853</v>
      </c>
      <c r="AP56" s="2849">
        <v>-4.8</v>
      </c>
      <c r="AQ56" s="2831">
        <v>1380519</v>
      </c>
      <c r="AR56" s="2850">
        <v>-1.4</v>
      </c>
      <c r="AS56" s="2829">
        <v>3815212</v>
      </c>
      <c r="AT56" s="2849">
        <v>-0.3</v>
      </c>
      <c r="AU56" s="2860">
        <v>-0.02</v>
      </c>
      <c r="AV56" s="2846">
        <v>-0.37</v>
      </c>
      <c r="AW56" s="2846">
        <v>-0.23</v>
      </c>
      <c r="AX56" s="2783"/>
      <c r="AY56" s="2829">
        <v>1164970</v>
      </c>
      <c r="AZ56" s="2849">
        <v>-0.9</v>
      </c>
      <c r="BA56" s="2829">
        <v>4053614</v>
      </c>
      <c r="BB56" s="2849">
        <v>-0.5</v>
      </c>
      <c r="BC56" s="2851">
        <v>-0.2</v>
      </c>
      <c r="BD56" s="2852">
        <v>-0.42</v>
      </c>
    </row>
    <row r="57" spans="1:56">
      <c r="A57" s="2735"/>
      <c r="B57" s="2763" t="s">
        <v>2174</v>
      </c>
      <c r="C57" s="2827">
        <v>5419244</v>
      </c>
      <c r="D57" s="2824">
        <v>36352</v>
      </c>
      <c r="E57" s="2825">
        <v>1347</v>
      </c>
      <c r="F57" s="2826">
        <v>7577</v>
      </c>
      <c r="G57" s="2825">
        <v>986</v>
      </c>
      <c r="H57" s="2825">
        <v>1248632</v>
      </c>
      <c r="I57" s="2825">
        <v>201247</v>
      </c>
      <c r="J57" s="2825">
        <v>9796</v>
      </c>
      <c r="K57" s="2825">
        <v>16530</v>
      </c>
      <c r="L57" s="2825">
        <v>159824</v>
      </c>
      <c r="M57" s="2825">
        <v>9176</v>
      </c>
      <c r="N57" s="2825">
        <v>32175</v>
      </c>
      <c r="O57" s="2825">
        <v>111162</v>
      </c>
      <c r="P57" s="2825">
        <v>75715</v>
      </c>
      <c r="Q57" s="2825">
        <v>253398</v>
      </c>
      <c r="R57" s="2825">
        <v>10314</v>
      </c>
      <c r="S57" s="2825">
        <v>108695</v>
      </c>
      <c r="T57" s="2825">
        <v>30876</v>
      </c>
      <c r="U57" s="2825">
        <v>135035</v>
      </c>
      <c r="V57" s="2825">
        <v>9814</v>
      </c>
      <c r="W57" s="2825">
        <v>84876</v>
      </c>
      <c r="X57" s="2825">
        <v>232123</v>
      </c>
      <c r="Y57" s="2827">
        <v>230818</v>
      </c>
      <c r="Z57" s="2825">
        <v>583505</v>
      </c>
      <c r="AA57" s="2825">
        <v>306829</v>
      </c>
      <c r="AB57" s="2825">
        <v>155710</v>
      </c>
      <c r="AC57" s="2825">
        <v>154558</v>
      </c>
      <c r="AD57" s="2825">
        <v>166586</v>
      </c>
      <c r="AE57" s="2825">
        <v>756115</v>
      </c>
      <c r="AF57" s="2825">
        <v>375636</v>
      </c>
      <c r="AG57" s="2825">
        <v>170713</v>
      </c>
      <c r="AH57" s="2825">
        <v>209509</v>
      </c>
      <c r="AI57" s="2825">
        <v>501042</v>
      </c>
      <c r="AJ57" s="2825">
        <v>254547</v>
      </c>
      <c r="AK57" s="2827">
        <v>5392583</v>
      </c>
      <c r="AL57" s="2826">
        <v>26661</v>
      </c>
      <c r="AM57" s="2867">
        <v>-1</v>
      </c>
      <c r="AN57" s="2783"/>
      <c r="AO57" s="2829">
        <v>45275</v>
      </c>
      <c r="AP57" s="2849">
        <v>-6.6</v>
      </c>
      <c r="AQ57" s="2831">
        <v>1480437</v>
      </c>
      <c r="AR57" s="2850">
        <v>-1.9</v>
      </c>
      <c r="AS57" s="2829">
        <v>3866871</v>
      </c>
      <c r="AT57" s="2849">
        <v>-0.6</v>
      </c>
      <c r="AU57" s="2860">
        <v>-0.06</v>
      </c>
      <c r="AV57" s="2846">
        <v>-0.53</v>
      </c>
      <c r="AW57" s="2846">
        <v>-0.42</v>
      </c>
      <c r="AX57" s="2783"/>
      <c r="AY57" s="2829">
        <v>1248632</v>
      </c>
      <c r="AZ57" s="2849">
        <v>-0.7</v>
      </c>
      <c r="BA57" s="2829">
        <v>4143951</v>
      </c>
      <c r="BB57" s="2849">
        <v>-1.1000000000000001</v>
      </c>
      <c r="BC57" s="2851">
        <v>-0.16</v>
      </c>
      <c r="BD57" s="2852">
        <v>-0.84</v>
      </c>
    </row>
    <row r="58" spans="1:56">
      <c r="A58" s="2736"/>
      <c r="B58" s="2871" t="s">
        <v>2176</v>
      </c>
      <c r="C58" s="2840">
        <v>5327339</v>
      </c>
      <c r="D58" s="2837">
        <v>11275</v>
      </c>
      <c r="E58" s="2838">
        <v>1268</v>
      </c>
      <c r="F58" s="2839">
        <v>6157</v>
      </c>
      <c r="G58" s="2838">
        <v>957</v>
      </c>
      <c r="H58" s="2838">
        <v>1223133</v>
      </c>
      <c r="I58" s="2838">
        <v>168901</v>
      </c>
      <c r="J58" s="2838">
        <v>8286</v>
      </c>
      <c r="K58" s="2838">
        <v>16806</v>
      </c>
      <c r="L58" s="2838">
        <v>176252</v>
      </c>
      <c r="M58" s="2838">
        <v>8233</v>
      </c>
      <c r="N58" s="2838">
        <v>26993</v>
      </c>
      <c r="O58" s="2838">
        <v>103659</v>
      </c>
      <c r="P58" s="2838">
        <v>67784</v>
      </c>
      <c r="Q58" s="2838">
        <v>269850</v>
      </c>
      <c r="R58" s="2838">
        <v>8771</v>
      </c>
      <c r="S58" s="2838">
        <v>104033</v>
      </c>
      <c r="T58" s="2838">
        <v>47037</v>
      </c>
      <c r="U58" s="2838">
        <v>129333</v>
      </c>
      <c r="V58" s="2838">
        <v>9546</v>
      </c>
      <c r="W58" s="2838">
        <v>77649</v>
      </c>
      <c r="X58" s="2838">
        <v>270596</v>
      </c>
      <c r="Y58" s="2840">
        <v>240104</v>
      </c>
      <c r="Z58" s="2838">
        <v>511747</v>
      </c>
      <c r="AA58" s="2838">
        <v>341558</v>
      </c>
      <c r="AB58" s="2838">
        <v>135701</v>
      </c>
      <c r="AC58" s="2838">
        <v>149687</v>
      </c>
      <c r="AD58" s="2838">
        <v>167373</v>
      </c>
      <c r="AE58" s="2838">
        <v>753176</v>
      </c>
      <c r="AF58" s="2838">
        <v>382340</v>
      </c>
      <c r="AG58" s="2838">
        <v>154892</v>
      </c>
      <c r="AH58" s="2838">
        <v>214543</v>
      </c>
      <c r="AI58" s="2838">
        <v>493537</v>
      </c>
      <c r="AJ58" s="2838">
        <v>243087</v>
      </c>
      <c r="AK58" s="2840">
        <v>5301131</v>
      </c>
      <c r="AL58" s="2839">
        <v>26209</v>
      </c>
      <c r="AM58" s="2868">
        <v>0.2</v>
      </c>
      <c r="AN58" s="2783"/>
      <c r="AO58" s="2853">
        <v>18700</v>
      </c>
      <c r="AP58" s="2854">
        <v>-5.3</v>
      </c>
      <c r="AQ58" s="2862">
        <v>1464194</v>
      </c>
      <c r="AR58" s="2863">
        <v>-3.2</v>
      </c>
      <c r="AS58" s="2853">
        <v>3818237</v>
      </c>
      <c r="AT58" s="2854">
        <v>1.6</v>
      </c>
      <c r="AU58" s="2864">
        <v>-0.02</v>
      </c>
      <c r="AV58" s="2865">
        <v>-0.92</v>
      </c>
      <c r="AW58" s="2865">
        <v>1.1299999999999999</v>
      </c>
      <c r="AX58" s="2783"/>
      <c r="AY58" s="2829">
        <v>1223133</v>
      </c>
      <c r="AZ58" s="2849">
        <v>-4.4000000000000004</v>
      </c>
      <c r="BA58" s="2829">
        <v>4077998</v>
      </c>
      <c r="BB58" s="2849">
        <v>1.7</v>
      </c>
      <c r="BC58" s="2851">
        <v>-1.06</v>
      </c>
      <c r="BD58" s="2852">
        <v>1.26</v>
      </c>
    </row>
    <row r="59" spans="1:56">
      <c r="A59" s="2645" t="s">
        <v>1989</v>
      </c>
      <c r="B59" s="2646" t="s">
        <v>1990</v>
      </c>
      <c r="C59" s="2818">
        <v>5321825</v>
      </c>
      <c r="D59" s="2816">
        <v>10359</v>
      </c>
      <c r="E59" s="2872">
        <v>1334</v>
      </c>
      <c r="F59" s="2873">
        <v>5417</v>
      </c>
      <c r="G59" s="2872">
        <v>957</v>
      </c>
      <c r="H59" s="2872">
        <v>1196545</v>
      </c>
      <c r="I59" s="2872">
        <v>178154</v>
      </c>
      <c r="J59" s="2872">
        <v>8752</v>
      </c>
      <c r="K59" s="2872">
        <v>18147</v>
      </c>
      <c r="L59" s="2872">
        <v>196558</v>
      </c>
      <c r="M59" s="2872">
        <v>8581</v>
      </c>
      <c r="N59" s="2872">
        <v>25391</v>
      </c>
      <c r="O59" s="2872">
        <v>101381</v>
      </c>
      <c r="P59" s="2872">
        <v>65192</v>
      </c>
      <c r="Q59" s="2872">
        <v>243410</v>
      </c>
      <c r="R59" s="2872">
        <v>8482</v>
      </c>
      <c r="S59" s="2872">
        <v>92582</v>
      </c>
      <c r="T59" s="2872">
        <v>51298</v>
      </c>
      <c r="U59" s="2872">
        <v>110437</v>
      </c>
      <c r="V59" s="2872">
        <v>9122</v>
      </c>
      <c r="W59" s="2872">
        <v>79058</v>
      </c>
      <c r="X59" s="2872">
        <v>234144</v>
      </c>
      <c r="Y59" s="2818">
        <v>198426</v>
      </c>
      <c r="Z59" s="2872">
        <v>512451</v>
      </c>
      <c r="AA59" s="2872">
        <v>353658</v>
      </c>
      <c r="AB59" s="2872">
        <v>142180</v>
      </c>
      <c r="AC59" s="2872">
        <v>154676</v>
      </c>
      <c r="AD59" s="2872">
        <v>167661</v>
      </c>
      <c r="AE59" s="2872">
        <v>754913</v>
      </c>
      <c r="AF59" s="2872">
        <v>393011</v>
      </c>
      <c r="AG59" s="2872">
        <v>177791</v>
      </c>
      <c r="AH59" s="2872">
        <v>205359</v>
      </c>
      <c r="AI59" s="2872">
        <v>506803</v>
      </c>
      <c r="AJ59" s="2872">
        <v>279960</v>
      </c>
      <c r="AK59" s="2818">
        <v>5295644</v>
      </c>
      <c r="AL59" s="2873">
        <v>26182</v>
      </c>
      <c r="AM59" s="2874">
        <v>0.3</v>
      </c>
      <c r="AN59" s="2869"/>
      <c r="AO59" s="2829">
        <v>17110</v>
      </c>
      <c r="AP59" s="2849">
        <v>-4.8</v>
      </c>
      <c r="AQ59" s="2831">
        <v>1395928</v>
      </c>
      <c r="AR59" s="2850">
        <v>-1.4</v>
      </c>
      <c r="AS59" s="2829">
        <v>3882606</v>
      </c>
      <c r="AT59" s="2849">
        <v>0.9</v>
      </c>
      <c r="AU59" s="2846">
        <v>-0.02</v>
      </c>
      <c r="AV59" s="2846">
        <v>-0.36</v>
      </c>
      <c r="AW59" s="2846">
        <v>0.63</v>
      </c>
      <c r="AX59" s="2783"/>
      <c r="AY59" s="2816">
        <v>1196545</v>
      </c>
      <c r="AZ59" s="2844">
        <v>-0.9</v>
      </c>
      <c r="BA59" s="2816">
        <v>4099099</v>
      </c>
      <c r="BB59" s="2844">
        <v>0.6</v>
      </c>
      <c r="BC59" s="2847">
        <v>-0.2</v>
      </c>
      <c r="BD59" s="2848">
        <v>0.45</v>
      </c>
    </row>
    <row r="60" spans="1:56">
      <c r="A60" s="2875" t="s">
        <v>1991</v>
      </c>
      <c r="B60" s="2702" t="s">
        <v>1992</v>
      </c>
      <c r="C60" s="2831">
        <v>5290322</v>
      </c>
      <c r="D60" s="2829">
        <v>14173</v>
      </c>
      <c r="E60" s="2876">
        <v>1276</v>
      </c>
      <c r="F60" s="2877">
        <v>5805</v>
      </c>
      <c r="G60" s="2876">
        <v>831</v>
      </c>
      <c r="H60" s="2876">
        <v>1160338</v>
      </c>
      <c r="I60" s="2876">
        <v>161616</v>
      </c>
      <c r="J60" s="2876">
        <v>8106</v>
      </c>
      <c r="K60" s="2876">
        <v>16876</v>
      </c>
      <c r="L60" s="2876">
        <v>184471</v>
      </c>
      <c r="M60" s="2876">
        <v>8463</v>
      </c>
      <c r="N60" s="2876">
        <v>23932</v>
      </c>
      <c r="O60" s="2876">
        <v>94964</v>
      </c>
      <c r="P60" s="2876">
        <v>61210</v>
      </c>
      <c r="Q60" s="2876">
        <v>257474</v>
      </c>
      <c r="R60" s="2876">
        <v>7847</v>
      </c>
      <c r="S60" s="2876">
        <v>99708</v>
      </c>
      <c r="T60" s="2876">
        <v>39256</v>
      </c>
      <c r="U60" s="2876">
        <v>112345</v>
      </c>
      <c r="V60" s="2876">
        <v>9539</v>
      </c>
      <c r="W60" s="2876">
        <v>74532</v>
      </c>
      <c r="X60" s="2876">
        <v>240065</v>
      </c>
      <c r="Y60" s="2831">
        <v>212962</v>
      </c>
      <c r="Z60" s="2876">
        <v>536244</v>
      </c>
      <c r="AA60" s="2876">
        <v>345374</v>
      </c>
      <c r="AB60" s="2876">
        <v>143315</v>
      </c>
      <c r="AC60" s="2876">
        <v>161997</v>
      </c>
      <c r="AD60" s="2876">
        <v>165806</v>
      </c>
      <c r="AE60" s="2876">
        <v>749173</v>
      </c>
      <c r="AF60" s="2876">
        <v>369820</v>
      </c>
      <c r="AG60" s="2876">
        <v>153485</v>
      </c>
      <c r="AH60" s="2876">
        <v>226560</v>
      </c>
      <c r="AI60" s="2876">
        <v>509263</v>
      </c>
      <c r="AJ60" s="2876">
        <v>267808</v>
      </c>
      <c r="AK60" s="2831">
        <v>5264295</v>
      </c>
      <c r="AL60" s="2877">
        <v>26027</v>
      </c>
      <c r="AM60" s="2878">
        <v>0.9</v>
      </c>
      <c r="AN60" s="2869"/>
      <c r="AO60" s="2829">
        <v>21254</v>
      </c>
      <c r="AP60" s="2849">
        <v>-7</v>
      </c>
      <c r="AQ60" s="2831">
        <v>1374131</v>
      </c>
      <c r="AR60" s="2850">
        <v>-0.5</v>
      </c>
      <c r="AS60" s="2829">
        <v>3868909</v>
      </c>
      <c r="AT60" s="2849">
        <v>1.4</v>
      </c>
      <c r="AU60" s="2846">
        <v>-0.03</v>
      </c>
      <c r="AV60" s="2860">
        <v>-0.12</v>
      </c>
      <c r="AW60" s="2846">
        <v>1.02</v>
      </c>
      <c r="AX60" s="2783"/>
      <c r="AY60" s="2829">
        <v>1160338</v>
      </c>
      <c r="AZ60" s="2849">
        <v>-0.4</v>
      </c>
      <c r="BA60" s="2829">
        <v>4103957</v>
      </c>
      <c r="BB60" s="2849">
        <v>1.2</v>
      </c>
      <c r="BC60" s="2851">
        <v>-0.09</v>
      </c>
      <c r="BD60" s="2852">
        <v>0.96</v>
      </c>
    </row>
    <row r="61" spans="1:56">
      <c r="A61" s="2700">
        <v>-2019</v>
      </c>
      <c r="B61" s="2702" t="s">
        <v>1993</v>
      </c>
      <c r="C61" s="2831">
        <v>5444354</v>
      </c>
      <c r="D61" s="2829">
        <v>36157</v>
      </c>
      <c r="E61" s="2876">
        <v>1288</v>
      </c>
      <c r="F61" s="2877">
        <v>6678</v>
      </c>
      <c r="G61" s="2876">
        <v>837</v>
      </c>
      <c r="H61" s="2876">
        <v>1246232</v>
      </c>
      <c r="I61" s="2876">
        <v>192099</v>
      </c>
      <c r="J61" s="2876">
        <v>9655</v>
      </c>
      <c r="K61" s="2876">
        <v>18893</v>
      </c>
      <c r="L61" s="2876">
        <v>235947</v>
      </c>
      <c r="M61" s="2876">
        <v>8097</v>
      </c>
      <c r="N61" s="2876">
        <v>29342</v>
      </c>
      <c r="O61" s="2876">
        <v>95796</v>
      </c>
      <c r="P61" s="2876">
        <v>69711</v>
      </c>
      <c r="Q61" s="2876">
        <v>235981</v>
      </c>
      <c r="R61" s="2876">
        <v>7612</v>
      </c>
      <c r="S61" s="2876">
        <v>92819</v>
      </c>
      <c r="T61" s="2876">
        <v>42895</v>
      </c>
      <c r="U61" s="2876">
        <v>120424</v>
      </c>
      <c r="V61" s="2876">
        <v>9565</v>
      </c>
      <c r="W61" s="2876">
        <v>77397</v>
      </c>
      <c r="X61" s="2876">
        <v>223979</v>
      </c>
      <c r="Y61" s="2831">
        <v>240504</v>
      </c>
      <c r="Z61" s="2876">
        <v>553762</v>
      </c>
      <c r="AA61" s="2876">
        <v>340940</v>
      </c>
      <c r="AB61" s="2876">
        <v>138445</v>
      </c>
      <c r="AC61" s="2876">
        <v>162637</v>
      </c>
      <c r="AD61" s="2876">
        <v>166574</v>
      </c>
      <c r="AE61" s="2876">
        <v>752175</v>
      </c>
      <c r="AF61" s="2876">
        <v>374699</v>
      </c>
      <c r="AG61" s="2876">
        <v>174212</v>
      </c>
      <c r="AH61" s="2876">
        <v>227132</v>
      </c>
      <c r="AI61" s="2876">
        <v>527325</v>
      </c>
      <c r="AJ61" s="2876">
        <v>243993</v>
      </c>
      <c r="AK61" s="2831">
        <v>5417570</v>
      </c>
      <c r="AL61" s="2877">
        <v>26784</v>
      </c>
      <c r="AM61" s="2878">
        <v>0.5</v>
      </c>
      <c r="AN61" s="2783"/>
      <c r="AO61" s="2829">
        <v>44123</v>
      </c>
      <c r="AP61" s="2849">
        <v>-2.5</v>
      </c>
      <c r="AQ61" s="2831">
        <v>1487572</v>
      </c>
      <c r="AR61" s="2850">
        <v>0.5</v>
      </c>
      <c r="AS61" s="2829">
        <v>3885874</v>
      </c>
      <c r="AT61" s="2849">
        <v>0.5</v>
      </c>
      <c r="AU61" s="2846">
        <v>-0.02</v>
      </c>
      <c r="AV61" s="2860">
        <v>0.13</v>
      </c>
      <c r="AW61" s="2846">
        <v>0.35</v>
      </c>
      <c r="AX61" s="2783"/>
      <c r="AY61" s="2829">
        <v>1246232</v>
      </c>
      <c r="AZ61" s="2849">
        <v>-0.2</v>
      </c>
      <c r="BA61" s="2829">
        <v>4171338</v>
      </c>
      <c r="BB61" s="2849">
        <v>0.7</v>
      </c>
      <c r="BC61" s="2851">
        <v>-0.04</v>
      </c>
      <c r="BD61" s="2852">
        <v>0.51</v>
      </c>
    </row>
    <row r="62" spans="1:56">
      <c r="A62" s="2741"/>
      <c r="B62" s="2871" t="s">
        <v>2280</v>
      </c>
      <c r="C62" s="2840">
        <v>5288005</v>
      </c>
      <c r="D62" s="2837">
        <v>11931</v>
      </c>
      <c r="E62" s="2838">
        <v>1198</v>
      </c>
      <c r="F62" s="2839">
        <v>5373</v>
      </c>
      <c r="G62" s="2838">
        <v>782</v>
      </c>
      <c r="H62" s="2838">
        <v>1221924</v>
      </c>
      <c r="I62" s="2838">
        <v>177868</v>
      </c>
      <c r="J62" s="2838">
        <v>8406</v>
      </c>
      <c r="K62" s="2838">
        <v>18538</v>
      </c>
      <c r="L62" s="2838">
        <v>173398</v>
      </c>
      <c r="M62" s="2838">
        <v>8134</v>
      </c>
      <c r="N62" s="2838">
        <v>30434</v>
      </c>
      <c r="O62" s="2838">
        <v>89728</v>
      </c>
      <c r="P62" s="2838">
        <v>64703</v>
      </c>
      <c r="Q62" s="2838">
        <v>274333</v>
      </c>
      <c r="R62" s="2838">
        <v>8247</v>
      </c>
      <c r="S62" s="2838">
        <v>95393</v>
      </c>
      <c r="T62" s="2838">
        <v>41084</v>
      </c>
      <c r="U62" s="2838">
        <v>136732</v>
      </c>
      <c r="V62" s="2838">
        <v>9395</v>
      </c>
      <c r="W62" s="2838">
        <v>85531</v>
      </c>
      <c r="X62" s="2838">
        <v>255679</v>
      </c>
      <c r="Y62" s="2840">
        <v>246151</v>
      </c>
      <c r="Z62" s="2838">
        <v>508278</v>
      </c>
      <c r="AA62" s="2838">
        <v>307578</v>
      </c>
      <c r="AB62" s="2838">
        <v>138252</v>
      </c>
      <c r="AC62" s="2838">
        <v>152786</v>
      </c>
      <c r="AD62" s="2838">
        <v>168731</v>
      </c>
      <c r="AE62" s="2838">
        <v>757359</v>
      </c>
      <c r="AF62" s="2838">
        <v>374534</v>
      </c>
      <c r="AG62" s="2838">
        <v>159431</v>
      </c>
      <c r="AH62" s="2838">
        <v>214440</v>
      </c>
      <c r="AI62" s="2838">
        <v>510362</v>
      </c>
      <c r="AJ62" s="2838">
        <v>227200</v>
      </c>
      <c r="AK62" s="2840">
        <v>5261989</v>
      </c>
      <c r="AL62" s="2839">
        <v>26015</v>
      </c>
      <c r="AM62" s="2868">
        <v>-0.7</v>
      </c>
      <c r="AN62" s="2783"/>
      <c r="AO62" s="2853">
        <v>18502</v>
      </c>
      <c r="AP62" s="2854">
        <v>-1.1000000000000001</v>
      </c>
      <c r="AQ62" s="2862">
        <v>1468857</v>
      </c>
      <c r="AR62" s="2863">
        <v>0.3</v>
      </c>
      <c r="AS62" s="2853">
        <v>3774630</v>
      </c>
      <c r="AT62" s="2854">
        <v>-1.1000000000000001</v>
      </c>
      <c r="AU62" s="2864">
        <v>0</v>
      </c>
      <c r="AV62" s="2865">
        <v>0.09</v>
      </c>
      <c r="AW62" s="2865">
        <v>-0.82</v>
      </c>
      <c r="AX62" s="2783"/>
      <c r="AY62" s="2829">
        <v>1221924</v>
      </c>
      <c r="AZ62" s="2849">
        <v>-0.1</v>
      </c>
      <c r="BA62" s="2829">
        <v>4040065</v>
      </c>
      <c r="BB62" s="2849">
        <v>-0.9</v>
      </c>
      <c r="BC62" s="2851">
        <v>-0.02</v>
      </c>
      <c r="BD62" s="2852">
        <v>-0.71</v>
      </c>
    </row>
    <row r="63" spans="1:56">
      <c r="A63" s="2770"/>
      <c r="B63" s="2770"/>
      <c r="C63" s="2783"/>
      <c r="D63" s="2783"/>
      <c r="E63" s="2783"/>
      <c r="F63" s="2783"/>
      <c r="G63" s="2783"/>
      <c r="H63" s="2783"/>
      <c r="I63" s="2783"/>
      <c r="J63" s="2783"/>
      <c r="K63" s="2783"/>
      <c r="L63" s="2783"/>
      <c r="M63" s="2783"/>
      <c r="N63" s="2783"/>
      <c r="O63" s="2783"/>
      <c r="P63" s="2783"/>
      <c r="Q63" s="2783"/>
      <c r="R63" s="2783"/>
      <c r="S63" s="2783"/>
      <c r="T63" s="2783"/>
      <c r="U63" s="2783"/>
      <c r="V63" s="2783"/>
      <c r="W63" s="2783"/>
      <c r="X63" s="2783"/>
      <c r="Y63" s="2783"/>
      <c r="Z63" s="2783"/>
      <c r="AA63" s="2783"/>
      <c r="AB63" s="2783"/>
      <c r="AC63" s="2783"/>
      <c r="AD63" s="2783"/>
      <c r="AE63" s="2783"/>
      <c r="AF63" s="2783"/>
      <c r="AG63" s="2783"/>
      <c r="AH63" s="2783"/>
      <c r="AI63" s="2783"/>
      <c r="AJ63" s="2783"/>
      <c r="AK63" s="2783"/>
      <c r="AL63" s="2783"/>
      <c r="AM63" s="2783"/>
      <c r="AN63" s="2783"/>
      <c r="AO63" s="2783"/>
      <c r="AP63" s="2783"/>
      <c r="AQ63" s="2783"/>
      <c r="AR63" s="2783"/>
      <c r="AS63" s="2783"/>
      <c r="AT63" s="2783"/>
      <c r="AU63" s="2783"/>
      <c r="AV63" s="2783"/>
      <c r="AW63" s="2783"/>
      <c r="AX63" s="2783"/>
      <c r="AY63" s="2783"/>
      <c r="AZ63" s="2783"/>
      <c r="BA63" s="2783"/>
      <c r="BB63" s="2783"/>
      <c r="BC63" s="2783"/>
      <c r="BD63" s="2783"/>
    </row>
    <row r="64" spans="1:56">
      <c r="A64" s="2880" t="s">
        <v>424</v>
      </c>
      <c r="B64" s="2770"/>
      <c r="C64" s="2783"/>
      <c r="D64" s="2783"/>
      <c r="E64" s="2783"/>
      <c r="F64" s="2783"/>
      <c r="G64" s="2783"/>
      <c r="H64" s="2783"/>
      <c r="I64" s="2783"/>
      <c r="J64" s="2783"/>
      <c r="K64" s="2783"/>
      <c r="L64" s="2783"/>
      <c r="M64" s="2783"/>
      <c r="N64" s="2783"/>
      <c r="O64" s="2783"/>
      <c r="P64" s="2783"/>
      <c r="Q64" s="2783"/>
      <c r="R64" s="2783"/>
      <c r="S64" s="2783"/>
      <c r="T64" s="2783"/>
      <c r="U64" s="2783"/>
      <c r="V64" s="2783"/>
      <c r="W64" s="2783"/>
      <c r="X64" s="2783"/>
      <c r="Y64" s="2783"/>
      <c r="Z64" s="2783"/>
      <c r="AA64" s="2783"/>
      <c r="AB64" s="2783"/>
      <c r="AC64" s="2783"/>
      <c r="AD64" s="2783"/>
      <c r="AE64" s="2783"/>
      <c r="AF64" s="2783"/>
      <c r="AG64" s="2783"/>
      <c r="AH64" s="2783"/>
      <c r="AI64" s="2783"/>
      <c r="AJ64" s="2783"/>
      <c r="AK64" s="2783"/>
      <c r="AL64" s="2785"/>
      <c r="AM64" s="2785" t="s">
        <v>412</v>
      </c>
      <c r="AN64" s="2783"/>
      <c r="AO64" s="2783"/>
      <c r="AP64" s="2783"/>
      <c r="AQ64" s="2783"/>
      <c r="AR64" s="2783"/>
      <c r="AS64" s="2783"/>
      <c r="AT64" s="2783"/>
      <c r="AU64" s="2783"/>
      <c r="AV64" s="2783"/>
      <c r="AW64" s="2785" t="s">
        <v>412</v>
      </c>
      <c r="AX64" s="2783"/>
      <c r="AY64" s="2783"/>
      <c r="AZ64" s="2783"/>
      <c r="BA64" s="2783"/>
      <c r="BB64" s="2783"/>
      <c r="BC64" s="2783"/>
      <c r="BD64" s="2785" t="s">
        <v>412</v>
      </c>
    </row>
    <row r="65" spans="1:56" s="2783" customFormat="1" ht="6.75" customHeight="1">
      <c r="A65" s="2645"/>
      <c r="B65" s="2646"/>
      <c r="C65" s="2786"/>
      <c r="D65" s="2787"/>
      <c r="E65" s="2787"/>
      <c r="F65" s="2787"/>
      <c r="G65" s="2787"/>
      <c r="H65" s="2787"/>
      <c r="I65" s="2787"/>
      <c r="J65" s="2787"/>
      <c r="K65" s="2787"/>
      <c r="L65" s="2787"/>
      <c r="M65" s="2787"/>
      <c r="N65" s="2787"/>
      <c r="O65" s="2787"/>
      <c r="P65" s="2787"/>
      <c r="Q65" s="2787"/>
      <c r="R65" s="2787"/>
      <c r="S65" s="2787"/>
      <c r="T65" s="2787"/>
      <c r="U65" s="2787"/>
      <c r="V65" s="2787"/>
      <c r="W65" s="2787"/>
      <c r="X65" s="2787"/>
      <c r="Y65" s="2787"/>
      <c r="Z65" s="2787"/>
      <c r="AA65" s="2787"/>
      <c r="AB65" s="2787"/>
      <c r="AC65" s="2787"/>
      <c r="AD65" s="2787"/>
      <c r="AE65" s="2787"/>
      <c r="AF65" s="2787"/>
      <c r="AG65" s="2787"/>
      <c r="AH65" s="2787"/>
      <c r="AI65" s="2787"/>
      <c r="AJ65" s="2787"/>
      <c r="AK65" s="2787"/>
      <c r="AL65" s="2788"/>
      <c r="AM65" s="2789"/>
      <c r="AO65" s="2790"/>
      <c r="AP65" s="2791"/>
      <c r="AQ65" s="2790"/>
      <c r="AR65" s="2791"/>
      <c r="AS65" s="2790"/>
      <c r="AT65" s="2791"/>
      <c r="AU65" s="2790"/>
      <c r="AV65" s="2792"/>
      <c r="AW65" s="2791"/>
      <c r="AY65" s="2790"/>
      <c r="AZ65" s="2791"/>
      <c r="BA65" s="2790"/>
      <c r="BB65" s="2791"/>
      <c r="BC65" s="2790"/>
      <c r="BD65" s="2791"/>
    </row>
    <row r="66" spans="1:56" s="2783" customFormat="1" ht="18.75" customHeight="1">
      <c r="A66" s="2654" t="s">
        <v>105</v>
      </c>
      <c r="B66" s="2655"/>
      <c r="C66" s="2793" t="s">
        <v>413</v>
      </c>
      <c r="D66" s="2794" t="s">
        <v>414</v>
      </c>
      <c r="E66" s="2794" t="s">
        <v>415</v>
      </c>
      <c r="F66" s="2794" t="s">
        <v>416</v>
      </c>
      <c r="G66" s="2881" t="s">
        <v>417</v>
      </c>
      <c r="H66" s="2793" t="s">
        <v>418</v>
      </c>
      <c r="I66" s="2787"/>
      <c r="J66" s="2787"/>
      <c r="K66" s="2787"/>
      <c r="L66" s="2787"/>
      <c r="M66" s="2787"/>
      <c r="N66" s="2787"/>
      <c r="O66" s="2787"/>
      <c r="P66" s="2787"/>
      <c r="Q66" s="2787"/>
      <c r="R66" s="2787"/>
      <c r="S66" s="2787"/>
      <c r="T66" s="2787"/>
      <c r="U66" s="2787"/>
      <c r="V66" s="2787"/>
      <c r="W66" s="2788"/>
      <c r="X66" s="3912" t="s">
        <v>1019</v>
      </c>
      <c r="Y66" s="3915" t="s">
        <v>419</v>
      </c>
      <c r="Z66" s="3914" t="s">
        <v>1020</v>
      </c>
      <c r="AA66" s="3915" t="s">
        <v>1021</v>
      </c>
      <c r="AB66" s="3915" t="s">
        <v>1022</v>
      </c>
      <c r="AC66" s="3915" t="s">
        <v>1023</v>
      </c>
      <c r="AD66" s="3915" t="s">
        <v>1024</v>
      </c>
      <c r="AE66" s="3922" t="s">
        <v>1025</v>
      </c>
      <c r="AF66" s="3915" t="s">
        <v>1026</v>
      </c>
      <c r="AG66" s="3915" t="s">
        <v>225</v>
      </c>
      <c r="AH66" s="3915" t="s">
        <v>1027</v>
      </c>
      <c r="AI66" s="3915" t="s">
        <v>1028</v>
      </c>
      <c r="AJ66" s="3912" t="s">
        <v>1046</v>
      </c>
      <c r="AK66" s="3915" t="s">
        <v>420</v>
      </c>
      <c r="AL66" s="3917" t="s">
        <v>421</v>
      </c>
      <c r="AM66" s="2881" t="s">
        <v>422</v>
      </c>
      <c r="AO66" s="2797" t="s">
        <v>643</v>
      </c>
      <c r="AP66" s="2798"/>
      <c r="AQ66" s="2797" t="s">
        <v>644</v>
      </c>
      <c r="AR66" s="2798"/>
      <c r="AS66" s="2797" t="s">
        <v>645</v>
      </c>
      <c r="AT66" s="2798"/>
      <c r="AU66" s="3919" t="s">
        <v>646</v>
      </c>
      <c r="AV66" s="3919"/>
      <c r="AW66" s="3919"/>
      <c r="AY66" s="2797" t="s">
        <v>418</v>
      </c>
      <c r="AZ66" s="2798"/>
      <c r="BA66" s="2797" t="s">
        <v>647</v>
      </c>
      <c r="BB66" s="2798"/>
      <c r="BC66" s="3920" t="s">
        <v>646</v>
      </c>
      <c r="BD66" s="3921"/>
    </row>
    <row r="67" spans="1:56" s="2783" customFormat="1" ht="21" customHeight="1">
      <c r="A67" s="2654"/>
      <c r="B67" s="2655"/>
      <c r="C67" s="2793"/>
      <c r="D67" s="2795"/>
      <c r="E67" s="2795"/>
      <c r="F67" s="2795"/>
      <c r="G67" s="2881"/>
      <c r="H67" s="2795"/>
      <c r="I67" s="2800" t="s">
        <v>1030</v>
      </c>
      <c r="J67" s="2801" t="s">
        <v>1031</v>
      </c>
      <c r="K67" s="2800" t="s">
        <v>1032</v>
      </c>
      <c r="L67" s="2800" t="s">
        <v>1033</v>
      </c>
      <c r="M67" s="2800" t="s">
        <v>1034</v>
      </c>
      <c r="N67" s="2800" t="s">
        <v>1035</v>
      </c>
      <c r="O67" s="2800" t="s">
        <v>1036</v>
      </c>
      <c r="P67" s="2800" t="s">
        <v>1037</v>
      </c>
      <c r="Q67" s="2800" t="s">
        <v>1038</v>
      </c>
      <c r="R67" s="2800" t="s">
        <v>1039</v>
      </c>
      <c r="S67" s="2800" t="s">
        <v>1040</v>
      </c>
      <c r="T67" s="2800" t="s">
        <v>1041</v>
      </c>
      <c r="U67" s="2800" t="s">
        <v>1042</v>
      </c>
      <c r="V67" s="2789" t="s">
        <v>1043</v>
      </c>
      <c r="W67" s="2800" t="s">
        <v>1044</v>
      </c>
      <c r="X67" s="3913"/>
      <c r="Y67" s="3916"/>
      <c r="Z67" s="3914"/>
      <c r="AA67" s="3916"/>
      <c r="AB67" s="3916"/>
      <c r="AC67" s="3916"/>
      <c r="AD67" s="3916"/>
      <c r="AE67" s="3923"/>
      <c r="AF67" s="3916"/>
      <c r="AG67" s="3916"/>
      <c r="AH67" s="3916"/>
      <c r="AI67" s="3916"/>
      <c r="AJ67" s="3913"/>
      <c r="AK67" s="3916"/>
      <c r="AL67" s="3918"/>
      <c r="AM67" s="2881" t="s">
        <v>423</v>
      </c>
      <c r="AO67" s="2797"/>
      <c r="AP67" s="2802" t="s">
        <v>423</v>
      </c>
      <c r="AQ67" s="2799"/>
      <c r="AR67" s="2802" t="s">
        <v>423</v>
      </c>
      <c r="AS67" s="2799"/>
      <c r="AT67" s="2794" t="s">
        <v>423</v>
      </c>
      <c r="AU67" s="2804" t="s">
        <v>643</v>
      </c>
      <c r="AV67" s="2804" t="s">
        <v>644</v>
      </c>
      <c r="AW67" s="2804" t="s">
        <v>645</v>
      </c>
      <c r="AY67" s="2797"/>
      <c r="AZ67" s="2802" t="s">
        <v>423</v>
      </c>
      <c r="BA67" s="2799"/>
      <c r="BB67" s="2794" t="s">
        <v>423</v>
      </c>
      <c r="BC67" s="2792" t="s">
        <v>418</v>
      </c>
      <c r="BD67" s="2804" t="s">
        <v>647</v>
      </c>
    </row>
    <row r="68" spans="1:56" s="2783" customFormat="1" ht="9.75" customHeight="1">
      <c r="A68" s="2677"/>
      <c r="B68" s="2678"/>
      <c r="C68" s="2805"/>
      <c r="D68" s="2806"/>
      <c r="E68" s="2806"/>
      <c r="F68" s="2806"/>
      <c r="G68" s="2882"/>
      <c r="H68" s="2806"/>
      <c r="I68" s="2806"/>
      <c r="J68" s="2806"/>
      <c r="K68" s="2806"/>
      <c r="L68" s="2806"/>
      <c r="M68" s="2806"/>
      <c r="N68" s="2806"/>
      <c r="O68" s="2806"/>
      <c r="P68" s="2806"/>
      <c r="Q68" s="2806"/>
      <c r="R68" s="2806"/>
      <c r="S68" s="2806"/>
      <c r="T68" s="2806"/>
      <c r="U68" s="2806"/>
      <c r="V68" s="2806"/>
      <c r="W68" s="2806"/>
      <c r="X68" s="3914"/>
      <c r="Y68" s="2806"/>
      <c r="Z68" s="2882"/>
      <c r="AA68" s="2806"/>
      <c r="AB68" s="2806"/>
      <c r="AC68" s="2806"/>
      <c r="AD68" s="2806"/>
      <c r="AE68" s="2806"/>
      <c r="AF68" s="3924"/>
      <c r="AG68" s="2806"/>
      <c r="AH68" s="2806"/>
      <c r="AI68" s="2806"/>
      <c r="AJ68" s="2883"/>
      <c r="AK68" s="2806"/>
      <c r="AL68" s="2884"/>
      <c r="AM68" s="2882" t="s">
        <v>122</v>
      </c>
      <c r="AO68" s="2885"/>
      <c r="AP68" s="2810" t="s">
        <v>2194</v>
      </c>
      <c r="AQ68" s="2886"/>
      <c r="AR68" s="2810" t="s">
        <v>122</v>
      </c>
      <c r="AS68" s="2886"/>
      <c r="AT68" s="2810" t="s">
        <v>122</v>
      </c>
      <c r="AU68" s="2810"/>
      <c r="AV68" s="2810"/>
      <c r="AW68" s="2810"/>
      <c r="AY68" s="2885"/>
      <c r="AZ68" s="2810" t="s">
        <v>2195</v>
      </c>
      <c r="BA68" s="2886"/>
      <c r="BB68" s="2810" t="s">
        <v>122</v>
      </c>
      <c r="BC68" s="2886"/>
      <c r="BD68" s="2810"/>
    </row>
    <row r="69" spans="1:56">
      <c r="A69" s="2875" t="s">
        <v>90</v>
      </c>
      <c r="B69" s="2762" t="s">
        <v>430</v>
      </c>
      <c r="C69" s="2816">
        <v>20685167</v>
      </c>
      <c r="D69" s="2816">
        <v>73102</v>
      </c>
      <c r="E69" s="2872">
        <v>6253</v>
      </c>
      <c r="F69" s="2873">
        <v>20732</v>
      </c>
      <c r="G69" s="2872">
        <v>7116</v>
      </c>
      <c r="H69" s="2872">
        <v>5468017</v>
      </c>
      <c r="I69" s="2872">
        <v>785629</v>
      </c>
      <c r="J69" s="2872">
        <v>58764</v>
      </c>
      <c r="K69" s="2872">
        <v>97252</v>
      </c>
      <c r="L69" s="2872">
        <v>496462</v>
      </c>
      <c r="M69" s="2872">
        <v>20458</v>
      </c>
      <c r="N69" s="2872">
        <v>138026</v>
      </c>
      <c r="O69" s="2872">
        <v>733783</v>
      </c>
      <c r="P69" s="2872">
        <v>309057</v>
      </c>
      <c r="Q69" s="2872">
        <v>1010115</v>
      </c>
      <c r="R69" s="2872">
        <v>184315</v>
      </c>
      <c r="S69" s="2872">
        <v>426032</v>
      </c>
      <c r="T69" s="2872">
        <v>255093</v>
      </c>
      <c r="U69" s="2872">
        <v>521131</v>
      </c>
      <c r="V69" s="2872">
        <v>94792</v>
      </c>
      <c r="W69" s="2872">
        <v>337110</v>
      </c>
      <c r="X69" s="2872">
        <v>885444</v>
      </c>
      <c r="Y69" s="2818">
        <v>1003081</v>
      </c>
      <c r="Z69" s="2872">
        <v>1960689</v>
      </c>
      <c r="AA69" s="2872">
        <v>1191667</v>
      </c>
      <c r="AB69" s="2872">
        <v>631605</v>
      </c>
      <c r="AC69" s="2872">
        <v>584618</v>
      </c>
      <c r="AD69" s="2872">
        <v>944624</v>
      </c>
      <c r="AE69" s="2872">
        <v>2659929</v>
      </c>
      <c r="AF69" s="2872">
        <v>1051650</v>
      </c>
      <c r="AG69" s="2872">
        <v>732971</v>
      </c>
      <c r="AH69" s="2872">
        <v>890018</v>
      </c>
      <c r="AI69" s="2872">
        <v>1342424</v>
      </c>
      <c r="AJ69" s="2872">
        <v>1145872</v>
      </c>
      <c r="AK69" s="2818">
        <v>20599813</v>
      </c>
      <c r="AL69" s="2818">
        <v>85354</v>
      </c>
      <c r="AM69" s="2887" t="s">
        <v>242</v>
      </c>
      <c r="AN69" s="2869"/>
      <c r="AO69" s="2816">
        <v>100087</v>
      </c>
      <c r="AP69" s="2817" t="s">
        <v>242</v>
      </c>
      <c r="AQ69" s="2872">
        <v>6478215</v>
      </c>
      <c r="AR69" s="2817" t="s">
        <v>242</v>
      </c>
      <c r="AS69" s="2872">
        <v>14021511</v>
      </c>
      <c r="AT69" s="2817" t="s">
        <v>242</v>
      </c>
      <c r="AU69" s="2888" t="s">
        <v>242</v>
      </c>
      <c r="AV69" s="2889" t="s">
        <v>242</v>
      </c>
      <c r="AW69" s="2890" t="s">
        <v>242</v>
      </c>
      <c r="AX69" s="2869"/>
      <c r="AY69" s="2816">
        <v>5468017</v>
      </c>
      <c r="AZ69" s="2817" t="s">
        <v>242</v>
      </c>
      <c r="BA69" s="2872">
        <v>15131795</v>
      </c>
      <c r="BB69" s="2817" t="s">
        <v>242</v>
      </c>
      <c r="BC69" s="2822" t="s">
        <v>242</v>
      </c>
      <c r="BD69" s="2823" t="s">
        <v>242</v>
      </c>
    </row>
    <row r="70" spans="1:56" ht="15" customHeight="1">
      <c r="A70" s="2875" t="s">
        <v>431</v>
      </c>
      <c r="B70" s="2762" t="s">
        <v>432</v>
      </c>
      <c r="C70" s="2829">
        <v>20627279</v>
      </c>
      <c r="D70" s="2829">
        <v>69064</v>
      </c>
      <c r="E70" s="2876">
        <v>6225</v>
      </c>
      <c r="F70" s="2877">
        <v>23425</v>
      </c>
      <c r="G70" s="2876">
        <v>6993</v>
      </c>
      <c r="H70" s="2876">
        <v>5314327</v>
      </c>
      <c r="I70" s="2876">
        <v>751469</v>
      </c>
      <c r="J70" s="2876">
        <v>60676</v>
      </c>
      <c r="K70" s="2876">
        <v>80515</v>
      </c>
      <c r="L70" s="2876">
        <v>485133</v>
      </c>
      <c r="M70" s="2876">
        <v>18828</v>
      </c>
      <c r="N70" s="2876">
        <v>186020</v>
      </c>
      <c r="O70" s="2876">
        <v>701770</v>
      </c>
      <c r="P70" s="2876">
        <v>304964</v>
      </c>
      <c r="Q70" s="2876">
        <v>1115864</v>
      </c>
      <c r="R70" s="2876">
        <v>127775</v>
      </c>
      <c r="S70" s="2876">
        <v>279307</v>
      </c>
      <c r="T70" s="2876">
        <v>272636</v>
      </c>
      <c r="U70" s="2876">
        <v>476559</v>
      </c>
      <c r="V70" s="2876">
        <v>95734</v>
      </c>
      <c r="W70" s="2876">
        <v>357077</v>
      </c>
      <c r="X70" s="2876">
        <v>863661</v>
      </c>
      <c r="Y70" s="2831">
        <v>909175</v>
      </c>
      <c r="Z70" s="2876">
        <v>2013748</v>
      </c>
      <c r="AA70" s="2876">
        <v>1266622</v>
      </c>
      <c r="AB70" s="2876">
        <v>633425</v>
      </c>
      <c r="AC70" s="2876">
        <v>591054</v>
      </c>
      <c r="AD70" s="2876">
        <v>939507</v>
      </c>
      <c r="AE70" s="2876">
        <v>2662389</v>
      </c>
      <c r="AF70" s="2876">
        <v>1134143</v>
      </c>
      <c r="AG70" s="2876">
        <v>734991</v>
      </c>
      <c r="AH70" s="2876">
        <v>892499</v>
      </c>
      <c r="AI70" s="2876">
        <v>1356477</v>
      </c>
      <c r="AJ70" s="2876">
        <v>1122546</v>
      </c>
      <c r="AK70" s="2831">
        <v>20540272</v>
      </c>
      <c r="AL70" s="2831">
        <v>87007</v>
      </c>
      <c r="AM70" s="2891">
        <v>-0.3</v>
      </c>
      <c r="AN70" s="2869"/>
      <c r="AO70" s="2829">
        <v>98713</v>
      </c>
      <c r="AP70" s="2849">
        <v>-1.4</v>
      </c>
      <c r="AQ70" s="2876">
        <v>6230495</v>
      </c>
      <c r="AR70" s="2849">
        <v>-3.8</v>
      </c>
      <c r="AS70" s="2876">
        <v>14211063</v>
      </c>
      <c r="AT70" s="2849">
        <v>1.4</v>
      </c>
      <c r="AU70" s="2892">
        <v>-0.01</v>
      </c>
      <c r="AV70" s="2893">
        <v>-1.2</v>
      </c>
      <c r="AW70" s="2894">
        <v>0.92</v>
      </c>
      <c r="AX70" s="2869"/>
      <c r="AY70" s="2829">
        <v>5314327</v>
      </c>
      <c r="AZ70" s="2849">
        <v>-2.8</v>
      </c>
      <c r="BA70" s="2876">
        <v>15225944</v>
      </c>
      <c r="BB70" s="2849">
        <v>0.6</v>
      </c>
      <c r="BC70" s="2851">
        <v>-0.74</v>
      </c>
      <c r="BD70" s="2852">
        <v>0.46</v>
      </c>
    </row>
    <row r="71" spans="1:56" ht="15" customHeight="1">
      <c r="A71" s="2875" t="s">
        <v>433</v>
      </c>
      <c r="B71" s="2762" t="s">
        <v>434</v>
      </c>
      <c r="C71" s="2829">
        <v>20205464</v>
      </c>
      <c r="D71" s="2829">
        <v>68363</v>
      </c>
      <c r="E71" s="2876">
        <v>6179</v>
      </c>
      <c r="F71" s="2877">
        <v>19235</v>
      </c>
      <c r="G71" s="2876">
        <v>6237</v>
      </c>
      <c r="H71" s="2876">
        <v>5419799</v>
      </c>
      <c r="I71" s="2876">
        <v>770498</v>
      </c>
      <c r="J71" s="2876">
        <v>57833</v>
      </c>
      <c r="K71" s="2876">
        <v>76267</v>
      </c>
      <c r="L71" s="2876">
        <v>441611</v>
      </c>
      <c r="M71" s="2876">
        <v>27625</v>
      </c>
      <c r="N71" s="2876">
        <v>161045</v>
      </c>
      <c r="O71" s="2876">
        <v>758293</v>
      </c>
      <c r="P71" s="2876">
        <v>308281</v>
      </c>
      <c r="Q71" s="2876">
        <v>1138739</v>
      </c>
      <c r="R71" s="2876">
        <v>124276</v>
      </c>
      <c r="S71" s="2876">
        <v>388898</v>
      </c>
      <c r="T71" s="2876">
        <v>205766</v>
      </c>
      <c r="U71" s="2876">
        <v>537824</v>
      </c>
      <c r="V71" s="2876">
        <v>96831</v>
      </c>
      <c r="W71" s="2876">
        <v>326013</v>
      </c>
      <c r="X71" s="2876">
        <v>819103</v>
      </c>
      <c r="Y71" s="2831">
        <v>1046374</v>
      </c>
      <c r="Z71" s="2876">
        <v>1819297</v>
      </c>
      <c r="AA71" s="2876">
        <v>1217793</v>
      </c>
      <c r="AB71" s="2876">
        <v>574550</v>
      </c>
      <c r="AC71" s="2876">
        <v>595943</v>
      </c>
      <c r="AD71" s="2876">
        <v>741321</v>
      </c>
      <c r="AE71" s="2876">
        <v>2570005</v>
      </c>
      <c r="AF71" s="2876">
        <v>1158168</v>
      </c>
      <c r="AG71" s="2876">
        <v>723693</v>
      </c>
      <c r="AH71" s="2876">
        <v>870773</v>
      </c>
      <c r="AI71" s="2876">
        <v>1388720</v>
      </c>
      <c r="AJ71" s="2876">
        <v>1061771</v>
      </c>
      <c r="AK71" s="2831">
        <v>20107325</v>
      </c>
      <c r="AL71" s="2831">
        <v>98139</v>
      </c>
      <c r="AM71" s="2891">
        <v>-2</v>
      </c>
      <c r="AN71" s="2869"/>
      <c r="AO71" s="2829">
        <v>93777</v>
      </c>
      <c r="AP71" s="2849">
        <v>-5</v>
      </c>
      <c r="AQ71" s="2876">
        <v>6472410</v>
      </c>
      <c r="AR71" s="2849">
        <v>3.9</v>
      </c>
      <c r="AS71" s="2876">
        <v>13541138</v>
      </c>
      <c r="AT71" s="2849">
        <v>-4.7</v>
      </c>
      <c r="AU71" s="2892">
        <v>-0.02</v>
      </c>
      <c r="AV71" s="2893">
        <v>1.17</v>
      </c>
      <c r="AW71" s="2894">
        <v>-3.25</v>
      </c>
      <c r="AX71" s="2869"/>
      <c r="AY71" s="2829">
        <v>5419799</v>
      </c>
      <c r="AZ71" s="2849">
        <v>2</v>
      </c>
      <c r="BA71" s="2876">
        <v>14687526</v>
      </c>
      <c r="BB71" s="2849">
        <v>-3.5</v>
      </c>
      <c r="BC71" s="2851">
        <v>0.51</v>
      </c>
      <c r="BD71" s="2852">
        <v>-2.61</v>
      </c>
    </row>
    <row r="72" spans="1:56" ht="15" customHeight="1">
      <c r="A72" s="2875" t="s">
        <v>435</v>
      </c>
      <c r="B72" s="2762" t="s">
        <v>436</v>
      </c>
      <c r="C72" s="2829">
        <v>18779508</v>
      </c>
      <c r="D72" s="2829">
        <v>66754</v>
      </c>
      <c r="E72" s="2876">
        <v>5563</v>
      </c>
      <c r="F72" s="2877">
        <v>21030</v>
      </c>
      <c r="G72" s="2876">
        <v>5078</v>
      </c>
      <c r="H72" s="2876">
        <v>4232735</v>
      </c>
      <c r="I72" s="2876">
        <v>732205</v>
      </c>
      <c r="J72" s="2876">
        <v>45907</v>
      </c>
      <c r="K72" s="2876">
        <v>81411</v>
      </c>
      <c r="L72" s="2876">
        <v>472292</v>
      </c>
      <c r="M72" s="2876">
        <v>12710</v>
      </c>
      <c r="N72" s="2876">
        <v>108871</v>
      </c>
      <c r="O72" s="2876">
        <v>224673</v>
      </c>
      <c r="P72" s="2876">
        <v>243240</v>
      </c>
      <c r="Q72" s="2876">
        <v>944848</v>
      </c>
      <c r="R72" s="2876">
        <v>67773</v>
      </c>
      <c r="S72" s="2876">
        <v>358763</v>
      </c>
      <c r="T72" s="2876">
        <v>214780</v>
      </c>
      <c r="U72" s="2876">
        <v>381093</v>
      </c>
      <c r="V72" s="2876">
        <v>92123</v>
      </c>
      <c r="W72" s="2876">
        <v>252046</v>
      </c>
      <c r="X72" s="2876">
        <v>844173</v>
      </c>
      <c r="Y72" s="2831">
        <v>773104</v>
      </c>
      <c r="Z72" s="2876">
        <v>1991694</v>
      </c>
      <c r="AA72" s="2876">
        <v>1085368</v>
      </c>
      <c r="AB72" s="2876">
        <v>579015</v>
      </c>
      <c r="AC72" s="2876">
        <v>595629</v>
      </c>
      <c r="AD72" s="2876">
        <v>733181</v>
      </c>
      <c r="AE72" s="2876">
        <v>2629891</v>
      </c>
      <c r="AF72" s="2876">
        <v>1117770</v>
      </c>
      <c r="AG72" s="2876">
        <v>698539</v>
      </c>
      <c r="AH72" s="2876">
        <v>851867</v>
      </c>
      <c r="AI72" s="2876">
        <v>1478217</v>
      </c>
      <c r="AJ72" s="2876">
        <v>1028733</v>
      </c>
      <c r="AK72" s="2831">
        <v>18738342</v>
      </c>
      <c r="AL72" s="2831">
        <v>41166</v>
      </c>
      <c r="AM72" s="2891">
        <v>-7.1</v>
      </c>
      <c r="AN72" s="2869"/>
      <c r="AO72" s="2829">
        <v>93347</v>
      </c>
      <c r="AP72" s="2849">
        <v>-0.5</v>
      </c>
      <c r="AQ72" s="2876">
        <v>5010918</v>
      </c>
      <c r="AR72" s="2849">
        <v>-22.6</v>
      </c>
      <c r="AS72" s="2876">
        <v>13634077</v>
      </c>
      <c r="AT72" s="2849">
        <v>0.7</v>
      </c>
      <c r="AU72" s="2892">
        <v>0</v>
      </c>
      <c r="AV72" s="2893">
        <v>-7.23</v>
      </c>
      <c r="AW72" s="2894">
        <v>0.46</v>
      </c>
      <c r="AX72" s="2869"/>
      <c r="AY72" s="2829">
        <v>4232735</v>
      </c>
      <c r="AZ72" s="2849">
        <v>-21.9</v>
      </c>
      <c r="BA72" s="2876">
        <v>14505607</v>
      </c>
      <c r="BB72" s="2849">
        <v>-1.2</v>
      </c>
      <c r="BC72" s="2851">
        <v>-5.87</v>
      </c>
      <c r="BD72" s="2852">
        <v>-0.9</v>
      </c>
    </row>
    <row r="73" spans="1:56">
      <c r="A73" s="2875" t="s">
        <v>437</v>
      </c>
      <c r="B73" s="2762" t="s">
        <v>438</v>
      </c>
      <c r="C73" s="2829">
        <v>19644870</v>
      </c>
      <c r="D73" s="2829">
        <v>68197</v>
      </c>
      <c r="E73" s="2876">
        <v>5665</v>
      </c>
      <c r="F73" s="2877">
        <v>19925</v>
      </c>
      <c r="G73" s="2876">
        <v>5473</v>
      </c>
      <c r="H73" s="2876">
        <v>4811559</v>
      </c>
      <c r="I73" s="2876">
        <v>751148</v>
      </c>
      <c r="J73" s="2876">
        <v>37035</v>
      </c>
      <c r="K73" s="2876">
        <v>84882</v>
      </c>
      <c r="L73" s="2876">
        <v>601694</v>
      </c>
      <c r="M73" s="2876">
        <v>27525</v>
      </c>
      <c r="N73" s="2876">
        <v>201181</v>
      </c>
      <c r="O73" s="2876">
        <v>355496</v>
      </c>
      <c r="P73" s="2876">
        <v>253870</v>
      </c>
      <c r="Q73" s="2876">
        <v>1066017</v>
      </c>
      <c r="R73" s="2876">
        <v>96464</v>
      </c>
      <c r="S73" s="2876">
        <v>395192</v>
      </c>
      <c r="T73" s="2876">
        <v>207403</v>
      </c>
      <c r="U73" s="2876">
        <v>379123</v>
      </c>
      <c r="V73" s="2876">
        <v>79191</v>
      </c>
      <c r="W73" s="2876">
        <v>275339</v>
      </c>
      <c r="X73" s="2876">
        <v>907819</v>
      </c>
      <c r="Y73" s="2831">
        <v>769309</v>
      </c>
      <c r="Z73" s="2876">
        <v>2060195</v>
      </c>
      <c r="AA73" s="2876">
        <v>1157447</v>
      </c>
      <c r="AB73" s="2876">
        <v>546180</v>
      </c>
      <c r="AC73" s="2876">
        <v>606110</v>
      </c>
      <c r="AD73" s="2876">
        <v>722088</v>
      </c>
      <c r="AE73" s="2876">
        <v>2655949</v>
      </c>
      <c r="AF73" s="2876">
        <v>1110466</v>
      </c>
      <c r="AG73" s="2876">
        <v>692214</v>
      </c>
      <c r="AH73" s="2876">
        <v>860868</v>
      </c>
      <c r="AI73" s="2876">
        <v>1554876</v>
      </c>
      <c r="AJ73" s="2876">
        <v>1019442</v>
      </c>
      <c r="AK73" s="2831">
        <v>19573783</v>
      </c>
      <c r="AL73" s="2831">
        <v>71087</v>
      </c>
      <c r="AM73" s="2891">
        <v>4.5999999999999996</v>
      </c>
      <c r="AN73" s="2895"/>
      <c r="AO73" s="2829">
        <v>93787</v>
      </c>
      <c r="AP73" s="2849">
        <v>0.5</v>
      </c>
      <c r="AQ73" s="2876">
        <v>5586342</v>
      </c>
      <c r="AR73" s="2849">
        <v>11.5</v>
      </c>
      <c r="AS73" s="2876">
        <v>13893654</v>
      </c>
      <c r="AT73" s="2849">
        <v>1.9</v>
      </c>
      <c r="AU73" s="2888">
        <v>0</v>
      </c>
      <c r="AV73" s="2889">
        <v>3.06</v>
      </c>
      <c r="AW73" s="2890">
        <v>1.38</v>
      </c>
      <c r="AX73" s="2895"/>
      <c r="AY73" s="2829">
        <v>4811559</v>
      </c>
      <c r="AZ73" s="2849">
        <v>13.7</v>
      </c>
      <c r="BA73" s="2876">
        <v>14762224</v>
      </c>
      <c r="BB73" s="2849">
        <v>1.8</v>
      </c>
      <c r="BC73" s="2851">
        <v>3.08</v>
      </c>
      <c r="BD73" s="2852">
        <v>1.37</v>
      </c>
    </row>
    <row r="74" spans="1:56">
      <c r="A74" s="2875" t="s">
        <v>439</v>
      </c>
      <c r="B74" s="2762" t="s">
        <v>638</v>
      </c>
      <c r="C74" s="2829">
        <v>19410167</v>
      </c>
      <c r="D74" s="2829">
        <v>68273</v>
      </c>
      <c r="E74" s="2876">
        <v>5327</v>
      </c>
      <c r="F74" s="2877">
        <v>17475</v>
      </c>
      <c r="G74" s="2876">
        <v>5785</v>
      </c>
      <c r="H74" s="2876">
        <v>4662393</v>
      </c>
      <c r="I74" s="2876">
        <v>657854</v>
      </c>
      <c r="J74" s="2876">
        <v>37983</v>
      </c>
      <c r="K74" s="2876">
        <v>82675</v>
      </c>
      <c r="L74" s="2876">
        <v>578842</v>
      </c>
      <c r="M74" s="2876">
        <v>32953</v>
      </c>
      <c r="N74" s="2876">
        <v>172072</v>
      </c>
      <c r="O74" s="2876">
        <v>362298</v>
      </c>
      <c r="P74" s="2876">
        <v>247020</v>
      </c>
      <c r="Q74" s="2876">
        <v>1067314</v>
      </c>
      <c r="R74" s="2876">
        <v>58327</v>
      </c>
      <c r="S74" s="2876">
        <v>508179</v>
      </c>
      <c r="T74" s="2876">
        <v>192430</v>
      </c>
      <c r="U74" s="2876">
        <v>288336</v>
      </c>
      <c r="V74" s="2876">
        <v>91396</v>
      </c>
      <c r="W74" s="2876">
        <v>284713</v>
      </c>
      <c r="X74" s="2876">
        <v>719398</v>
      </c>
      <c r="Y74" s="2831">
        <v>711679</v>
      </c>
      <c r="Z74" s="2876">
        <v>2174532</v>
      </c>
      <c r="AA74" s="2876">
        <v>1084949</v>
      </c>
      <c r="AB74" s="2876">
        <v>561233</v>
      </c>
      <c r="AC74" s="2876">
        <v>617804</v>
      </c>
      <c r="AD74" s="2876">
        <v>694623</v>
      </c>
      <c r="AE74" s="2876">
        <v>2674705</v>
      </c>
      <c r="AF74" s="2876">
        <v>1148549</v>
      </c>
      <c r="AG74" s="2876">
        <v>693025</v>
      </c>
      <c r="AH74" s="2876">
        <v>870800</v>
      </c>
      <c r="AI74" s="2876">
        <v>1580745</v>
      </c>
      <c r="AJ74" s="2876">
        <v>1016245</v>
      </c>
      <c r="AK74" s="2831">
        <v>19307543</v>
      </c>
      <c r="AL74" s="2831">
        <v>102624</v>
      </c>
      <c r="AM74" s="2891">
        <v>-1.2</v>
      </c>
      <c r="AN74" s="2895"/>
      <c r="AO74" s="2829">
        <v>91075</v>
      </c>
      <c r="AP74" s="2849">
        <v>-2.9</v>
      </c>
      <c r="AQ74" s="2876">
        <v>5379858</v>
      </c>
      <c r="AR74" s="2849">
        <v>-3.7</v>
      </c>
      <c r="AS74" s="2876">
        <v>13836610</v>
      </c>
      <c r="AT74" s="2849">
        <v>-0.4</v>
      </c>
      <c r="AU74" s="2888">
        <v>-0.01</v>
      </c>
      <c r="AV74" s="2889">
        <v>-1.05</v>
      </c>
      <c r="AW74" s="2890">
        <v>-0.28999999999999998</v>
      </c>
      <c r="AX74" s="2895"/>
      <c r="AY74" s="2829">
        <v>4662393</v>
      </c>
      <c r="AZ74" s="2849">
        <v>-3.1</v>
      </c>
      <c r="BA74" s="2876">
        <v>14645149</v>
      </c>
      <c r="BB74" s="2849">
        <v>-0.8</v>
      </c>
      <c r="BC74" s="2851">
        <v>-0.76</v>
      </c>
      <c r="BD74" s="2852">
        <v>-0.6</v>
      </c>
    </row>
    <row r="75" spans="1:56">
      <c r="A75" s="2875" t="s">
        <v>91</v>
      </c>
      <c r="B75" s="2762" t="s">
        <v>639</v>
      </c>
      <c r="C75" s="2829">
        <v>19529340</v>
      </c>
      <c r="D75" s="2829">
        <v>73478</v>
      </c>
      <c r="E75" s="2876">
        <v>5080</v>
      </c>
      <c r="F75" s="2877">
        <v>23083</v>
      </c>
      <c r="G75" s="2876">
        <v>5324</v>
      </c>
      <c r="H75" s="2876">
        <v>4706652</v>
      </c>
      <c r="I75" s="2876">
        <v>746607</v>
      </c>
      <c r="J75" s="2876">
        <v>37723</v>
      </c>
      <c r="K75" s="2876">
        <v>65268</v>
      </c>
      <c r="L75" s="2876">
        <v>579433</v>
      </c>
      <c r="M75" s="2876">
        <v>28519</v>
      </c>
      <c r="N75" s="2876">
        <v>128941</v>
      </c>
      <c r="O75" s="2876">
        <v>282061</v>
      </c>
      <c r="P75" s="2876">
        <v>271677</v>
      </c>
      <c r="Q75" s="2876">
        <v>997588</v>
      </c>
      <c r="R75" s="2876">
        <v>35661</v>
      </c>
      <c r="S75" s="2876">
        <v>461802</v>
      </c>
      <c r="T75" s="2876">
        <v>283018</v>
      </c>
      <c r="U75" s="2876">
        <v>429093</v>
      </c>
      <c r="V75" s="2876">
        <v>52151</v>
      </c>
      <c r="W75" s="2876">
        <v>307109</v>
      </c>
      <c r="X75" s="2876">
        <v>688569</v>
      </c>
      <c r="Y75" s="2831">
        <v>773322</v>
      </c>
      <c r="Z75" s="2876">
        <v>2294840</v>
      </c>
      <c r="AA75" s="2876">
        <v>1156287</v>
      </c>
      <c r="AB75" s="2876">
        <v>540106</v>
      </c>
      <c r="AC75" s="2876">
        <v>603318</v>
      </c>
      <c r="AD75" s="2876">
        <v>700746</v>
      </c>
      <c r="AE75" s="2876">
        <v>2680303</v>
      </c>
      <c r="AF75" s="2876">
        <v>1100500</v>
      </c>
      <c r="AG75" s="2876">
        <v>663469</v>
      </c>
      <c r="AH75" s="2876">
        <v>853749</v>
      </c>
      <c r="AI75" s="2876">
        <v>1563487</v>
      </c>
      <c r="AJ75" s="2876">
        <v>993229</v>
      </c>
      <c r="AK75" s="2831">
        <v>19425543</v>
      </c>
      <c r="AL75" s="2831">
        <v>103797</v>
      </c>
      <c r="AM75" s="2891">
        <v>0.6</v>
      </c>
      <c r="AN75" s="2895"/>
      <c r="AO75" s="2829">
        <v>101641</v>
      </c>
      <c r="AP75" s="2849">
        <v>11.6</v>
      </c>
      <c r="AQ75" s="2876">
        <v>5485298</v>
      </c>
      <c r="AR75" s="2849">
        <v>2</v>
      </c>
      <c r="AS75" s="2876">
        <v>13838604</v>
      </c>
      <c r="AT75" s="2849">
        <v>0</v>
      </c>
      <c r="AU75" s="2888">
        <v>0.05</v>
      </c>
      <c r="AV75" s="2889">
        <v>0.54</v>
      </c>
      <c r="AW75" s="2890">
        <v>0.01</v>
      </c>
      <c r="AX75" s="2895"/>
      <c r="AY75" s="2829">
        <v>4706652</v>
      </c>
      <c r="AZ75" s="2849">
        <v>0.9</v>
      </c>
      <c r="BA75" s="2876">
        <v>14718891</v>
      </c>
      <c r="BB75" s="2849">
        <v>0.5</v>
      </c>
      <c r="BC75" s="2851">
        <v>0.23</v>
      </c>
      <c r="BD75" s="2852">
        <v>0.38</v>
      </c>
    </row>
    <row r="76" spans="1:56">
      <c r="A76" s="2875" t="s">
        <v>633</v>
      </c>
      <c r="B76" s="2762" t="s">
        <v>640</v>
      </c>
      <c r="C76" s="2829">
        <v>19804762</v>
      </c>
      <c r="D76" s="2829">
        <v>68052</v>
      </c>
      <c r="E76" s="2876">
        <v>5260</v>
      </c>
      <c r="F76" s="2877">
        <v>17202</v>
      </c>
      <c r="G76" s="2876">
        <v>6070</v>
      </c>
      <c r="H76" s="2876">
        <v>4644935</v>
      </c>
      <c r="I76" s="2876">
        <v>754317</v>
      </c>
      <c r="J76" s="2876">
        <v>35194</v>
      </c>
      <c r="K76" s="2876">
        <v>68309</v>
      </c>
      <c r="L76" s="2876">
        <v>545063</v>
      </c>
      <c r="M76" s="2876">
        <v>27232</v>
      </c>
      <c r="N76" s="2876">
        <v>103817</v>
      </c>
      <c r="O76" s="2876">
        <v>320891</v>
      </c>
      <c r="P76" s="2876">
        <v>275246</v>
      </c>
      <c r="Q76" s="2876">
        <v>1036838</v>
      </c>
      <c r="R76" s="2876">
        <v>44996</v>
      </c>
      <c r="S76" s="2876">
        <v>373975</v>
      </c>
      <c r="T76" s="2876">
        <v>273971</v>
      </c>
      <c r="U76" s="2876">
        <v>409609</v>
      </c>
      <c r="V76" s="2876">
        <v>48172</v>
      </c>
      <c r="W76" s="2876">
        <v>327305</v>
      </c>
      <c r="X76" s="2876">
        <v>791248</v>
      </c>
      <c r="Y76" s="2831">
        <v>863386</v>
      </c>
      <c r="Z76" s="2876">
        <v>2243594</v>
      </c>
      <c r="AA76" s="2876">
        <v>1067568</v>
      </c>
      <c r="AB76" s="2876">
        <v>547421</v>
      </c>
      <c r="AC76" s="2876">
        <v>606721</v>
      </c>
      <c r="AD76" s="2876">
        <v>723177</v>
      </c>
      <c r="AE76" s="2876">
        <v>2874315</v>
      </c>
      <c r="AF76" s="2876">
        <v>1137800</v>
      </c>
      <c r="AG76" s="2876">
        <v>634982</v>
      </c>
      <c r="AH76" s="2876">
        <v>848727</v>
      </c>
      <c r="AI76" s="2876">
        <v>1598061</v>
      </c>
      <c r="AJ76" s="2876">
        <v>999253</v>
      </c>
      <c r="AK76" s="2831">
        <v>19677773</v>
      </c>
      <c r="AL76" s="2831">
        <v>126989</v>
      </c>
      <c r="AM76" s="2891">
        <v>1.4</v>
      </c>
      <c r="AN76" s="2895"/>
      <c r="AO76" s="2829">
        <v>90515</v>
      </c>
      <c r="AP76" s="2849">
        <v>-10.9</v>
      </c>
      <c r="AQ76" s="2876">
        <v>5514392</v>
      </c>
      <c r="AR76" s="2849">
        <v>0.5</v>
      </c>
      <c r="AS76" s="2876">
        <v>14072866</v>
      </c>
      <c r="AT76" s="2849">
        <v>1.7</v>
      </c>
      <c r="AU76" s="2888">
        <v>-0.06</v>
      </c>
      <c r="AV76" s="2889">
        <v>0.15</v>
      </c>
      <c r="AW76" s="2890">
        <v>1.2</v>
      </c>
      <c r="AX76" s="2895"/>
      <c r="AY76" s="2829">
        <v>4644935</v>
      </c>
      <c r="AZ76" s="2849">
        <v>-1.3</v>
      </c>
      <c r="BA76" s="2876">
        <v>15032838</v>
      </c>
      <c r="BB76" s="2849">
        <v>2.1</v>
      </c>
      <c r="BC76" s="2851">
        <v>-0.32</v>
      </c>
      <c r="BD76" s="2852">
        <v>1.61</v>
      </c>
    </row>
    <row r="77" spans="1:56">
      <c r="A77" s="2875" t="s">
        <v>409</v>
      </c>
      <c r="B77" s="2762" t="s">
        <v>440</v>
      </c>
      <c r="C77" s="2829">
        <v>20303991</v>
      </c>
      <c r="D77" s="2829">
        <v>65738</v>
      </c>
      <c r="E77" s="2876">
        <v>5450</v>
      </c>
      <c r="F77" s="2877">
        <v>19082</v>
      </c>
      <c r="G77" s="2876">
        <v>7677</v>
      </c>
      <c r="H77" s="2876">
        <v>4823172</v>
      </c>
      <c r="I77" s="2876">
        <v>772820</v>
      </c>
      <c r="J77" s="2876">
        <v>33435</v>
      </c>
      <c r="K77" s="2876">
        <v>67320</v>
      </c>
      <c r="L77" s="2876">
        <v>578679</v>
      </c>
      <c r="M77" s="2876">
        <v>28495</v>
      </c>
      <c r="N77" s="2876">
        <v>122939</v>
      </c>
      <c r="O77" s="2876">
        <v>359405</v>
      </c>
      <c r="P77" s="2876">
        <v>278107</v>
      </c>
      <c r="Q77" s="2876">
        <v>967364</v>
      </c>
      <c r="R77" s="2876">
        <v>42829</v>
      </c>
      <c r="S77" s="2876">
        <v>450756</v>
      </c>
      <c r="T77" s="2876">
        <v>286446</v>
      </c>
      <c r="U77" s="2876">
        <v>471761</v>
      </c>
      <c r="V77" s="2876">
        <v>46172</v>
      </c>
      <c r="W77" s="2876">
        <v>316645</v>
      </c>
      <c r="X77" s="2876">
        <v>893078</v>
      </c>
      <c r="Y77" s="2831">
        <v>886891</v>
      </c>
      <c r="Z77" s="2876">
        <v>2110286</v>
      </c>
      <c r="AA77" s="2876">
        <v>1233842</v>
      </c>
      <c r="AB77" s="2876">
        <v>554309</v>
      </c>
      <c r="AC77" s="2876">
        <v>603778</v>
      </c>
      <c r="AD77" s="2876">
        <v>706892</v>
      </c>
      <c r="AE77" s="2876">
        <v>2910560</v>
      </c>
      <c r="AF77" s="2876">
        <v>1173679</v>
      </c>
      <c r="AG77" s="2876">
        <v>652017</v>
      </c>
      <c r="AH77" s="2876">
        <v>848321</v>
      </c>
      <c r="AI77" s="2876">
        <v>1597464</v>
      </c>
      <c r="AJ77" s="2876">
        <v>1038608</v>
      </c>
      <c r="AK77" s="2831">
        <v>20130845</v>
      </c>
      <c r="AL77" s="2831">
        <v>173146</v>
      </c>
      <c r="AM77" s="2891">
        <v>2.5</v>
      </c>
      <c r="AN77" s="2895"/>
      <c r="AO77" s="2829">
        <v>90270</v>
      </c>
      <c r="AP77" s="2849">
        <v>-0.3</v>
      </c>
      <c r="AQ77" s="2876">
        <v>5717740</v>
      </c>
      <c r="AR77" s="2849">
        <v>3.7</v>
      </c>
      <c r="AS77" s="2876">
        <v>14322834</v>
      </c>
      <c r="AT77" s="2849">
        <v>1.8</v>
      </c>
      <c r="AU77" s="2888">
        <v>0</v>
      </c>
      <c r="AV77" s="2890">
        <v>1.03</v>
      </c>
      <c r="AW77" s="2890">
        <v>1.26</v>
      </c>
      <c r="AX77" s="2895"/>
      <c r="AY77" s="2829">
        <v>4823172</v>
      </c>
      <c r="AZ77" s="2849">
        <v>3.8</v>
      </c>
      <c r="BA77" s="2876">
        <v>15307672</v>
      </c>
      <c r="BB77" s="2849">
        <v>1.8</v>
      </c>
      <c r="BC77" s="2851">
        <v>0.9</v>
      </c>
      <c r="BD77" s="2852">
        <v>1.39</v>
      </c>
    </row>
    <row r="78" spans="1:56">
      <c r="A78" s="2875" t="s">
        <v>428</v>
      </c>
      <c r="B78" s="2762" t="s">
        <v>641</v>
      </c>
      <c r="C78" s="2829">
        <v>20829388</v>
      </c>
      <c r="D78" s="2829">
        <v>75518</v>
      </c>
      <c r="E78" s="2876">
        <v>5603</v>
      </c>
      <c r="F78" s="2877">
        <v>22715</v>
      </c>
      <c r="G78" s="2876">
        <v>5792</v>
      </c>
      <c r="H78" s="2876">
        <v>4755998</v>
      </c>
      <c r="I78" s="2876">
        <v>668849</v>
      </c>
      <c r="J78" s="2876">
        <v>41030</v>
      </c>
      <c r="K78" s="2876">
        <v>62502</v>
      </c>
      <c r="L78" s="2876">
        <v>666690</v>
      </c>
      <c r="M78" s="2876">
        <v>28659</v>
      </c>
      <c r="N78" s="2876">
        <v>119649</v>
      </c>
      <c r="O78" s="2876">
        <v>477288</v>
      </c>
      <c r="P78" s="2876">
        <v>273381</v>
      </c>
      <c r="Q78" s="2876">
        <v>856634</v>
      </c>
      <c r="R78" s="2876">
        <v>42437</v>
      </c>
      <c r="S78" s="2876">
        <v>599711</v>
      </c>
      <c r="T78" s="2876">
        <v>146380</v>
      </c>
      <c r="U78" s="2876">
        <v>392933</v>
      </c>
      <c r="V78" s="2876">
        <v>48180</v>
      </c>
      <c r="W78" s="2876">
        <v>331676</v>
      </c>
      <c r="X78" s="2876">
        <v>1016421</v>
      </c>
      <c r="Y78" s="2831">
        <v>861723</v>
      </c>
      <c r="Z78" s="2876">
        <v>2348725</v>
      </c>
      <c r="AA78" s="2876">
        <v>1255173</v>
      </c>
      <c r="AB78" s="2876">
        <v>513432</v>
      </c>
      <c r="AC78" s="2876">
        <v>610740</v>
      </c>
      <c r="AD78" s="2876">
        <v>712136</v>
      </c>
      <c r="AE78" s="2876">
        <v>2957047</v>
      </c>
      <c r="AF78" s="2876">
        <v>1275431</v>
      </c>
      <c r="AG78" s="2876">
        <v>658567</v>
      </c>
      <c r="AH78" s="2876">
        <v>884850</v>
      </c>
      <c r="AI78" s="2876">
        <v>1658818</v>
      </c>
      <c r="AJ78" s="2876">
        <v>1065639</v>
      </c>
      <c r="AK78" s="2831">
        <v>20684327</v>
      </c>
      <c r="AL78" s="2831">
        <v>145061</v>
      </c>
      <c r="AM78" s="2891">
        <v>2.6</v>
      </c>
      <c r="AN78" s="2895"/>
      <c r="AO78" s="2829">
        <v>103836</v>
      </c>
      <c r="AP78" s="2849">
        <v>15</v>
      </c>
      <c r="AQ78" s="2876">
        <v>5623513</v>
      </c>
      <c r="AR78" s="2849">
        <v>-1.6</v>
      </c>
      <c r="AS78" s="2876">
        <v>14956978</v>
      </c>
      <c r="AT78" s="2849">
        <v>4.4000000000000004</v>
      </c>
      <c r="AU78" s="2889">
        <v>7.0000000000000007E-2</v>
      </c>
      <c r="AV78" s="2890">
        <v>-0.46</v>
      </c>
      <c r="AW78" s="2888">
        <v>3.12</v>
      </c>
      <c r="AX78" s="2895"/>
      <c r="AY78" s="2829">
        <v>4755998</v>
      </c>
      <c r="AZ78" s="2849">
        <v>-1.4</v>
      </c>
      <c r="BA78" s="2876">
        <v>15928329</v>
      </c>
      <c r="BB78" s="2849">
        <v>4.0999999999999996</v>
      </c>
      <c r="BC78" s="2851">
        <v>-0.33</v>
      </c>
      <c r="BD78" s="2852">
        <v>3.06</v>
      </c>
    </row>
    <row r="79" spans="1:56">
      <c r="A79" s="2875" t="s">
        <v>621</v>
      </c>
      <c r="B79" s="2762" t="s">
        <v>634</v>
      </c>
      <c r="C79" s="2829">
        <v>20937781</v>
      </c>
      <c r="D79" s="2829">
        <v>83073</v>
      </c>
      <c r="E79" s="2876">
        <v>5582</v>
      </c>
      <c r="F79" s="2877">
        <v>26139</v>
      </c>
      <c r="G79" s="2876">
        <v>4641</v>
      </c>
      <c r="H79" s="2876">
        <v>4725287</v>
      </c>
      <c r="I79" s="2876">
        <v>787887</v>
      </c>
      <c r="J79" s="2876">
        <v>35990</v>
      </c>
      <c r="K79" s="2876">
        <v>75872</v>
      </c>
      <c r="L79" s="2876">
        <v>642218</v>
      </c>
      <c r="M79" s="2876">
        <v>41555</v>
      </c>
      <c r="N79" s="2876">
        <v>106638</v>
      </c>
      <c r="O79" s="2876">
        <v>343627</v>
      </c>
      <c r="P79" s="2876">
        <v>272640</v>
      </c>
      <c r="Q79" s="2876">
        <v>936451</v>
      </c>
      <c r="R79" s="2876">
        <v>30714</v>
      </c>
      <c r="S79" s="2876">
        <v>441842</v>
      </c>
      <c r="T79" s="2876">
        <v>162602</v>
      </c>
      <c r="U79" s="2876">
        <v>442098</v>
      </c>
      <c r="V79" s="2876">
        <v>51963</v>
      </c>
      <c r="W79" s="2876">
        <v>353190</v>
      </c>
      <c r="X79" s="2876">
        <v>955001</v>
      </c>
      <c r="Y79" s="2831">
        <v>974324</v>
      </c>
      <c r="Z79" s="2876">
        <v>2392513</v>
      </c>
      <c r="AA79" s="2876">
        <v>1184520</v>
      </c>
      <c r="AB79" s="2876">
        <v>552050</v>
      </c>
      <c r="AC79" s="2876">
        <v>597214</v>
      </c>
      <c r="AD79" s="2876">
        <v>674087</v>
      </c>
      <c r="AE79" s="2876">
        <v>2992605</v>
      </c>
      <c r="AF79" s="2876">
        <v>1365635</v>
      </c>
      <c r="AG79" s="2876">
        <v>658713</v>
      </c>
      <c r="AH79" s="2876">
        <v>935156</v>
      </c>
      <c r="AI79" s="2876">
        <v>1697459</v>
      </c>
      <c r="AJ79" s="2876">
        <v>1038722</v>
      </c>
      <c r="AK79" s="2831">
        <v>20862724</v>
      </c>
      <c r="AL79" s="2831">
        <v>75057</v>
      </c>
      <c r="AM79" s="2891">
        <v>0.5</v>
      </c>
      <c r="AN79" s="2895"/>
      <c r="AO79" s="2829">
        <v>114794</v>
      </c>
      <c r="AP79" s="2849">
        <v>10.6</v>
      </c>
      <c r="AQ79" s="2876">
        <v>5704252</v>
      </c>
      <c r="AR79" s="2849">
        <v>1.4</v>
      </c>
      <c r="AS79" s="2876">
        <v>15043677</v>
      </c>
      <c r="AT79" s="2849">
        <v>0.6</v>
      </c>
      <c r="AU79" s="2889">
        <v>0.05</v>
      </c>
      <c r="AV79" s="2890">
        <v>0.39</v>
      </c>
      <c r="AW79" s="2888">
        <v>0.42</v>
      </c>
      <c r="AX79" s="2895"/>
      <c r="AY79" s="2829">
        <v>4725287</v>
      </c>
      <c r="AZ79" s="2849">
        <v>-0.6</v>
      </c>
      <c r="BA79" s="2876">
        <v>16137437</v>
      </c>
      <c r="BB79" s="2849">
        <v>1.3</v>
      </c>
      <c r="BC79" s="2851">
        <v>-0.15</v>
      </c>
      <c r="BD79" s="2852">
        <v>1</v>
      </c>
    </row>
    <row r="80" spans="1:56">
      <c r="A80" s="2875" t="s">
        <v>1047</v>
      </c>
      <c r="B80" s="2762" t="s">
        <v>1529</v>
      </c>
      <c r="C80" s="2829">
        <v>21328823</v>
      </c>
      <c r="D80" s="2829">
        <v>79718</v>
      </c>
      <c r="E80" s="2876">
        <v>5596</v>
      </c>
      <c r="F80" s="2877">
        <v>25550</v>
      </c>
      <c r="G80" s="2876">
        <v>4152</v>
      </c>
      <c r="H80" s="2876">
        <v>4902054</v>
      </c>
      <c r="I80" s="2876">
        <v>790468</v>
      </c>
      <c r="J80" s="2876">
        <v>36570</v>
      </c>
      <c r="K80" s="2876">
        <v>73604</v>
      </c>
      <c r="L80" s="2876">
        <v>656382</v>
      </c>
      <c r="M80" s="2876">
        <v>38660</v>
      </c>
      <c r="N80" s="2876">
        <v>115219</v>
      </c>
      <c r="O80" s="2876">
        <v>419999</v>
      </c>
      <c r="P80" s="2876">
        <v>277613</v>
      </c>
      <c r="Q80" s="2876">
        <v>967024</v>
      </c>
      <c r="R80" s="2876">
        <v>45833</v>
      </c>
      <c r="S80" s="2876">
        <v>449422</v>
      </c>
      <c r="T80" s="2876">
        <v>161434</v>
      </c>
      <c r="U80" s="2876">
        <v>493593</v>
      </c>
      <c r="V80" s="2876">
        <v>43387</v>
      </c>
      <c r="W80" s="2876">
        <v>332847</v>
      </c>
      <c r="X80" s="2876">
        <v>995315</v>
      </c>
      <c r="Y80" s="2831">
        <v>914376</v>
      </c>
      <c r="Z80" s="2876">
        <v>2313804</v>
      </c>
      <c r="AA80" s="2876">
        <v>1183728</v>
      </c>
      <c r="AB80" s="2876">
        <v>617611</v>
      </c>
      <c r="AC80" s="2876">
        <v>573477</v>
      </c>
      <c r="AD80" s="2876">
        <v>672035</v>
      </c>
      <c r="AE80" s="2876">
        <v>3151956</v>
      </c>
      <c r="AF80" s="2876">
        <v>1392163</v>
      </c>
      <c r="AG80" s="2876">
        <v>649407</v>
      </c>
      <c r="AH80" s="2876">
        <v>990166</v>
      </c>
      <c r="AI80" s="2876">
        <v>1702334</v>
      </c>
      <c r="AJ80" s="2876">
        <v>1050451</v>
      </c>
      <c r="AK80" s="2831">
        <v>21223892</v>
      </c>
      <c r="AL80" s="2831">
        <v>104931</v>
      </c>
      <c r="AM80" s="2891">
        <v>1.9</v>
      </c>
      <c r="AN80" s="2895"/>
      <c r="AO80" s="2829">
        <v>110864</v>
      </c>
      <c r="AP80" s="2849">
        <v>-3.4</v>
      </c>
      <c r="AQ80" s="2876">
        <v>5820583</v>
      </c>
      <c r="AR80" s="2849">
        <v>2</v>
      </c>
      <c r="AS80" s="2876">
        <v>15292446</v>
      </c>
      <c r="AT80" s="2849">
        <v>1.7</v>
      </c>
      <c r="AU80" s="2889">
        <v>-0.02</v>
      </c>
      <c r="AV80" s="2896">
        <v>0.56000000000000005</v>
      </c>
      <c r="AW80" s="2896">
        <v>1.19</v>
      </c>
      <c r="AX80" s="2897"/>
      <c r="AY80" s="2829">
        <v>4902054</v>
      </c>
      <c r="AZ80" s="2849">
        <v>3.7</v>
      </c>
      <c r="BA80" s="2876">
        <v>16321838</v>
      </c>
      <c r="BB80" s="2849">
        <v>1.1000000000000001</v>
      </c>
      <c r="BC80" s="2851">
        <v>0.84</v>
      </c>
      <c r="BD80" s="2852">
        <v>0.88</v>
      </c>
    </row>
    <row r="81" spans="1:56">
      <c r="A81" s="2875" t="s">
        <v>1528</v>
      </c>
      <c r="B81" s="2762" t="s">
        <v>1787</v>
      </c>
      <c r="C81" s="2829">
        <v>21299403</v>
      </c>
      <c r="D81" s="2829">
        <v>73423</v>
      </c>
      <c r="E81" s="2876">
        <v>5256</v>
      </c>
      <c r="F81" s="2877">
        <v>26120</v>
      </c>
      <c r="G81" s="2876">
        <v>3850</v>
      </c>
      <c r="H81" s="2876">
        <v>4843970</v>
      </c>
      <c r="I81" s="2876">
        <v>737430</v>
      </c>
      <c r="J81" s="2876">
        <v>36748</v>
      </c>
      <c r="K81" s="2876">
        <v>67841</v>
      </c>
      <c r="L81" s="2876">
        <v>639886</v>
      </c>
      <c r="M81" s="2876">
        <v>35572</v>
      </c>
      <c r="N81" s="2876">
        <v>117824</v>
      </c>
      <c r="O81" s="2876">
        <v>431119</v>
      </c>
      <c r="P81" s="2876">
        <v>278405</v>
      </c>
      <c r="Q81" s="2876">
        <v>1042263</v>
      </c>
      <c r="R81" s="2876">
        <v>41201</v>
      </c>
      <c r="S81" s="2876">
        <v>418922</v>
      </c>
      <c r="T81" s="2876">
        <v>142406</v>
      </c>
      <c r="U81" s="2876">
        <v>491646</v>
      </c>
      <c r="V81" s="2876">
        <v>38848</v>
      </c>
      <c r="W81" s="2876">
        <v>323858</v>
      </c>
      <c r="X81" s="2876">
        <v>977450</v>
      </c>
      <c r="Y81" s="2831">
        <v>892375</v>
      </c>
      <c r="Z81" s="2876">
        <v>2152918</v>
      </c>
      <c r="AA81" s="2876">
        <v>1251772</v>
      </c>
      <c r="AB81" s="2876">
        <v>604434</v>
      </c>
      <c r="AC81" s="2876">
        <v>616076</v>
      </c>
      <c r="AD81" s="2876">
        <v>669498</v>
      </c>
      <c r="AE81" s="2876">
        <v>3034653</v>
      </c>
      <c r="AF81" s="2876">
        <v>1488897</v>
      </c>
      <c r="AG81" s="2876">
        <v>652741</v>
      </c>
      <c r="AH81" s="2876">
        <v>849287</v>
      </c>
      <c r="AI81" s="2876">
        <v>2009736</v>
      </c>
      <c r="AJ81" s="2876">
        <v>1042163</v>
      </c>
      <c r="AK81" s="2831">
        <v>21194617</v>
      </c>
      <c r="AL81" s="2831">
        <v>104786</v>
      </c>
      <c r="AM81" s="2891">
        <v>-0.1</v>
      </c>
      <c r="AN81" s="2895"/>
      <c r="AO81" s="2829">
        <v>104798</v>
      </c>
      <c r="AP81" s="2849">
        <v>-5.5</v>
      </c>
      <c r="AQ81" s="2876">
        <v>5740195</v>
      </c>
      <c r="AR81" s="2849">
        <v>-1.4</v>
      </c>
      <c r="AS81" s="2876">
        <v>15349624</v>
      </c>
      <c r="AT81" s="2849">
        <v>0.4</v>
      </c>
      <c r="AU81" s="2889">
        <v>-0.03</v>
      </c>
      <c r="AV81" s="2896">
        <v>-0.38</v>
      </c>
      <c r="AW81" s="2890">
        <v>0.27</v>
      </c>
      <c r="AX81" s="2897"/>
      <c r="AY81" s="2829">
        <v>4843970</v>
      </c>
      <c r="AZ81" s="2849">
        <v>-1.2</v>
      </c>
      <c r="BA81" s="2876">
        <v>16350647</v>
      </c>
      <c r="BB81" s="2849">
        <v>0.2</v>
      </c>
      <c r="BC81" s="2851">
        <v>-0.27</v>
      </c>
      <c r="BD81" s="2852">
        <v>0.14000000000000001</v>
      </c>
    </row>
    <row r="82" spans="1:56">
      <c r="A82" s="2736" t="s">
        <v>2281</v>
      </c>
      <c r="B82" s="3177" t="s">
        <v>2282</v>
      </c>
      <c r="C82" s="2853">
        <v>21344506</v>
      </c>
      <c r="D82" s="2853">
        <v>72620</v>
      </c>
      <c r="E82" s="3178">
        <v>5096</v>
      </c>
      <c r="F82" s="2899">
        <v>23273</v>
      </c>
      <c r="G82" s="3178">
        <v>3407</v>
      </c>
      <c r="H82" s="3178">
        <v>4825038</v>
      </c>
      <c r="I82" s="3178">
        <v>709737</v>
      </c>
      <c r="J82" s="3178">
        <v>34918</v>
      </c>
      <c r="K82" s="3178">
        <v>72454</v>
      </c>
      <c r="L82" s="3178">
        <v>790374</v>
      </c>
      <c r="M82" s="3178">
        <v>33275</v>
      </c>
      <c r="N82" s="3178">
        <v>109099</v>
      </c>
      <c r="O82" s="3178">
        <v>381869</v>
      </c>
      <c r="P82" s="3178">
        <v>260816</v>
      </c>
      <c r="Q82" s="3178">
        <v>1011197</v>
      </c>
      <c r="R82" s="3178">
        <v>32189</v>
      </c>
      <c r="S82" s="3178">
        <v>380502</v>
      </c>
      <c r="T82" s="3178">
        <v>174532</v>
      </c>
      <c r="U82" s="3178">
        <v>479938</v>
      </c>
      <c r="V82" s="3178">
        <v>37621</v>
      </c>
      <c r="W82" s="3178">
        <v>316518</v>
      </c>
      <c r="X82" s="3178">
        <v>953868</v>
      </c>
      <c r="Y82" s="2862">
        <v>898044</v>
      </c>
      <c r="Z82" s="3178">
        <v>2110735</v>
      </c>
      <c r="AA82" s="3178">
        <v>1347549</v>
      </c>
      <c r="AB82" s="3178">
        <v>562192</v>
      </c>
      <c r="AC82" s="3178">
        <v>632096</v>
      </c>
      <c r="AD82" s="3178">
        <v>668772</v>
      </c>
      <c r="AE82" s="3178">
        <v>3013621</v>
      </c>
      <c r="AF82" s="3178">
        <v>1512063</v>
      </c>
      <c r="AG82" s="3178">
        <v>664919</v>
      </c>
      <c r="AH82" s="3178">
        <v>873490</v>
      </c>
      <c r="AI82" s="3178">
        <v>2053753</v>
      </c>
      <c r="AJ82" s="3178">
        <v>1018961</v>
      </c>
      <c r="AK82" s="2862">
        <v>21239498</v>
      </c>
      <c r="AL82" s="2862">
        <v>105008</v>
      </c>
      <c r="AM82" s="2900">
        <v>0.2</v>
      </c>
      <c r="AN82" s="2895"/>
      <c r="AO82" s="2853">
        <v>100989</v>
      </c>
      <c r="AP82" s="2854">
        <v>-3.6</v>
      </c>
      <c r="AQ82" s="3178">
        <v>5726489</v>
      </c>
      <c r="AR82" s="2854">
        <v>-0.2</v>
      </c>
      <c r="AS82" s="3178">
        <v>15412020</v>
      </c>
      <c r="AT82" s="2854">
        <v>0.4</v>
      </c>
      <c r="AU82" s="3180">
        <v>-0.02</v>
      </c>
      <c r="AV82" s="3181">
        <v>-0.06</v>
      </c>
      <c r="AW82" s="3182">
        <v>0.28999999999999998</v>
      </c>
      <c r="AX82" s="2897"/>
      <c r="AY82" s="2853">
        <v>4825038</v>
      </c>
      <c r="AZ82" s="2854">
        <v>-0.4</v>
      </c>
      <c r="BA82" s="3178">
        <v>16414460</v>
      </c>
      <c r="BB82" s="2854">
        <v>0.4</v>
      </c>
      <c r="BC82" s="3179">
        <v>-0.09</v>
      </c>
      <c r="BD82" s="2856">
        <v>0.3</v>
      </c>
    </row>
    <row r="83" spans="1:56">
      <c r="A83" s="2770" t="s">
        <v>1788</v>
      </c>
      <c r="B83" s="2762"/>
      <c r="C83" s="2783"/>
      <c r="D83" s="2783"/>
      <c r="E83" s="2783"/>
      <c r="F83" s="2783"/>
      <c r="G83" s="2783"/>
      <c r="H83" s="2783"/>
      <c r="I83" s="2783"/>
      <c r="J83" s="2783"/>
      <c r="K83" s="2783"/>
      <c r="L83" s="2783"/>
      <c r="M83" s="2783"/>
      <c r="N83" s="2783"/>
      <c r="O83" s="2783"/>
      <c r="P83" s="2783"/>
      <c r="Q83" s="2783"/>
      <c r="R83" s="2783"/>
      <c r="S83" s="2783"/>
      <c r="T83" s="2783"/>
      <c r="U83" s="2783"/>
      <c r="V83" s="2783"/>
      <c r="W83" s="2783"/>
      <c r="X83" s="2783"/>
      <c r="Y83" s="2783"/>
      <c r="Z83" s="2783"/>
      <c r="AA83" s="2783"/>
      <c r="AB83" s="2783"/>
      <c r="AC83" s="2783"/>
      <c r="AD83" s="2783"/>
      <c r="AE83" s="2783"/>
      <c r="AF83" s="2783"/>
      <c r="AG83" s="2783"/>
      <c r="AH83" s="2783"/>
      <c r="AI83" s="2783"/>
      <c r="AJ83" s="2783"/>
      <c r="AK83" s="2783"/>
      <c r="AL83" s="2783"/>
      <c r="AM83" s="2783"/>
      <c r="AN83" s="2783"/>
      <c r="AO83" s="2783"/>
      <c r="AP83" s="2783"/>
      <c r="AQ83" s="2783"/>
      <c r="AR83" s="2783"/>
      <c r="AS83" s="2783"/>
      <c r="AT83" s="2783"/>
      <c r="AU83" s="2783"/>
      <c r="AV83" s="2783"/>
      <c r="AW83" s="2783"/>
      <c r="AX83" s="2783"/>
      <c r="AY83" s="2783"/>
      <c r="AZ83" s="2783"/>
      <c r="BA83" s="2783"/>
      <c r="BB83" s="2783"/>
      <c r="BC83" s="2783"/>
      <c r="BD83" s="2783"/>
    </row>
    <row r="84" spans="1:56">
      <c r="A84" s="2770" t="s">
        <v>2196</v>
      </c>
      <c r="B84" s="2770"/>
      <c r="C84" s="2783"/>
      <c r="D84" s="2783"/>
      <c r="E84" s="2783"/>
      <c r="F84" s="2783"/>
      <c r="G84" s="2783"/>
      <c r="H84" s="2783"/>
      <c r="I84" s="2783"/>
      <c r="J84" s="2783"/>
      <c r="K84" s="2783"/>
      <c r="L84" s="2783"/>
      <c r="M84" s="2783"/>
      <c r="N84" s="2783"/>
      <c r="O84" s="2783"/>
      <c r="P84" s="2783"/>
      <c r="Q84" s="2783"/>
      <c r="R84" s="2783"/>
      <c r="S84" s="2783"/>
      <c r="T84" s="2783"/>
      <c r="U84" s="2783"/>
      <c r="V84" s="2783"/>
      <c r="W84" s="2783"/>
      <c r="X84" s="2783"/>
      <c r="Y84" s="2783"/>
      <c r="Z84" s="2783"/>
      <c r="AA84" s="2783"/>
      <c r="AB84" s="2783"/>
      <c r="AC84" s="2783"/>
      <c r="AD84" s="2783"/>
      <c r="AE84" s="2783"/>
      <c r="AF84" s="2783"/>
      <c r="AG84" s="2783"/>
      <c r="AH84" s="2783"/>
      <c r="AI84" s="2783"/>
      <c r="AJ84" s="2783"/>
      <c r="AK84" s="2783"/>
      <c r="AL84" s="2783"/>
      <c r="AM84" s="2783"/>
      <c r="AN84" s="2783"/>
      <c r="AO84" s="2783"/>
      <c r="AP84" s="2783"/>
      <c r="AQ84" s="2783"/>
      <c r="AR84" s="2783"/>
      <c r="AS84" s="2783"/>
      <c r="AT84" s="2783"/>
      <c r="AU84" s="2783"/>
      <c r="AV84" s="2783"/>
      <c r="AW84" s="2783"/>
      <c r="AX84" s="2783"/>
      <c r="AY84" s="2783"/>
      <c r="AZ84" s="2783"/>
      <c r="BA84" s="2783"/>
      <c r="BB84" s="2783"/>
      <c r="BC84" s="2783"/>
      <c r="BD84" s="2783"/>
    </row>
    <row r="85" spans="1:56">
      <c r="A85" s="2880" t="s">
        <v>648</v>
      </c>
      <c r="B85" s="2770"/>
      <c r="C85" s="2783"/>
      <c r="D85" s="2783"/>
      <c r="E85" s="2783"/>
      <c r="F85" s="2783"/>
      <c r="G85" s="2783"/>
      <c r="H85" s="2783"/>
      <c r="I85" s="2783"/>
      <c r="J85" s="2783"/>
      <c r="K85" s="2783"/>
      <c r="L85" s="2783"/>
      <c r="M85" s="2783"/>
      <c r="N85" s="2783"/>
      <c r="O85" s="2783"/>
      <c r="P85" s="2783"/>
      <c r="Q85" s="2783"/>
      <c r="R85" s="2783"/>
      <c r="S85" s="2783"/>
      <c r="T85" s="2783"/>
      <c r="U85" s="2783"/>
      <c r="V85" s="2783"/>
      <c r="W85" s="2783"/>
      <c r="X85" s="2783"/>
      <c r="Y85" s="2783"/>
      <c r="Z85" s="2783"/>
      <c r="AA85" s="2783"/>
      <c r="AB85" s="2783"/>
      <c r="AC85" s="2783"/>
      <c r="AD85" s="2783"/>
      <c r="AE85" s="2783"/>
      <c r="AF85" s="2783"/>
      <c r="AG85" s="2783"/>
      <c r="AH85" s="2783"/>
      <c r="AI85" s="2783"/>
      <c r="AJ85" s="2783"/>
      <c r="AK85" s="2783"/>
      <c r="AL85" s="2785"/>
      <c r="AM85" s="2785" t="s">
        <v>412</v>
      </c>
      <c r="AN85" s="2783"/>
      <c r="AO85" s="2783"/>
      <c r="AP85" s="2783"/>
      <c r="AQ85" s="2783"/>
      <c r="AR85" s="2783"/>
      <c r="AS85" s="2783"/>
      <c r="AT85" s="2783"/>
      <c r="AU85" s="2783"/>
      <c r="AV85" s="2783"/>
      <c r="AW85" s="2785" t="s">
        <v>412</v>
      </c>
      <c r="AX85" s="2783"/>
      <c r="AY85" s="2783"/>
      <c r="AZ85" s="2783"/>
      <c r="BA85" s="2783"/>
      <c r="BB85" s="2783"/>
      <c r="BC85" s="2783"/>
      <c r="BD85" s="2785" t="s">
        <v>412</v>
      </c>
    </row>
    <row r="86" spans="1:56" s="2783" customFormat="1" ht="6.75" customHeight="1">
      <c r="A86" s="2645"/>
      <c r="B86" s="2646"/>
      <c r="C86" s="2786"/>
      <c r="D86" s="2787"/>
      <c r="E86" s="2787"/>
      <c r="F86" s="2787"/>
      <c r="G86" s="2787"/>
      <c r="H86" s="2787"/>
      <c r="I86" s="2787"/>
      <c r="J86" s="2787"/>
      <c r="K86" s="2787"/>
      <c r="L86" s="2787"/>
      <c r="M86" s="2787"/>
      <c r="N86" s="2787"/>
      <c r="O86" s="2787"/>
      <c r="P86" s="2787"/>
      <c r="Q86" s="2787"/>
      <c r="R86" s="2787"/>
      <c r="S86" s="2787"/>
      <c r="T86" s="2787"/>
      <c r="U86" s="2787"/>
      <c r="V86" s="2787"/>
      <c r="W86" s="2787"/>
      <c r="X86" s="2787"/>
      <c r="Y86" s="2787"/>
      <c r="Z86" s="2787"/>
      <c r="AA86" s="2787"/>
      <c r="AB86" s="2787"/>
      <c r="AC86" s="2787"/>
      <c r="AD86" s="2787"/>
      <c r="AE86" s="2787"/>
      <c r="AF86" s="2787"/>
      <c r="AG86" s="2787"/>
      <c r="AH86" s="2787"/>
      <c r="AI86" s="2787"/>
      <c r="AJ86" s="2787"/>
      <c r="AK86" s="2787"/>
      <c r="AL86" s="2788"/>
      <c r="AM86" s="2789"/>
      <c r="AO86" s="2790"/>
      <c r="AP86" s="2791"/>
      <c r="AQ86" s="2792"/>
      <c r="AR86" s="2792"/>
      <c r="AS86" s="2790"/>
      <c r="AT86" s="2791"/>
      <c r="AU86" s="2790"/>
      <c r="AV86" s="2792"/>
      <c r="AW86" s="2791"/>
      <c r="AY86" s="2790"/>
      <c r="AZ86" s="2791"/>
      <c r="BA86" s="2790"/>
      <c r="BB86" s="2791"/>
      <c r="BC86" s="2790"/>
      <c r="BD86" s="2791"/>
    </row>
    <row r="87" spans="1:56" s="2783" customFormat="1" ht="18.75" customHeight="1">
      <c r="A87" s="2654" t="s">
        <v>105</v>
      </c>
      <c r="B87" s="2655"/>
      <c r="C87" s="2793" t="s">
        <v>413</v>
      </c>
      <c r="D87" s="2794" t="s">
        <v>414</v>
      </c>
      <c r="E87" s="2794" t="s">
        <v>415</v>
      </c>
      <c r="F87" s="2794" t="s">
        <v>416</v>
      </c>
      <c r="G87" s="2881" t="s">
        <v>417</v>
      </c>
      <c r="H87" s="2793" t="s">
        <v>418</v>
      </c>
      <c r="I87" s="2787"/>
      <c r="J87" s="2787"/>
      <c r="K87" s="2787"/>
      <c r="L87" s="2787"/>
      <c r="M87" s="2787"/>
      <c r="N87" s="2787"/>
      <c r="O87" s="2787"/>
      <c r="P87" s="2787"/>
      <c r="Q87" s="2787"/>
      <c r="R87" s="2787"/>
      <c r="S87" s="2787"/>
      <c r="T87" s="2787"/>
      <c r="U87" s="2787"/>
      <c r="V87" s="2787"/>
      <c r="W87" s="2788"/>
      <c r="X87" s="3912" t="s">
        <v>1019</v>
      </c>
      <c r="Y87" s="3915" t="s">
        <v>419</v>
      </c>
      <c r="Z87" s="3914" t="s">
        <v>1020</v>
      </c>
      <c r="AA87" s="3915" t="s">
        <v>1021</v>
      </c>
      <c r="AB87" s="3915" t="s">
        <v>1022</v>
      </c>
      <c r="AC87" s="3915" t="s">
        <v>1023</v>
      </c>
      <c r="AD87" s="3915" t="s">
        <v>1024</v>
      </c>
      <c r="AE87" s="3922" t="s">
        <v>1025</v>
      </c>
      <c r="AF87" s="3915" t="s">
        <v>1026</v>
      </c>
      <c r="AG87" s="3915" t="s">
        <v>225</v>
      </c>
      <c r="AH87" s="3915" t="s">
        <v>1027</v>
      </c>
      <c r="AI87" s="3915" t="s">
        <v>1028</v>
      </c>
      <c r="AJ87" s="3914" t="s">
        <v>1046</v>
      </c>
      <c r="AK87" s="3915" t="s">
        <v>420</v>
      </c>
      <c r="AL87" s="3914" t="s">
        <v>421</v>
      </c>
      <c r="AM87" s="2795" t="s">
        <v>422</v>
      </c>
      <c r="AO87" s="2797" t="s">
        <v>643</v>
      </c>
      <c r="AP87" s="2798"/>
      <c r="AQ87" s="2799" t="s">
        <v>644</v>
      </c>
      <c r="AR87" s="2799"/>
      <c r="AS87" s="2797" t="s">
        <v>645</v>
      </c>
      <c r="AT87" s="2798"/>
      <c r="AU87" s="3919" t="s">
        <v>646</v>
      </c>
      <c r="AV87" s="3919"/>
      <c r="AW87" s="3919"/>
      <c r="AY87" s="2797" t="s">
        <v>418</v>
      </c>
      <c r="AZ87" s="2798"/>
      <c r="BA87" s="2797" t="s">
        <v>647</v>
      </c>
      <c r="BB87" s="2798"/>
      <c r="BC87" s="3920" t="s">
        <v>646</v>
      </c>
      <c r="BD87" s="3921"/>
    </row>
    <row r="88" spans="1:56" s="2783" customFormat="1" ht="21" customHeight="1">
      <c r="A88" s="2654"/>
      <c r="B88" s="2655"/>
      <c r="C88" s="2793"/>
      <c r="D88" s="2795"/>
      <c r="E88" s="2795"/>
      <c r="F88" s="2795"/>
      <c r="G88" s="2881"/>
      <c r="H88" s="2795"/>
      <c r="I88" s="2800" t="s">
        <v>1030</v>
      </c>
      <c r="J88" s="2801" t="s">
        <v>1031</v>
      </c>
      <c r="K88" s="2800" t="s">
        <v>1032</v>
      </c>
      <c r="L88" s="2800" t="s">
        <v>1033</v>
      </c>
      <c r="M88" s="2800" t="s">
        <v>1034</v>
      </c>
      <c r="N88" s="2800" t="s">
        <v>1035</v>
      </c>
      <c r="O88" s="2800" t="s">
        <v>1036</v>
      </c>
      <c r="P88" s="2800" t="s">
        <v>1037</v>
      </c>
      <c r="Q88" s="2800" t="s">
        <v>1038</v>
      </c>
      <c r="R88" s="2800" t="s">
        <v>1039</v>
      </c>
      <c r="S88" s="2800" t="s">
        <v>1040</v>
      </c>
      <c r="T88" s="2800" t="s">
        <v>1041</v>
      </c>
      <c r="U88" s="2800" t="s">
        <v>1042</v>
      </c>
      <c r="V88" s="2789" t="s">
        <v>1043</v>
      </c>
      <c r="W88" s="2800" t="s">
        <v>1044</v>
      </c>
      <c r="X88" s="3913"/>
      <c r="Y88" s="3916"/>
      <c r="Z88" s="3914"/>
      <c r="AA88" s="3916"/>
      <c r="AB88" s="3916"/>
      <c r="AC88" s="3916"/>
      <c r="AD88" s="3916"/>
      <c r="AE88" s="3923"/>
      <c r="AF88" s="3916"/>
      <c r="AG88" s="3916"/>
      <c r="AH88" s="3916"/>
      <c r="AI88" s="3916"/>
      <c r="AJ88" s="3914"/>
      <c r="AK88" s="3916"/>
      <c r="AL88" s="3914"/>
      <c r="AM88" s="2795" t="s">
        <v>423</v>
      </c>
      <c r="AO88" s="2797"/>
      <c r="AP88" s="2802" t="s">
        <v>423</v>
      </c>
      <c r="AQ88" s="2799"/>
      <c r="AR88" s="2802" t="s">
        <v>423</v>
      </c>
      <c r="AS88" s="2797"/>
      <c r="AT88" s="2794" t="s">
        <v>423</v>
      </c>
      <c r="AU88" s="2804" t="s">
        <v>643</v>
      </c>
      <c r="AV88" s="2804" t="s">
        <v>644</v>
      </c>
      <c r="AW88" s="2804" t="s">
        <v>645</v>
      </c>
      <c r="AY88" s="2797"/>
      <c r="AZ88" s="2802" t="s">
        <v>423</v>
      </c>
      <c r="BA88" s="2799"/>
      <c r="BB88" s="2794" t="s">
        <v>423</v>
      </c>
      <c r="BC88" s="2792" t="s">
        <v>418</v>
      </c>
      <c r="BD88" s="2804" t="s">
        <v>647</v>
      </c>
    </row>
    <row r="89" spans="1:56" s="2783" customFormat="1" ht="9.75" customHeight="1">
      <c r="A89" s="2677"/>
      <c r="B89" s="2678"/>
      <c r="C89" s="2805"/>
      <c r="D89" s="2806"/>
      <c r="E89" s="2806"/>
      <c r="F89" s="2806"/>
      <c r="G89" s="2882"/>
      <c r="H89" s="2806"/>
      <c r="I89" s="2806"/>
      <c r="J89" s="2806"/>
      <c r="K89" s="2806"/>
      <c r="L89" s="2806"/>
      <c r="M89" s="2806"/>
      <c r="N89" s="2806"/>
      <c r="O89" s="2806"/>
      <c r="P89" s="2806"/>
      <c r="Q89" s="2806"/>
      <c r="R89" s="2806"/>
      <c r="S89" s="2806"/>
      <c r="T89" s="2806"/>
      <c r="U89" s="2806"/>
      <c r="V89" s="2806"/>
      <c r="W89" s="2806"/>
      <c r="X89" s="3914"/>
      <c r="Y89" s="2806"/>
      <c r="Z89" s="2882"/>
      <c r="AA89" s="2806"/>
      <c r="AB89" s="2806"/>
      <c r="AC89" s="2806"/>
      <c r="AD89" s="2806"/>
      <c r="AE89" s="2806"/>
      <c r="AF89" s="3924"/>
      <c r="AG89" s="2806"/>
      <c r="AH89" s="2806"/>
      <c r="AI89" s="2806"/>
      <c r="AJ89" s="2796"/>
      <c r="AK89" s="2806"/>
      <c r="AL89" s="2796"/>
      <c r="AM89" s="2806" t="s">
        <v>122</v>
      </c>
      <c r="AO89" s="2885"/>
      <c r="AP89" s="2810" t="s">
        <v>2197</v>
      </c>
      <c r="AQ89" s="2886"/>
      <c r="AR89" s="2810" t="s">
        <v>122</v>
      </c>
      <c r="AS89" s="2885"/>
      <c r="AT89" s="2810" t="s">
        <v>122</v>
      </c>
      <c r="AU89" s="2810"/>
      <c r="AV89" s="2810"/>
      <c r="AW89" s="2810"/>
      <c r="AY89" s="2885"/>
      <c r="AZ89" s="2810" t="s">
        <v>2179</v>
      </c>
      <c r="BA89" s="2886"/>
      <c r="BB89" s="2810" t="s">
        <v>122</v>
      </c>
      <c r="BC89" s="2886"/>
      <c r="BD89" s="2810"/>
    </row>
    <row r="90" spans="1:56">
      <c r="A90" s="2875" t="s">
        <v>649</v>
      </c>
      <c r="B90" s="2903" t="s">
        <v>650</v>
      </c>
      <c r="C90" s="2816">
        <v>20685961</v>
      </c>
      <c r="D90" s="2816">
        <v>70043</v>
      </c>
      <c r="E90" s="2872">
        <v>6481</v>
      </c>
      <c r="F90" s="2873">
        <v>23807</v>
      </c>
      <c r="G90" s="2872">
        <v>7058</v>
      </c>
      <c r="H90" s="2872">
        <v>5404150</v>
      </c>
      <c r="I90" s="2872">
        <v>776338</v>
      </c>
      <c r="J90" s="2872">
        <v>56696</v>
      </c>
      <c r="K90" s="2872">
        <v>88371</v>
      </c>
      <c r="L90" s="2872">
        <v>499052</v>
      </c>
      <c r="M90" s="2872">
        <v>18578</v>
      </c>
      <c r="N90" s="2872">
        <v>172655</v>
      </c>
      <c r="O90" s="2872">
        <v>712693</v>
      </c>
      <c r="P90" s="2872">
        <v>314448</v>
      </c>
      <c r="Q90" s="2872">
        <v>1090195</v>
      </c>
      <c r="R90" s="2872">
        <v>150010</v>
      </c>
      <c r="S90" s="2872">
        <v>308054</v>
      </c>
      <c r="T90" s="2872">
        <v>259736</v>
      </c>
      <c r="U90" s="2872">
        <v>505489</v>
      </c>
      <c r="V90" s="2872">
        <v>97956</v>
      </c>
      <c r="W90" s="2872">
        <v>353878</v>
      </c>
      <c r="X90" s="2872">
        <v>868894</v>
      </c>
      <c r="Y90" s="2818">
        <v>939771</v>
      </c>
      <c r="Z90" s="2872">
        <v>2006248</v>
      </c>
      <c r="AA90" s="2872">
        <v>1254696</v>
      </c>
      <c r="AB90" s="2872">
        <v>611301</v>
      </c>
      <c r="AC90" s="2872">
        <v>579041</v>
      </c>
      <c r="AD90" s="2872">
        <v>944350</v>
      </c>
      <c r="AE90" s="2872">
        <v>2671483</v>
      </c>
      <c r="AF90" s="2872">
        <v>1119774</v>
      </c>
      <c r="AG90" s="2872">
        <v>735816</v>
      </c>
      <c r="AH90" s="2872">
        <v>897755</v>
      </c>
      <c r="AI90" s="2872">
        <v>1334065</v>
      </c>
      <c r="AJ90" s="2872">
        <v>1124447</v>
      </c>
      <c r="AK90" s="2818">
        <v>20599181</v>
      </c>
      <c r="AL90" s="2873">
        <v>86780</v>
      </c>
      <c r="AM90" s="2817" t="s">
        <v>242</v>
      </c>
      <c r="AN90" s="2869"/>
      <c r="AO90" s="2816">
        <v>100332</v>
      </c>
      <c r="AP90" s="2817" t="s">
        <v>242</v>
      </c>
      <c r="AQ90" s="2872">
        <v>6350979</v>
      </c>
      <c r="AR90" s="2817" t="s">
        <v>242</v>
      </c>
      <c r="AS90" s="2816">
        <v>14147870</v>
      </c>
      <c r="AT90" s="2817" t="s">
        <v>242</v>
      </c>
      <c r="AU90" s="2823" t="s">
        <v>242</v>
      </c>
      <c r="AV90" s="2822" t="s">
        <v>242</v>
      </c>
      <c r="AW90" s="2823" t="s">
        <v>242</v>
      </c>
      <c r="AX90" s="2869"/>
      <c r="AY90" s="2816">
        <v>5404150</v>
      </c>
      <c r="AZ90" s="2817" t="s">
        <v>242</v>
      </c>
      <c r="BA90" s="2872">
        <v>15195031</v>
      </c>
      <c r="BB90" s="2817" t="s">
        <v>242</v>
      </c>
      <c r="BC90" s="2822" t="s">
        <v>242</v>
      </c>
      <c r="BD90" s="2823" t="s">
        <v>242</v>
      </c>
    </row>
    <row r="91" spans="1:56">
      <c r="A91" s="2875" t="s">
        <v>651</v>
      </c>
      <c r="B91" s="2903" t="s">
        <v>652</v>
      </c>
      <c r="C91" s="2829">
        <v>20555519</v>
      </c>
      <c r="D91" s="2829">
        <v>68492</v>
      </c>
      <c r="E91" s="2876">
        <v>6201</v>
      </c>
      <c r="F91" s="2877">
        <v>19652</v>
      </c>
      <c r="G91" s="2876">
        <v>7140</v>
      </c>
      <c r="H91" s="2876">
        <v>5605309</v>
      </c>
      <c r="I91" s="2876">
        <v>752660</v>
      </c>
      <c r="J91" s="2876">
        <v>65203</v>
      </c>
      <c r="K91" s="2876">
        <v>75723</v>
      </c>
      <c r="L91" s="2876">
        <v>460839</v>
      </c>
      <c r="M91" s="2876">
        <v>29157</v>
      </c>
      <c r="N91" s="2876">
        <v>173205</v>
      </c>
      <c r="O91" s="2876">
        <v>831038</v>
      </c>
      <c r="P91" s="2876">
        <v>312576</v>
      </c>
      <c r="Q91" s="2876">
        <v>1186606</v>
      </c>
      <c r="R91" s="2876">
        <v>134437</v>
      </c>
      <c r="S91" s="2876">
        <v>381828</v>
      </c>
      <c r="T91" s="2876">
        <v>240777</v>
      </c>
      <c r="U91" s="2876">
        <v>516223</v>
      </c>
      <c r="V91" s="2876">
        <v>95064</v>
      </c>
      <c r="W91" s="2876">
        <v>349972</v>
      </c>
      <c r="X91" s="2876">
        <v>845776</v>
      </c>
      <c r="Y91" s="2831">
        <v>1009344</v>
      </c>
      <c r="Z91" s="2876">
        <v>1876574</v>
      </c>
      <c r="AA91" s="2876">
        <v>1202756</v>
      </c>
      <c r="AB91" s="2876">
        <v>579581</v>
      </c>
      <c r="AC91" s="2876">
        <v>624236</v>
      </c>
      <c r="AD91" s="2876">
        <v>792611</v>
      </c>
      <c r="AE91" s="2876">
        <v>2599226</v>
      </c>
      <c r="AF91" s="2876">
        <v>1154284</v>
      </c>
      <c r="AG91" s="2876">
        <v>728101</v>
      </c>
      <c r="AH91" s="2876">
        <v>889522</v>
      </c>
      <c r="AI91" s="2876">
        <v>1378766</v>
      </c>
      <c r="AJ91" s="2876">
        <v>1071375</v>
      </c>
      <c r="AK91" s="2831">
        <v>20458946</v>
      </c>
      <c r="AL91" s="2877">
        <v>96573</v>
      </c>
      <c r="AM91" s="2849">
        <v>-0.6</v>
      </c>
      <c r="AN91" s="2869"/>
      <c r="AO91" s="2829">
        <v>94345</v>
      </c>
      <c r="AP91" s="2849">
        <v>-6</v>
      </c>
      <c r="AQ91" s="2876">
        <v>6621793</v>
      </c>
      <c r="AR91" s="2849">
        <v>4.3</v>
      </c>
      <c r="AS91" s="2829">
        <v>13742808</v>
      </c>
      <c r="AT91" s="2849">
        <v>-2.9</v>
      </c>
      <c r="AU91" s="2852">
        <v>-0.03</v>
      </c>
      <c r="AV91" s="2851">
        <v>1.31</v>
      </c>
      <c r="AW91" s="2852">
        <v>-1.96</v>
      </c>
      <c r="AX91" s="2869"/>
      <c r="AY91" s="2829">
        <v>5605309</v>
      </c>
      <c r="AZ91" s="2849">
        <v>3.7</v>
      </c>
      <c r="BA91" s="2876">
        <v>14853637</v>
      </c>
      <c r="BB91" s="2849">
        <v>-2.2000000000000002</v>
      </c>
      <c r="BC91" s="2851">
        <v>0.97</v>
      </c>
      <c r="BD91" s="2852">
        <v>-1.65</v>
      </c>
    </row>
    <row r="92" spans="1:56">
      <c r="A92" s="2875" t="s">
        <v>653</v>
      </c>
      <c r="B92" s="2903" t="s">
        <v>654</v>
      </c>
      <c r="C92" s="2829">
        <v>18850640</v>
      </c>
      <c r="D92" s="2829">
        <v>67331</v>
      </c>
      <c r="E92" s="2876">
        <v>5635</v>
      </c>
      <c r="F92" s="2877">
        <v>21044</v>
      </c>
      <c r="G92" s="2876">
        <v>4154</v>
      </c>
      <c r="H92" s="2876">
        <v>4265982</v>
      </c>
      <c r="I92" s="2876">
        <v>747058</v>
      </c>
      <c r="J92" s="2876">
        <v>46985</v>
      </c>
      <c r="K92" s="2876">
        <v>79446</v>
      </c>
      <c r="L92" s="2876">
        <v>446476</v>
      </c>
      <c r="M92" s="2876">
        <v>12820</v>
      </c>
      <c r="N92" s="2876">
        <v>115595</v>
      </c>
      <c r="O92" s="2876">
        <v>269919</v>
      </c>
      <c r="P92" s="2876">
        <v>246462</v>
      </c>
      <c r="Q92" s="2876">
        <v>916882</v>
      </c>
      <c r="R92" s="2876">
        <v>65091</v>
      </c>
      <c r="S92" s="2876">
        <v>359262</v>
      </c>
      <c r="T92" s="2876">
        <v>193413</v>
      </c>
      <c r="U92" s="2876">
        <v>421492</v>
      </c>
      <c r="V92" s="2876">
        <v>93002</v>
      </c>
      <c r="W92" s="2876">
        <v>252077</v>
      </c>
      <c r="X92" s="2876">
        <v>822306</v>
      </c>
      <c r="Y92" s="2831">
        <v>839403</v>
      </c>
      <c r="Z92" s="2876">
        <v>1949978</v>
      </c>
      <c r="AA92" s="2876">
        <v>1134840</v>
      </c>
      <c r="AB92" s="2876">
        <v>593475</v>
      </c>
      <c r="AC92" s="2876">
        <v>579986</v>
      </c>
      <c r="AD92" s="2876">
        <v>735039</v>
      </c>
      <c r="AE92" s="2876">
        <v>2611826</v>
      </c>
      <c r="AF92" s="2876">
        <v>1126332</v>
      </c>
      <c r="AG92" s="2876">
        <v>702947</v>
      </c>
      <c r="AH92" s="2876">
        <v>850442</v>
      </c>
      <c r="AI92" s="2876">
        <v>1451146</v>
      </c>
      <c r="AJ92" s="2876">
        <v>1034764</v>
      </c>
      <c r="AK92" s="2831">
        <v>18796628</v>
      </c>
      <c r="AL92" s="2877">
        <v>54012</v>
      </c>
      <c r="AM92" s="2849">
        <v>-8.3000000000000007</v>
      </c>
      <c r="AN92" s="2869"/>
      <c r="AO92" s="2829">
        <v>94010</v>
      </c>
      <c r="AP92" s="2849">
        <v>-0.4</v>
      </c>
      <c r="AQ92" s="2876">
        <v>5109539</v>
      </c>
      <c r="AR92" s="2849">
        <v>-22.8</v>
      </c>
      <c r="AS92" s="2829">
        <v>13593079</v>
      </c>
      <c r="AT92" s="2849">
        <v>-1.1000000000000001</v>
      </c>
      <c r="AU92" s="2852">
        <v>0</v>
      </c>
      <c r="AV92" s="2851">
        <v>-7.36</v>
      </c>
      <c r="AW92" s="2852">
        <v>-0.73</v>
      </c>
      <c r="AX92" s="2869"/>
      <c r="AY92" s="2829">
        <v>4265982</v>
      </c>
      <c r="AZ92" s="2849">
        <v>-23.9</v>
      </c>
      <c r="BA92" s="2876">
        <v>14530646</v>
      </c>
      <c r="BB92" s="2849">
        <v>-2.2000000000000002</v>
      </c>
      <c r="BC92" s="2851">
        <v>-6.52</v>
      </c>
      <c r="BD92" s="2852">
        <v>-1.57</v>
      </c>
    </row>
    <row r="93" spans="1:56">
      <c r="A93" s="2875" t="s">
        <v>655</v>
      </c>
      <c r="B93" s="2903" t="s">
        <v>656</v>
      </c>
      <c r="C93" s="2829">
        <v>19505223</v>
      </c>
      <c r="D93" s="2829">
        <v>67476</v>
      </c>
      <c r="E93" s="2876">
        <v>5544</v>
      </c>
      <c r="F93" s="2877">
        <v>20325</v>
      </c>
      <c r="G93" s="2876">
        <v>5762</v>
      </c>
      <c r="H93" s="2876">
        <v>4700409</v>
      </c>
      <c r="I93" s="2876">
        <v>745744</v>
      </c>
      <c r="J93" s="2876">
        <v>38907</v>
      </c>
      <c r="K93" s="2876">
        <v>85221</v>
      </c>
      <c r="L93" s="2876">
        <v>578248</v>
      </c>
      <c r="M93" s="2876">
        <v>23227</v>
      </c>
      <c r="N93" s="2876">
        <v>179080</v>
      </c>
      <c r="O93" s="2876">
        <v>325621</v>
      </c>
      <c r="P93" s="2876">
        <v>254589</v>
      </c>
      <c r="Q93" s="2876">
        <v>1053654</v>
      </c>
      <c r="R93" s="2876">
        <v>88260</v>
      </c>
      <c r="S93" s="2876">
        <v>382598</v>
      </c>
      <c r="T93" s="2876">
        <v>220502</v>
      </c>
      <c r="U93" s="2876">
        <v>369208</v>
      </c>
      <c r="V93" s="2876">
        <v>82347</v>
      </c>
      <c r="W93" s="2876">
        <v>273205</v>
      </c>
      <c r="X93" s="2876">
        <v>896915</v>
      </c>
      <c r="Y93" s="2831">
        <v>752648</v>
      </c>
      <c r="Z93" s="2876">
        <v>2032050</v>
      </c>
      <c r="AA93" s="2876">
        <v>1142001</v>
      </c>
      <c r="AB93" s="2876">
        <v>556821</v>
      </c>
      <c r="AC93" s="2876">
        <v>592582</v>
      </c>
      <c r="AD93" s="2876">
        <v>726874</v>
      </c>
      <c r="AE93" s="2876">
        <v>2664016</v>
      </c>
      <c r="AF93" s="2876">
        <v>1132783</v>
      </c>
      <c r="AG93" s="2876">
        <v>695543</v>
      </c>
      <c r="AH93" s="2876">
        <v>866905</v>
      </c>
      <c r="AI93" s="2876">
        <v>1550125</v>
      </c>
      <c r="AJ93" s="2876">
        <v>1032553</v>
      </c>
      <c r="AK93" s="2831">
        <v>19441333</v>
      </c>
      <c r="AL93" s="2877">
        <v>63890</v>
      </c>
      <c r="AM93" s="2849">
        <v>3.5</v>
      </c>
      <c r="AN93" s="2869"/>
      <c r="AO93" s="2829">
        <v>93345</v>
      </c>
      <c r="AP93" s="2849">
        <v>-0.7</v>
      </c>
      <c r="AQ93" s="2876">
        <v>5458819</v>
      </c>
      <c r="AR93" s="2849">
        <v>6.8</v>
      </c>
      <c r="AS93" s="2829">
        <v>13889169</v>
      </c>
      <c r="AT93" s="2849">
        <v>2.2000000000000002</v>
      </c>
      <c r="AU93" s="2852">
        <v>0</v>
      </c>
      <c r="AV93" s="2851">
        <v>1.85</v>
      </c>
      <c r="AW93" s="2852">
        <v>1.57</v>
      </c>
      <c r="AX93" s="2869"/>
      <c r="AY93" s="2829">
        <v>4700409</v>
      </c>
      <c r="AZ93" s="2849">
        <v>10.199999999999999</v>
      </c>
      <c r="BA93" s="2876">
        <v>14740924</v>
      </c>
      <c r="BB93" s="2849">
        <v>1.4</v>
      </c>
      <c r="BC93" s="2851">
        <v>2.2999999999999998</v>
      </c>
      <c r="BD93" s="2852">
        <v>1.1200000000000001</v>
      </c>
    </row>
    <row r="94" spans="1:56">
      <c r="A94" s="2875" t="s">
        <v>657</v>
      </c>
      <c r="B94" s="2903" t="s">
        <v>1998</v>
      </c>
      <c r="C94" s="2829">
        <v>19372016</v>
      </c>
      <c r="D94" s="2829">
        <v>67990</v>
      </c>
      <c r="E94" s="2876">
        <v>5631</v>
      </c>
      <c r="F94" s="2877">
        <v>16065</v>
      </c>
      <c r="G94" s="2876">
        <v>5974</v>
      </c>
      <c r="H94" s="2876">
        <v>4722697</v>
      </c>
      <c r="I94" s="2876">
        <v>682298</v>
      </c>
      <c r="J94" s="2876">
        <v>37404</v>
      </c>
      <c r="K94" s="2876">
        <v>82399</v>
      </c>
      <c r="L94" s="2876">
        <v>588532</v>
      </c>
      <c r="M94" s="2876">
        <v>31866</v>
      </c>
      <c r="N94" s="2876">
        <v>178861</v>
      </c>
      <c r="O94" s="2876">
        <v>367770</v>
      </c>
      <c r="P94" s="2876">
        <v>249664</v>
      </c>
      <c r="Q94" s="2876">
        <v>1091634</v>
      </c>
      <c r="R94" s="2876">
        <v>69349</v>
      </c>
      <c r="S94" s="2876">
        <v>474956</v>
      </c>
      <c r="T94" s="2876">
        <v>190601</v>
      </c>
      <c r="U94" s="2876">
        <v>309122</v>
      </c>
      <c r="V94" s="2876">
        <v>87782</v>
      </c>
      <c r="W94" s="2876">
        <v>280457</v>
      </c>
      <c r="X94" s="2876">
        <v>761863</v>
      </c>
      <c r="Y94" s="2831">
        <v>730553</v>
      </c>
      <c r="Z94" s="2876">
        <v>2154417</v>
      </c>
      <c r="AA94" s="2876">
        <v>1076313</v>
      </c>
      <c r="AB94" s="2876">
        <v>534817</v>
      </c>
      <c r="AC94" s="2876">
        <v>621235</v>
      </c>
      <c r="AD94" s="2876">
        <v>700659</v>
      </c>
      <c r="AE94" s="2876">
        <v>2662325</v>
      </c>
      <c r="AF94" s="2876">
        <v>1104880</v>
      </c>
      <c r="AG94" s="2876">
        <v>689712</v>
      </c>
      <c r="AH94" s="2876">
        <v>881903</v>
      </c>
      <c r="AI94" s="2876">
        <v>1536639</v>
      </c>
      <c r="AJ94" s="2876">
        <v>1003982</v>
      </c>
      <c r="AK94" s="2831">
        <v>19277654</v>
      </c>
      <c r="AL94" s="2877">
        <v>94363</v>
      </c>
      <c r="AM94" s="2849">
        <v>-0.7</v>
      </c>
      <c r="AN94" s="2869"/>
      <c r="AO94" s="2829">
        <v>89685</v>
      </c>
      <c r="AP94" s="2849">
        <v>-3.9</v>
      </c>
      <c r="AQ94" s="2876">
        <v>5459223</v>
      </c>
      <c r="AR94" s="2849">
        <v>0</v>
      </c>
      <c r="AS94" s="2829">
        <v>13728745</v>
      </c>
      <c r="AT94" s="2849">
        <v>-1.2</v>
      </c>
      <c r="AU94" s="2852">
        <v>-0.02</v>
      </c>
      <c r="AV94" s="2851">
        <v>0</v>
      </c>
      <c r="AW94" s="2852">
        <v>-0.82</v>
      </c>
      <c r="AX94" s="2869"/>
      <c r="AY94" s="2829">
        <v>4722697</v>
      </c>
      <c r="AZ94" s="2849">
        <v>0.5</v>
      </c>
      <c r="BA94" s="2876">
        <v>14554957</v>
      </c>
      <c r="BB94" s="2849">
        <v>-1.3</v>
      </c>
      <c r="BC94" s="2851">
        <v>0.11</v>
      </c>
      <c r="BD94" s="2852">
        <v>-0.95</v>
      </c>
    </row>
    <row r="95" spans="1:56">
      <c r="A95" s="2875" t="s">
        <v>1999</v>
      </c>
      <c r="B95" s="2903" t="s">
        <v>2000</v>
      </c>
      <c r="C95" s="2829">
        <v>19505837</v>
      </c>
      <c r="D95" s="2829">
        <v>73672</v>
      </c>
      <c r="E95" s="2876">
        <v>5075</v>
      </c>
      <c r="F95" s="2877">
        <v>23992</v>
      </c>
      <c r="G95" s="2876">
        <v>5298</v>
      </c>
      <c r="H95" s="2876">
        <v>4699774</v>
      </c>
      <c r="I95" s="2876">
        <v>724074</v>
      </c>
      <c r="J95" s="2876">
        <v>38199</v>
      </c>
      <c r="K95" s="2876">
        <v>68629</v>
      </c>
      <c r="L95" s="2876">
        <v>567822</v>
      </c>
      <c r="M95" s="2876">
        <v>29618</v>
      </c>
      <c r="N95" s="2876">
        <v>140229</v>
      </c>
      <c r="O95" s="2876">
        <v>294808</v>
      </c>
      <c r="P95" s="2876">
        <v>263874</v>
      </c>
      <c r="Q95" s="2876">
        <v>1021358</v>
      </c>
      <c r="R95" s="2876">
        <v>39602</v>
      </c>
      <c r="S95" s="2876">
        <v>480822</v>
      </c>
      <c r="T95" s="2876">
        <v>266881</v>
      </c>
      <c r="U95" s="2876">
        <v>396150</v>
      </c>
      <c r="V95" s="2876">
        <v>61915</v>
      </c>
      <c r="W95" s="2876">
        <v>305794</v>
      </c>
      <c r="X95" s="2876">
        <v>697483</v>
      </c>
      <c r="Y95" s="2831">
        <v>743156</v>
      </c>
      <c r="Z95" s="2876">
        <v>2254577</v>
      </c>
      <c r="AA95" s="2876">
        <v>1161441</v>
      </c>
      <c r="AB95" s="2876">
        <v>558275</v>
      </c>
      <c r="AC95" s="2876">
        <v>601363</v>
      </c>
      <c r="AD95" s="2876">
        <v>694522</v>
      </c>
      <c r="AE95" s="2876">
        <v>2658098</v>
      </c>
      <c r="AF95" s="2876">
        <v>1122461</v>
      </c>
      <c r="AG95" s="2876">
        <v>665624</v>
      </c>
      <c r="AH95" s="2876">
        <v>829305</v>
      </c>
      <c r="AI95" s="2876">
        <v>1603383</v>
      </c>
      <c r="AJ95" s="2876">
        <v>1004801</v>
      </c>
      <c r="AK95" s="2831">
        <v>19402300</v>
      </c>
      <c r="AL95" s="2877">
        <v>103537</v>
      </c>
      <c r="AM95" s="2849">
        <v>0.7</v>
      </c>
      <c r="AN95" s="2869"/>
      <c r="AO95" s="2829">
        <v>102739</v>
      </c>
      <c r="AP95" s="2849">
        <v>14.6</v>
      </c>
      <c r="AQ95" s="2876">
        <v>5448229</v>
      </c>
      <c r="AR95" s="2849">
        <v>-0.2</v>
      </c>
      <c r="AS95" s="2829">
        <v>13851333</v>
      </c>
      <c r="AT95" s="2849">
        <v>0.9</v>
      </c>
      <c r="AU95" s="2852">
        <v>7.0000000000000007E-2</v>
      </c>
      <c r="AV95" s="2851">
        <v>-0.06</v>
      </c>
      <c r="AW95" s="2852">
        <v>0.63</v>
      </c>
      <c r="AX95" s="2869"/>
      <c r="AY95" s="2829">
        <v>4699774</v>
      </c>
      <c r="AZ95" s="2849">
        <v>-0.5</v>
      </c>
      <c r="BA95" s="2876">
        <v>14702526</v>
      </c>
      <c r="BB95" s="2849">
        <v>1</v>
      </c>
      <c r="BC95" s="2851">
        <v>-0.12</v>
      </c>
      <c r="BD95" s="2852">
        <v>0.76</v>
      </c>
    </row>
    <row r="96" spans="1:56" ht="12.75" customHeight="1">
      <c r="A96" s="2875" t="s">
        <v>2001</v>
      </c>
      <c r="B96" s="2903" t="s">
        <v>2002</v>
      </c>
      <c r="C96" s="2829">
        <v>19730511</v>
      </c>
      <c r="D96" s="2829">
        <v>68056</v>
      </c>
      <c r="E96" s="2876">
        <v>5099</v>
      </c>
      <c r="F96" s="2877">
        <v>17399</v>
      </c>
      <c r="G96" s="2876">
        <v>5751</v>
      </c>
      <c r="H96" s="2876">
        <v>4605755</v>
      </c>
      <c r="I96" s="2876">
        <v>755664</v>
      </c>
      <c r="J96" s="2876">
        <v>35580</v>
      </c>
      <c r="K96" s="2876">
        <v>68063</v>
      </c>
      <c r="L96" s="2876">
        <v>554188</v>
      </c>
      <c r="M96" s="2876">
        <v>27983</v>
      </c>
      <c r="N96" s="2876">
        <v>110862</v>
      </c>
      <c r="O96" s="2876">
        <v>311296</v>
      </c>
      <c r="P96" s="2876">
        <v>271871</v>
      </c>
      <c r="Q96" s="2876">
        <v>1001565</v>
      </c>
      <c r="R96" s="2876">
        <v>42859</v>
      </c>
      <c r="S96" s="2876">
        <v>391300</v>
      </c>
      <c r="T96" s="2876">
        <v>254820</v>
      </c>
      <c r="U96" s="2876">
        <v>411337</v>
      </c>
      <c r="V96" s="2876">
        <v>50306</v>
      </c>
      <c r="W96" s="2876">
        <v>318060</v>
      </c>
      <c r="X96" s="2876">
        <v>763823</v>
      </c>
      <c r="Y96" s="2831">
        <v>849323</v>
      </c>
      <c r="Z96" s="2876">
        <v>2242507</v>
      </c>
      <c r="AA96" s="2876">
        <v>1082114</v>
      </c>
      <c r="AB96" s="2876">
        <v>555305</v>
      </c>
      <c r="AC96" s="2876">
        <v>611322</v>
      </c>
      <c r="AD96" s="2876">
        <v>719691</v>
      </c>
      <c r="AE96" s="2876">
        <v>2864126</v>
      </c>
      <c r="AF96" s="2876">
        <v>1131700</v>
      </c>
      <c r="AG96" s="2876">
        <v>646283</v>
      </c>
      <c r="AH96" s="2876">
        <v>853391</v>
      </c>
      <c r="AI96" s="2876">
        <v>1597182</v>
      </c>
      <c r="AJ96" s="2876">
        <v>990538</v>
      </c>
      <c r="AK96" s="2831">
        <v>19609365</v>
      </c>
      <c r="AL96" s="2877">
        <v>121146</v>
      </c>
      <c r="AM96" s="2849">
        <v>1.2</v>
      </c>
      <c r="AN96" s="2869"/>
      <c r="AO96" s="2829">
        <v>90555</v>
      </c>
      <c r="AP96" s="2849">
        <v>-11.9</v>
      </c>
      <c r="AQ96" s="2876">
        <v>5460829</v>
      </c>
      <c r="AR96" s="2849">
        <v>0.2</v>
      </c>
      <c r="AS96" s="2829">
        <v>14057982</v>
      </c>
      <c r="AT96" s="2849">
        <v>1.5</v>
      </c>
      <c r="AU96" s="2852">
        <v>-0.06</v>
      </c>
      <c r="AV96" s="2851">
        <v>0.06</v>
      </c>
      <c r="AW96" s="2852">
        <v>1.06</v>
      </c>
      <c r="AX96" s="2869"/>
      <c r="AY96" s="2829">
        <v>4605755</v>
      </c>
      <c r="AZ96" s="2849">
        <v>-2</v>
      </c>
      <c r="BA96" s="2876">
        <v>15003611</v>
      </c>
      <c r="BB96" s="2849">
        <v>2</v>
      </c>
      <c r="BC96" s="2851">
        <v>-0.48</v>
      </c>
      <c r="BD96" s="2852">
        <v>1.54</v>
      </c>
    </row>
    <row r="97" spans="1:56" ht="13.5" customHeight="1">
      <c r="A97" s="2875" t="s">
        <v>2003</v>
      </c>
      <c r="B97" s="2903" t="s">
        <v>2261</v>
      </c>
      <c r="C97" s="2829">
        <v>20124452</v>
      </c>
      <c r="D97" s="2829">
        <v>65746</v>
      </c>
      <c r="E97" s="2876">
        <v>5384</v>
      </c>
      <c r="F97" s="2877">
        <v>18175</v>
      </c>
      <c r="G97" s="2876">
        <v>7326</v>
      </c>
      <c r="H97" s="2876">
        <v>4750493</v>
      </c>
      <c r="I97" s="2876">
        <v>760830</v>
      </c>
      <c r="J97" s="2876">
        <v>33814</v>
      </c>
      <c r="K97" s="2876">
        <v>66985</v>
      </c>
      <c r="L97" s="2876">
        <v>571137</v>
      </c>
      <c r="M97" s="2876">
        <v>29432</v>
      </c>
      <c r="N97" s="2876">
        <v>115394</v>
      </c>
      <c r="O97" s="2876">
        <v>350516</v>
      </c>
      <c r="P97" s="2876">
        <v>278160</v>
      </c>
      <c r="Q97" s="2876">
        <v>970977</v>
      </c>
      <c r="R97" s="2876">
        <v>43080</v>
      </c>
      <c r="S97" s="2876">
        <v>421250</v>
      </c>
      <c r="T97" s="2876">
        <v>287441</v>
      </c>
      <c r="U97" s="2876">
        <v>456475</v>
      </c>
      <c r="V97" s="2876">
        <v>47292</v>
      </c>
      <c r="W97" s="2876">
        <v>317711</v>
      </c>
      <c r="X97" s="2876">
        <v>858063</v>
      </c>
      <c r="Y97" s="2831">
        <v>883012</v>
      </c>
      <c r="Z97" s="2876">
        <v>2145704</v>
      </c>
      <c r="AA97" s="2876">
        <v>1242434</v>
      </c>
      <c r="AB97" s="2876">
        <v>553836</v>
      </c>
      <c r="AC97" s="2876">
        <v>610218</v>
      </c>
      <c r="AD97" s="2876">
        <v>705619</v>
      </c>
      <c r="AE97" s="2876">
        <v>2883317</v>
      </c>
      <c r="AF97" s="2876">
        <v>1154798</v>
      </c>
      <c r="AG97" s="2876">
        <v>643856</v>
      </c>
      <c r="AH97" s="2876">
        <v>824897</v>
      </c>
      <c r="AI97" s="2876">
        <v>1588617</v>
      </c>
      <c r="AJ97" s="2876">
        <v>1021849</v>
      </c>
      <c r="AK97" s="2831">
        <v>19963344</v>
      </c>
      <c r="AL97" s="2877">
        <v>161108</v>
      </c>
      <c r="AM97" s="2849">
        <v>2</v>
      </c>
      <c r="AN97" s="2869"/>
      <c r="AO97" s="2829">
        <v>89305</v>
      </c>
      <c r="AP97" s="2849">
        <v>-1.4</v>
      </c>
      <c r="AQ97" s="2876">
        <v>5640831</v>
      </c>
      <c r="AR97" s="2849">
        <v>3.3</v>
      </c>
      <c r="AS97" s="2829">
        <v>14233208</v>
      </c>
      <c r="AT97" s="2849">
        <v>1.2</v>
      </c>
      <c r="AU97" s="2852">
        <v>-0.01</v>
      </c>
      <c r="AV97" s="2851">
        <v>0.91</v>
      </c>
      <c r="AW97" s="2852">
        <v>0.89</v>
      </c>
      <c r="AX97" s="2869"/>
      <c r="AY97" s="2829">
        <v>4750493</v>
      </c>
      <c r="AZ97" s="2849">
        <v>3.1</v>
      </c>
      <c r="BA97" s="2876">
        <v>15212852</v>
      </c>
      <c r="BB97" s="2849">
        <v>1.4</v>
      </c>
      <c r="BC97" s="2851">
        <v>0.73</v>
      </c>
      <c r="BD97" s="2852">
        <v>1.06</v>
      </c>
    </row>
    <row r="98" spans="1:56">
      <c r="A98" s="2875" t="s">
        <v>2283</v>
      </c>
      <c r="B98" s="2903" t="s">
        <v>2262</v>
      </c>
      <c r="C98" s="2829">
        <v>20754269</v>
      </c>
      <c r="D98" s="2829">
        <v>74421</v>
      </c>
      <c r="E98" s="2876">
        <v>5622</v>
      </c>
      <c r="F98" s="2877">
        <v>21725</v>
      </c>
      <c r="G98" s="2876">
        <v>6404</v>
      </c>
      <c r="H98" s="2876">
        <v>4802782</v>
      </c>
      <c r="I98" s="2876">
        <v>698297</v>
      </c>
      <c r="J98" s="2876">
        <v>39327</v>
      </c>
      <c r="K98" s="2876">
        <v>63491</v>
      </c>
      <c r="L98" s="2876">
        <v>640317</v>
      </c>
      <c r="M98" s="2876">
        <v>28504</v>
      </c>
      <c r="N98" s="2876">
        <v>121538</v>
      </c>
      <c r="O98" s="2876">
        <v>453087</v>
      </c>
      <c r="P98" s="2876">
        <v>275347</v>
      </c>
      <c r="Q98" s="2876">
        <v>895425</v>
      </c>
      <c r="R98" s="2876">
        <v>43593</v>
      </c>
      <c r="S98" s="2876">
        <v>568117</v>
      </c>
      <c r="T98" s="2876">
        <v>187500</v>
      </c>
      <c r="U98" s="2876">
        <v>411917</v>
      </c>
      <c r="V98" s="2876">
        <v>47134</v>
      </c>
      <c r="W98" s="2876">
        <v>329190</v>
      </c>
      <c r="X98" s="2876">
        <v>994500</v>
      </c>
      <c r="Y98" s="2831">
        <v>870117</v>
      </c>
      <c r="Z98" s="2876">
        <v>2307287</v>
      </c>
      <c r="AA98" s="2876">
        <v>1213874</v>
      </c>
      <c r="AB98" s="2876">
        <v>517290</v>
      </c>
      <c r="AC98" s="2876">
        <v>601522</v>
      </c>
      <c r="AD98" s="2876">
        <v>713268</v>
      </c>
      <c r="AE98" s="2876">
        <v>2955365</v>
      </c>
      <c r="AF98" s="2876">
        <v>1255315</v>
      </c>
      <c r="AG98" s="2876">
        <v>657941</v>
      </c>
      <c r="AH98" s="2876">
        <v>898728</v>
      </c>
      <c r="AI98" s="2876">
        <v>1633544</v>
      </c>
      <c r="AJ98" s="2876">
        <v>1071980</v>
      </c>
      <c r="AK98" s="2831">
        <v>20601686</v>
      </c>
      <c r="AL98" s="2877">
        <v>152583</v>
      </c>
      <c r="AM98" s="2849">
        <v>3.1</v>
      </c>
      <c r="AN98" s="2869"/>
      <c r="AO98" s="2829">
        <v>101769</v>
      </c>
      <c r="AP98" s="2849">
        <v>14</v>
      </c>
      <c r="AQ98" s="2876">
        <v>5679303</v>
      </c>
      <c r="AR98" s="2849">
        <v>0.7</v>
      </c>
      <c r="AS98" s="2829">
        <v>14820615</v>
      </c>
      <c r="AT98" s="2849">
        <v>4.0999999999999996</v>
      </c>
      <c r="AU98" s="2852">
        <v>0.06</v>
      </c>
      <c r="AV98" s="2851">
        <v>0.19</v>
      </c>
      <c r="AW98" s="2852">
        <v>2.92</v>
      </c>
      <c r="AX98" s="2869"/>
      <c r="AY98" s="2829">
        <v>4802782</v>
      </c>
      <c r="AZ98" s="2849">
        <v>1.1000000000000001</v>
      </c>
      <c r="BA98" s="2876">
        <v>15798903</v>
      </c>
      <c r="BB98" s="2849">
        <v>3.9</v>
      </c>
      <c r="BC98" s="2851">
        <v>0.26</v>
      </c>
      <c r="BD98" s="2852">
        <v>2.91</v>
      </c>
    </row>
    <row r="99" spans="1:56">
      <c r="A99" s="2875" t="s">
        <v>2284</v>
      </c>
      <c r="B99" s="2903" t="s">
        <v>2263</v>
      </c>
      <c r="C99" s="2829">
        <v>20905687</v>
      </c>
      <c r="D99" s="2829">
        <v>82696</v>
      </c>
      <c r="E99" s="2876">
        <v>5551</v>
      </c>
      <c r="F99" s="2877">
        <v>26018</v>
      </c>
      <c r="G99" s="2876">
        <v>4708</v>
      </c>
      <c r="H99" s="2876">
        <v>4714586</v>
      </c>
      <c r="I99" s="2876">
        <v>757647</v>
      </c>
      <c r="J99" s="2876">
        <v>37116</v>
      </c>
      <c r="K99" s="2876">
        <v>72541</v>
      </c>
      <c r="L99" s="2876">
        <v>643521</v>
      </c>
      <c r="M99" s="2876">
        <v>36031</v>
      </c>
      <c r="N99" s="2876">
        <v>110804</v>
      </c>
      <c r="O99" s="2876">
        <v>365946</v>
      </c>
      <c r="P99" s="2876">
        <v>271120</v>
      </c>
      <c r="Q99" s="2876">
        <v>907155</v>
      </c>
      <c r="R99" s="2876">
        <v>33325</v>
      </c>
      <c r="S99" s="2876">
        <v>491445</v>
      </c>
      <c r="T99" s="2876">
        <v>157950</v>
      </c>
      <c r="U99" s="2876">
        <v>431523</v>
      </c>
      <c r="V99" s="2876">
        <v>50643</v>
      </c>
      <c r="W99" s="2876">
        <v>347818</v>
      </c>
      <c r="X99" s="2876">
        <v>965621</v>
      </c>
      <c r="Y99" s="2831">
        <v>951946</v>
      </c>
      <c r="Z99" s="2876">
        <v>2387347</v>
      </c>
      <c r="AA99" s="2876">
        <v>1184418</v>
      </c>
      <c r="AB99" s="2876">
        <v>547462</v>
      </c>
      <c r="AC99" s="2876">
        <v>599600</v>
      </c>
      <c r="AD99" s="2876">
        <v>684436</v>
      </c>
      <c r="AE99" s="2876">
        <v>2988356</v>
      </c>
      <c r="AF99" s="2876">
        <v>1343080</v>
      </c>
      <c r="AG99" s="2876">
        <v>662703</v>
      </c>
      <c r="AH99" s="2876">
        <v>919188</v>
      </c>
      <c r="AI99" s="2876">
        <v>1702285</v>
      </c>
      <c r="AJ99" s="2876">
        <v>1043100</v>
      </c>
      <c r="AK99" s="2831">
        <v>20813100</v>
      </c>
      <c r="AL99" s="2877">
        <v>92586</v>
      </c>
      <c r="AM99" s="2849">
        <v>0.7</v>
      </c>
      <c r="AN99" s="2869"/>
      <c r="AO99" s="2829">
        <v>114264</v>
      </c>
      <c r="AP99" s="2849">
        <v>12.3</v>
      </c>
      <c r="AQ99" s="2876">
        <v>5671240</v>
      </c>
      <c r="AR99" s="2849">
        <v>-0.1</v>
      </c>
      <c r="AS99" s="2829">
        <v>15027596</v>
      </c>
      <c r="AT99" s="2849">
        <v>1.4</v>
      </c>
      <c r="AU99" s="2852">
        <v>0.06</v>
      </c>
      <c r="AV99" s="2851">
        <v>-0.04</v>
      </c>
      <c r="AW99" s="2852">
        <v>1</v>
      </c>
      <c r="AX99" s="2869"/>
      <c r="AY99" s="2829">
        <v>4714586</v>
      </c>
      <c r="AZ99" s="2849">
        <v>-1.8</v>
      </c>
      <c r="BA99" s="2876">
        <v>16098515</v>
      </c>
      <c r="BB99" s="2849">
        <v>1.9</v>
      </c>
      <c r="BC99" s="2851">
        <v>-0.42</v>
      </c>
      <c r="BD99" s="2852">
        <v>1.44</v>
      </c>
    </row>
    <row r="100" spans="1:56">
      <c r="A100" s="2875" t="s">
        <v>903</v>
      </c>
      <c r="B100" s="2903" t="s">
        <v>2264</v>
      </c>
      <c r="C100" s="2829">
        <v>21265160</v>
      </c>
      <c r="D100" s="2829">
        <v>80290</v>
      </c>
      <c r="E100" s="2876">
        <v>5776</v>
      </c>
      <c r="F100" s="2877">
        <v>25117</v>
      </c>
      <c r="G100" s="2876">
        <v>4380</v>
      </c>
      <c r="H100" s="2876">
        <v>4866116</v>
      </c>
      <c r="I100" s="2876">
        <v>798242</v>
      </c>
      <c r="J100" s="2876">
        <v>36633</v>
      </c>
      <c r="K100" s="2876">
        <v>74534</v>
      </c>
      <c r="L100" s="2876">
        <v>652651</v>
      </c>
      <c r="M100" s="2876">
        <v>39996</v>
      </c>
      <c r="N100" s="2876">
        <v>113422</v>
      </c>
      <c r="O100" s="2876">
        <v>408248</v>
      </c>
      <c r="P100" s="2876">
        <v>277240</v>
      </c>
      <c r="Q100" s="2876">
        <v>961163</v>
      </c>
      <c r="R100" s="2876">
        <v>41890</v>
      </c>
      <c r="S100" s="2876">
        <v>435172</v>
      </c>
      <c r="T100" s="2876">
        <v>159671</v>
      </c>
      <c r="U100" s="2876">
        <v>481473</v>
      </c>
      <c r="V100" s="2876">
        <v>45466</v>
      </c>
      <c r="W100" s="2876">
        <v>340316</v>
      </c>
      <c r="X100" s="2876">
        <v>981174</v>
      </c>
      <c r="Y100" s="2831">
        <v>943050</v>
      </c>
      <c r="Z100" s="2876">
        <v>2338155</v>
      </c>
      <c r="AA100" s="2876">
        <v>1195949</v>
      </c>
      <c r="AB100" s="2876">
        <v>596366</v>
      </c>
      <c r="AC100" s="2876">
        <v>575864</v>
      </c>
      <c r="AD100" s="2876">
        <v>674976</v>
      </c>
      <c r="AE100" s="2876">
        <v>3123842</v>
      </c>
      <c r="AF100" s="2876">
        <v>1387847</v>
      </c>
      <c r="AG100" s="2876">
        <v>652694</v>
      </c>
      <c r="AH100" s="2876">
        <v>999381</v>
      </c>
      <c r="AI100" s="2876">
        <v>1663051</v>
      </c>
      <c r="AJ100" s="2876">
        <v>1053526</v>
      </c>
      <c r="AK100" s="2831">
        <v>21167555</v>
      </c>
      <c r="AL100" s="2877">
        <v>97605</v>
      </c>
      <c r="AM100" s="2849">
        <v>1.7</v>
      </c>
      <c r="AN100" s="2869"/>
      <c r="AO100" s="2829">
        <v>111183</v>
      </c>
      <c r="AP100" s="2849">
        <v>-2.7</v>
      </c>
      <c r="AQ100" s="2876">
        <v>5813546</v>
      </c>
      <c r="AR100" s="2849">
        <v>2.5</v>
      </c>
      <c r="AS100" s="2829">
        <v>15242826</v>
      </c>
      <c r="AT100" s="2849">
        <v>1.4</v>
      </c>
      <c r="AU100" s="2852">
        <v>-0.01</v>
      </c>
      <c r="AV100" s="2851">
        <v>0.68</v>
      </c>
      <c r="AW100" s="2852">
        <v>1.03</v>
      </c>
      <c r="AX100" s="2869"/>
      <c r="AY100" s="2829">
        <v>4866116</v>
      </c>
      <c r="AZ100" s="2849">
        <v>3.2</v>
      </c>
      <c r="BA100" s="2876">
        <v>16301439</v>
      </c>
      <c r="BB100" s="2849">
        <v>1.3</v>
      </c>
      <c r="BC100" s="2851">
        <v>0.72</v>
      </c>
      <c r="BD100" s="2852">
        <v>0.97</v>
      </c>
    </row>
    <row r="101" spans="1:56" s="2906" customFormat="1" ht="12">
      <c r="A101" s="2904" t="s">
        <v>1527</v>
      </c>
      <c r="B101" s="2905" t="s">
        <v>2265</v>
      </c>
      <c r="C101" s="2829">
        <v>21288785</v>
      </c>
      <c r="D101" s="2829">
        <v>74724</v>
      </c>
      <c r="E101" s="2876">
        <v>5241</v>
      </c>
      <c r="F101" s="2877">
        <v>25880</v>
      </c>
      <c r="G101" s="2876">
        <v>3916</v>
      </c>
      <c r="H101" s="2876">
        <v>4900387</v>
      </c>
      <c r="I101" s="2876">
        <v>755616</v>
      </c>
      <c r="J101" s="2876">
        <v>37020</v>
      </c>
      <c r="K101" s="2876">
        <v>68708</v>
      </c>
      <c r="L101" s="2876">
        <v>634510</v>
      </c>
      <c r="M101" s="2876">
        <v>37671</v>
      </c>
      <c r="N101" s="2876">
        <v>119177</v>
      </c>
      <c r="O101" s="2876">
        <v>432828</v>
      </c>
      <c r="P101" s="2876">
        <v>282751</v>
      </c>
      <c r="Q101" s="2876">
        <v>1037037</v>
      </c>
      <c r="R101" s="2876">
        <v>43778</v>
      </c>
      <c r="S101" s="2876">
        <v>443284</v>
      </c>
      <c r="T101" s="2876">
        <v>150635</v>
      </c>
      <c r="U101" s="2876">
        <v>491550</v>
      </c>
      <c r="V101" s="2876">
        <v>39543</v>
      </c>
      <c r="W101" s="2876">
        <v>326276</v>
      </c>
      <c r="X101" s="2876">
        <v>979058</v>
      </c>
      <c r="Y101" s="2831">
        <v>884590</v>
      </c>
      <c r="Z101" s="2876">
        <v>2187211</v>
      </c>
      <c r="AA101" s="2876">
        <v>1204061</v>
      </c>
      <c r="AB101" s="2876">
        <v>623237</v>
      </c>
      <c r="AC101" s="2876">
        <v>611781</v>
      </c>
      <c r="AD101" s="2876">
        <v>669520</v>
      </c>
      <c r="AE101" s="2876">
        <v>3038468</v>
      </c>
      <c r="AF101" s="2876">
        <v>1454916</v>
      </c>
      <c r="AG101" s="2876">
        <v>651469</v>
      </c>
      <c r="AH101" s="2876">
        <v>859478</v>
      </c>
      <c r="AI101" s="2876">
        <v>1969406</v>
      </c>
      <c r="AJ101" s="2876">
        <v>1040708</v>
      </c>
      <c r="AK101" s="2831">
        <v>21184051</v>
      </c>
      <c r="AL101" s="2877">
        <v>104734</v>
      </c>
      <c r="AM101" s="2849">
        <v>0.1</v>
      </c>
      <c r="AO101" s="2829">
        <v>105845</v>
      </c>
      <c r="AP101" s="2849">
        <v>-4.8</v>
      </c>
      <c r="AQ101" s="2876">
        <v>5788893</v>
      </c>
      <c r="AR101" s="2849">
        <v>-0.4</v>
      </c>
      <c r="AS101" s="2829">
        <v>15289313</v>
      </c>
      <c r="AT101" s="2849">
        <v>0.3</v>
      </c>
      <c r="AU101" s="2852">
        <v>-0.03</v>
      </c>
      <c r="AV101" s="2852">
        <v>-0.12</v>
      </c>
      <c r="AW101" s="2852">
        <v>0.22</v>
      </c>
      <c r="AY101" s="2829">
        <v>4900387</v>
      </c>
      <c r="AZ101" s="2849">
        <v>0.7</v>
      </c>
      <c r="BA101" s="2876">
        <v>16283663</v>
      </c>
      <c r="BB101" s="2849">
        <v>-0.1</v>
      </c>
      <c r="BC101" s="2851">
        <v>0.16</v>
      </c>
      <c r="BD101" s="2852">
        <v>-0.08</v>
      </c>
    </row>
    <row r="102" spans="1:56" ht="12" customHeight="1">
      <c r="A102" s="2907" t="s">
        <v>2170</v>
      </c>
      <c r="B102" s="2908" t="s">
        <v>2267</v>
      </c>
      <c r="C102" s="2853">
        <v>21383841</v>
      </c>
      <c r="D102" s="2853">
        <v>71964</v>
      </c>
      <c r="E102" s="2898">
        <v>5166</v>
      </c>
      <c r="F102" s="2899">
        <v>24057</v>
      </c>
      <c r="G102" s="2898">
        <v>3582</v>
      </c>
      <c r="H102" s="2898">
        <v>4826247</v>
      </c>
      <c r="I102" s="2898">
        <v>700769</v>
      </c>
      <c r="J102" s="2898">
        <v>34799</v>
      </c>
      <c r="K102" s="2898">
        <v>70722</v>
      </c>
      <c r="L102" s="2898">
        <v>793228</v>
      </c>
      <c r="M102" s="2898">
        <v>33374</v>
      </c>
      <c r="N102" s="2898">
        <v>105658</v>
      </c>
      <c r="O102" s="2898">
        <v>395800</v>
      </c>
      <c r="P102" s="2898">
        <v>263897</v>
      </c>
      <c r="Q102" s="2898">
        <v>1006715</v>
      </c>
      <c r="R102" s="2898">
        <v>32712</v>
      </c>
      <c r="S102" s="2898">
        <v>389142</v>
      </c>
      <c r="T102" s="2898">
        <v>180486</v>
      </c>
      <c r="U102" s="2898">
        <v>472538</v>
      </c>
      <c r="V102" s="2898">
        <v>37772</v>
      </c>
      <c r="W102" s="2898">
        <v>308635</v>
      </c>
      <c r="X102" s="2898">
        <v>968784</v>
      </c>
      <c r="Y102" s="2862">
        <v>891997</v>
      </c>
      <c r="Z102" s="2898">
        <v>2114203</v>
      </c>
      <c r="AA102" s="2898">
        <v>1381529</v>
      </c>
      <c r="AB102" s="2898">
        <v>559640</v>
      </c>
      <c r="AC102" s="2898">
        <v>628998</v>
      </c>
      <c r="AD102" s="2898">
        <v>667415</v>
      </c>
      <c r="AE102" s="2898">
        <v>3009438</v>
      </c>
      <c r="AF102" s="2898">
        <v>1519869</v>
      </c>
      <c r="AG102" s="2898">
        <v>660380</v>
      </c>
      <c r="AH102" s="2898">
        <v>873594</v>
      </c>
      <c r="AI102" s="2898">
        <v>2036928</v>
      </c>
      <c r="AJ102" s="2898">
        <v>1034848</v>
      </c>
      <c r="AK102" s="2862">
        <v>21278639</v>
      </c>
      <c r="AL102" s="2899">
        <v>105202</v>
      </c>
      <c r="AM102" s="2854">
        <v>0.4</v>
      </c>
      <c r="AO102" s="2853">
        <v>101187</v>
      </c>
      <c r="AP102" s="2854">
        <v>-4.4000000000000004</v>
      </c>
      <c r="AQ102" s="2898">
        <v>5721826</v>
      </c>
      <c r="AR102" s="2854">
        <v>-1.2</v>
      </c>
      <c r="AS102" s="2853">
        <v>15455626</v>
      </c>
      <c r="AT102" s="2854">
        <v>1.1000000000000001</v>
      </c>
      <c r="AU102" s="2856">
        <v>-0.02</v>
      </c>
      <c r="AV102" s="2856">
        <v>-0.32</v>
      </c>
      <c r="AW102" s="2856">
        <v>0.78</v>
      </c>
      <c r="AX102" s="2869"/>
      <c r="AY102" s="2853">
        <v>4826247</v>
      </c>
      <c r="AZ102" s="2854">
        <v>-1.5</v>
      </c>
      <c r="BA102" s="2898">
        <v>16452392</v>
      </c>
      <c r="BB102" s="2854">
        <v>1</v>
      </c>
      <c r="BC102" s="2855">
        <v>-0.35</v>
      </c>
      <c r="BD102" s="2856">
        <v>0.79</v>
      </c>
    </row>
  </sheetData>
  <mergeCells count="51">
    <mergeCell ref="AJ4:AJ5"/>
    <mergeCell ref="AK4:AK5"/>
    <mergeCell ref="AL4:AL5"/>
    <mergeCell ref="AU4:AW4"/>
    <mergeCell ref="BC4:BD4"/>
    <mergeCell ref="AH4:AH5"/>
    <mergeCell ref="AI4:AI5"/>
    <mergeCell ref="X4:X6"/>
    <mergeCell ref="Y4:Y5"/>
    <mergeCell ref="Z4:Z5"/>
    <mergeCell ref="AA4:AA5"/>
    <mergeCell ref="AB4:AB5"/>
    <mergeCell ref="AC4:AC5"/>
    <mergeCell ref="AD4:AD5"/>
    <mergeCell ref="AE4:AE5"/>
    <mergeCell ref="AF4:AF6"/>
    <mergeCell ref="AG4:AG5"/>
    <mergeCell ref="X66:X68"/>
    <mergeCell ref="Y66:Y67"/>
    <mergeCell ref="Z66:Z67"/>
    <mergeCell ref="AA66:AA67"/>
    <mergeCell ref="AB66:AB67"/>
    <mergeCell ref="AC87:AC88"/>
    <mergeCell ref="AE66:AE67"/>
    <mergeCell ref="AF66:AF68"/>
    <mergeCell ref="AG66:AG67"/>
    <mergeCell ref="AH66:AH67"/>
    <mergeCell ref="AD87:AD88"/>
    <mergeCell ref="AE87:AE88"/>
    <mergeCell ref="AF87:AF89"/>
    <mergeCell ref="AG87:AG88"/>
    <mergeCell ref="AH87:AH88"/>
    <mergeCell ref="AC66:AC67"/>
    <mergeCell ref="AD66:AD67"/>
    <mergeCell ref="AI87:AI88"/>
    <mergeCell ref="AK66:AK67"/>
    <mergeCell ref="AL66:AL67"/>
    <mergeCell ref="AU66:AW66"/>
    <mergeCell ref="BC66:BD66"/>
    <mergeCell ref="AJ87:AJ88"/>
    <mergeCell ref="AK87:AK88"/>
    <mergeCell ref="AL87:AL88"/>
    <mergeCell ref="AU87:AW87"/>
    <mergeCell ref="BC87:BD87"/>
    <mergeCell ref="AJ66:AJ67"/>
    <mergeCell ref="AI66:AI67"/>
    <mergeCell ref="X87:X89"/>
    <mergeCell ref="Y87:Y88"/>
    <mergeCell ref="Z87:Z88"/>
    <mergeCell ref="AA87:AA88"/>
    <mergeCell ref="AB87:AB88"/>
  </mergeCells>
  <phoneticPr fontId="2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BE102"/>
  <sheetViews>
    <sheetView topLeftCell="A82" workbookViewId="0">
      <selection activeCell="AQ21" sqref="A21:AQ22"/>
    </sheetView>
  </sheetViews>
  <sheetFormatPr defaultRowHeight="13.5"/>
  <cols>
    <col min="1" max="1" width="9.5" style="776" customWidth="1"/>
    <col min="2" max="2" width="10.625" style="2950" customWidth="1"/>
    <col min="3" max="3" width="10.625" style="776" customWidth="1"/>
    <col min="4" max="36" width="9.5" style="776" customWidth="1"/>
    <col min="37" max="37" width="10.625" style="776" customWidth="1"/>
    <col min="38" max="39" width="9.5" style="776" customWidth="1"/>
    <col min="40" max="40" width="8.625" style="776" customWidth="1"/>
    <col min="41" max="41" width="11.5" style="776" bestFit="1" customWidth="1"/>
    <col min="42" max="42" width="9.5" style="776" bestFit="1" customWidth="1"/>
    <col min="43" max="43" width="10" style="776" customWidth="1"/>
    <col min="44" max="44" width="9.25" style="776" bestFit="1" customWidth="1"/>
    <col min="45" max="45" width="10.25" style="776" customWidth="1"/>
    <col min="46" max="46" width="9.5" style="776" bestFit="1" customWidth="1"/>
    <col min="47" max="49" width="9.125" style="776" customWidth="1"/>
    <col min="50" max="50" width="8.625" style="776" customWidth="1"/>
    <col min="51" max="51" width="11" style="776" customWidth="1"/>
    <col min="52" max="52" width="9.375" style="776" bestFit="1" customWidth="1"/>
    <col min="53" max="53" width="10.25" style="776" customWidth="1"/>
    <col min="54" max="54" width="9.5" style="776" bestFit="1" customWidth="1"/>
    <col min="55" max="16384" width="9" style="776"/>
  </cols>
  <sheetData>
    <row r="1" spans="1:56" ht="14.25">
      <c r="A1" s="2781" t="s">
        <v>1995</v>
      </c>
      <c r="B1" s="2909"/>
      <c r="C1" s="2910"/>
      <c r="D1" s="2910"/>
      <c r="E1" s="2910"/>
      <c r="F1" s="2910"/>
      <c r="G1" s="2640" t="s">
        <v>93</v>
      </c>
      <c r="H1" s="2910"/>
      <c r="I1" s="2910"/>
      <c r="J1" s="2910"/>
      <c r="K1" s="2910"/>
      <c r="L1" s="2910"/>
      <c r="M1" s="2910"/>
      <c r="N1" s="2910"/>
      <c r="O1" s="2910"/>
      <c r="P1" s="2910"/>
      <c r="Q1" s="2910"/>
      <c r="R1" s="2910"/>
      <c r="S1" s="2910"/>
      <c r="T1" s="2910"/>
      <c r="U1" s="2910"/>
      <c r="V1" s="2910"/>
      <c r="W1" s="2910"/>
      <c r="X1" s="2910"/>
      <c r="Y1" s="2910"/>
      <c r="Z1" s="2910"/>
      <c r="AA1" s="2910"/>
      <c r="AB1" s="2910"/>
      <c r="AC1" s="2910"/>
      <c r="AD1" s="2910"/>
      <c r="AE1" s="2910"/>
      <c r="AF1" s="2910"/>
      <c r="AG1" s="2910"/>
      <c r="AH1" s="2910"/>
      <c r="AI1" s="2910"/>
      <c r="AJ1" s="2910"/>
      <c r="AK1" s="2910"/>
      <c r="AL1" s="2910"/>
      <c r="AM1" s="2910"/>
      <c r="AN1" s="2910"/>
      <c r="AO1" s="2910"/>
      <c r="AP1" s="2910"/>
      <c r="AQ1" s="2910"/>
      <c r="AR1" s="2910"/>
      <c r="AS1" s="2910"/>
      <c r="AT1" s="2910"/>
      <c r="AU1" s="2910"/>
      <c r="AV1" s="2910"/>
      <c r="AW1" s="2910"/>
      <c r="AX1" s="2910"/>
      <c r="AY1" s="2910"/>
      <c r="AZ1" s="2910"/>
      <c r="BA1" s="2910"/>
      <c r="BB1" s="2910"/>
      <c r="BC1" s="2910"/>
      <c r="BD1" s="2910"/>
    </row>
    <row r="2" spans="1:56">
      <c r="A2" s="2640"/>
      <c r="B2" s="2909"/>
      <c r="C2" s="2910"/>
      <c r="D2" s="2910"/>
      <c r="E2" s="2910"/>
      <c r="F2" s="2910"/>
      <c r="G2" s="2910"/>
      <c r="H2" s="2910"/>
      <c r="I2" s="2910"/>
      <c r="J2" s="2910"/>
      <c r="K2" s="2910"/>
      <c r="L2" s="2910"/>
      <c r="M2" s="2910"/>
      <c r="N2" s="2910"/>
      <c r="O2" s="2910"/>
      <c r="P2" s="2910"/>
      <c r="Q2" s="2910"/>
      <c r="R2" s="2910"/>
      <c r="S2" s="2910"/>
      <c r="T2" s="2910"/>
      <c r="U2" s="2910"/>
      <c r="V2" s="2910"/>
      <c r="W2" s="2910"/>
      <c r="X2" s="2910"/>
      <c r="Y2" s="2910"/>
      <c r="Z2" s="2910"/>
      <c r="AA2" s="2910"/>
      <c r="AB2" s="2910"/>
      <c r="AC2" s="2910"/>
      <c r="AD2" s="2910"/>
      <c r="AE2" s="2910"/>
      <c r="AF2" s="2910"/>
      <c r="AG2" s="2910"/>
      <c r="AH2" s="2910"/>
      <c r="AI2" s="2910"/>
      <c r="AJ2" s="2910"/>
      <c r="AK2" s="2910"/>
      <c r="AL2" s="2911"/>
      <c r="AM2" s="2911" t="s">
        <v>412</v>
      </c>
      <c r="AN2" s="2910"/>
      <c r="AO2" s="2910"/>
      <c r="AP2" s="2910"/>
      <c r="AQ2" s="2910"/>
      <c r="AR2" s="2910"/>
      <c r="AS2" s="2910"/>
      <c r="AT2" s="2910"/>
      <c r="AU2" s="2910"/>
      <c r="AV2" s="2910"/>
      <c r="AW2" s="2911" t="s">
        <v>412</v>
      </c>
      <c r="AX2" s="2910"/>
      <c r="AY2" s="2910"/>
      <c r="AZ2" s="2910"/>
      <c r="BA2" s="2910"/>
      <c r="BB2" s="2910"/>
      <c r="BC2" s="2910"/>
      <c r="BD2" s="2911" t="s">
        <v>412</v>
      </c>
    </row>
    <row r="3" spans="1:56" s="2783" customFormat="1" ht="6.75" customHeight="1">
      <c r="A3" s="2645"/>
      <c r="B3" s="2646"/>
      <c r="C3" s="2786"/>
      <c r="D3" s="2787"/>
      <c r="E3" s="2787"/>
      <c r="F3" s="2787"/>
      <c r="G3" s="2787"/>
      <c r="H3" s="2787"/>
      <c r="I3" s="2787"/>
      <c r="J3" s="2787"/>
      <c r="K3" s="2787"/>
      <c r="L3" s="2787"/>
      <c r="M3" s="2787"/>
      <c r="N3" s="2787"/>
      <c r="O3" s="2787"/>
      <c r="P3" s="2787"/>
      <c r="Q3" s="2787"/>
      <c r="R3" s="2787"/>
      <c r="S3" s="2787"/>
      <c r="T3" s="2787"/>
      <c r="U3" s="2787"/>
      <c r="V3" s="2787"/>
      <c r="W3" s="2787"/>
      <c r="X3" s="2787"/>
      <c r="Y3" s="2787"/>
      <c r="Z3" s="2787"/>
      <c r="AA3" s="2787"/>
      <c r="AB3" s="2787"/>
      <c r="AC3" s="2787"/>
      <c r="AD3" s="2787"/>
      <c r="AE3" s="2787"/>
      <c r="AF3" s="2787"/>
      <c r="AG3" s="2787"/>
      <c r="AH3" s="2787"/>
      <c r="AI3" s="2787"/>
      <c r="AJ3" s="2787"/>
      <c r="AK3" s="2787"/>
      <c r="AL3" s="2788"/>
      <c r="AM3" s="2789"/>
      <c r="AO3" s="2790"/>
      <c r="AP3" s="2791"/>
      <c r="AQ3" s="2790"/>
      <c r="AR3" s="2791"/>
      <c r="AS3" s="2790"/>
      <c r="AT3" s="2791"/>
      <c r="AU3" s="2790"/>
      <c r="AV3" s="2792"/>
      <c r="AW3" s="2791"/>
      <c r="AY3" s="2790"/>
      <c r="AZ3" s="2791"/>
      <c r="BA3" s="2790"/>
      <c r="BB3" s="2791"/>
      <c r="BC3" s="2790"/>
      <c r="BD3" s="2791"/>
    </row>
    <row r="4" spans="1:56" s="2783" customFormat="1" ht="18.75" customHeight="1">
      <c r="A4" s="2654" t="s">
        <v>105</v>
      </c>
      <c r="B4" s="2655"/>
      <c r="C4" s="2793" t="s">
        <v>413</v>
      </c>
      <c r="D4" s="2794" t="s">
        <v>414</v>
      </c>
      <c r="E4" s="2794" t="s">
        <v>415</v>
      </c>
      <c r="F4" s="2794" t="s">
        <v>416</v>
      </c>
      <c r="G4" s="2881" t="s">
        <v>417</v>
      </c>
      <c r="H4" s="2793" t="s">
        <v>418</v>
      </c>
      <c r="I4" s="2787"/>
      <c r="J4" s="2787"/>
      <c r="K4" s="2787"/>
      <c r="L4" s="2787"/>
      <c r="M4" s="2787"/>
      <c r="N4" s="2787"/>
      <c r="O4" s="2787"/>
      <c r="P4" s="2787"/>
      <c r="Q4" s="2787"/>
      <c r="R4" s="2787"/>
      <c r="S4" s="2787"/>
      <c r="T4" s="2787"/>
      <c r="U4" s="2787"/>
      <c r="V4" s="2787"/>
      <c r="W4" s="2788"/>
      <c r="X4" s="3915" t="s">
        <v>1019</v>
      </c>
      <c r="Y4" s="3915" t="s">
        <v>419</v>
      </c>
      <c r="Z4" s="3915" t="s">
        <v>1020</v>
      </c>
      <c r="AA4" s="3915" t="s">
        <v>1021</v>
      </c>
      <c r="AB4" s="3915" t="s">
        <v>1022</v>
      </c>
      <c r="AC4" s="3915" t="s">
        <v>1023</v>
      </c>
      <c r="AD4" s="3915" t="s">
        <v>1024</v>
      </c>
      <c r="AE4" s="3922" t="s">
        <v>1025</v>
      </c>
      <c r="AF4" s="3915" t="s">
        <v>1026</v>
      </c>
      <c r="AG4" s="3915" t="s">
        <v>225</v>
      </c>
      <c r="AH4" s="3915" t="s">
        <v>1027</v>
      </c>
      <c r="AI4" s="3915" t="s">
        <v>1028</v>
      </c>
      <c r="AJ4" s="3912" t="s">
        <v>1029</v>
      </c>
      <c r="AK4" s="3915" t="s">
        <v>420</v>
      </c>
      <c r="AL4" s="3917" t="s">
        <v>421</v>
      </c>
      <c r="AM4" s="2795" t="s">
        <v>422</v>
      </c>
      <c r="AO4" s="2797" t="s">
        <v>643</v>
      </c>
      <c r="AP4" s="2798"/>
      <c r="AQ4" s="2797" t="s">
        <v>644</v>
      </c>
      <c r="AR4" s="2798"/>
      <c r="AS4" s="2797" t="s">
        <v>645</v>
      </c>
      <c r="AT4" s="2798"/>
      <c r="AU4" s="3919" t="s">
        <v>646</v>
      </c>
      <c r="AV4" s="3919"/>
      <c r="AW4" s="3919"/>
      <c r="AY4" s="2797" t="s">
        <v>418</v>
      </c>
      <c r="AZ4" s="2798"/>
      <c r="BA4" s="2797" t="s">
        <v>647</v>
      </c>
      <c r="BB4" s="2798"/>
      <c r="BC4" s="3920" t="s">
        <v>646</v>
      </c>
      <c r="BD4" s="3921"/>
    </row>
    <row r="5" spans="1:56" s="2783" customFormat="1" ht="21" customHeight="1">
      <c r="A5" s="2654"/>
      <c r="B5" s="2655"/>
      <c r="C5" s="2793"/>
      <c r="D5" s="2795"/>
      <c r="E5" s="2795"/>
      <c r="F5" s="2795"/>
      <c r="G5" s="2881"/>
      <c r="H5" s="2795"/>
      <c r="I5" s="2800" t="s">
        <v>1030</v>
      </c>
      <c r="J5" s="2801" t="s">
        <v>1031</v>
      </c>
      <c r="K5" s="2800" t="s">
        <v>1032</v>
      </c>
      <c r="L5" s="2800" t="s">
        <v>1033</v>
      </c>
      <c r="M5" s="2800" t="s">
        <v>1034</v>
      </c>
      <c r="N5" s="2800" t="s">
        <v>1035</v>
      </c>
      <c r="O5" s="2800" t="s">
        <v>1036</v>
      </c>
      <c r="P5" s="2800" t="s">
        <v>1037</v>
      </c>
      <c r="Q5" s="2800" t="s">
        <v>1038</v>
      </c>
      <c r="R5" s="2800" t="s">
        <v>1039</v>
      </c>
      <c r="S5" s="2800" t="s">
        <v>1040</v>
      </c>
      <c r="T5" s="2800" t="s">
        <v>1041</v>
      </c>
      <c r="U5" s="2800" t="s">
        <v>1042</v>
      </c>
      <c r="V5" s="2789" t="s">
        <v>1043</v>
      </c>
      <c r="W5" s="2800" t="s">
        <v>1044</v>
      </c>
      <c r="X5" s="3916"/>
      <c r="Y5" s="3916"/>
      <c r="Z5" s="3916"/>
      <c r="AA5" s="3916"/>
      <c r="AB5" s="3916"/>
      <c r="AC5" s="3916"/>
      <c r="AD5" s="3916"/>
      <c r="AE5" s="3923"/>
      <c r="AF5" s="3916"/>
      <c r="AG5" s="3916"/>
      <c r="AH5" s="3916"/>
      <c r="AI5" s="3916"/>
      <c r="AJ5" s="3913"/>
      <c r="AK5" s="3916"/>
      <c r="AL5" s="3918"/>
      <c r="AM5" s="2795" t="s">
        <v>423</v>
      </c>
      <c r="AO5" s="2797"/>
      <c r="AP5" s="2912" t="s">
        <v>423</v>
      </c>
      <c r="AQ5" s="2797"/>
      <c r="AR5" s="2802" t="s">
        <v>423</v>
      </c>
      <c r="AS5" s="2797"/>
      <c r="AT5" s="2794" t="s">
        <v>423</v>
      </c>
      <c r="AU5" s="2804" t="s">
        <v>643</v>
      </c>
      <c r="AV5" s="2804" t="s">
        <v>644</v>
      </c>
      <c r="AW5" s="2804" t="s">
        <v>645</v>
      </c>
      <c r="AY5" s="2797"/>
      <c r="AZ5" s="2912" t="s">
        <v>423</v>
      </c>
      <c r="BA5" s="2797"/>
      <c r="BB5" s="2794" t="s">
        <v>423</v>
      </c>
      <c r="BC5" s="2804" t="s">
        <v>418</v>
      </c>
      <c r="BD5" s="2804" t="s">
        <v>647</v>
      </c>
    </row>
    <row r="6" spans="1:56" s="2783" customFormat="1" ht="9.75" customHeight="1">
      <c r="A6" s="2677"/>
      <c r="B6" s="2678"/>
      <c r="C6" s="2805"/>
      <c r="D6" s="2806"/>
      <c r="E6" s="2806"/>
      <c r="F6" s="2806"/>
      <c r="G6" s="2882"/>
      <c r="H6" s="2806"/>
      <c r="I6" s="2806"/>
      <c r="J6" s="2806"/>
      <c r="K6" s="2806"/>
      <c r="L6" s="2806"/>
      <c r="M6" s="2806"/>
      <c r="N6" s="2806"/>
      <c r="O6" s="2806"/>
      <c r="P6" s="2806"/>
      <c r="Q6" s="2806"/>
      <c r="R6" s="2806"/>
      <c r="S6" s="2806"/>
      <c r="T6" s="2806"/>
      <c r="U6" s="2806"/>
      <c r="V6" s="2806"/>
      <c r="W6" s="2806"/>
      <c r="X6" s="3924"/>
      <c r="Y6" s="2806"/>
      <c r="Z6" s="2806"/>
      <c r="AA6" s="2806"/>
      <c r="AB6" s="2806"/>
      <c r="AC6" s="2806"/>
      <c r="AD6" s="2806"/>
      <c r="AE6" s="2806"/>
      <c r="AF6" s="3924"/>
      <c r="AG6" s="2806"/>
      <c r="AH6" s="2806"/>
      <c r="AI6" s="2806"/>
      <c r="AJ6" s="2883"/>
      <c r="AK6" s="2806"/>
      <c r="AL6" s="2884"/>
      <c r="AM6" s="2806" t="s">
        <v>122</v>
      </c>
      <c r="AO6" s="2797"/>
      <c r="AP6" s="2808" t="s">
        <v>2179</v>
      </c>
      <c r="AQ6" s="2797"/>
      <c r="AR6" s="2808" t="s">
        <v>122</v>
      </c>
      <c r="AS6" s="2797"/>
      <c r="AT6" s="2810" t="s">
        <v>122</v>
      </c>
      <c r="AU6" s="2810"/>
      <c r="AV6" s="2810"/>
      <c r="AW6" s="2810"/>
      <c r="AY6" s="2797"/>
      <c r="AZ6" s="2810" t="s">
        <v>2179</v>
      </c>
      <c r="BA6" s="2797"/>
      <c r="BB6" s="2810" t="s">
        <v>122</v>
      </c>
      <c r="BC6" s="2810"/>
      <c r="BD6" s="2810"/>
    </row>
    <row r="7" spans="1:56">
      <c r="A7" s="2724" t="s">
        <v>2180</v>
      </c>
      <c r="B7" s="2913" t="s">
        <v>123</v>
      </c>
      <c r="C7" s="2914">
        <v>4801100</v>
      </c>
      <c r="D7" s="2914">
        <v>9644</v>
      </c>
      <c r="E7" s="2915">
        <v>1429</v>
      </c>
      <c r="F7" s="2916">
        <v>4429</v>
      </c>
      <c r="G7" s="2915">
        <v>2948</v>
      </c>
      <c r="H7" s="2915">
        <v>1202267</v>
      </c>
      <c r="I7" s="2915">
        <v>208468</v>
      </c>
      <c r="J7" s="2915">
        <v>13504</v>
      </c>
      <c r="K7" s="2915">
        <v>24756</v>
      </c>
      <c r="L7" s="2915">
        <v>114435</v>
      </c>
      <c r="M7" s="2915">
        <v>4444</v>
      </c>
      <c r="N7" s="2915">
        <v>33941</v>
      </c>
      <c r="O7" s="2915">
        <v>169284</v>
      </c>
      <c r="P7" s="2915">
        <v>70787</v>
      </c>
      <c r="Q7" s="2915">
        <v>220199</v>
      </c>
      <c r="R7" s="2915">
        <v>19993</v>
      </c>
      <c r="S7" s="2915">
        <v>81881</v>
      </c>
      <c r="T7" s="2915">
        <v>35637</v>
      </c>
      <c r="U7" s="2915">
        <v>105800</v>
      </c>
      <c r="V7" s="2915">
        <v>19379</v>
      </c>
      <c r="W7" s="2915">
        <v>79759</v>
      </c>
      <c r="X7" s="2915">
        <v>193687</v>
      </c>
      <c r="Y7" s="2915">
        <v>213733</v>
      </c>
      <c r="Z7" s="2915">
        <v>454859</v>
      </c>
      <c r="AA7" s="2915">
        <v>304436</v>
      </c>
      <c r="AB7" s="2915">
        <v>168883</v>
      </c>
      <c r="AC7" s="2915">
        <v>141545</v>
      </c>
      <c r="AD7" s="2915">
        <v>192907</v>
      </c>
      <c r="AE7" s="2915">
        <v>645053</v>
      </c>
      <c r="AF7" s="2915">
        <v>238016</v>
      </c>
      <c r="AG7" s="2915">
        <v>179967</v>
      </c>
      <c r="AH7" s="2915">
        <v>198162</v>
      </c>
      <c r="AI7" s="2915">
        <v>340154</v>
      </c>
      <c r="AJ7" s="2915">
        <v>287588</v>
      </c>
      <c r="AK7" s="2914">
        <v>4779707</v>
      </c>
      <c r="AL7" s="2916">
        <v>21393</v>
      </c>
      <c r="AM7" s="2917" t="s">
        <v>242</v>
      </c>
      <c r="AN7" s="2910"/>
      <c r="AO7" s="2816">
        <v>15502</v>
      </c>
      <c r="AP7" s="2817" t="s">
        <v>242</v>
      </c>
      <c r="AQ7" s="2818">
        <v>1418948</v>
      </c>
      <c r="AR7" s="2819" t="s">
        <v>242</v>
      </c>
      <c r="AS7" s="2816">
        <v>3345257</v>
      </c>
      <c r="AT7" s="2817" t="s">
        <v>242</v>
      </c>
      <c r="AU7" s="2820" t="s">
        <v>242</v>
      </c>
      <c r="AV7" s="2820" t="s">
        <v>242</v>
      </c>
      <c r="AW7" s="2820" t="s">
        <v>242</v>
      </c>
      <c r="AX7" s="2910"/>
      <c r="AY7" s="2816">
        <v>1202267</v>
      </c>
      <c r="AZ7" s="2821" t="s">
        <v>242</v>
      </c>
      <c r="BA7" s="2816">
        <v>3577440</v>
      </c>
      <c r="BB7" s="2817" t="s">
        <v>242</v>
      </c>
      <c r="BC7" s="2822" t="s">
        <v>242</v>
      </c>
      <c r="BD7" s="2823" t="s">
        <v>242</v>
      </c>
    </row>
    <row r="8" spans="1:56">
      <c r="A8" s="2700">
        <v>-2006</v>
      </c>
      <c r="B8" s="2918" t="s">
        <v>124</v>
      </c>
      <c r="C8" s="2919">
        <v>4926688</v>
      </c>
      <c r="D8" s="2919">
        <v>13258</v>
      </c>
      <c r="E8" s="2920">
        <v>1432</v>
      </c>
      <c r="F8" s="2921">
        <v>6050</v>
      </c>
      <c r="G8" s="2920">
        <v>2999</v>
      </c>
      <c r="H8" s="2920">
        <v>1232620</v>
      </c>
      <c r="I8" s="2920">
        <v>212574</v>
      </c>
      <c r="J8" s="2920">
        <v>13993</v>
      </c>
      <c r="K8" s="2920">
        <v>26026</v>
      </c>
      <c r="L8" s="2920">
        <v>111042</v>
      </c>
      <c r="M8" s="2920">
        <v>4592</v>
      </c>
      <c r="N8" s="2920">
        <v>33834</v>
      </c>
      <c r="O8" s="2920">
        <v>179741</v>
      </c>
      <c r="P8" s="2920">
        <v>74578</v>
      </c>
      <c r="Q8" s="2920">
        <v>229802</v>
      </c>
      <c r="R8" s="2920">
        <v>24431</v>
      </c>
      <c r="S8" s="2920">
        <v>85137</v>
      </c>
      <c r="T8" s="2920">
        <v>29740</v>
      </c>
      <c r="U8" s="2920">
        <v>104525</v>
      </c>
      <c r="V8" s="2920">
        <v>21384</v>
      </c>
      <c r="W8" s="2920">
        <v>81221</v>
      </c>
      <c r="X8" s="2920">
        <v>214731</v>
      </c>
      <c r="Y8" s="2920">
        <v>252163</v>
      </c>
      <c r="Z8" s="2920">
        <v>475077</v>
      </c>
      <c r="AA8" s="2920">
        <v>289338</v>
      </c>
      <c r="AB8" s="2920">
        <v>151848</v>
      </c>
      <c r="AC8" s="2920">
        <v>133687</v>
      </c>
      <c r="AD8" s="2920">
        <v>199157</v>
      </c>
      <c r="AE8" s="2920">
        <v>662904</v>
      </c>
      <c r="AF8" s="2920">
        <v>252750</v>
      </c>
      <c r="AG8" s="2920">
        <v>161136</v>
      </c>
      <c r="AH8" s="2920">
        <v>206952</v>
      </c>
      <c r="AI8" s="2920">
        <v>355505</v>
      </c>
      <c r="AJ8" s="2920">
        <v>292896</v>
      </c>
      <c r="AK8" s="2919">
        <v>4904503</v>
      </c>
      <c r="AL8" s="2921">
        <v>22185</v>
      </c>
      <c r="AM8" s="2922" t="s">
        <v>242</v>
      </c>
      <c r="AN8" s="2910"/>
      <c r="AO8" s="2829">
        <v>20740</v>
      </c>
      <c r="AP8" s="2830" t="s">
        <v>242</v>
      </c>
      <c r="AQ8" s="2831">
        <v>1487782</v>
      </c>
      <c r="AR8" s="2832" t="s">
        <v>242</v>
      </c>
      <c r="AS8" s="2829">
        <v>3395981</v>
      </c>
      <c r="AT8" s="2830" t="s">
        <v>242</v>
      </c>
      <c r="AU8" s="2833" t="s">
        <v>242</v>
      </c>
      <c r="AV8" s="2833" t="s">
        <v>242</v>
      </c>
      <c r="AW8" s="2833" t="s">
        <v>242</v>
      </c>
      <c r="AX8" s="2910"/>
      <c r="AY8" s="2829">
        <v>1232620</v>
      </c>
      <c r="AZ8" s="2834" t="s">
        <v>242</v>
      </c>
      <c r="BA8" s="2829">
        <v>3671883</v>
      </c>
      <c r="BB8" s="2830" t="s">
        <v>242</v>
      </c>
      <c r="BC8" s="2835" t="s">
        <v>242</v>
      </c>
      <c r="BD8" s="2836" t="s">
        <v>242</v>
      </c>
    </row>
    <row r="9" spans="1:56">
      <c r="A9" s="2735"/>
      <c r="B9" s="2918" t="s">
        <v>125</v>
      </c>
      <c r="C9" s="2919">
        <v>5037761</v>
      </c>
      <c r="D9" s="2919">
        <v>30470</v>
      </c>
      <c r="E9" s="2920">
        <v>1483</v>
      </c>
      <c r="F9" s="2921">
        <v>6420</v>
      </c>
      <c r="G9" s="2920">
        <v>3036</v>
      </c>
      <c r="H9" s="2920">
        <v>1217449</v>
      </c>
      <c r="I9" s="2920">
        <v>211427</v>
      </c>
      <c r="J9" s="2920">
        <v>14785</v>
      </c>
      <c r="K9" s="2920">
        <v>26282</v>
      </c>
      <c r="L9" s="2920">
        <v>112277</v>
      </c>
      <c r="M9" s="2920">
        <v>4435</v>
      </c>
      <c r="N9" s="2920">
        <v>36082</v>
      </c>
      <c r="O9" s="2920">
        <v>184126</v>
      </c>
      <c r="P9" s="2920">
        <v>73425</v>
      </c>
      <c r="Q9" s="2920">
        <v>205880</v>
      </c>
      <c r="R9" s="2920">
        <v>23660</v>
      </c>
      <c r="S9" s="2920">
        <v>83458</v>
      </c>
      <c r="T9" s="2920">
        <v>27536</v>
      </c>
      <c r="U9" s="2920">
        <v>112284</v>
      </c>
      <c r="V9" s="2920">
        <v>20399</v>
      </c>
      <c r="W9" s="2920">
        <v>81393</v>
      </c>
      <c r="X9" s="2920">
        <v>204087</v>
      </c>
      <c r="Y9" s="2920">
        <v>278475</v>
      </c>
      <c r="Z9" s="2920">
        <v>533034</v>
      </c>
      <c r="AA9" s="2920">
        <v>297483</v>
      </c>
      <c r="AB9" s="2920">
        <v>174338</v>
      </c>
      <c r="AC9" s="2920">
        <v>135851</v>
      </c>
      <c r="AD9" s="2920">
        <v>198843</v>
      </c>
      <c r="AE9" s="2920">
        <v>660039</v>
      </c>
      <c r="AF9" s="2920">
        <v>248932</v>
      </c>
      <c r="AG9" s="2920">
        <v>185569</v>
      </c>
      <c r="AH9" s="2920">
        <v>205055</v>
      </c>
      <c r="AI9" s="2920">
        <v>355703</v>
      </c>
      <c r="AJ9" s="2920">
        <v>278945</v>
      </c>
      <c r="AK9" s="2919">
        <v>5015212</v>
      </c>
      <c r="AL9" s="2921">
        <v>22549</v>
      </c>
      <c r="AM9" s="2922" t="s">
        <v>242</v>
      </c>
      <c r="AN9" s="2910"/>
      <c r="AO9" s="2829">
        <v>38373</v>
      </c>
      <c r="AP9" s="2830" t="s">
        <v>242</v>
      </c>
      <c r="AQ9" s="2831">
        <v>1498960</v>
      </c>
      <c r="AR9" s="2832" t="s">
        <v>242</v>
      </c>
      <c r="AS9" s="2829">
        <v>3477879</v>
      </c>
      <c r="AT9" s="2830" t="s">
        <v>242</v>
      </c>
      <c r="AU9" s="2833" t="s">
        <v>242</v>
      </c>
      <c r="AV9" s="2833" t="s">
        <v>242</v>
      </c>
      <c r="AW9" s="2833" t="s">
        <v>242</v>
      </c>
      <c r="AX9" s="2910"/>
      <c r="AY9" s="2829">
        <v>1217449</v>
      </c>
      <c r="AZ9" s="2834" t="s">
        <v>242</v>
      </c>
      <c r="BA9" s="2829">
        <v>3797763</v>
      </c>
      <c r="BB9" s="2830" t="s">
        <v>242</v>
      </c>
      <c r="BC9" s="2835" t="s">
        <v>242</v>
      </c>
      <c r="BD9" s="2836" t="s">
        <v>242</v>
      </c>
    </row>
    <row r="10" spans="1:56">
      <c r="A10" s="2736"/>
      <c r="B10" s="2923" t="s">
        <v>126</v>
      </c>
      <c r="C10" s="2924">
        <v>5029200</v>
      </c>
      <c r="D10" s="2924">
        <v>12381</v>
      </c>
      <c r="E10" s="2925">
        <v>1562</v>
      </c>
      <c r="F10" s="2926">
        <v>4666</v>
      </c>
      <c r="G10" s="2925">
        <v>2844</v>
      </c>
      <c r="H10" s="2925">
        <v>1320396</v>
      </c>
      <c r="I10" s="2925">
        <v>224828</v>
      </c>
      <c r="J10" s="2925">
        <v>14875</v>
      </c>
      <c r="K10" s="2925">
        <v>27240</v>
      </c>
      <c r="L10" s="2925">
        <v>119460</v>
      </c>
      <c r="M10" s="2925">
        <v>4681</v>
      </c>
      <c r="N10" s="2925">
        <v>34262</v>
      </c>
      <c r="O10" s="2925">
        <v>194476</v>
      </c>
      <c r="P10" s="2925">
        <v>80831</v>
      </c>
      <c r="Q10" s="2925">
        <v>238945</v>
      </c>
      <c r="R10" s="2925">
        <v>24839</v>
      </c>
      <c r="S10" s="2925">
        <v>96164</v>
      </c>
      <c r="T10" s="2925">
        <v>37210</v>
      </c>
      <c r="U10" s="2925">
        <v>117776</v>
      </c>
      <c r="V10" s="2925">
        <v>21360</v>
      </c>
      <c r="W10" s="2925">
        <v>83449</v>
      </c>
      <c r="X10" s="2925">
        <v>232834</v>
      </c>
      <c r="Y10" s="2925">
        <v>264254</v>
      </c>
      <c r="Z10" s="2925">
        <v>474524</v>
      </c>
      <c r="AA10" s="2925">
        <v>295341</v>
      </c>
      <c r="AB10" s="2925">
        <v>148363</v>
      </c>
      <c r="AC10" s="2925">
        <v>132671</v>
      </c>
      <c r="AD10" s="2925">
        <v>211042</v>
      </c>
      <c r="AE10" s="2925">
        <v>683621</v>
      </c>
      <c r="AF10" s="2925">
        <v>254682</v>
      </c>
      <c r="AG10" s="2925">
        <v>170185</v>
      </c>
      <c r="AH10" s="2925">
        <v>214927</v>
      </c>
      <c r="AI10" s="2925">
        <v>328283</v>
      </c>
      <c r="AJ10" s="2925">
        <v>254664</v>
      </c>
      <c r="AK10" s="2924">
        <v>5007240</v>
      </c>
      <c r="AL10" s="2926">
        <v>21960</v>
      </c>
      <c r="AM10" s="2927" t="s">
        <v>242</v>
      </c>
      <c r="AN10" s="2910"/>
      <c r="AO10" s="2829">
        <v>18609</v>
      </c>
      <c r="AP10" s="2830" t="s">
        <v>242</v>
      </c>
      <c r="AQ10" s="2831">
        <v>1587494</v>
      </c>
      <c r="AR10" s="2832" t="s">
        <v>242</v>
      </c>
      <c r="AS10" s="2829">
        <v>3401137</v>
      </c>
      <c r="AT10" s="2830" t="s">
        <v>242</v>
      </c>
      <c r="AU10" s="2842" t="s">
        <v>242</v>
      </c>
      <c r="AV10" s="2842" t="s">
        <v>242</v>
      </c>
      <c r="AW10" s="2842" t="s">
        <v>242</v>
      </c>
      <c r="AX10" s="2910"/>
      <c r="AY10" s="2829">
        <v>1320396</v>
      </c>
      <c r="AZ10" s="2834" t="s">
        <v>242</v>
      </c>
      <c r="BA10" s="2829">
        <v>3686844</v>
      </c>
      <c r="BB10" s="2830" t="s">
        <v>242</v>
      </c>
      <c r="BC10" s="2835" t="s">
        <v>242</v>
      </c>
      <c r="BD10" s="2836" t="s">
        <v>242</v>
      </c>
    </row>
    <row r="11" spans="1:56">
      <c r="A11" s="2724" t="s">
        <v>2181</v>
      </c>
      <c r="B11" s="2913" t="s">
        <v>123</v>
      </c>
      <c r="C11" s="2919">
        <v>4877775</v>
      </c>
      <c r="D11" s="2919">
        <v>9736</v>
      </c>
      <c r="E11" s="2920">
        <v>1471</v>
      </c>
      <c r="F11" s="2921">
        <v>5481</v>
      </c>
      <c r="G11" s="2920">
        <v>2892</v>
      </c>
      <c r="H11" s="2920">
        <v>1210086</v>
      </c>
      <c r="I11" s="2920">
        <v>212152</v>
      </c>
      <c r="J11" s="2920">
        <v>12867</v>
      </c>
      <c r="K11" s="2920">
        <v>22668</v>
      </c>
      <c r="L11" s="2920">
        <v>112488</v>
      </c>
      <c r="M11" s="2920">
        <v>3759</v>
      </c>
      <c r="N11" s="2920">
        <v>46084</v>
      </c>
      <c r="O11" s="2920">
        <v>164405</v>
      </c>
      <c r="P11" s="2920">
        <v>75626</v>
      </c>
      <c r="Q11" s="2920">
        <v>251293</v>
      </c>
      <c r="R11" s="2920">
        <v>16717</v>
      </c>
      <c r="S11" s="2920">
        <v>48930</v>
      </c>
      <c r="T11" s="2920">
        <v>35654</v>
      </c>
      <c r="U11" s="2920">
        <v>100548</v>
      </c>
      <c r="V11" s="2920">
        <v>20406</v>
      </c>
      <c r="W11" s="2920">
        <v>86489</v>
      </c>
      <c r="X11" s="2920">
        <v>198706</v>
      </c>
      <c r="Y11" s="2920">
        <v>212393</v>
      </c>
      <c r="Z11" s="2920">
        <v>471641</v>
      </c>
      <c r="AA11" s="2920">
        <v>319577</v>
      </c>
      <c r="AB11" s="2920">
        <v>157484</v>
      </c>
      <c r="AC11" s="2920">
        <v>138424</v>
      </c>
      <c r="AD11" s="2920">
        <v>202962</v>
      </c>
      <c r="AE11" s="2920">
        <v>651372</v>
      </c>
      <c r="AF11" s="2920">
        <v>263859</v>
      </c>
      <c r="AG11" s="2920">
        <v>182627</v>
      </c>
      <c r="AH11" s="2920">
        <v>204123</v>
      </c>
      <c r="AI11" s="2920">
        <v>337169</v>
      </c>
      <c r="AJ11" s="2920">
        <v>285818</v>
      </c>
      <c r="AK11" s="2919">
        <v>4855821</v>
      </c>
      <c r="AL11" s="2921">
        <v>21954</v>
      </c>
      <c r="AM11" s="2928">
        <v>1.6</v>
      </c>
      <c r="AN11" s="2910"/>
      <c r="AO11" s="2816">
        <v>16688</v>
      </c>
      <c r="AP11" s="2844">
        <v>7.7</v>
      </c>
      <c r="AQ11" s="2818">
        <v>1425371</v>
      </c>
      <c r="AR11" s="2845">
        <v>0.5</v>
      </c>
      <c r="AS11" s="2816">
        <v>3413762</v>
      </c>
      <c r="AT11" s="2844">
        <v>2</v>
      </c>
      <c r="AU11" s="2846">
        <v>0.02</v>
      </c>
      <c r="AV11" s="2846">
        <v>0.13</v>
      </c>
      <c r="AW11" s="2846">
        <v>1.43</v>
      </c>
      <c r="AX11" s="2910"/>
      <c r="AY11" s="2816">
        <v>1210086</v>
      </c>
      <c r="AZ11" s="2844">
        <v>0.7</v>
      </c>
      <c r="BA11" s="2816">
        <v>3645735</v>
      </c>
      <c r="BB11" s="2844">
        <v>1.9</v>
      </c>
      <c r="BC11" s="2847">
        <v>0.16</v>
      </c>
      <c r="BD11" s="2848">
        <v>1.42</v>
      </c>
    </row>
    <row r="12" spans="1:56">
      <c r="A12" s="2700">
        <v>-2007</v>
      </c>
      <c r="B12" s="2918" t="s">
        <v>124</v>
      </c>
      <c r="C12" s="2919">
        <v>4969086</v>
      </c>
      <c r="D12" s="2919">
        <v>13907</v>
      </c>
      <c r="E12" s="2920">
        <v>1411</v>
      </c>
      <c r="F12" s="2921">
        <v>7086</v>
      </c>
      <c r="G12" s="2920">
        <v>2768</v>
      </c>
      <c r="H12" s="2920">
        <v>1211789</v>
      </c>
      <c r="I12" s="2920">
        <v>178216</v>
      </c>
      <c r="J12" s="2920">
        <v>13329</v>
      </c>
      <c r="K12" s="2920">
        <v>23237</v>
      </c>
      <c r="L12" s="2920">
        <v>114891</v>
      </c>
      <c r="M12" s="2920">
        <v>3571</v>
      </c>
      <c r="N12" s="2920">
        <v>45120</v>
      </c>
      <c r="O12" s="2920">
        <v>172390</v>
      </c>
      <c r="P12" s="2920">
        <v>71691</v>
      </c>
      <c r="Q12" s="2920">
        <v>262657</v>
      </c>
      <c r="R12" s="2920">
        <v>19492</v>
      </c>
      <c r="S12" s="2920">
        <v>56499</v>
      </c>
      <c r="T12" s="2920">
        <v>37449</v>
      </c>
      <c r="U12" s="2920">
        <v>103047</v>
      </c>
      <c r="V12" s="2920">
        <v>23406</v>
      </c>
      <c r="W12" s="2920">
        <v>86794</v>
      </c>
      <c r="X12" s="2920">
        <v>210466</v>
      </c>
      <c r="Y12" s="2920">
        <v>225396</v>
      </c>
      <c r="Z12" s="2920">
        <v>486716</v>
      </c>
      <c r="AA12" s="2920">
        <v>329601</v>
      </c>
      <c r="AB12" s="2920">
        <v>157685</v>
      </c>
      <c r="AC12" s="2920">
        <v>135374</v>
      </c>
      <c r="AD12" s="2920">
        <v>209894</v>
      </c>
      <c r="AE12" s="2920">
        <v>666063</v>
      </c>
      <c r="AF12" s="2920">
        <v>278018</v>
      </c>
      <c r="AG12" s="2920">
        <v>160613</v>
      </c>
      <c r="AH12" s="2920">
        <v>210373</v>
      </c>
      <c r="AI12" s="2920">
        <v>362931</v>
      </c>
      <c r="AJ12" s="2920">
        <v>276401</v>
      </c>
      <c r="AK12" s="2919">
        <v>4946492</v>
      </c>
      <c r="AL12" s="2921">
        <v>22594</v>
      </c>
      <c r="AM12" s="2928">
        <v>0.9</v>
      </c>
      <c r="AN12" s="2910"/>
      <c r="AO12" s="2829">
        <v>22404</v>
      </c>
      <c r="AP12" s="2849">
        <v>8</v>
      </c>
      <c r="AQ12" s="2831">
        <v>1439953</v>
      </c>
      <c r="AR12" s="2850">
        <v>-3.2</v>
      </c>
      <c r="AS12" s="2829">
        <v>3484135</v>
      </c>
      <c r="AT12" s="2849">
        <v>2.6</v>
      </c>
      <c r="AU12" s="2846">
        <v>0.03</v>
      </c>
      <c r="AV12" s="2846">
        <v>-0.97</v>
      </c>
      <c r="AW12" s="2846">
        <v>1.79</v>
      </c>
      <c r="AX12" s="2910"/>
      <c r="AY12" s="2829">
        <v>1211789</v>
      </c>
      <c r="AZ12" s="2849">
        <v>-1.7</v>
      </c>
      <c r="BA12" s="2829">
        <v>3734703</v>
      </c>
      <c r="BB12" s="2849">
        <v>1.7</v>
      </c>
      <c r="BC12" s="2851">
        <v>-0.42</v>
      </c>
      <c r="BD12" s="2852">
        <v>1.28</v>
      </c>
    </row>
    <row r="13" spans="1:56">
      <c r="A13" s="2735"/>
      <c r="B13" s="2918" t="s">
        <v>125</v>
      </c>
      <c r="C13" s="2919">
        <v>5037592</v>
      </c>
      <c r="D13" s="2919">
        <v>39610</v>
      </c>
      <c r="E13" s="2920">
        <v>1408</v>
      </c>
      <c r="F13" s="2921">
        <v>8048</v>
      </c>
      <c r="G13" s="2920">
        <v>2571</v>
      </c>
      <c r="H13" s="2920">
        <v>1241578</v>
      </c>
      <c r="I13" s="2920">
        <v>240009</v>
      </c>
      <c r="J13" s="2920">
        <v>13820</v>
      </c>
      <c r="K13" s="2920">
        <v>23037</v>
      </c>
      <c r="L13" s="2920">
        <v>115137</v>
      </c>
      <c r="M13" s="2920">
        <v>4243</v>
      </c>
      <c r="N13" s="2920">
        <v>48885</v>
      </c>
      <c r="O13" s="2920">
        <v>166472</v>
      </c>
      <c r="P13" s="2920">
        <v>77952</v>
      </c>
      <c r="Q13" s="2920">
        <v>219547</v>
      </c>
      <c r="R13" s="2920">
        <v>21176</v>
      </c>
      <c r="S13" s="2920">
        <v>55263</v>
      </c>
      <c r="T13" s="2920">
        <v>36226</v>
      </c>
      <c r="U13" s="2920">
        <v>108255</v>
      </c>
      <c r="V13" s="2920">
        <v>22510</v>
      </c>
      <c r="W13" s="2920">
        <v>89046</v>
      </c>
      <c r="X13" s="2920">
        <v>200480</v>
      </c>
      <c r="Y13" s="2920">
        <v>233573</v>
      </c>
      <c r="Z13" s="2920">
        <v>536632</v>
      </c>
      <c r="AA13" s="2920">
        <v>309087</v>
      </c>
      <c r="AB13" s="2920">
        <v>161337</v>
      </c>
      <c r="AC13" s="2920">
        <v>137335</v>
      </c>
      <c r="AD13" s="2920">
        <v>204031</v>
      </c>
      <c r="AE13" s="2920">
        <v>646951</v>
      </c>
      <c r="AF13" s="2920">
        <v>269780</v>
      </c>
      <c r="AG13" s="2920">
        <v>187782</v>
      </c>
      <c r="AH13" s="2920">
        <v>209159</v>
      </c>
      <c r="AI13" s="2920">
        <v>351190</v>
      </c>
      <c r="AJ13" s="2920">
        <v>274282</v>
      </c>
      <c r="AK13" s="2919">
        <v>5014834</v>
      </c>
      <c r="AL13" s="2921">
        <v>22758</v>
      </c>
      <c r="AM13" s="2928">
        <v>0</v>
      </c>
      <c r="AN13" s="2910"/>
      <c r="AO13" s="2829">
        <v>49066</v>
      </c>
      <c r="AP13" s="2849">
        <v>27.9</v>
      </c>
      <c r="AQ13" s="2831">
        <v>1477722</v>
      </c>
      <c r="AR13" s="2850">
        <v>-1.4</v>
      </c>
      <c r="AS13" s="2829">
        <v>3488046</v>
      </c>
      <c r="AT13" s="2849">
        <v>0.3</v>
      </c>
      <c r="AU13" s="2846">
        <v>0.21</v>
      </c>
      <c r="AV13" s="2846">
        <v>-0.42</v>
      </c>
      <c r="AW13" s="2846">
        <v>0.2</v>
      </c>
      <c r="AX13" s="2910"/>
      <c r="AY13" s="2829">
        <v>1241578</v>
      </c>
      <c r="AZ13" s="2849">
        <v>2</v>
      </c>
      <c r="BA13" s="2829">
        <v>3773256</v>
      </c>
      <c r="BB13" s="2849">
        <v>-0.6</v>
      </c>
      <c r="BC13" s="2851">
        <v>0.48</v>
      </c>
      <c r="BD13" s="2852">
        <v>-0.49</v>
      </c>
    </row>
    <row r="14" spans="1:56">
      <c r="A14" s="2736"/>
      <c r="B14" s="2923" t="s">
        <v>127</v>
      </c>
      <c r="C14" s="2919">
        <v>4997218</v>
      </c>
      <c r="D14" s="2919">
        <v>12618</v>
      </c>
      <c r="E14" s="2920">
        <v>1409</v>
      </c>
      <c r="F14" s="2921">
        <v>4691</v>
      </c>
      <c r="G14" s="2920">
        <v>2632</v>
      </c>
      <c r="H14" s="2920">
        <v>1279154</v>
      </c>
      <c r="I14" s="2920">
        <v>191087</v>
      </c>
      <c r="J14" s="2920">
        <v>18972</v>
      </c>
      <c r="K14" s="2920">
        <v>18040</v>
      </c>
      <c r="L14" s="2920">
        <v>111603</v>
      </c>
      <c r="M14" s="2920">
        <v>4540</v>
      </c>
      <c r="N14" s="2920">
        <v>50059</v>
      </c>
      <c r="O14" s="2920">
        <v>185040</v>
      </c>
      <c r="P14" s="2920">
        <v>71824</v>
      </c>
      <c r="Q14" s="2920">
        <v>275265</v>
      </c>
      <c r="R14" s="2920">
        <v>15086</v>
      </c>
      <c r="S14" s="2920">
        <v>74155</v>
      </c>
      <c r="T14" s="2920">
        <v>51050</v>
      </c>
      <c r="U14" s="2920">
        <v>103872</v>
      </c>
      <c r="V14" s="2920">
        <v>20142</v>
      </c>
      <c r="W14" s="2920">
        <v>88419</v>
      </c>
      <c r="X14" s="2920">
        <v>255202</v>
      </c>
      <c r="Y14" s="2920">
        <v>225615</v>
      </c>
      <c r="Z14" s="2920">
        <v>464526</v>
      </c>
      <c r="AA14" s="2920">
        <v>307077</v>
      </c>
      <c r="AB14" s="2920">
        <v>168320</v>
      </c>
      <c r="AC14" s="2920">
        <v>142915</v>
      </c>
      <c r="AD14" s="2920">
        <v>209589</v>
      </c>
      <c r="AE14" s="2920">
        <v>660870</v>
      </c>
      <c r="AF14" s="2920">
        <v>267112</v>
      </c>
      <c r="AG14" s="2920">
        <v>166980</v>
      </c>
      <c r="AH14" s="2920">
        <v>209571</v>
      </c>
      <c r="AI14" s="2920">
        <v>343721</v>
      </c>
      <c r="AJ14" s="2920">
        <v>253672</v>
      </c>
      <c r="AK14" s="2919">
        <v>4975674</v>
      </c>
      <c r="AL14" s="2921">
        <v>21544</v>
      </c>
      <c r="AM14" s="2928">
        <v>-0.6</v>
      </c>
      <c r="AN14" s="2910"/>
      <c r="AO14" s="2829">
        <v>18718</v>
      </c>
      <c r="AP14" s="2849">
        <v>0.6</v>
      </c>
      <c r="AQ14" s="2831">
        <v>1507401</v>
      </c>
      <c r="AR14" s="2850">
        <v>-5</v>
      </c>
      <c r="AS14" s="2829">
        <v>3449555</v>
      </c>
      <c r="AT14" s="2849">
        <v>1.4</v>
      </c>
      <c r="AU14" s="2846">
        <v>0</v>
      </c>
      <c r="AV14" s="2846">
        <v>-1.59</v>
      </c>
      <c r="AW14" s="2846">
        <v>0.96</v>
      </c>
      <c r="AX14" s="2910"/>
      <c r="AY14" s="2853">
        <v>1279154</v>
      </c>
      <c r="AZ14" s="2854">
        <v>-3.1</v>
      </c>
      <c r="BA14" s="2853">
        <v>3696520</v>
      </c>
      <c r="BB14" s="2854">
        <v>0.3</v>
      </c>
      <c r="BC14" s="2855">
        <v>-0.82</v>
      </c>
      <c r="BD14" s="2856">
        <v>0.19</v>
      </c>
    </row>
    <row r="15" spans="1:56">
      <c r="A15" s="2724" t="s">
        <v>2182</v>
      </c>
      <c r="B15" s="2913" t="s">
        <v>123</v>
      </c>
      <c r="C15" s="2914">
        <v>4967860</v>
      </c>
      <c r="D15" s="2914">
        <v>10740</v>
      </c>
      <c r="E15" s="2915">
        <v>1523</v>
      </c>
      <c r="F15" s="2916">
        <v>5533</v>
      </c>
      <c r="G15" s="2915">
        <v>3045</v>
      </c>
      <c r="H15" s="2915">
        <v>1371339</v>
      </c>
      <c r="I15" s="2915">
        <v>203961</v>
      </c>
      <c r="J15" s="2915">
        <v>15928</v>
      </c>
      <c r="K15" s="2915">
        <v>21431</v>
      </c>
      <c r="L15" s="2915">
        <v>124852</v>
      </c>
      <c r="M15" s="2915">
        <v>7086</v>
      </c>
      <c r="N15" s="2915">
        <v>42563</v>
      </c>
      <c r="O15" s="2915">
        <v>212133</v>
      </c>
      <c r="P15" s="2915">
        <v>76534</v>
      </c>
      <c r="Q15" s="2915">
        <v>275503</v>
      </c>
      <c r="R15" s="2915">
        <v>27291</v>
      </c>
      <c r="S15" s="2915">
        <v>83350</v>
      </c>
      <c r="T15" s="2915">
        <v>37921</v>
      </c>
      <c r="U15" s="2915">
        <v>128472</v>
      </c>
      <c r="V15" s="2915">
        <v>22047</v>
      </c>
      <c r="W15" s="2915">
        <v>92267</v>
      </c>
      <c r="X15" s="2915">
        <v>210621</v>
      </c>
      <c r="Y15" s="2915">
        <v>196318</v>
      </c>
      <c r="Z15" s="2915">
        <v>427362</v>
      </c>
      <c r="AA15" s="2915">
        <v>305959</v>
      </c>
      <c r="AB15" s="2915">
        <v>139243</v>
      </c>
      <c r="AC15" s="2915">
        <v>148039</v>
      </c>
      <c r="AD15" s="2915">
        <v>170984</v>
      </c>
      <c r="AE15" s="2915">
        <v>637069</v>
      </c>
      <c r="AF15" s="2915">
        <v>275343</v>
      </c>
      <c r="AG15" s="2915">
        <v>184016</v>
      </c>
      <c r="AH15" s="2915">
        <v>214654</v>
      </c>
      <c r="AI15" s="2915">
        <v>364799</v>
      </c>
      <c r="AJ15" s="2915">
        <v>275948</v>
      </c>
      <c r="AK15" s="2914">
        <v>4942535</v>
      </c>
      <c r="AL15" s="2916">
        <v>25325</v>
      </c>
      <c r="AM15" s="2929">
        <v>1.8</v>
      </c>
      <c r="AN15" s="2910"/>
      <c r="AO15" s="2816">
        <v>17796</v>
      </c>
      <c r="AP15" s="2844">
        <v>6.6</v>
      </c>
      <c r="AQ15" s="2818">
        <v>1570702</v>
      </c>
      <c r="AR15" s="2845">
        <v>10.199999999999999</v>
      </c>
      <c r="AS15" s="2816">
        <v>3354037</v>
      </c>
      <c r="AT15" s="2844">
        <v>-1.7</v>
      </c>
      <c r="AU15" s="2858">
        <v>0.02</v>
      </c>
      <c r="AV15" s="2859">
        <v>2.98</v>
      </c>
      <c r="AW15" s="2859">
        <v>-1.22</v>
      </c>
      <c r="AX15" s="2910"/>
      <c r="AY15" s="2829">
        <v>1371339</v>
      </c>
      <c r="AZ15" s="2849">
        <v>13.3</v>
      </c>
      <c r="BA15" s="2829">
        <v>3571196</v>
      </c>
      <c r="BB15" s="2849">
        <v>-2</v>
      </c>
      <c r="BC15" s="2851">
        <v>3.31</v>
      </c>
      <c r="BD15" s="2852">
        <v>-1.53</v>
      </c>
    </row>
    <row r="16" spans="1:56">
      <c r="A16" s="2700">
        <v>-2008</v>
      </c>
      <c r="B16" s="2918" t="s">
        <v>124</v>
      </c>
      <c r="C16" s="2919">
        <v>5068339</v>
      </c>
      <c r="D16" s="2919">
        <v>15352</v>
      </c>
      <c r="E16" s="2920">
        <v>1523</v>
      </c>
      <c r="F16" s="2921">
        <v>6832</v>
      </c>
      <c r="G16" s="2920">
        <v>2800</v>
      </c>
      <c r="H16" s="2920">
        <v>1388259</v>
      </c>
      <c r="I16" s="2920">
        <v>179916</v>
      </c>
      <c r="J16" s="2920">
        <v>15518</v>
      </c>
      <c r="K16" s="2920">
        <v>21270</v>
      </c>
      <c r="L16" s="2920">
        <v>111527</v>
      </c>
      <c r="M16" s="2920">
        <v>7019</v>
      </c>
      <c r="N16" s="2920">
        <v>45427</v>
      </c>
      <c r="O16" s="2920">
        <v>213537</v>
      </c>
      <c r="P16" s="2920">
        <v>79698</v>
      </c>
      <c r="Q16" s="2920">
        <v>303674</v>
      </c>
      <c r="R16" s="2920">
        <v>26129</v>
      </c>
      <c r="S16" s="2920">
        <v>91140</v>
      </c>
      <c r="T16" s="2920">
        <v>37674</v>
      </c>
      <c r="U16" s="2920">
        <v>139448</v>
      </c>
      <c r="V16" s="2920">
        <v>24749</v>
      </c>
      <c r="W16" s="2920">
        <v>91533</v>
      </c>
      <c r="X16" s="2920">
        <v>228533</v>
      </c>
      <c r="Y16" s="2920">
        <v>251174</v>
      </c>
      <c r="Z16" s="2920">
        <v>437166</v>
      </c>
      <c r="AA16" s="2920">
        <v>305673</v>
      </c>
      <c r="AB16" s="2920">
        <v>141567</v>
      </c>
      <c r="AC16" s="2920">
        <v>154119</v>
      </c>
      <c r="AD16" s="2920">
        <v>170338</v>
      </c>
      <c r="AE16" s="2920">
        <v>644455</v>
      </c>
      <c r="AF16" s="2920">
        <v>287366</v>
      </c>
      <c r="AG16" s="2920">
        <v>161586</v>
      </c>
      <c r="AH16" s="2920">
        <v>211656</v>
      </c>
      <c r="AI16" s="2920">
        <v>365017</v>
      </c>
      <c r="AJ16" s="2920">
        <v>268559</v>
      </c>
      <c r="AK16" s="2919">
        <v>5041975</v>
      </c>
      <c r="AL16" s="2921">
        <v>26364</v>
      </c>
      <c r="AM16" s="2928">
        <v>2</v>
      </c>
      <c r="AN16" s="2910"/>
      <c r="AO16" s="2829">
        <v>23707</v>
      </c>
      <c r="AP16" s="2849">
        <v>5.8</v>
      </c>
      <c r="AQ16" s="2831">
        <v>1642233</v>
      </c>
      <c r="AR16" s="2850">
        <v>14</v>
      </c>
      <c r="AS16" s="2829">
        <v>3376035</v>
      </c>
      <c r="AT16" s="2849">
        <v>-3.1</v>
      </c>
      <c r="AU16" s="2860">
        <v>0.03</v>
      </c>
      <c r="AV16" s="2846">
        <v>4.07</v>
      </c>
      <c r="AW16" s="2846">
        <v>-2.1800000000000002</v>
      </c>
      <c r="AX16" s="2910"/>
      <c r="AY16" s="2829">
        <v>1388259</v>
      </c>
      <c r="AZ16" s="2849">
        <v>14.6</v>
      </c>
      <c r="BA16" s="2829">
        <v>3653716</v>
      </c>
      <c r="BB16" s="2849">
        <v>-2.2000000000000002</v>
      </c>
      <c r="BC16" s="2851">
        <v>3.55</v>
      </c>
      <c r="BD16" s="2852">
        <v>-1.63</v>
      </c>
    </row>
    <row r="17" spans="1:56">
      <c r="A17" s="2735"/>
      <c r="B17" s="2918" t="s">
        <v>125</v>
      </c>
      <c r="C17" s="2919">
        <v>4897051</v>
      </c>
      <c r="D17" s="2919">
        <v>34721</v>
      </c>
      <c r="E17" s="2920">
        <v>1439</v>
      </c>
      <c r="F17" s="2921">
        <v>5787</v>
      </c>
      <c r="G17" s="2920">
        <v>2411</v>
      </c>
      <c r="H17" s="2920">
        <v>1268707</v>
      </c>
      <c r="I17" s="2920">
        <v>218095</v>
      </c>
      <c r="J17" s="2920">
        <v>14050</v>
      </c>
      <c r="K17" s="2920">
        <v>19365</v>
      </c>
      <c r="L17" s="2920">
        <v>107296</v>
      </c>
      <c r="M17" s="2920">
        <v>6085</v>
      </c>
      <c r="N17" s="2920">
        <v>42334</v>
      </c>
      <c r="O17" s="2920">
        <v>179620</v>
      </c>
      <c r="P17" s="2920">
        <v>75655</v>
      </c>
      <c r="Q17" s="2920">
        <v>259619</v>
      </c>
      <c r="R17" s="2920">
        <v>19314</v>
      </c>
      <c r="S17" s="2920">
        <v>81127</v>
      </c>
      <c r="T17" s="2920">
        <v>30484</v>
      </c>
      <c r="U17" s="2920">
        <v>117448</v>
      </c>
      <c r="V17" s="2920">
        <v>22131</v>
      </c>
      <c r="W17" s="2920">
        <v>76084</v>
      </c>
      <c r="X17" s="2920">
        <v>220970</v>
      </c>
      <c r="Y17" s="2920">
        <v>296204</v>
      </c>
      <c r="Z17" s="2920">
        <v>458728</v>
      </c>
      <c r="AA17" s="2920">
        <v>293178</v>
      </c>
      <c r="AB17" s="2920">
        <v>138831</v>
      </c>
      <c r="AC17" s="2920">
        <v>147965</v>
      </c>
      <c r="AD17" s="2920">
        <v>160098</v>
      </c>
      <c r="AE17" s="2920">
        <v>601667</v>
      </c>
      <c r="AF17" s="2920">
        <v>268437</v>
      </c>
      <c r="AG17" s="2920">
        <v>176558</v>
      </c>
      <c r="AH17" s="2920">
        <v>198361</v>
      </c>
      <c r="AI17" s="2920">
        <v>343630</v>
      </c>
      <c r="AJ17" s="2920">
        <v>254596</v>
      </c>
      <c r="AK17" s="2919">
        <v>4872288</v>
      </c>
      <c r="AL17" s="2921">
        <v>24763</v>
      </c>
      <c r="AM17" s="2928">
        <v>-2.8</v>
      </c>
      <c r="AN17" s="2910"/>
      <c r="AO17" s="2829">
        <v>41947</v>
      </c>
      <c r="AP17" s="2849">
        <v>-14.5</v>
      </c>
      <c r="AQ17" s="2831">
        <v>1567322</v>
      </c>
      <c r="AR17" s="2850">
        <v>6.1</v>
      </c>
      <c r="AS17" s="2829">
        <v>3263019</v>
      </c>
      <c r="AT17" s="2849">
        <v>-6.5</v>
      </c>
      <c r="AU17" s="2860">
        <v>-0.14000000000000001</v>
      </c>
      <c r="AV17" s="2846">
        <v>1.78</v>
      </c>
      <c r="AW17" s="2846">
        <v>-4.47</v>
      </c>
      <c r="AX17" s="2910"/>
      <c r="AY17" s="2829">
        <v>1268707</v>
      </c>
      <c r="AZ17" s="2849">
        <v>2.2000000000000002</v>
      </c>
      <c r="BA17" s="2829">
        <v>3603581</v>
      </c>
      <c r="BB17" s="2849">
        <v>-4.5</v>
      </c>
      <c r="BC17" s="2851">
        <v>0.54</v>
      </c>
      <c r="BD17" s="2852">
        <v>-3.37</v>
      </c>
    </row>
    <row r="18" spans="1:56">
      <c r="A18" s="2736"/>
      <c r="B18" s="2923" t="s">
        <v>128</v>
      </c>
      <c r="C18" s="2924">
        <v>4613065</v>
      </c>
      <c r="D18" s="2924">
        <v>12379</v>
      </c>
      <c r="E18" s="2925">
        <v>1374</v>
      </c>
      <c r="F18" s="2926">
        <v>3749</v>
      </c>
      <c r="G18" s="2925">
        <v>817</v>
      </c>
      <c r="H18" s="2925">
        <v>1057697</v>
      </c>
      <c r="I18" s="2925">
        <v>194542</v>
      </c>
      <c r="J18" s="2925">
        <v>11170</v>
      </c>
      <c r="K18" s="2925">
        <v>14951</v>
      </c>
      <c r="L18" s="2925">
        <v>87936</v>
      </c>
      <c r="M18" s="2925">
        <v>3899</v>
      </c>
      <c r="N18" s="2925">
        <v>32455</v>
      </c>
      <c r="O18" s="2925">
        <v>97744</v>
      </c>
      <c r="P18" s="2925">
        <v>63100</v>
      </c>
      <c r="Q18" s="2925">
        <v>228083</v>
      </c>
      <c r="R18" s="2925">
        <v>9682</v>
      </c>
      <c r="S18" s="2925">
        <v>79253</v>
      </c>
      <c r="T18" s="2925">
        <v>33721</v>
      </c>
      <c r="U18" s="2925">
        <v>120837</v>
      </c>
      <c r="V18" s="2925">
        <v>22716</v>
      </c>
      <c r="W18" s="2925">
        <v>57608</v>
      </c>
      <c r="X18" s="2925">
        <v>153368</v>
      </c>
      <c r="Y18" s="2925">
        <v>267078</v>
      </c>
      <c r="Z18" s="2925">
        <v>432462</v>
      </c>
      <c r="AA18" s="2925">
        <v>312709</v>
      </c>
      <c r="AB18" s="2925">
        <v>154919</v>
      </c>
      <c r="AC18" s="2925">
        <v>121269</v>
      </c>
      <c r="AD18" s="2925">
        <v>176666</v>
      </c>
      <c r="AE18" s="2925">
        <v>636367</v>
      </c>
      <c r="AF18" s="2925">
        <v>277808</v>
      </c>
      <c r="AG18" s="2925">
        <v>169776</v>
      </c>
      <c r="AH18" s="2925">
        <v>202914</v>
      </c>
      <c r="AI18" s="2925">
        <v>357149</v>
      </c>
      <c r="AJ18" s="2925">
        <v>250065</v>
      </c>
      <c r="AK18" s="2924">
        <v>4588566</v>
      </c>
      <c r="AL18" s="2926">
        <v>24499</v>
      </c>
      <c r="AM18" s="2930">
        <v>-7.7</v>
      </c>
      <c r="AN18" s="2910"/>
      <c r="AO18" s="2853">
        <v>17502</v>
      </c>
      <c r="AP18" s="2854">
        <v>-6.5</v>
      </c>
      <c r="AQ18" s="2862">
        <v>1325592</v>
      </c>
      <c r="AR18" s="2863">
        <v>-12.1</v>
      </c>
      <c r="AS18" s="2853">
        <v>3245472</v>
      </c>
      <c r="AT18" s="2854">
        <v>-5.9</v>
      </c>
      <c r="AU18" s="2864">
        <v>-0.02</v>
      </c>
      <c r="AV18" s="2865">
        <v>-3.64</v>
      </c>
      <c r="AW18" s="2865">
        <v>-4.08</v>
      </c>
      <c r="AX18" s="2910"/>
      <c r="AY18" s="2829">
        <v>1057697</v>
      </c>
      <c r="AZ18" s="2849">
        <v>-17.3</v>
      </c>
      <c r="BA18" s="2829">
        <v>3530869</v>
      </c>
      <c r="BB18" s="2849">
        <v>-4.5</v>
      </c>
      <c r="BC18" s="2851">
        <v>-4.43</v>
      </c>
      <c r="BD18" s="2852">
        <v>-3.31</v>
      </c>
    </row>
    <row r="19" spans="1:56">
      <c r="A19" s="2724" t="s">
        <v>2183</v>
      </c>
      <c r="B19" s="2913" t="s">
        <v>123</v>
      </c>
      <c r="C19" s="2914">
        <v>4421890</v>
      </c>
      <c r="D19" s="2914">
        <v>10703</v>
      </c>
      <c r="E19" s="2915">
        <v>1301</v>
      </c>
      <c r="F19" s="2916">
        <v>4903</v>
      </c>
      <c r="G19" s="2915">
        <v>684</v>
      </c>
      <c r="H19" s="2915">
        <v>907976</v>
      </c>
      <c r="I19" s="2915">
        <v>185483</v>
      </c>
      <c r="J19" s="2915">
        <v>11289</v>
      </c>
      <c r="K19" s="2915">
        <v>18614</v>
      </c>
      <c r="L19" s="2915">
        <v>109336</v>
      </c>
      <c r="M19" s="2915">
        <v>2623</v>
      </c>
      <c r="N19" s="2915">
        <v>23356</v>
      </c>
      <c r="O19" s="2915">
        <v>42429</v>
      </c>
      <c r="P19" s="2915">
        <v>49041</v>
      </c>
      <c r="Q19" s="2915">
        <v>181887</v>
      </c>
      <c r="R19" s="2915">
        <v>10391</v>
      </c>
      <c r="S19" s="2915">
        <v>71929</v>
      </c>
      <c r="T19" s="2915">
        <v>33243</v>
      </c>
      <c r="U19" s="2915">
        <v>90948</v>
      </c>
      <c r="V19" s="2915">
        <v>21117</v>
      </c>
      <c r="W19" s="2915">
        <v>56290</v>
      </c>
      <c r="X19" s="2915">
        <v>165558</v>
      </c>
      <c r="Y19" s="2915">
        <v>198891</v>
      </c>
      <c r="Z19" s="2915">
        <v>480702</v>
      </c>
      <c r="AA19" s="2915">
        <v>256072</v>
      </c>
      <c r="AB19" s="2915">
        <v>150310</v>
      </c>
      <c r="AC19" s="2915">
        <v>149425</v>
      </c>
      <c r="AD19" s="2915">
        <v>173193</v>
      </c>
      <c r="AE19" s="2915">
        <v>634846</v>
      </c>
      <c r="AF19" s="2915">
        <v>265705</v>
      </c>
      <c r="AG19" s="2915">
        <v>176233</v>
      </c>
      <c r="AH19" s="2915">
        <v>198725</v>
      </c>
      <c r="AI19" s="2915">
        <v>371329</v>
      </c>
      <c r="AJ19" s="2915">
        <v>264890</v>
      </c>
      <c r="AK19" s="2914">
        <v>4411446</v>
      </c>
      <c r="AL19" s="2916">
        <v>10444</v>
      </c>
      <c r="AM19" s="2929">
        <v>-11</v>
      </c>
      <c r="AN19" s="2910"/>
      <c r="AO19" s="2829">
        <v>16907</v>
      </c>
      <c r="AP19" s="2849">
        <v>-5</v>
      </c>
      <c r="AQ19" s="2831">
        <v>1107551</v>
      </c>
      <c r="AR19" s="2850">
        <v>-29.5</v>
      </c>
      <c r="AS19" s="2829">
        <v>3286988</v>
      </c>
      <c r="AT19" s="2849">
        <v>-2</v>
      </c>
      <c r="AU19" s="2846">
        <v>-0.02</v>
      </c>
      <c r="AV19" s="2846">
        <v>-9.32</v>
      </c>
      <c r="AW19" s="2846">
        <v>-1.35</v>
      </c>
      <c r="AX19" s="2910"/>
      <c r="AY19" s="2816">
        <v>907976</v>
      </c>
      <c r="AZ19" s="2844">
        <v>-33.799999999999997</v>
      </c>
      <c r="BA19" s="2816">
        <v>3503470</v>
      </c>
      <c r="BB19" s="2844">
        <v>-1.9</v>
      </c>
      <c r="BC19" s="2847">
        <v>-9.33</v>
      </c>
      <c r="BD19" s="2848">
        <v>-1.36</v>
      </c>
    </row>
    <row r="20" spans="1:56">
      <c r="A20" s="2700">
        <v>-2009</v>
      </c>
      <c r="B20" s="2918" t="s">
        <v>124</v>
      </c>
      <c r="C20" s="2919">
        <v>4524822</v>
      </c>
      <c r="D20" s="2919">
        <v>14782</v>
      </c>
      <c r="E20" s="2920">
        <v>1304</v>
      </c>
      <c r="F20" s="2921">
        <v>6736</v>
      </c>
      <c r="G20" s="2920">
        <v>1121</v>
      </c>
      <c r="H20" s="2920">
        <v>950569</v>
      </c>
      <c r="I20" s="2920">
        <v>162077</v>
      </c>
      <c r="J20" s="2920">
        <v>11102</v>
      </c>
      <c r="K20" s="2920">
        <v>18282</v>
      </c>
      <c r="L20" s="2920">
        <v>110364</v>
      </c>
      <c r="M20" s="2920">
        <v>2810</v>
      </c>
      <c r="N20" s="2920">
        <v>24836</v>
      </c>
      <c r="O20" s="2920">
        <v>54961</v>
      </c>
      <c r="P20" s="2920">
        <v>56094</v>
      </c>
      <c r="Q20" s="2920">
        <v>208856</v>
      </c>
      <c r="R20" s="2920">
        <v>13519</v>
      </c>
      <c r="S20" s="2920">
        <v>77560</v>
      </c>
      <c r="T20" s="2920">
        <v>37680</v>
      </c>
      <c r="U20" s="2920">
        <v>89842</v>
      </c>
      <c r="V20" s="2920">
        <v>24279</v>
      </c>
      <c r="W20" s="2920">
        <v>58307</v>
      </c>
      <c r="X20" s="2920">
        <v>182169</v>
      </c>
      <c r="Y20" s="2920">
        <v>175249</v>
      </c>
      <c r="Z20" s="2920">
        <v>497100</v>
      </c>
      <c r="AA20" s="2920">
        <v>272018</v>
      </c>
      <c r="AB20" s="2920">
        <v>133447</v>
      </c>
      <c r="AC20" s="2920">
        <v>151144</v>
      </c>
      <c r="AD20" s="2920">
        <v>177898</v>
      </c>
      <c r="AE20" s="2920">
        <v>652813</v>
      </c>
      <c r="AF20" s="2920">
        <v>279401</v>
      </c>
      <c r="AG20" s="2920">
        <v>161381</v>
      </c>
      <c r="AH20" s="2920">
        <v>218120</v>
      </c>
      <c r="AI20" s="2920">
        <v>380206</v>
      </c>
      <c r="AJ20" s="2920">
        <v>258752</v>
      </c>
      <c r="AK20" s="2919">
        <v>4514210</v>
      </c>
      <c r="AL20" s="2921">
        <v>10612</v>
      </c>
      <c r="AM20" s="2928">
        <v>-10.7</v>
      </c>
      <c r="AN20" s="2910"/>
      <c r="AO20" s="2829">
        <v>22822</v>
      </c>
      <c r="AP20" s="2849">
        <v>-3.7</v>
      </c>
      <c r="AQ20" s="2831">
        <v>1126939</v>
      </c>
      <c r="AR20" s="2850">
        <v>-31.4</v>
      </c>
      <c r="AS20" s="2829">
        <v>3364449</v>
      </c>
      <c r="AT20" s="2849">
        <v>-0.3</v>
      </c>
      <c r="AU20" s="2846">
        <v>-0.02</v>
      </c>
      <c r="AV20" s="2846">
        <v>-10.17</v>
      </c>
      <c r="AW20" s="2846">
        <v>-0.23</v>
      </c>
      <c r="AX20" s="2910"/>
      <c r="AY20" s="2829">
        <v>950569</v>
      </c>
      <c r="AZ20" s="2849">
        <v>-31.5</v>
      </c>
      <c r="BA20" s="2829">
        <v>3563641</v>
      </c>
      <c r="BB20" s="2849">
        <v>-2.5</v>
      </c>
      <c r="BC20" s="2851">
        <v>-8.64</v>
      </c>
      <c r="BD20" s="2852">
        <v>-1.78</v>
      </c>
    </row>
    <row r="21" spans="1:56">
      <c r="A21" s="2735"/>
      <c r="B21" s="2918" t="s">
        <v>125</v>
      </c>
      <c r="C21" s="2919">
        <v>4620149</v>
      </c>
      <c r="D21" s="2919">
        <v>32797</v>
      </c>
      <c r="E21" s="2920">
        <v>1264</v>
      </c>
      <c r="F21" s="2921">
        <v>6154</v>
      </c>
      <c r="G21" s="2920">
        <v>1649</v>
      </c>
      <c r="H21" s="2920">
        <v>1018699</v>
      </c>
      <c r="I21" s="2920">
        <v>199907</v>
      </c>
      <c r="J21" s="2920">
        <v>10978</v>
      </c>
      <c r="K21" s="2920">
        <v>17977</v>
      </c>
      <c r="L21" s="2920">
        <v>110840</v>
      </c>
      <c r="M21" s="2920">
        <v>3403</v>
      </c>
      <c r="N21" s="2920">
        <v>24728</v>
      </c>
      <c r="O21" s="2920">
        <v>59274</v>
      </c>
      <c r="P21" s="2920">
        <v>61575</v>
      </c>
      <c r="Q21" s="2920">
        <v>232993</v>
      </c>
      <c r="R21" s="2920">
        <v>14209</v>
      </c>
      <c r="S21" s="2920">
        <v>78172</v>
      </c>
      <c r="T21" s="2920">
        <v>41259</v>
      </c>
      <c r="U21" s="2920">
        <v>85274</v>
      </c>
      <c r="V21" s="2920">
        <v>22422</v>
      </c>
      <c r="W21" s="2920">
        <v>55688</v>
      </c>
      <c r="X21" s="2920">
        <v>178443</v>
      </c>
      <c r="Y21" s="2920">
        <v>190888</v>
      </c>
      <c r="Z21" s="2920">
        <v>536854</v>
      </c>
      <c r="AA21" s="2920">
        <v>266893</v>
      </c>
      <c r="AB21" s="2920">
        <v>134062</v>
      </c>
      <c r="AC21" s="2920">
        <v>143073</v>
      </c>
      <c r="AD21" s="2920">
        <v>173673</v>
      </c>
      <c r="AE21" s="2920">
        <v>639219</v>
      </c>
      <c r="AF21" s="2920">
        <v>269540</v>
      </c>
      <c r="AG21" s="2920">
        <v>184158</v>
      </c>
      <c r="AH21" s="2920">
        <v>210242</v>
      </c>
      <c r="AI21" s="2920">
        <v>370237</v>
      </c>
      <c r="AJ21" s="2920">
        <v>251636</v>
      </c>
      <c r="AK21" s="2919">
        <v>4609481</v>
      </c>
      <c r="AL21" s="2921">
        <v>10668</v>
      </c>
      <c r="AM21" s="2928">
        <v>-5.7</v>
      </c>
      <c r="AN21" s="2910"/>
      <c r="AO21" s="2829">
        <v>40215</v>
      </c>
      <c r="AP21" s="2849">
        <v>-4.0999999999999996</v>
      </c>
      <c r="AQ21" s="2831">
        <v>1211236</v>
      </c>
      <c r="AR21" s="2850">
        <v>-22.7</v>
      </c>
      <c r="AS21" s="2829">
        <v>3358030</v>
      </c>
      <c r="AT21" s="2849">
        <v>2.9</v>
      </c>
      <c r="AU21" s="2846">
        <v>-0.04</v>
      </c>
      <c r="AV21" s="2846">
        <v>-7.27</v>
      </c>
      <c r="AW21" s="2846">
        <v>1.94</v>
      </c>
      <c r="AX21" s="2910"/>
      <c r="AY21" s="2829">
        <v>1018699</v>
      </c>
      <c r="AZ21" s="2849">
        <v>-19.7</v>
      </c>
      <c r="BA21" s="2829">
        <v>3590782</v>
      </c>
      <c r="BB21" s="2849">
        <v>-0.4</v>
      </c>
      <c r="BC21" s="2851">
        <v>-5.1100000000000003</v>
      </c>
      <c r="BD21" s="2852">
        <v>-0.26</v>
      </c>
    </row>
    <row r="22" spans="1:56">
      <c r="A22" s="2736"/>
      <c r="B22" s="2923" t="s">
        <v>129</v>
      </c>
      <c r="C22" s="2924">
        <v>4632142</v>
      </c>
      <c r="D22" s="2924">
        <v>10265</v>
      </c>
      <c r="E22" s="2925">
        <v>1355</v>
      </c>
      <c r="F22" s="2926">
        <v>3675</v>
      </c>
      <c r="G22" s="2925">
        <v>1739</v>
      </c>
      <c r="H22" s="2925">
        <v>1073482</v>
      </c>
      <c r="I22" s="2925">
        <v>184707</v>
      </c>
      <c r="J22" s="2925">
        <v>10601</v>
      </c>
      <c r="K22" s="2925">
        <v>18098</v>
      </c>
      <c r="L22" s="2925">
        <v>114872</v>
      </c>
      <c r="M22" s="2925">
        <v>3182</v>
      </c>
      <c r="N22" s="2925">
        <v>26377</v>
      </c>
      <c r="O22" s="2925">
        <v>65569</v>
      </c>
      <c r="P22" s="2925">
        <v>62459</v>
      </c>
      <c r="Q22" s="2925">
        <v>261430</v>
      </c>
      <c r="R22" s="2925">
        <v>13365</v>
      </c>
      <c r="S22" s="2925">
        <v>86240</v>
      </c>
      <c r="T22" s="2925">
        <v>57773</v>
      </c>
      <c r="U22" s="2925">
        <v>85244</v>
      </c>
      <c r="V22" s="2925">
        <v>22674</v>
      </c>
      <c r="W22" s="2925">
        <v>60891</v>
      </c>
      <c r="X22" s="2925">
        <v>212961</v>
      </c>
      <c r="Y22" s="2925">
        <v>203341</v>
      </c>
      <c r="Z22" s="2925">
        <v>474320</v>
      </c>
      <c r="AA22" s="2925">
        <v>267822</v>
      </c>
      <c r="AB22" s="2925">
        <v>144201</v>
      </c>
      <c r="AC22" s="2925">
        <v>138430</v>
      </c>
      <c r="AD22" s="2925">
        <v>176578</v>
      </c>
      <c r="AE22" s="2925">
        <v>648078</v>
      </c>
      <c r="AF22" s="2925">
        <v>275368</v>
      </c>
      <c r="AG22" s="2925">
        <v>166246</v>
      </c>
      <c r="AH22" s="2925">
        <v>202980</v>
      </c>
      <c r="AI22" s="2925">
        <v>379324</v>
      </c>
      <c r="AJ22" s="2925">
        <v>241420</v>
      </c>
      <c r="AK22" s="2924">
        <v>4621585</v>
      </c>
      <c r="AL22" s="2926">
        <v>10557</v>
      </c>
      <c r="AM22" s="2930">
        <v>0.4</v>
      </c>
      <c r="AN22" s="2910"/>
      <c r="AO22" s="2829">
        <v>15295</v>
      </c>
      <c r="AP22" s="2849">
        <v>-12.6</v>
      </c>
      <c r="AQ22" s="2831">
        <v>1278562</v>
      </c>
      <c r="AR22" s="2850">
        <v>-3.5</v>
      </c>
      <c r="AS22" s="2829">
        <v>3327728</v>
      </c>
      <c r="AT22" s="2849">
        <v>2.5</v>
      </c>
      <c r="AU22" s="2846">
        <v>-0.05</v>
      </c>
      <c r="AV22" s="2846">
        <v>-1.02</v>
      </c>
      <c r="AW22" s="2846">
        <v>1.78</v>
      </c>
      <c r="AX22" s="2910"/>
      <c r="AY22" s="2853">
        <v>1073482</v>
      </c>
      <c r="AZ22" s="2854">
        <v>1.5</v>
      </c>
      <c r="BA22" s="2853">
        <v>3548103</v>
      </c>
      <c r="BB22" s="2854">
        <v>0.5</v>
      </c>
      <c r="BC22" s="2855">
        <v>0.34</v>
      </c>
      <c r="BD22" s="2856">
        <v>0.37</v>
      </c>
    </row>
    <row r="23" spans="1:56">
      <c r="A23" s="2724" t="s">
        <v>2184</v>
      </c>
      <c r="B23" s="2913" t="s">
        <v>123</v>
      </c>
      <c r="C23" s="2914">
        <v>4743134</v>
      </c>
      <c r="D23" s="2914">
        <v>9378</v>
      </c>
      <c r="E23" s="2915">
        <v>1329</v>
      </c>
      <c r="F23" s="2916">
        <v>4165</v>
      </c>
      <c r="G23" s="2915">
        <v>1383</v>
      </c>
      <c r="H23" s="2915">
        <v>1111627</v>
      </c>
      <c r="I23" s="2915">
        <v>191075</v>
      </c>
      <c r="J23" s="2915">
        <v>9190</v>
      </c>
      <c r="K23" s="2915">
        <v>21922</v>
      </c>
      <c r="L23" s="2915">
        <v>151918</v>
      </c>
      <c r="M23" s="2915">
        <v>6104</v>
      </c>
      <c r="N23" s="2915">
        <v>43502</v>
      </c>
      <c r="O23" s="2915">
        <v>87665</v>
      </c>
      <c r="P23" s="2915">
        <v>58567</v>
      </c>
      <c r="Q23" s="2915">
        <v>232600</v>
      </c>
      <c r="R23" s="2915">
        <v>18200</v>
      </c>
      <c r="S23" s="2915">
        <v>82076</v>
      </c>
      <c r="T23" s="2915">
        <v>48162</v>
      </c>
      <c r="U23" s="2915">
        <v>72695</v>
      </c>
      <c r="V23" s="2915">
        <v>20249</v>
      </c>
      <c r="W23" s="2915">
        <v>67702</v>
      </c>
      <c r="X23" s="2915">
        <v>198148</v>
      </c>
      <c r="Y23" s="2915">
        <v>157417</v>
      </c>
      <c r="Z23" s="2915">
        <v>496294</v>
      </c>
      <c r="AA23" s="2915">
        <v>290396</v>
      </c>
      <c r="AB23" s="2915">
        <v>135660</v>
      </c>
      <c r="AC23" s="2915">
        <v>147954</v>
      </c>
      <c r="AD23" s="2915">
        <v>176347</v>
      </c>
      <c r="AE23" s="2915">
        <v>662350</v>
      </c>
      <c r="AF23" s="2915">
        <v>282137</v>
      </c>
      <c r="AG23" s="2915">
        <v>181205</v>
      </c>
      <c r="AH23" s="2915">
        <v>209052</v>
      </c>
      <c r="AI23" s="2915">
        <v>391897</v>
      </c>
      <c r="AJ23" s="2915">
        <v>268530</v>
      </c>
      <c r="AK23" s="2914">
        <v>4725269</v>
      </c>
      <c r="AL23" s="2916">
        <v>17865</v>
      </c>
      <c r="AM23" s="2929">
        <v>7.3</v>
      </c>
      <c r="AN23" s="2910"/>
      <c r="AO23" s="2816">
        <v>14872</v>
      </c>
      <c r="AP23" s="2844">
        <v>-12</v>
      </c>
      <c r="AQ23" s="2818">
        <v>1270427</v>
      </c>
      <c r="AR23" s="2845">
        <v>14.7</v>
      </c>
      <c r="AS23" s="2816">
        <v>3439970</v>
      </c>
      <c r="AT23" s="2844">
        <v>4.7</v>
      </c>
      <c r="AU23" s="2858">
        <v>-0.05</v>
      </c>
      <c r="AV23" s="2859">
        <v>3.68</v>
      </c>
      <c r="AW23" s="2859">
        <v>3.46</v>
      </c>
      <c r="AX23" s="2910"/>
      <c r="AY23" s="2829">
        <v>1111627</v>
      </c>
      <c r="AZ23" s="2849">
        <v>22.4</v>
      </c>
      <c r="BA23" s="2829">
        <v>3613642</v>
      </c>
      <c r="BB23" s="2849">
        <v>3.1</v>
      </c>
      <c r="BC23" s="2851">
        <v>4.6100000000000003</v>
      </c>
      <c r="BD23" s="2852">
        <v>2.4900000000000002</v>
      </c>
    </row>
    <row r="24" spans="1:56">
      <c r="A24" s="2700">
        <v>-2010</v>
      </c>
      <c r="B24" s="2918" t="s">
        <v>124</v>
      </c>
      <c r="C24" s="2919">
        <v>4881176</v>
      </c>
      <c r="D24" s="2919">
        <v>12973</v>
      </c>
      <c r="E24" s="2920">
        <v>1372</v>
      </c>
      <c r="F24" s="2921">
        <v>6151</v>
      </c>
      <c r="G24" s="2920">
        <v>1340</v>
      </c>
      <c r="H24" s="2920">
        <v>1160988</v>
      </c>
      <c r="I24" s="2920">
        <v>170612</v>
      </c>
      <c r="J24" s="2920">
        <v>9165</v>
      </c>
      <c r="K24" s="2920">
        <v>21930</v>
      </c>
      <c r="L24" s="2920">
        <v>154645</v>
      </c>
      <c r="M24" s="2920">
        <v>5655</v>
      </c>
      <c r="N24" s="2920">
        <v>48028</v>
      </c>
      <c r="O24" s="2920">
        <v>87227</v>
      </c>
      <c r="P24" s="2920">
        <v>58984</v>
      </c>
      <c r="Q24" s="2920">
        <v>263444</v>
      </c>
      <c r="R24" s="2920">
        <v>21617</v>
      </c>
      <c r="S24" s="2920">
        <v>94999</v>
      </c>
      <c r="T24" s="2920">
        <v>44845</v>
      </c>
      <c r="U24" s="2920">
        <v>91704</v>
      </c>
      <c r="V24" s="2920">
        <v>20337</v>
      </c>
      <c r="W24" s="2920">
        <v>67796</v>
      </c>
      <c r="X24" s="2920">
        <v>213710</v>
      </c>
      <c r="Y24" s="2920">
        <v>184751</v>
      </c>
      <c r="Z24" s="2920">
        <v>516536</v>
      </c>
      <c r="AA24" s="2920">
        <v>290634</v>
      </c>
      <c r="AB24" s="2920">
        <v>133449</v>
      </c>
      <c r="AC24" s="2920">
        <v>152007</v>
      </c>
      <c r="AD24" s="2920">
        <v>177812</v>
      </c>
      <c r="AE24" s="2920">
        <v>672231</v>
      </c>
      <c r="AF24" s="2920">
        <v>289797</v>
      </c>
      <c r="AG24" s="2920">
        <v>161657</v>
      </c>
      <c r="AH24" s="2920">
        <v>223365</v>
      </c>
      <c r="AI24" s="2920">
        <v>401795</v>
      </c>
      <c r="AJ24" s="2920">
        <v>262265</v>
      </c>
      <c r="AK24" s="2919">
        <v>4862833</v>
      </c>
      <c r="AL24" s="2921">
        <v>18343</v>
      </c>
      <c r="AM24" s="2928">
        <v>7.9</v>
      </c>
      <c r="AN24" s="2910"/>
      <c r="AO24" s="2829">
        <v>20496</v>
      </c>
      <c r="AP24" s="2849">
        <v>-10.199999999999999</v>
      </c>
      <c r="AQ24" s="2831">
        <v>1347079</v>
      </c>
      <c r="AR24" s="2850">
        <v>19.5</v>
      </c>
      <c r="AS24" s="2829">
        <v>3495258</v>
      </c>
      <c r="AT24" s="2849">
        <v>3.9</v>
      </c>
      <c r="AU24" s="2860">
        <v>-0.05</v>
      </c>
      <c r="AV24" s="2846">
        <v>4.87</v>
      </c>
      <c r="AW24" s="2846">
        <v>2.89</v>
      </c>
      <c r="AX24" s="2910"/>
      <c r="AY24" s="2829">
        <v>1160988</v>
      </c>
      <c r="AZ24" s="2849">
        <v>22.1</v>
      </c>
      <c r="BA24" s="2829">
        <v>3701845</v>
      </c>
      <c r="BB24" s="2849">
        <v>3.9</v>
      </c>
      <c r="BC24" s="2851">
        <v>4.6500000000000004</v>
      </c>
      <c r="BD24" s="2852">
        <v>3.05</v>
      </c>
    </row>
    <row r="25" spans="1:56">
      <c r="A25" s="2735"/>
      <c r="B25" s="2918" t="s">
        <v>125</v>
      </c>
      <c r="C25" s="2919">
        <v>4900773</v>
      </c>
      <c r="D25" s="2919">
        <v>30497</v>
      </c>
      <c r="E25" s="2920">
        <v>1378</v>
      </c>
      <c r="F25" s="2921">
        <v>6815</v>
      </c>
      <c r="G25" s="2920">
        <v>1374</v>
      </c>
      <c r="H25" s="2920">
        <v>1176554</v>
      </c>
      <c r="I25" s="2920">
        <v>206873</v>
      </c>
      <c r="J25" s="2920">
        <v>9200</v>
      </c>
      <c r="K25" s="2920">
        <v>18826</v>
      </c>
      <c r="L25" s="2920">
        <v>144687</v>
      </c>
      <c r="M25" s="2920">
        <v>6145</v>
      </c>
      <c r="N25" s="2920">
        <v>48606</v>
      </c>
      <c r="O25" s="2920">
        <v>87582</v>
      </c>
      <c r="P25" s="2920">
        <v>63784</v>
      </c>
      <c r="Q25" s="2920">
        <v>249899</v>
      </c>
      <c r="R25" s="2920">
        <v>21158</v>
      </c>
      <c r="S25" s="2920">
        <v>95149</v>
      </c>
      <c r="T25" s="2920">
        <v>42196</v>
      </c>
      <c r="U25" s="2920">
        <v>100125</v>
      </c>
      <c r="V25" s="2920">
        <v>19386</v>
      </c>
      <c r="W25" s="2920">
        <v>62938</v>
      </c>
      <c r="X25" s="2920">
        <v>195856</v>
      </c>
      <c r="Y25" s="2920">
        <v>207029</v>
      </c>
      <c r="Z25" s="2920">
        <v>545492</v>
      </c>
      <c r="AA25" s="2920">
        <v>282806</v>
      </c>
      <c r="AB25" s="2920">
        <v>135951</v>
      </c>
      <c r="AC25" s="2920">
        <v>147608</v>
      </c>
      <c r="AD25" s="2920">
        <v>172746</v>
      </c>
      <c r="AE25" s="2920">
        <v>657052</v>
      </c>
      <c r="AF25" s="2920">
        <v>277664</v>
      </c>
      <c r="AG25" s="2920">
        <v>183427</v>
      </c>
      <c r="AH25" s="2920">
        <v>225140</v>
      </c>
      <c r="AI25" s="2920">
        <v>383304</v>
      </c>
      <c r="AJ25" s="2920">
        <v>251758</v>
      </c>
      <c r="AK25" s="2919">
        <v>4882451</v>
      </c>
      <c r="AL25" s="2921">
        <v>18322</v>
      </c>
      <c r="AM25" s="2928">
        <v>6.1</v>
      </c>
      <c r="AN25" s="2910"/>
      <c r="AO25" s="2829">
        <v>38690</v>
      </c>
      <c r="AP25" s="2849">
        <v>-3.8</v>
      </c>
      <c r="AQ25" s="2831">
        <v>1384957</v>
      </c>
      <c r="AR25" s="2850">
        <v>14.3</v>
      </c>
      <c r="AS25" s="2829">
        <v>3458804</v>
      </c>
      <c r="AT25" s="2849">
        <v>3</v>
      </c>
      <c r="AU25" s="2860">
        <v>-0.03</v>
      </c>
      <c r="AV25" s="2846">
        <v>3.76</v>
      </c>
      <c r="AW25" s="2846">
        <v>2.1800000000000002</v>
      </c>
      <c r="AX25" s="2910"/>
      <c r="AY25" s="2829">
        <v>1176554</v>
      </c>
      <c r="AZ25" s="2849">
        <v>15.5</v>
      </c>
      <c r="BA25" s="2829">
        <v>3705897</v>
      </c>
      <c r="BB25" s="2849">
        <v>3.2</v>
      </c>
      <c r="BC25" s="2851">
        <v>3.42</v>
      </c>
      <c r="BD25" s="2852">
        <v>2.4900000000000002</v>
      </c>
    </row>
    <row r="26" spans="1:56">
      <c r="A26" s="2736"/>
      <c r="B26" s="2923" t="s">
        <v>130</v>
      </c>
      <c r="C26" s="2924">
        <v>4849233</v>
      </c>
      <c r="D26" s="2924">
        <v>11670</v>
      </c>
      <c r="E26" s="2925">
        <v>1502</v>
      </c>
      <c r="F26" s="2926">
        <v>3181</v>
      </c>
      <c r="G26" s="2925">
        <v>1440</v>
      </c>
      <c r="H26" s="2925">
        <v>1228632</v>
      </c>
      <c r="I26" s="2925">
        <v>186491</v>
      </c>
      <c r="J26" s="2925">
        <v>8807</v>
      </c>
      <c r="K26" s="2925">
        <v>18939</v>
      </c>
      <c r="L26" s="2925">
        <v>144797</v>
      </c>
      <c r="M26" s="2925">
        <v>7976</v>
      </c>
      <c r="N26" s="2925">
        <v>50493</v>
      </c>
      <c r="O26" s="2925">
        <v>92041</v>
      </c>
      <c r="P26" s="2925">
        <v>64573</v>
      </c>
      <c r="Q26" s="2925">
        <v>285605</v>
      </c>
      <c r="R26" s="2925">
        <v>24256</v>
      </c>
      <c r="S26" s="2925">
        <v>105792</v>
      </c>
      <c r="T26" s="2925">
        <v>52350</v>
      </c>
      <c r="U26" s="2925">
        <v>100032</v>
      </c>
      <c r="V26" s="2925">
        <v>19539</v>
      </c>
      <c r="W26" s="2925">
        <v>66941</v>
      </c>
      <c r="X26" s="2925">
        <v>246302</v>
      </c>
      <c r="Y26" s="2925">
        <v>210891</v>
      </c>
      <c r="Z26" s="2925">
        <v>500844</v>
      </c>
      <c r="AA26" s="2925">
        <v>286097</v>
      </c>
      <c r="AB26" s="2925">
        <v>132780</v>
      </c>
      <c r="AC26" s="2925">
        <v>153653</v>
      </c>
      <c r="AD26" s="2925">
        <v>177974</v>
      </c>
      <c r="AE26" s="2925">
        <v>645927</v>
      </c>
      <c r="AF26" s="2925">
        <v>255503</v>
      </c>
      <c r="AG26" s="2925">
        <v>164251</v>
      </c>
      <c r="AH26" s="2925">
        <v>201408</v>
      </c>
      <c r="AI26" s="2925">
        <v>379626</v>
      </c>
      <c r="AJ26" s="2925">
        <v>229999</v>
      </c>
      <c r="AK26" s="2924">
        <v>4831680</v>
      </c>
      <c r="AL26" s="2926">
        <v>17553</v>
      </c>
      <c r="AM26" s="2930">
        <v>4.7</v>
      </c>
      <c r="AN26" s="2910"/>
      <c r="AO26" s="2853">
        <v>16353</v>
      </c>
      <c r="AP26" s="2854">
        <v>6.9</v>
      </c>
      <c r="AQ26" s="2862">
        <v>1440963</v>
      </c>
      <c r="AR26" s="2863">
        <v>12.7</v>
      </c>
      <c r="AS26" s="2853">
        <v>3374364</v>
      </c>
      <c r="AT26" s="2854">
        <v>1.4</v>
      </c>
      <c r="AU26" s="2864">
        <v>0.02</v>
      </c>
      <c r="AV26" s="2865">
        <v>3.51</v>
      </c>
      <c r="AW26" s="2865">
        <v>1.01</v>
      </c>
      <c r="AX26" s="2910"/>
      <c r="AY26" s="2829">
        <v>1228632</v>
      </c>
      <c r="AZ26" s="2849">
        <v>14.5</v>
      </c>
      <c r="BA26" s="2829">
        <v>3603048</v>
      </c>
      <c r="BB26" s="2849">
        <v>1.5</v>
      </c>
      <c r="BC26" s="2851">
        <v>3.35</v>
      </c>
      <c r="BD26" s="2852">
        <v>1.19</v>
      </c>
    </row>
    <row r="27" spans="1:56">
      <c r="A27" s="2724" t="s">
        <v>2185</v>
      </c>
      <c r="B27" s="2913" t="s">
        <v>2186</v>
      </c>
      <c r="C27" s="2931">
        <v>4709602</v>
      </c>
      <c r="D27" s="2914">
        <v>9977</v>
      </c>
      <c r="E27" s="2915">
        <v>1282</v>
      </c>
      <c r="F27" s="2916">
        <v>2980</v>
      </c>
      <c r="G27" s="2915">
        <v>1528</v>
      </c>
      <c r="H27" s="2915">
        <v>1142431</v>
      </c>
      <c r="I27" s="2915">
        <v>162845</v>
      </c>
      <c r="J27" s="2915">
        <v>9309</v>
      </c>
      <c r="K27" s="2915">
        <v>21027</v>
      </c>
      <c r="L27" s="2915">
        <v>150534</v>
      </c>
      <c r="M27" s="2915">
        <v>7665</v>
      </c>
      <c r="N27" s="2915">
        <v>38920</v>
      </c>
      <c r="O27" s="2915">
        <v>89680</v>
      </c>
      <c r="P27" s="2915">
        <v>61226</v>
      </c>
      <c r="Q27" s="2915">
        <v>270606</v>
      </c>
      <c r="R27" s="2915">
        <v>16114</v>
      </c>
      <c r="S27" s="2915">
        <v>119676</v>
      </c>
      <c r="T27" s="2915">
        <v>39004</v>
      </c>
      <c r="U27" s="2915">
        <v>60965</v>
      </c>
      <c r="V27" s="2915">
        <v>21784</v>
      </c>
      <c r="W27" s="2915">
        <v>73076</v>
      </c>
      <c r="X27" s="2915">
        <v>172483</v>
      </c>
      <c r="Y27" s="2915">
        <v>151772</v>
      </c>
      <c r="Z27" s="2915">
        <v>520816</v>
      </c>
      <c r="AA27" s="2915">
        <v>255954</v>
      </c>
      <c r="AB27" s="2915">
        <v>133296</v>
      </c>
      <c r="AC27" s="2915">
        <v>151255</v>
      </c>
      <c r="AD27" s="2915">
        <v>171473</v>
      </c>
      <c r="AE27" s="2915">
        <v>656167</v>
      </c>
      <c r="AF27" s="2915">
        <v>276871</v>
      </c>
      <c r="AG27" s="2915">
        <v>179625</v>
      </c>
      <c r="AH27" s="2915">
        <v>233215</v>
      </c>
      <c r="AI27" s="2915">
        <v>372322</v>
      </c>
      <c r="AJ27" s="2915">
        <v>251245</v>
      </c>
      <c r="AK27" s="2914">
        <v>4684692</v>
      </c>
      <c r="AL27" s="2916">
        <v>24910</v>
      </c>
      <c r="AM27" s="2932">
        <v>-0.7</v>
      </c>
      <c r="AN27" s="2910"/>
      <c r="AO27" s="2829">
        <v>14239</v>
      </c>
      <c r="AP27" s="2849">
        <v>-4.3</v>
      </c>
      <c r="AQ27" s="2831">
        <v>1295731</v>
      </c>
      <c r="AR27" s="2850">
        <v>2</v>
      </c>
      <c r="AS27" s="2829">
        <v>3374722</v>
      </c>
      <c r="AT27" s="2849">
        <v>-1.9</v>
      </c>
      <c r="AU27" s="2846">
        <v>-0.01</v>
      </c>
      <c r="AV27" s="2846">
        <v>0.53</v>
      </c>
      <c r="AW27" s="2846">
        <v>-1.38</v>
      </c>
      <c r="AX27" s="2910"/>
      <c r="AY27" s="2816">
        <v>1142431</v>
      </c>
      <c r="AZ27" s="2844">
        <v>2.8</v>
      </c>
      <c r="BA27" s="2816">
        <v>3542261</v>
      </c>
      <c r="BB27" s="2844">
        <v>-2</v>
      </c>
      <c r="BC27" s="2847">
        <v>0.65</v>
      </c>
      <c r="BD27" s="2848">
        <v>-1.5</v>
      </c>
    </row>
    <row r="28" spans="1:56">
      <c r="A28" s="2700">
        <v>-2011</v>
      </c>
      <c r="B28" s="2918" t="s">
        <v>2187</v>
      </c>
      <c r="C28" s="2933">
        <v>4885141</v>
      </c>
      <c r="D28" s="2919">
        <v>13712</v>
      </c>
      <c r="E28" s="2920">
        <v>1421</v>
      </c>
      <c r="F28" s="2921">
        <v>4841</v>
      </c>
      <c r="G28" s="2920">
        <v>1491</v>
      </c>
      <c r="H28" s="2920">
        <v>1174306</v>
      </c>
      <c r="I28" s="2920">
        <v>148612</v>
      </c>
      <c r="J28" s="2920">
        <v>9421</v>
      </c>
      <c r="K28" s="2920">
        <v>21286</v>
      </c>
      <c r="L28" s="2920">
        <v>149834</v>
      </c>
      <c r="M28" s="2920">
        <v>7779</v>
      </c>
      <c r="N28" s="2920">
        <v>44220</v>
      </c>
      <c r="O28" s="2920">
        <v>96486</v>
      </c>
      <c r="P28" s="2920">
        <v>59482</v>
      </c>
      <c r="Q28" s="2920">
        <v>275495</v>
      </c>
      <c r="R28" s="2920">
        <v>15048</v>
      </c>
      <c r="S28" s="2920">
        <v>134490</v>
      </c>
      <c r="T28" s="2920">
        <v>50347</v>
      </c>
      <c r="U28" s="2920">
        <v>64827</v>
      </c>
      <c r="V28" s="2920">
        <v>24407</v>
      </c>
      <c r="W28" s="2920">
        <v>72572</v>
      </c>
      <c r="X28" s="2920">
        <v>177595</v>
      </c>
      <c r="Y28" s="2920">
        <v>175100</v>
      </c>
      <c r="Z28" s="2920">
        <v>547851</v>
      </c>
      <c r="AA28" s="2920">
        <v>269630</v>
      </c>
      <c r="AB28" s="2920">
        <v>131406</v>
      </c>
      <c r="AC28" s="2920">
        <v>160288</v>
      </c>
      <c r="AD28" s="2920">
        <v>177387</v>
      </c>
      <c r="AE28" s="2920">
        <v>685285</v>
      </c>
      <c r="AF28" s="2920">
        <v>291853</v>
      </c>
      <c r="AG28" s="2920">
        <v>162848</v>
      </c>
      <c r="AH28" s="2920">
        <v>222675</v>
      </c>
      <c r="AI28" s="2920">
        <v>399211</v>
      </c>
      <c r="AJ28" s="2920">
        <v>262364</v>
      </c>
      <c r="AK28" s="2919">
        <v>4859264</v>
      </c>
      <c r="AL28" s="2921">
        <v>25877</v>
      </c>
      <c r="AM28" s="2934">
        <v>0.1</v>
      </c>
      <c r="AN28" s="2910"/>
      <c r="AO28" s="2829">
        <v>19974</v>
      </c>
      <c r="AP28" s="2849">
        <v>-2.5</v>
      </c>
      <c r="AQ28" s="2831">
        <v>1350897</v>
      </c>
      <c r="AR28" s="2850">
        <v>0.3</v>
      </c>
      <c r="AS28" s="2829">
        <v>3488393</v>
      </c>
      <c r="AT28" s="2849">
        <v>-0.2</v>
      </c>
      <c r="AU28" s="2846">
        <v>-0.01</v>
      </c>
      <c r="AV28" s="2846">
        <v>0.08</v>
      </c>
      <c r="AW28" s="2846">
        <v>-0.14000000000000001</v>
      </c>
      <c r="AX28" s="2910"/>
      <c r="AY28" s="2829">
        <v>1174306</v>
      </c>
      <c r="AZ28" s="2849">
        <v>1.1000000000000001</v>
      </c>
      <c r="BA28" s="2829">
        <v>3684958</v>
      </c>
      <c r="BB28" s="2849">
        <v>-0.5</v>
      </c>
      <c r="BC28" s="2851">
        <v>0.27</v>
      </c>
      <c r="BD28" s="2852">
        <v>-0.35</v>
      </c>
    </row>
    <row r="29" spans="1:56">
      <c r="A29" s="2735"/>
      <c r="B29" s="2918" t="s">
        <v>2188</v>
      </c>
      <c r="C29" s="2933">
        <v>4884020</v>
      </c>
      <c r="D29" s="2919">
        <v>32405</v>
      </c>
      <c r="E29" s="2920">
        <v>1416</v>
      </c>
      <c r="F29" s="2921">
        <v>5055</v>
      </c>
      <c r="G29" s="2920">
        <v>1498</v>
      </c>
      <c r="H29" s="2920">
        <v>1166678</v>
      </c>
      <c r="I29" s="2920">
        <v>182431</v>
      </c>
      <c r="J29" s="2920">
        <v>9753</v>
      </c>
      <c r="K29" s="2920">
        <v>20927</v>
      </c>
      <c r="L29" s="2920">
        <v>141920</v>
      </c>
      <c r="M29" s="2920">
        <v>8379</v>
      </c>
      <c r="N29" s="2920">
        <v>44915</v>
      </c>
      <c r="O29" s="2920">
        <v>88844</v>
      </c>
      <c r="P29" s="2920">
        <v>63761</v>
      </c>
      <c r="Q29" s="2920">
        <v>257623</v>
      </c>
      <c r="R29" s="2920">
        <v>13772</v>
      </c>
      <c r="S29" s="2920">
        <v>114133</v>
      </c>
      <c r="T29" s="2920">
        <v>48558</v>
      </c>
      <c r="U29" s="2920">
        <v>82633</v>
      </c>
      <c r="V29" s="2920">
        <v>21846</v>
      </c>
      <c r="W29" s="2920">
        <v>67183</v>
      </c>
      <c r="X29" s="2920">
        <v>166931</v>
      </c>
      <c r="Y29" s="2920">
        <v>190099</v>
      </c>
      <c r="Z29" s="2920">
        <v>579067</v>
      </c>
      <c r="AA29" s="2920">
        <v>262391</v>
      </c>
      <c r="AB29" s="2920">
        <v>136243</v>
      </c>
      <c r="AC29" s="2920">
        <v>154652</v>
      </c>
      <c r="AD29" s="2920">
        <v>172092</v>
      </c>
      <c r="AE29" s="2920">
        <v>669193</v>
      </c>
      <c r="AF29" s="2920">
        <v>278102</v>
      </c>
      <c r="AG29" s="2920">
        <v>180339</v>
      </c>
      <c r="AH29" s="2920">
        <v>222379</v>
      </c>
      <c r="AI29" s="2920">
        <v>381843</v>
      </c>
      <c r="AJ29" s="2920">
        <v>257913</v>
      </c>
      <c r="AK29" s="2919">
        <v>4858296</v>
      </c>
      <c r="AL29" s="2921">
        <v>25724</v>
      </c>
      <c r="AM29" s="2934">
        <v>-0.3</v>
      </c>
      <c r="AN29" s="2910"/>
      <c r="AO29" s="2829">
        <v>38876</v>
      </c>
      <c r="AP29" s="2849">
        <v>0.5</v>
      </c>
      <c r="AQ29" s="2831">
        <v>1358275</v>
      </c>
      <c r="AR29" s="2850">
        <v>-1.9</v>
      </c>
      <c r="AS29" s="2829">
        <v>3461145</v>
      </c>
      <c r="AT29" s="2849">
        <v>0.1</v>
      </c>
      <c r="AU29" s="2846">
        <v>0</v>
      </c>
      <c r="AV29" s="2846">
        <v>-0.54</v>
      </c>
      <c r="AW29" s="2846">
        <v>0.05</v>
      </c>
      <c r="AX29" s="2910"/>
      <c r="AY29" s="2829">
        <v>1166678</v>
      </c>
      <c r="AZ29" s="2849">
        <v>-0.8</v>
      </c>
      <c r="BA29" s="2829">
        <v>3691618</v>
      </c>
      <c r="BB29" s="2849">
        <v>-0.4</v>
      </c>
      <c r="BC29" s="2851">
        <v>-0.2</v>
      </c>
      <c r="BD29" s="2852">
        <v>-0.28999999999999998</v>
      </c>
    </row>
    <row r="30" spans="1:56">
      <c r="A30" s="2736"/>
      <c r="B30" s="2923" t="s">
        <v>2189</v>
      </c>
      <c r="C30" s="2935">
        <v>4919914</v>
      </c>
      <c r="D30" s="2924">
        <v>11512</v>
      </c>
      <c r="E30" s="2925">
        <v>1263</v>
      </c>
      <c r="F30" s="2926">
        <v>4883</v>
      </c>
      <c r="G30" s="2925">
        <v>1201</v>
      </c>
      <c r="H30" s="2925">
        <v>1163366</v>
      </c>
      <c r="I30" s="2925">
        <v>163737</v>
      </c>
      <c r="J30" s="2925">
        <v>9112</v>
      </c>
      <c r="K30" s="2925">
        <v>18557</v>
      </c>
      <c r="L30" s="2925">
        <v>137424</v>
      </c>
      <c r="M30" s="2925">
        <v>10891</v>
      </c>
      <c r="N30" s="2925">
        <v>44790</v>
      </c>
      <c r="O30" s="2925">
        <v>83972</v>
      </c>
      <c r="P30" s="2925">
        <v>56271</v>
      </c>
      <c r="Q30" s="2925">
        <v>254478</v>
      </c>
      <c r="R30" s="2925">
        <v>14704</v>
      </c>
      <c r="S30" s="2925">
        <v>142743</v>
      </c>
      <c r="T30" s="2925">
        <v>60303</v>
      </c>
      <c r="U30" s="2925">
        <v>77163</v>
      </c>
      <c r="V30" s="2925">
        <v>25261</v>
      </c>
      <c r="W30" s="2925">
        <v>63960</v>
      </c>
      <c r="X30" s="2925">
        <v>179334</v>
      </c>
      <c r="Y30" s="2925">
        <v>200604</v>
      </c>
      <c r="Z30" s="2925">
        <v>527546</v>
      </c>
      <c r="AA30" s="2925">
        <v>295172</v>
      </c>
      <c r="AB30" s="2925">
        <v>167302</v>
      </c>
      <c r="AC30" s="2925">
        <v>152076</v>
      </c>
      <c r="AD30" s="2925">
        <v>182485</v>
      </c>
      <c r="AE30" s="2925">
        <v>669654</v>
      </c>
      <c r="AF30" s="2925">
        <v>303021</v>
      </c>
      <c r="AG30" s="2925">
        <v>171778</v>
      </c>
      <c r="AH30" s="2925">
        <v>192963</v>
      </c>
      <c r="AI30" s="2925">
        <v>423893</v>
      </c>
      <c r="AJ30" s="2925">
        <v>245796</v>
      </c>
      <c r="AK30" s="2924">
        <v>4893849</v>
      </c>
      <c r="AL30" s="2926">
        <v>26065</v>
      </c>
      <c r="AM30" s="2936">
        <v>1.5</v>
      </c>
      <c r="AN30" s="2910"/>
      <c r="AO30" s="2829">
        <v>17658</v>
      </c>
      <c r="AP30" s="2849">
        <v>8</v>
      </c>
      <c r="AQ30" s="2831">
        <v>1365171</v>
      </c>
      <c r="AR30" s="2850">
        <v>-5.3</v>
      </c>
      <c r="AS30" s="2829">
        <v>3511020</v>
      </c>
      <c r="AT30" s="2849">
        <v>4</v>
      </c>
      <c r="AU30" s="2846">
        <v>0.03</v>
      </c>
      <c r="AV30" s="2846">
        <v>-1.56</v>
      </c>
      <c r="AW30" s="2846">
        <v>2.82</v>
      </c>
      <c r="AX30" s="2910"/>
      <c r="AY30" s="2853">
        <v>1163366</v>
      </c>
      <c r="AZ30" s="2854">
        <v>-5.3</v>
      </c>
      <c r="BA30" s="2853">
        <v>3730483</v>
      </c>
      <c r="BB30" s="2854">
        <v>3.5</v>
      </c>
      <c r="BC30" s="2855">
        <v>-1.35</v>
      </c>
      <c r="BD30" s="2856">
        <v>2.63</v>
      </c>
    </row>
    <row r="31" spans="1:56">
      <c r="A31" s="2724" t="s">
        <v>2190</v>
      </c>
      <c r="B31" s="2913" t="s">
        <v>425</v>
      </c>
      <c r="C31" s="2931">
        <v>4789827</v>
      </c>
      <c r="D31" s="2914">
        <v>9707</v>
      </c>
      <c r="E31" s="2915">
        <v>1299</v>
      </c>
      <c r="F31" s="2916">
        <v>5149</v>
      </c>
      <c r="G31" s="2915">
        <v>1412</v>
      </c>
      <c r="H31" s="2915">
        <v>1189034</v>
      </c>
      <c r="I31" s="2915">
        <v>184969</v>
      </c>
      <c r="J31" s="2915">
        <v>9489</v>
      </c>
      <c r="K31" s="2915">
        <v>15516</v>
      </c>
      <c r="L31" s="2915">
        <v>159563</v>
      </c>
      <c r="M31" s="2915">
        <v>8737</v>
      </c>
      <c r="N31" s="2915">
        <v>31467</v>
      </c>
      <c r="O31" s="2915">
        <v>70355</v>
      </c>
      <c r="P31" s="2915">
        <v>59024</v>
      </c>
      <c r="Q31" s="2915">
        <v>255863</v>
      </c>
      <c r="R31" s="2915">
        <v>8921</v>
      </c>
      <c r="S31" s="2915">
        <v>109041</v>
      </c>
      <c r="T31" s="2915">
        <v>78994</v>
      </c>
      <c r="U31" s="2915">
        <v>104496</v>
      </c>
      <c r="V31" s="2915">
        <v>12596</v>
      </c>
      <c r="W31" s="2915">
        <v>80003</v>
      </c>
      <c r="X31" s="2915">
        <v>147402</v>
      </c>
      <c r="Y31" s="2915">
        <v>159447</v>
      </c>
      <c r="Z31" s="2915">
        <v>547660</v>
      </c>
      <c r="AA31" s="2915">
        <v>287203</v>
      </c>
      <c r="AB31" s="2915">
        <v>136262</v>
      </c>
      <c r="AC31" s="2915">
        <v>153734</v>
      </c>
      <c r="AD31" s="2915">
        <v>181902</v>
      </c>
      <c r="AE31" s="2915">
        <v>657483</v>
      </c>
      <c r="AF31" s="2915">
        <v>268537</v>
      </c>
      <c r="AG31" s="2915">
        <v>171874</v>
      </c>
      <c r="AH31" s="2915">
        <v>206861</v>
      </c>
      <c r="AI31" s="2915">
        <v>381383</v>
      </c>
      <c r="AJ31" s="2915">
        <v>258021</v>
      </c>
      <c r="AK31" s="2914">
        <v>4764370</v>
      </c>
      <c r="AL31" s="2916">
        <v>25457</v>
      </c>
      <c r="AM31" s="2932">
        <v>1.7</v>
      </c>
      <c r="AN31" s="2910"/>
      <c r="AO31" s="2816">
        <v>16155</v>
      </c>
      <c r="AP31" s="2844">
        <v>13.5</v>
      </c>
      <c r="AQ31" s="2818">
        <v>1349893</v>
      </c>
      <c r="AR31" s="2845">
        <v>4.2</v>
      </c>
      <c r="AS31" s="2816">
        <v>3398322</v>
      </c>
      <c r="AT31" s="2844">
        <v>0.7</v>
      </c>
      <c r="AU31" s="2858">
        <v>0.04</v>
      </c>
      <c r="AV31" s="2859">
        <v>1.1499999999999999</v>
      </c>
      <c r="AW31" s="2859">
        <v>0.5</v>
      </c>
      <c r="AX31" s="2910"/>
      <c r="AY31" s="2829">
        <v>1189034</v>
      </c>
      <c r="AZ31" s="2849">
        <v>4.0999999999999996</v>
      </c>
      <c r="BA31" s="2829">
        <v>3575336</v>
      </c>
      <c r="BB31" s="2849">
        <v>0.9</v>
      </c>
      <c r="BC31" s="2851">
        <v>0.99</v>
      </c>
      <c r="BD31" s="2852">
        <v>0.7</v>
      </c>
    </row>
    <row r="32" spans="1:56">
      <c r="A32" s="2700">
        <v>-2012</v>
      </c>
      <c r="B32" s="2918" t="s">
        <v>426</v>
      </c>
      <c r="C32" s="2933">
        <v>4857804</v>
      </c>
      <c r="D32" s="2919">
        <v>13184</v>
      </c>
      <c r="E32" s="2920">
        <v>1280</v>
      </c>
      <c r="F32" s="2921">
        <v>7160</v>
      </c>
      <c r="G32" s="2920">
        <v>1189</v>
      </c>
      <c r="H32" s="2920">
        <v>1193220</v>
      </c>
      <c r="I32" s="2920">
        <v>166468</v>
      </c>
      <c r="J32" s="2920">
        <v>9449</v>
      </c>
      <c r="K32" s="2920">
        <v>15399</v>
      </c>
      <c r="L32" s="2920">
        <v>149811</v>
      </c>
      <c r="M32" s="2920">
        <v>8298</v>
      </c>
      <c r="N32" s="2920">
        <v>32931</v>
      </c>
      <c r="O32" s="2920">
        <v>71854</v>
      </c>
      <c r="P32" s="2920">
        <v>59375</v>
      </c>
      <c r="Q32" s="2920">
        <v>261682</v>
      </c>
      <c r="R32" s="2920">
        <v>10454</v>
      </c>
      <c r="S32" s="2920">
        <v>124622</v>
      </c>
      <c r="T32" s="2920">
        <v>84268</v>
      </c>
      <c r="U32" s="2920">
        <v>103525</v>
      </c>
      <c r="V32" s="2920">
        <v>13417</v>
      </c>
      <c r="W32" s="2920">
        <v>81667</v>
      </c>
      <c r="X32" s="2920">
        <v>148764</v>
      </c>
      <c r="Y32" s="2920">
        <v>180805</v>
      </c>
      <c r="Z32" s="2920">
        <v>567025</v>
      </c>
      <c r="AA32" s="2920">
        <v>285857</v>
      </c>
      <c r="AB32" s="2920">
        <v>126994</v>
      </c>
      <c r="AC32" s="2920">
        <v>151212</v>
      </c>
      <c r="AD32" s="2920">
        <v>185625</v>
      </c>
      <c r="AE32" s="2920">
        <v>671100</v>
      </c>
      <c r="AF32" s="2920">
        <v>282312</v>
      </c>
      <c r="AG32" s="2920">
        <v>153570</v>
      </c>
      <c r="AH32" s="2920">
        <v>218039</v>
      </c>
      <c r="AI32" s="2920">
        <v>392253</v>
      </c>
      <c r="AJ32" s="2920">
        <v>252512</v>
      </c>
      <c r="AK32" s="2919">
        <v>4832101</v>
      </c>
      <c r="AL32" s="2921">
        <v>25703</v>
      </c>
      <c r="AM32" s="2934">
        <v>-0.6</v>
      </c>
      <c r="AN32" s="2910"/>
      <c r="AO32" s="2829">
        <v>21624</v>
      </c>
      <c r="AP32" s="2849">
        <v>8.3000000000000007</v>
      </c>
      <c r="AQ32" s="2831">
        <v>1375214</v>
      </c>
      <c r="AR32" s="2850">
        <v>1.8</v>
      </c>
      <c r="AS32" s="2829">
        <v>3435263</v>
      </c>
      <c r="AT32" s="2849">
        <v>-1.5</v>
      </c>
      <c r="AU32" s="2860">
        <v>0.03</v>
      </c>
      <c r="AV32" s="2846">
        <v>0.5</v>
      </c>
      <c r="AW32" s="2846">
        <v>-1.0900000000000001</v>
      </c>
      <c r="AX32" s="2910"/>
      <c r="AY32" s="2829">
        <v>1193220</v>
      </c>
      <c r="AZ32" s="2849">
        <v>1.6</v>
      </c>
      <c r="BA32" s="2829">
        <v>3638881</v>
      </c>
      <c r="BB32" s="2849">
        <v>-1.3</v>
      </c>
      <c r="BC32" s="2851">
        <v>0.39</v>
      </c>
      <c r="BD32" s="2852">
        <v>-0.94</v>
      </c>
    </row>
    <row r="33" spans="1:56">
      <c r="A33" s="2735"/>
      <c r="B33" s="2918" t="s">
        <v>427</v>
      </c>
      <c r="C33" s="2933">
        <v>4906640</v>
      </c>
      <c r="D33" s="2919">
        <v>32810</v>
      </c>
      <c r="E33" s="2920">
        <v>1296</v>
      </c>
      <c r="F33" s="2921">
        <v>7152</v>
      </c>
      <c r="G33" s="2920">
        <v>1271</v>
      </c>
      <c r="H33" s="2920">
        <v>1153219</v>
      </c>
      <c r="I33" s="2920">
        <v>209299</v>
      </c>
      <c r="J33" s="2920">
        <v>8989</v>
      </c>
      <c r="K33" s="2920">
        <v>16654</v>
      </c>
      <c r="L33" s="2920">
        <v>142809</v>
      </c>
      <c r="M33" s="2920">
        <v>8724</v>
      </c>
      <c r="N33" s="2920">
        <v>33889</v>
      </c>
      <c r="O33" s="2920">
        <v>68005</v>
      </c>
      <c r="P33" s="2920">
        <v>65152</v>
      </c>
      <c r="Q33" s="2920">
        <v>213047</v>
      </c>
      <c r="R33" s="2920">
        <v>9861</v>
      </c>
      <c r="S33" s="2920">
        <v>115021</v>
      </c>
      <c r="T33" s="2920">
        <v>70475</v>
      </c>
      <c r="U33" s="2920">
        <v>100367</v>
      </c>
      <c r="V33" s="2920">
        <v>12977</v>
      </c>
      <c r="W33" s="2920">
        <v>77950</v>
      </c>
      <c r="X33" s="2920">
        <v>145491</v>
      </c>
      <c r="Y33" s="2920">
        <v>201965</v>
      </c>
      <c r="Z33" s="2920">
        <v>627127</v>
      </c>
      <c r="AA33" s="2920">
        <v>281861</v>
      </c>
      <c r="AB33" s="2920">
        <v>130197</v>
      </c>
      <c r="AC33" s="2920">
        <v>146210</v>
      </c>
      <c r="AD33" s="2920">
        <v>182782</v>
      </c>
      <c r="AE33" s="2920">
        <v>667514</v>
      </c>
      <c r="AF33" s="2920">
        <v>273657</v>
      </c>
      <c r="AG33" s="2920">
        <v>174313</v>
      </c>
      <c r="AH33" s="2920">
        <v>217698</v>
      </c>
      <c r="AI33" s="2920">
        <v>387393</v>
      </c>
      <c r="AJ33" s="2920">
        <v>248857</v>
      </c>
      <c r="AK33" s="2919">
        <v>4880813</v>
      </c>
      <c r="AL33" s="2921">
        <v>25827</v>
      </c>
      <c r="AM33" s="2934">
        <v>0.5</v>
      </c>
      <c r="AN33" s="2910"/>
      <c r="AO33" s="2829">
        <v>41258</v>
      </c>
      <c r="AP33" s="2849">
        <v>6.1</v>
      </c>
      <c r="AQ33" s="2831">
        <v>1356455</v>
      </c>
      <c r="AR33" s="2850">
        <v>-0.1</v>
      </c>
      <c r="AS33" s="2829">
        <v>3483100</v>
      </c>
      <c r="AT33" s="2849">
        <v>0.6</v>
      </c>
      <c r="AU33" s="2860">
        <v>0.05</v>
      </c>
      <c r="AV33" s="2846">
        <v>-0.04</v>
      </c>
      <c r="AW33" s="2846">
        <v>0.45</v>
      </c>
      <c r="AX33" s="2910"/>
      <c r="AY33" s="2829">
        <v>1153219</v>
      </c>
      <c r="AZ33" s="2849">
        <v>-1.2</v>
      </c>
      <c r="BA33" s="2829">
        <v>3727594</v>
      </c>
      <c r="BB33" s="2849">
        <v>1</v>
      </c>
      <c r="BC33" s="2851">
        <v>-0.28000000000000003</v>
      </c>
      <c r="BD33" s="2852">
        <v>0.74</v>
      </c>
    </row>
    <row r="34" spans="1:56">
      <c r="A34" s="2736"/>
      <c r="B34" s="2923" t="s">
        <v>2191</v>
      </c>
      <c r="C34" s="2935">
        <v>4995815</v>
      </c>
      <c r="D34" s="2924">
        <v>11278</v>
      </c>
      <c r="E34" s="2925">
        <v>1194</v>
      </c>
      <c r="F34" s="2926">
        <v>3962</v>
      </c>
      <c r="G34" s="2925">
        <v>1230</v>
      </c>
      <c r="H34" s="2925">
        <v>1182621</v>
      </c>
      <c r="I34" s="2925">
        <v>190866</v>
      </c>
      <c r="J34" s="2925">
        <v>8771</v>
      </c>
      <c r="K34" s="2925">
        <v>16556</v>
      </c>
      <c r="L34" s="2925">
        <v>154916</v>
      </c>
      <c r="M34" s="2925">
        <v>11444</v>
      </c>
      <c r="N34" s="2925">
        <v>33931</v>
      </c>
      <c r="O34" s="2925">
        <v>77502</v>
      </c>
      <c r="P34" s="2925">
        <v>62693</v>
      </c>
      <c r="Q34" s="2925">
        <v>224446</v>
      </c>
      <c r="R34" s="2925">
        <v>9857</v>
      </c>
      <c r="S34" s="2925">
        <v>124839</v>
      </c>
      <c r="T34" s="2925">
        <v>80363</v>
      </c>
      <c r="U34" s="2925">
        <v>98963</v>
      </c>
      <c r="V34" s="2925">
        <v>13759</v>
      </c>
      <c r="W34" s="2925">
        <v>73715</v>
      </c>
      <c r="X34" s="2925">
        <v>178547</v>
      </c>
      <c r="Y34" s="2925">
        <v>233545</v>
      </c>
      <c r="Z34" s="2925">
        <v>573664</v>
      </c>
      <c r="AA34" s="2925">
        <v>290208</v>
      </c>
      <c r="AB34" s="2925">
        <v>151717</v>
      </c>
      <c r="AC34" s="2925">
        <v>155589</v>
      </c>
      <c r="AD34" s="2925">
        <v>201254</v>
      </c>
      <c r="AE34" s="2925">
        <v>697507</v>
      </c>
      <c r="AF34" s="2925">
        <v>278977</v>
      </c>
      <c r="AG34" s="2925">
        <v>170392</v>
      </c>
      <c r="AH34" s="2925">
        <v>220834</v>
      </c>
      <c r="AI34" s="2925">
        <v>386183</v>
      </c>
      <c r="AJ34" s="2925">
        <v>231178</v>
      </c>
      <c r="AK34" s="2924">
        <v>4969880</v>
      </c>
      <c r="AL34" s="2926">
        <v>25935</v>
      </c>
      <c r="AM34" s="2936">
        <v>1.5</v>
      </c>
      <c r="AN34" s="2910"/>
      <c r="AO34" s="2853">
        <v>16434</v>
      </c>
      <c r="AP34" s="2854">
        <v>-6.9</v>
      </c>
      <c r="AQ34" s="2862">
        <v>1417396</v>
      </c>
      <c r="AR34" s="2863">
        <v>3.8</v>
      </c>
      <c r="AS34" s="2853">
        <v>3536050</v>
      </c>
      <c r="AT34" s="2854">
        <v>0.7</v>
      </c>
      <c r="AU34" s="2864">
        <v>-0.02</v>
      </c>
      <c r="AV34" s="2865">
        <v>1.06</v>
      </c>
      <c r="AW34" s="2865">
        <v>0.51</v>
      </c>
      <c r="AX34" s="2910"/>
      <c r="AY34" s="2829">
        <v>1182621</v>
      </c>
      <c r="AZ34" s="2849">
        <v>1.7</v>
      </c>
      <c r="BA34" s="2829">
        <v>3787259</v>
      </c>
      <c r="BB34" s="2849">
        <v>1.5</v>
      </c>
      <c r="BC34" s="2851">
        <v>0.39</v>
      </c>
      <c r="BD34" s="2852">
        <v>1.1499999999999999</v>
      </c>
    </row>
    <row r="35" spans="1:56">
      <c r="A35" s="2724" t="s">
        <v>2198</v>
      </c>
      <c r="B35" s="2913" t="s">
        <v>425</v>
      </c>
      <c r="C35" s="2931">
        <v>4871859</v>
      </c>
      <c r="D35" s="2914">
        <v>8873</v>
      </c>
      <c r="E35" s="2915">
        <v>1293</v>
      </c>
      <c r="F35" s="2916">
        <v>4077</v>
      </c>
      <c r="G35" s="2915">
        <v>1382</v>
      </c>
      <c r="H35" s="2915">
        <v>1100399</v>
      </c>
      <c r="I35" s="2915">
        <v>198183</v>
      </c>
      <c r="J35" s="2915">
        <v>8460</v>
      </c>
      <c r="K35" s="2915">
        <v>18221</v>
      </c>
      <c r="L35" s="2915">
        <v>139152</v>
      </c>
      <c r="M35" s="2915">
        <v>9391</v>
      </c>
      <c r="N35" s="2915">
        <v>28765</v>
      </c>
      <c r="O35" s="2915">
        <v>81495</v>
      </c>
      <c r="P35" s="2915">
        <v>55376</v>
      </c>
      <c r="Q35" s="2915">
        <v>223387</v>
      </c>
      <c r="R35" s="2915">
        <v>11514</v>
      </c>
      <c r="S35" s="2915">
        <v>86103</v>
      </c>
      <c r="T35" s="2915">
        <v>66558</v>
      </c>
      <c r="U35" s="2915">
        <v>76656</v>
      </c>
      <c r="V35" s="2915">
        <v>12446</v>
      </c>
      <c r="W35" s="2915">
        <v>84692</v>
      </c>
      <c r="X35" s="2915">
        <v>165361</v>
      </c>
      <c r="Y35" s="2915">
        <v>176264</v>
      </c>
      <c r="Z35" s="2915">
        <v>541487</v>
      </c>
      <c r="AA35" s="2915">
        <v>260958</v>
      </c>
      <c r="AB35" s="2915">
        <v>141058</v>
      </c>
      <c r="AC35" s="2915">
        <v>156279</v>
      </c>
      <c r="AD35" s="2915">
        <v>202126</v>
      </c>
      <c r="AE35" s="2915">
        <v>741500</v>
      </c>
      <c r="AF35" s="2915">
        <v>281426</v>
      </c>
      <c r="AG35" s="2915">
        <v>170523</v>
      </c>
      <c r="AH35" s="2915">
        <v>227119</v>
      </c>
      <c r="AI35" s="2915">
        <v>402097</v>
      </c>
      <c r="AJ35" s="2915">
        <v>258766</v>
      </c>
      <c r="AK35" s="2914">
        <v>4840988</v>
      </c>
      <c r="AL35" s="2916">
        <v>30871</v>
      </c>
      <c r="AM35" s="2932">
        <v>1.7</v>
      </c>
      <c r="AN35" s="2937"/>
      <c r="AO35" s="2829">
        <v>14243</v>
      </c>
      <c r="AP35" s="2849">
        <v>-11.8</v>
      </c>
      <c r="AQ35" s="2831">
        <v>1278045</v>
      </c>
      <c r="AR35" s="2850">
        <v>-5.3</v>
      </c>
      <c r="AS35" s="2829">
        <v>3548700</v>
      </c>
      <c r="AT35" s="2849">
        <v>4.4000000000000004</v>
      </c>
      <c r="AU35" s="2846">
        <v>-0.04</v>
      </c>
      <c r="AV35" s="2846">
        <v>-1.5</v>
      </c>
      <c r="AW35" s="2846">
        <v>3.14</v>
      </c>
      <c r="AX35" s="2937"/>
      <c r="AY35" s="2816">
        <v>1100399</v>
      </c>
      <c r="AZ35" s="2844">
        <v>-7.5</v>
      </c>
      <c r="BA35" s="2816">
        <v>3740589</v>
      </c>
      <c r="BB35" s="2844">
        <v>4.5999999999999996</v>
      </c>
      <c r="BC35" s="2847">
        <v>-1.85</v>
      </c>
      <c r="BD35" s="2848">
        <v>3.45</v>
      </c>
    </row>
    <row r="36" spans="1:56">
      <c r="A36" s="2700">
        <v>-2013</v>
      </c>
      <c r="B36" s="2918" t="s">
        <v>426</v>
      </c>
      <c r="C36" s="2933">
        <v>4968641</v>
      </c>
      <c r="D36" s="2919">
        <v>12601</v>
      </c>
      <c r="E36" s="2920">
        <v>1249</v>
      </c>
      <c r="F36" s="2921">
        <v>4884</v>
      </c>
      <c r="G36" s="2920">
        <v>1435</v>
      </c>
      <c r="H36" s="2920">
        <v>1147045</v>
      </c>
      <c r="I36" s="2920">
        <v>182300</v>
      </c>
      <c r="J36" s="2920">
        <v>8756</v>
      </c>
      <c r="K36" s="2920">
        <v>18187</v>
      </c>
      <c r="L36" s="2920">
        <v>141723</v>
      </c>
      <c r="M36" s="2920">
        <v>10379</v>
      </c>
      <c r="N36" s="2920">
        <v>26251</v>
      </c>
      <c r="O36" s="2920">
        <v>79311</v>
      </c>
      <c r="P36" s="2920">
        <v>59448</v>
      </c>
      <c r="Q36" s="2920">
        <v>257250</v>
      </c>
      <c r="R36" s="2920">
        <v>12230</v>
      </c>
      <c r="S36" s="2920">
        <v>97777</v>
      </c>
      <c r="T36" s="2920">
        <v>75648</v>
      </c>
      <c r="U36" s="2920">
        <v>85173</v>
      </c>
      <c r="V36" s="2920">
        <v>13374</v>
      </c>
      <c r="W36" s="2920">
        <v>79238</v>
      </c>
      <c r="X36" s="2920">
        <v>174958</v>
      </c>
      <c r="Y36" s="2920">
        <v>212254</v>
      </c>
      <c r="Z36" s="2920">
        <v>551112</v>
      </c>
      <c r="AA36" s="2920">
        <v>265281</v>
      </c>
      <c r="AB36" s="2920">
        <v>138445</v>
      </c>
      <c r="AC36" s="2920">
        <v>158954</v>
      </c>
      <c r="AD36" s="2920">
        <v>204337</v>
      </c>
      <c r="AE36" s="2920">
        <v>745653</v>
      </c>
      <c r="AF36" s="2920">
        <v>292988</v>
      </c>
      <c r="AG36" s="2920">
        <v>150629</v>
      </c>
      <c r="AH36" s="2920">
        <v>213342</v>
      </c>
      <c r="AI36" s="2920">
        <v>409729</v>
      </c>
      <c r="AJ36" s="2920">
        <v>251941</v>
      </c>
      <c r="AK36" s="2919">
        <v>4936837</v>
      </c>
      <c r="AL36" s="2921">
        <v>31804</v>
      </c>
      <c r="AM36" s="2934">
        <v>2.2999999999999998</v>
      </c>
      <c r="AN36" s="2910"/>
      <c r="AO36" s="2829">
        <v>18734</v>
      </c>
      <c r="AP36" s="2849">
        <v>-13.4</v>
      </c>
      <c r="AQ36" s="2831">
        <v>1360734</v>
      </c>
      <c r="AR36" s="2850">
        <v>-1.1000000000000001</v>
      </c>
      <c r="AS36" s="2829">
        <v>3557369</v>
      </c>
      <c r="AT36" s="2849">
        <v>3.6</v>
      </c>
      <c r="AU36" s="2846">
        <v>-0.06</v>
      </c>
      <c r="AV36" s="2846">
        <v>-0.3</v>
      </c>
      <c r="AW36" s="2846">
        <v>2.5099999999999998</v>
      </c>
      <c r="AX36" s="2910"/>
      <c r="AY36" s="2829">
        <v>1147045</v>
      </c>
      <c r="AZ36" s="2849">
        <v>-3.9</v>
      </c>
      <c r="BA36" s="2829">
        <v>3789792</v>
      </c>
      <c r="BB36" s="2849">
        <v>4.0999999999999996</v>
      </c>
      <c r="BC36" s="2851">
        <v>-0.95</v>
      </c>
      <c r="BD36" s="2852">
        <v>3.11</v>
      </c>
    </row>
    <row r="37" spans="1:56">
      <c r="A37" s="2735"/>
      <c r="B37" s="2918" t="s">
        <v>427</v>
      </c>
      <c r="C37" s="2933">
        <v>4982443</v>
      </c>
      <c r="D37" s="2919">
        <v>31160</v>
      </c>
      <c r="E37" s="2920">
        <v>1258</v>
      </c>
      <c r="F37" s="2921">
        <v>5485</v>
      </c>
      <c r="G37" s="2920">
        <v>1396</v>
      </c>
      <c r="H37" s="2920">
        <v>1178059</v>
      </c>
      <c r="I37" s="2920">
        <v>205137</v>
      </c>
      <c r="J37" s="2920">
        <v>8565</v>
      </c>
      <c r="K37" s="2920">
        <v>17996</v>
      </c>
      <c r="L37" s="2920">
        <v>152141</v>
      </c>
      <c r="M37" s="2920">
        <v>9412</v>
      </c>
      <c r="N37" s="2920">
        <v>26728</v>
      </c>
      <c r="O37" s="2920">
        <v>83530</v>
      </c>
      <c r="P37" s="2920">
        <v>65071</v>
      </c>
      <c r="Q37" s="2920">
        <v>237785</v>
      </c>
      <c r="R37" s="2920">
        <v>11723</v>
      </c>
      <c r="S37" s="2920">
        <v>97558</v>
      </c>
      <c r="T37" s="2920">
        <v>65761</v>
      </c>
      <c r="U37" s="2920">
        <v>100211</v>
      </c>
      <c r="V37" s="2920">
        <v>12640</v>
      </c>
      <c r="W37" s="2920">
        <v>83801</v>
      </c>
      <c r="X37" s="2920">
        <v>161163</v>
      </c>
      <c r="Y37" s="2920">
        <v>228362</v>
      </c>
      <c r="Z37" s="2920">
        <v>593007</v>
      </c>
      <c r="AA37" s="2920">
        <v>262070</v>
      </c>
      <c r="AB37" s="2920">
        <v>137576</v>
      </c>
      <c r="AC37" s="2920">
        <v>152453</v>
      </c>
      <c r="AD37" s="2920">
        <v>197398</v>
      </c>
      <c r="AE37" s="2920">
        <v>715321</v>
      </c>
      <c r="AF37" s="2920">
        <v>277454</v>
      </c>
      <c r="AG37" s="2920">
        <v>165415</v>
      </c>
      <c r="AH37" s="2920">
        <v>210393</v>
      </c>
      <c r="AI37" s="2920">
        <v>391738</v>
      </c>
      <c r="AJ37" s="2920">
        <v>240670</v>
      </c>
      <c r="AK37" s="2919">
        <v>4950378</v>
      </c>
      <c r="AL37" s="2921">
        <v>32065</v>
      </c>
      <c r="AM37" s="2934">
        <v>1.5</v>
      </c>
      <c r="AN37" s="2910"/>
      <c r="AO37" s="2829">
        <v>37903</v>
      </c>
      <c r="AP37" s="2849">
        <v>-8.1</v>
      </c>
      <c r="AQ37" s="2831">
        <v>1407817</v>
      </c>
      <c r="AR37" s="2850">
        <v>3.8</v>
      </c>
      <c r="AS37" s="2829">
        <v>3504658</v>
      </c>
      <c r="AT37" s="2849">
        <v>0.6</v>
      </c>
      <c r="AU37" s="2846">
        <v>-7.0000000000000007E-2</v>
      </c>
      <c r="AV37" s="2846">
        <v>1.05</v>
      </c>
      <c r="AW37" s="2846">
        <v>0.44</v>
      </c>
      <c r="AX37" s="2910"/>
      <c r="AY37" s="2829">
        <v>1178059</v>
      </c>
      <c r="AZ37" s="2849">
        <v>2.2000000000000002</v>
      </c>
      <c r="BA37" s="2829">
        <v>3772319</v>
      </c>
      <c r="BB37" s="2849">
        <v>1.2</v>
      </c>
      <c r="BC37" s="2851">
        <v>0.51</v>
      </c>
      <c r="BD37" s="2852">
        <v>0.91</v>
      </c>
    </row>
    <row r="38" spans="1:56">
      <c r="A38" s="2736"/>
      <c r="B38" s="2923" t="s">
        <v>2199</v>
      </c>
      <c r="C38" s="2935">
        <v>5036952</v>
      </c>
      <c r="D38" s="2924">
        <v>11364</v>
      </c>
      <c r="E38" s="2925">
        <v>1303</v>
      </c>
      <c r="F38" s="2926">
        <v>3145</v>
      </c>
      <c r="G38" s="2925">
        <v>1442</v>
      </c>
      <c r="H38" s="2925">
        <v>1225406</v>
      </c>
      <c r="I38" s="2925">
        <v>190804</v>
      </c>
      <c r="J38" s="2925">
        <v>8251</v>
      </c>
      <c r="K38" s="2925">
        <v>17175</v>
      </c>
      <c r="L38" s="2925">
        <v>147131</v>
      </c>
      <c r="M38" s="2925">
        <v>10228</v>
      </c>
      <c r="N38" s="2925">
        <v>26877</v>
      </c>
      <c r="O38" s="2925">
        <v>83838</v>
      </c>
      <c r="P38" s="2925">
        <v>62957</v>
      </c>
      <c r="Q38" s="2925">
        <v>257947</v>
      </c>
      <c r="R38" s="2925">
        <v>13260</v>
      </c>
      <c r="S38" s="2925">
        <v>111287</v>
      </c>
      <c r="T38" s="2925">
        <v>103903</v>
      </c>
      <c r="U38" s="2925">
        <v>96894</v>
      </c>
      <c r="V38" s="2925">
        <v>11804</v>
      </c>
      <c r="W38" s="2925">
        <v>83050</v>
      </c>
      <c r="X38" s="2925">
        <v>177406</v>
      </c>
      <c r="Y38" s="2925">
        <v>242373</v>
      </c>
      <c r="Z38" s="2925">
        <v>561369</v>
      </c>
      <c r="AA38" s="2925">
        <v>271599</v>
      </c>
      <c r="AB38" s="2925">
        <v>143638</v>
      </c>
      <c r="AC38" s="2925">
        <v>152225</v>
      </c>
      <c r="AD38" s="2925">
        <v>209562</v>
      </c>
      <c r="AE38" s="2925">
        <v>727525</v>
      </c>
      <c r="AF38" s="2925">
        <v>281612</v>
      </c>
      <c r="AG38" s="2925">
        <v>158901</v>
      </c>
      <c r="AH38" s="2925">
        <v>210931</v>
      </c>
      <c r="AI38" s="2925">
        <v>385733</v>
      </c>
      <c r="AJ38" s="2925">
        <v>239831</v>
      </c>
      <c r="AK38" s="2924">
        <v>5005365</v>
      </c>
      <c r="AL38" s="2926">
        <v>31587</v>
      </c>
      <c r="AM38" s="2936">
        <v>0.8</v>
      </c>
      <c r="AN38" s="2910"/>
      <c r="AO38" s="2829">
        <v>15812</v>
      </c>
      <c r="AP38" s="2849">
        <v>-3.8</v>
      </c>
      <c r="AQ38" s="2831">
        <v>1469221</v>
      </c>
      <c r="AR38" s="2850">
        <v>3.7</v>
      </c>
      <c r="AS38" s="2829">
        <v>3520332</v>
      </c>
      <c r="AT38" s="2849">
        <v>-0.4</v>
      </c>
      <c r="AU38" s="2846">
        <v>-0.01</v>
      </c>
      <c r="AV38" s="2846">
        <v>1.04</v>
      </c>
      <c r="AW38" s="2846">
        <v>-0.31</v>
      </c>
      <c r="AX38" s="2910"/>
      <c r="AY38" s="2853">
        <v>1225406</v>
      </c>
      <c r="AZ38" s="2854">
        <v>3.6</v>
      </c>
      <c r="BA38" s="2853">
        <v>3779959</v>
      </c>
      <c r="BB38" s="2854">
        <v>-0.2</v>
      </c>
      <c r="BC38" s="2855">
        <v>0.86</v>
      </c>
      <c r="BD38" s="2856">
        <v>-0.15</v>
      </c>
    </row>
    <row r="39" spans="1:56">
      <c r="A39" s="2724" t="s">
        <v>2192</v>
      </c>
      <c r="B39" s="2938" t="s">
        <v>123</v>
      </c>
      <c r="C39" s="2814">
        <v>4864106</v>
      </c>
      <c r="D39" s="2811">
        <v>8970</v>
      </c>
      <c r="E39" s="2812">
        <v>1268</v>
      </c>
      <c r="F39" s="2813">
        <v>3639</v>
      </c>
      <c r="G39" s="2812">
        <v>1595</v>
      </c>
      <c r="H39" s="2812">
        <v>1146909</v>
      </c>
      <c r="I39" s="2812">
        <v>191489</v>
      </c>
      <c r="J39" s="2812">
        <v>7964</v>
      </c>
      <c r="K39" s="2812">
        <v>17938</v>
      </c>
      <c r="L39" s="2812">
        <v>171469</v>
      </c>
      <c r="M39" s="2812">
        <v>9741</v>
      </c>
      <c r="N39" s="2812">
        <v>29146</v>
      </c>
      <c r="O39" s="2812">
        <v>87314</v>
      </c>
      <c r="P39" s="2812">
        <v>54887</v>
      </c>
      <c r="Q39" s="2812">
        <v>204300</v>
      </c>
      <c r="R39" s="2812">
        <v>11810</v>
      </c>
      <c r="S39" s="2812">
        <v>105091</v>
      </c>
      <c r="T39" s="2812">
        <v>63949</v>
      </c>
      <c r="U39" s="2812">
        <v>99647</v>
      </c>
      <c r="V39" s="2812">
        <v>11869</v>
      </c>
      <c r="W39" s="2812">
        <v>80295</v>
      </c>
      <c r="X39" s="2812">
        <v>164595</v>
      </c>
      <c r="Y39" s="2812">
        <v>179903</v>
      </c>
      <c r="Z39" s="2812">
        <v>477059</v>
      </c>
      <c r="AA39" s="2812">
        <v>307433</v>
      </c>
      <c r="AB39" s="2812">
        <v>146070</v>
      </c>
      <c r="AC39" s="2812">
        <v>166363</v>
      </c>
      <c r="AD39" s="2812">
        <v>195419</v>
      </c>
      <c r="AE39" s="2812">
        <v>736460</v>
      </c>
      <c r="AF39" s="2812">
        <v>269257</v>
      </c>
      <c r="AG39" s="2812">
        <v>165780</v>
      </c>
      <c r="AH39" s="2812">
        <v>206745</v>
      </c>
      <c r="AI39" s="2812">
        <v>390698</v>
      </c>
      <c r="AJ39" s="2812">
        <v>253048</v>
      </c>
      <c r="AK39" s="2811">
        <v>4821211</v>
      </c>
      <c r="AL39" s="2813">
        <v>42895</v>
      </c>
      <c r="AM39" s="2866">
        <v>-0.2</v>
      </c>
      <c r="AN39" s="2783"/>
      <c r="AO39" s="2816">
        <v>13877</v>
      </c>
      <c r="AP39" s="2844">
        <v>-2.6</v>
      </c>
      <c r="AQ39" s="2818">
        <v>1328407</v>
      </c>
      <c r="AR39" s="2845">
        <v>3.9</v>
      </c>
      <c r="AS39" s="2816">
        <v>3478927</v>
      </c>
      <c r="AT39" s="2844">
        <v>-2</v>
      </c>
      <c r="AU39" s="2858">
        <v>-0.01</v>
      </c>
      <c r="AV39" s="2859">
        <v>1.03</v>
      </c>
      <c r="AW39" s="2859">
        <v>-1.43</v>
      </c>
      <c r="AX39" s="2783"/>
      <c r="AY39" s="2829">
        <v>1146909</v>
      </c>
      <c r="AZ39" s="2849">
        <v>4.2</v>
      </c>
      <c r="BA39" s="2829">
        <v>3674302</v>
      </c>
      <c r="BB39" s="2849">
        <v>-1.8</v>
      </c>
      <c r="BC39" s="2851">
        <v>0.95</v>
      </c>
      <c r="BD39" s="2852">
        <v>-1.36</v>
      </c>
    </row>
    <row r="40" spans="1:56">
      <c r="A40" s="2700">
        <v>-2014</v>
      </c>
      <c r="B40" s="2939" t="s">
        <v>124</v>
      </c>
      <c r="C40" s="2827">
        <v>4955464</v>
      </c>
      <c r="D40" s="2824">
        <v>12950</v>
      </c>
      <c r="E40" s="2825">
        <v>1271</v>
      </c>
      <c r="F40" s="2826">
        <v>4542</v>
      </c>
      <c r="G40" s="2825">
        <v>1614</v>
      </c>
      <c r="H40" s="2825">
        <v>1147779</v>
      </c>
      <c r="I40" s="2825">
        <v>179827</v>
      </c>
      <c r="J40" s="2825">
        <v>8070</v>
      </c>
      <c r="K40" s="2825">
        <v>18264</v>
      </c>
      <c r="L40" s="2825">
        <v>151835</v>
      </c>
      <c r="M40" s="2825">
        <v>11706</v>
      </c>
      <c r="N40" s="2825">
        <v>32277</v>
      </c>
      <c r="O40" s="2825">
        <v>87207</v>
      </c>
      <c r="P40" s="2825">
        <v>56857</v>
      </c>
      <c r="Q40" s="2825">
        <v>225136</v>
      </c>
      <c r="R40" s="2825">
        <v>12436</v>
      </c>
      <c r="S40" s="2825">
        <v>107181</v>
      </c>
      <c r="T40" s="2825">
        <v>72182</v>
      </c>
      <c r="U40" s="2825">
        <v>94860</v>
      </c>
      <c r="V40" s="2825">
        <v>13358</v>
      </c>
      <c r="W40" s="2825">
        <v>76583</v>
      </c>
      <c r="X40" s="2825">
        <v>172530</v>
      </c>
      <c r="Y40" s="2825">
        <v>206514</v>
      </c>
      <c r="Z40" s="2825">
        <v>512988</v>
      </c>
      <c r="AA40" s="2825">
        <v>314734</v>
      </c>
      <c r="AB40" s="2825">
        <v>133987</v>
      </c>
      <c r="AC40" s="2825">
        <v>151738</v>
      </c>
      <c r="AD40" s="2825">
        <v>200101</v>
      </c>
      <c r="AE40" s="2825">
        <v>753359</v>
      </c>
      <c r="AF40" s="2825">
        <v>284796</v>
      </c>
      <c r="AG40" s="2825">
        <v>149835</v>
      </c>
      <c r="AH40" s="2825">
        <v>207161</v>
      </c>
      <c r="AI40" s="2825">
        <v>401206</v>
      </c>
      <c r="AJ40" s="2825">
        <v>254207</v>
      </c>
      <c r="AK40" s="2824">
        <v>4911312</v>
      </c>
      <c r="AL40" s="2826">
        <v>44152</v>
      </c>
      <c r="AM40" s="2867">
        <v>-0.3</v>
      </c>
      <c r="AN40" s="2783"/>
      <c r="AO40" s="2829">
        <v>18763</v>
      </c>
      <c r="AP40" s="2849">
        <v>0.2</v>
      </c>
      <c r="AQ40" s="2831">
        <v>1355907</v>
      </c>
      <c r="AR40" s="2850">
        <v>-0.4</v>
      </c>
      <c r="AS40" s="2829">
        <v>3536642</v>
      </c>
      <c r="AT40" s="2849">
        <v>-0.6</v>
      </c>
      <c r="AU40" s="2860">
        <v>0</v>
      </c>
      <c r="AV40" s="2846">
        <v>-0.1</v>
      </c>
      <c r="AW40" s="2846">
        <v>-0.42</v>
      </c>
      <c r="AX40" s="2783"/>
      <c r="AY40" s="2829">
        <v>1147779</v>
      </c>
      <c r="AZ40" s="2849">
        <v>0.1</v>
      </c>
      <c r="BA40" s="2829">
        <v>3763533</v>
      </c>
      <c r="BB40" s="2849">
        <v>-0.7</v>
      </c>
      <c r="BC40" s="2851">
        <v>0.01</v>
      </c>
      <c r="BD40" s="2852">
        <v>-0.53</v>
      </c>
    </row>
    <row r="41" spans="1:56">
      <c r="A41" s="2735"/>
      <c r="B41" s="2939" t="s">
        <v>125</v>
      </c>
      <c r="C41" s="2827">
        <v>5053452</v>
      </c>
      <c r="D41" s="2824">
        <v>29988</v>
      </c>
      <c r="E41" s="2825">
        <v>1270</v>
      </c>
      <c r="F41" s="2826">
        <v>4983</v>
      </c>
      <c r="G41" s="2825">
        <v>1696</v>
      </c>
      <c r="H41" s="2825">
        <v>1198066</v>
      </c>
      <c r="I41" s="2825">
        <v>211833</v>
      </c>
      <c r="J41" s="2825">
        <v>7860</v>
      </c>
      <c r="K41" s="2825">
        <v>17254</v>
      </c>
      <c r="L41" s="2825">
        <v>148549</v>
      </c>
      <c r="M41" s="2825">
        <v>11465</v>
      </c>
      <c r="N41" s="2825">
        <v>32143</v>
      </c>
      <c r="O41" s="2825">
        <v>88141</v>
      </c>
      <c r="P41" s="2825">
        <v>61686</v>
      </c>
      <c r="Q41" s="2825">
        <v>211246</v>
      </c>
      <c r="R41" s="2825">
        <v>12109</v>
      </c>
      <c r="S41" s="2825">
        <v>122494</v>
      </c>
      <c r="T41" s="2825">
        <v>82148</v>
      </c>
      <c r="U41" s="2825">
        <v>100485</v>
      </c>
      <c r="V41" s="2825">
        <v>12032</v>
      </c>
      <c r="W41" s="2825">
        <v>78621</v>
      </c>
      <c r="X41" s="2825">
        <v>165894</v>
      </c>
      <c r="Y41" s="2825">
        <v>236440</v>
      </c>
      <c r="Z41" s="2825">
        <v>560118</v>
      </c>
      <c r="AA41" s="2825">
        <v>306872</v>
      </c>
      <c r="AB41" s="2825">
        <v>136315</v>
      </c>
      <c r="AC41" s="2825">
        <v>146788</v>
      </c>
      <c r="AD41" s="2825">
        <v>194099</v>
      </c>
      <c r="AE41" s="2825">
        <v>730674</v>
      </c>
      <c r="AF41" s="2825">
        <v>286390</v>
      </c>
      <c r="AG41" s="2825">
        <v>165902</v>
      </c>
      <c r="AH41" s="2825">
        <v>202588</v>
      </c>
      <c r="AI41" s="2825">
        <v>391341</v>
      </c>
      <c r="AJ41" s="2825">
        <v>249260</v>
      </c>
      <c r="AK41" s="2824">
        <v>5008684</v>
      </c>
      <c r="AL41" s="2826">
        <v>44768</v>
      </c>
      <c r="AM41" s="2867">
        <v>1.4</v>
      </c>
      <c r="AN41" s="2783"/>
      <c r="AO41" s="2829">
        <v>36241</v>
      </c>
      <c r="AP41" s="2849">
        <v>-4.4000000000000004</v>
      </c>
      <c r="AQ41" s="2831">
        <v>1436202</v>
      </c>
      <c r="AR41" s="2850">
        <v>2</v>
      </c>
      <c r="AS41" s="2829">
        <v>3536241</v>
      </c>
      <c r="AT41" s="2849">
        <v>0.9</v>
      </c>
      <c r="AU41" s="2860">
        <v>-0.03</v>
      </c>
      <c r="AV41" s="2846">
        <v>0.56999999999999995</v>
      </c>
      <c r="AW41" s="2846">
        <v>0.63</v>
      </c>
      <c r="AX41" s="2783"/>
      <c r="AY41" s="2829">
        <v>1198066</v>
      </c>
      <c r="AZ41" s="2849">
        <v>1.7</v>
      </c>
      <c r="BA41" s="2829">
        <v>3810618</v>
      </c>
      <c r="BB41" s="2849">
        <v>1</v>
      </c>
      <c r="BC41" s="2851">
        <v>0.4</v>
      </c>
      <c r="BD41" s="2852">
        <v>0.77</v>
      </c>
    </row>
    <row r="42" spans="1:56">
      <c r="A42" s="2736"/>
      <c r="B42" s="2940" t="s">
        <v>160</v>
      </c>
      <c r="C42" s="2840">
        <v>5080348</v>
      </c>
      <c r="D42" s="2837">
        <v>10146</v>
      </c>
      <c r="E42" s="2838">
        <v>1426</v>
      </c>
      <c r="F42" s="2839">
        <v>3624</v>
      </c>
      <c r="G42" s="2838">
        <v>1404</v>
      </c>
      <c r="H42" s="2838">
        <v>1241927</v>
      </c>
      <c r="I42" s="2838">
        <v>196426</v>
      </c>
      <c r="J42" s="2838">
        <v>7559</v>
      </c>
      <c r="K42" s="2838">
        <v>16965</v>
      </c>
      <c r="L42" s="2838">
        <v>147760</v>
      </c>
      <c r="M42" s="2838">
        <v>7695</v>
      </c>
      <c r="N42" s="2838">
        <v>32263</v>
      </c>
      <c r="O42" s="2838">
        <v>83715</v>
      </c>
      <c r="P42" s="2838">
        <v>59891</v>
      </c>
      <c r="Q42" s="2838">
        <v>243064</v>
      </c>
      <c r="R42" s="2838">
        <v>12983</v>
      </c>
      <c r="S42" s="2838">
        <v>141776</v>
      </c>
      <c r="T42" s="2838">
        <v>100211</v>
      </c>
      <c r="U42" s="2838">
        <v>103867</v>
      </c>
      <c r="V42" s="2838">
        <v>10407</v>
      </c>
      <c r="W42" s="2838">
        <v>77345</v>
      </c>
      <c r="X42" s="2838">
        <v>148619</v>
      </c>
      <c r="Y42" s="2838">
        <v>241621</v>
      </c>
      <c r="Z42" s="2838">
        <v>531734</v>
      </c>
      <c r="AA42" s="2838">
        <v>247505</v>
      </c>
      <c r="AB42" s="2838">
        <v>142029</v>
      </c>
      <c r="AC42" s="2838">
        <v>145255</v>
      </c>
      <c r="AD42" s="2838">
        <v>214946</v>
      </c>
      <c r="AE42" s="2838">
        <v>758054</v>
      </c>
      <c r="AF42" s="2838">
        <v>292834</v>
      </c>
      <c r="AG42" s="2838">
        <v>164503</v>
      </c>
      <c r="AH42" s="2838">
        <v>236318</v>
      </c>
      <c r="AI42" s="2838">
        <v>401044</v>
      </c>
      <c r="AJ42" s="2838">
        <v>251058</v>
      </c>
      <c r="AK42" s="2837">
        <v>5034047</v>
      </c>
      <c r="AL42" s="2839">
        <v>46301</v>
      </c>
      <c r="AM42" s="2868">
        <v>0.9</v>
      </c>
      <c r="AN42" s="2783"/>
      <c r="AO42" s="2853">
        <v>15196</v>
      </c>
      <c r="AP42" s="2854">
        <v>-3.9</v>
      </c>
      <c r="AQ42" s="2862">
        <v>1484952</v>
      </c>
      <c r="AR42" s="2863">
        <v>1.1000000000000001</v>
      </c>
      <c r="AS42" s="2853">
        <v>3533899</v>
      </c>
      <c r="AT42" s="2854">
        <v>0.4</v>
      </c>
      <c r="AU42" s="2864">
        <v>-0.01</v>
      </c>
      <c r="AV42" s="2865">
        <v>0.31</v>
      </c>
      <c r="AW42" s="2865">
        <v>0.27</v>
      </c>
      <c r="AX42" s="2783"/>
      <c r="AY42" s="2829">
        <v>1241927</v>
      </c>
      <c r="AZ42" s="2849">
        <v>1.3</v>
      </c>
      <c r="BA42" s="2829">
        <v>3792120</v>
      </c>
      <c r="BB42" s="2849">
        <v>0.3</v>
      </c>
      <c r="BC42" s="2851">
        <v>0.33</v>
      </c>
      <c r="BD42" s="2852">
        <v>0.24</v>
      </c>
    </row>
    <row r="43" spans="1:56">
      <c r="A43" s="2724" t="s">
        <v>428</v>
      </c>
      <c r="B43" s="2938" t="s">
        <v>425</v>
      </c>
      <c r="C43" s="2814">
        <v>4967208</v>
      </c>
      <c r="D43" s="2811">
        <v>9079</v>
      </c>
      <c r="E43" s="2812">
        <v>1358</v>
      </c>
      <c r="F43" s="2813">
        <v>3875</v>
      </c>
      <c r="G43" s="2812">
        <v>1070</v>
      </c>
      <c r="H43" s="2812">
        <v>1110747</v>
      </c>
      <c r="I43" s="2812">
        <v>163948</v>
      </c>
      <c r="J43" s="2812">
        <v>9363</v>
      </c>
      <c r="K43" s="2812">
        <v>15717</v>
      </c>
      <c r="L43" s="2812">
        <v>179439</v>
      </c>
      <c r="M43" s="2812">
        <v>9184</v>
      </c>
      <c r="N43" s="2812">
        <v>25723</v>
      </c>
      <c r="O43" s="2812">
        <v>112291</v>
      </c>
      <c r="P43" s="2812">
        <v>50661</v>
      </c>
      <c r="Q43" s="2812">
        <v>189111</v>
      </c>
      <c r="R43" s="2812">
        <v>12409</v>
      </c>
      <c r="S43" s="2812">
        <v>142187</v>
      </c>
      <c r="T43" s="2812">
        <v>36592</v>
      </c>
      <c r="U43" s="2812">
        <v>71641</v>
      </c>
      <c r="V43" s="2812">
        <v>12252</v>
      </c>
      <c r="W43" s="2812">
        <v>80229</v>
      </c>
      <c r="X43" s="2812">
        <v>151292</v>
      </c>
      <c r="Y43" s="2812">
        <v>182561</v>
      </c>
      <c r="Z43" s="2812">
        <v>565213</v>
      </c>
      <c r="AA43" s="2812">
        <v>288184</v>
      </c>
      <c r="AB43" s="2812">
        <v>122308</v>
      </c>
      <c r="AC43" s="2812">
        <v>160248</v>
      </c>
      <c r="AD43" s="2812">
        <v>204515</v>
      </c>
      <c r="AE43" s="2812">
        <v>765397</v>
      </c>
      <c r="AF43" s="2812">
        <v>300285</v>
      </c>
      <c r="AG43" s="2812">
        <v>169593</v>
      </c>
      <c r="AH43" s="2812">
        <v>221271</v>
      </c>
      <c r="AI43" s="2812">
        <v>403722</v>
      </c>
      <c r="AJ43" s="2812">
        <v>269121</v>
      </c>
      <c r="AK43" s="2811">
        <v>4929839</v>
      </c>
      <c r="AL43" s="2813">
        <v>37369</v>
      </c>
      <c r="AM43" s="2866">
        <v>2.1</v>
      </c>
      <c r="AN43" s="2783"/>
      <c r="AO43" s="2829">
        <v>14312</v>
      </c>
      <c r="AP43" s="2849">
        <v>3.1</v>
      </c>
      <c r="AQ43" s="2831">
        <v>1294378</v>
      </c>
      <c r="AR43" s="2850">
        <v>-2.6</v>
      </c>
      <c r="AS43" s="2829">
        <v>3621149</v>
      </c>
      <c r="AT43" s="2849">
        <v>4.0999999999999996</v>
      </c>
      <c r="AU43" s="2858">
        <v>0.01</v>
      </c>
      <c r="AV43" s="2846">
        <v>-0.7</v>
      </c>
      <c r="AW43" s="2846">
        <v>2.92</v>
      </c>
      <c r="AX43" s="2783"/>
      <c r="AY43" s="2816">
        <v>1110747</v>
      </c>
      <c r="AZ43" s="2844">
        <v>-3.2</v>
      </c>
      <c r="BA43" s="2816">
        <v>3819092</v>
      </c>
      <c r="BB43" s="2844">
        <v>3.9</v>
      </c>
      <c r="BC43" s="2847">
        <v>-0.74</v>
      </c>
      <c r="BD43" s="2848">
        <v>2.98</v>
      </c>
    </row>
    <row r="44" spans="1:56">
      <c r="A44" s="2700">
        <v>-2015</v>
      </c>
      <c r="B44" s="2939" t="s">
        <v>426</v>
      </c>
      <c r="C44" s="2827">
        <v>5063940</v>
      </c>
      <c r="D44" s="2824">
        <v>12596</v>
      </c>
      <c r="E44" s="2825">
        <v>1329</v>
      </c>
      <c r="F44" s="2826">
        <v>4798</v>
      </c>
      <c r="G44" s="2825">
        <v>1108</v>
      </c>
      <c r="H44" s="2825">
        <v>1138433</v>
      </c>
      <c r="I44" s="2825">
        <v>153484</v>
      </c>
      <c r="J44" s="2825">
        <v>9652</v>
      </c>
      <c r="K44" s="2825">
        <v>16304</v>
      </c>
      <c r="L44" s="2825">
        <v>169536</v>
      </c>
      <c r="M44" s="2825">
        <v>10145</v>
      </c>
      <c r="N44" s="2825">
        <v>28613</v>
      </c>
      <c r="O44" s="2825">
        <v>111017</v>
      </c>
      <c r="P44" s="2825">
        <v>53727</v>
      </c>
      <c r="Q44" s="2825">
        <v>201979</v>
      </c>
      <c r="R44" s="2825">
        <v>13010</v>
      </c>
      <c r="S44" s="2825">
        <v>163435</v>
      </c>
      <c r="T44" s="2825">
        <v>39112</v>
      </c>
      <c r="U44" s="2825">
        <v>75947</v>
      </c>
      <c r="V44" s="2825">
        <v>13728</v>
      </c>
      <c r="W44" s="2825">
        <v>78744</v>
      </c>
      <c r="X44" s="2825">
        <v>164412</v>
      </c>
      <c r="Y44" s="2825">
        <v>199356</v>
      </c>
      <c r="Z44" s="2825">
        <v>578693</v>
      </c>
      <c r="AA44" s="2825">
        <v>298625</v>
      </c>
      <c r="AB44" s="2825">
        <v>121048</v>
      </c>
      <c r="AC44" s="2825">
        <v>157437</v>
      </c>
      <c r="AD44" s="2825">
        <v>208212</v>
      </c>
      <c r="AE44" s="2825">
        <v>775806</v>
      </c>
      <c r="AF44" s="2825">
        <v>307452</v>
      </c>
      <c r="AG44" s="2825">
        <v>150893</v>
      </c>
      <c r="AH44" s="2825">
        <v>223901</v>
      </c>
      <c r="AI44" s="2825">
        <v>417167</v>
      </c>
      <c r="AJ44" s="2825">
        <v>264592</v>
      </c>
      <c r="AK44" s="2824">
        <v>5025858</v>
      </c>
      <c r="AL44" s="2826">
        <v>38082</v>
      </c>
      <c r="AM44" s="2867">
        <v>2.2000000000000002</v>
      </c>
      <c r="AN44" s="2783"/>
      <c r="AO44" s="2829">
        <v>18723</v>
      </c>
      <c r="AP44" s="2849">
        <v>-0.2</v>
      </c>
      <c r="AQ44" s="2831">
        <v>1338897</v>
      </c>
      <c r="AR44" s="2850">
        <v>-1.3</v>
      </c>
      <c r="AS44" s="2829">
        <v>3668238</v>
      </c>
      <c r="AT44" s="2849">
        <v>3.7</v>
      </c>
      <c r="AU44" s="2860">
        <v>0</v>
      </c>
      <c r="AV44" s="2846">
        <v>-0.34</v>
      </c>
      <c r="AW44" s="2846">
        <v>2.66</v>
      </c>
      <c r="AX44" s="2783"/>
      <c r="AY44" s="2829">
        <v>1138433</v>
      </c>
      <c r="AZ44" s="2849">
        <v>-0.8</v>
      </c>
      <c r="BA44" s="2829">
        <v>3887425</v>
      </c>
      <c r="BB44" s="2849">
        <v>3.3</v>
      </c>
      <c r="BC44" s="2851">
        <v>-0.19</v>
      </c>
      <c r="BD44" s="2852">
        <v>2.5</v>
      </c>
    </row>
    <row r="45" spans="1:56">
      <c r="A45" s="2735"/>
      <c r="B45" s="2939" t="s">
        <v>427</v>
      </c>
      <c r="C45" s="2827">
        <v>5066567</v>
      </c>
      <c r="D45" s="2824">
        <v>29796</v>
      </c>
      <c r="E45" s="2825">
        <v>1343</v>
      </c>
      <c r="F45" s="2826">
        <v>5055</v>
      </c>
      <c r="G45" s="2825">
        <v>1118</v>
      </c>
      <c r="H45" s="2825">
        <v>1130311</v>
      </c>
      <c r="I45" s="2825">
        <v>175958</v>
      </c>
      <c r="J45" s="2825">
        <v>9758</v>
      </c>
      <c r="K45" s="2825">
        <v>16070</v>
      </c>
      <c r="L45" s="2825">
        <v>169734</v>
      </c>
      <c r="M45" s="2825">
        <v>9738</v>
      </c>
      <c r="N45" s="2825">
        <v>31858</v>
      </c>
      <c r="O45" s="2825">
        <v>112824</v>
      </c>
      <c r="P45" s="2825">
        <v>59418</v>
      </c>
      <c r="Q45" s="2825">
        <v>169323</v>
      </c>
      <c r="R45" s="2825">
        <v>12134</v>
      </c>
      <c r="S45" s="2825">
        <v>153559</v>
      </c>
      <c r="T45" s="2825">
        <v>31422</v>
      </c>
      <c r="U45" s="2825">
        <v>84408</v>
      </c>
      <c r="V45" s="2825">
        <v>12287</v>
      </c>
      <c r="W45" s="2825">
        <v>81820</v>
      </c>
      <c r="X45" s="2825">
        <v>159106</v>
      </c>
      <c r="Y45" s="2825">
        <v>216100</v>
      </c>
      <c r="Z45" s="2825">
        <v>620025</v>
      </c>
      <c r="AA45" s="2825">
        <v>285754</v>
      </c>
      <c r="AB45" s="2825">
        <v>123452</v>
      </c>
      <c r="AC45" s="2825">
        <v>149310</v>
      </c>
      <c r="AD45" s="2825">
        <v>204356</v>
      </c>
      <c r="AE45" s="2825">
        <v>756089</v>
      </c>
      <c r="AF45" s="2825">
        <v>301236</v>
      </c>
      <c r="AG45" s="2825">
        <v>169469</v>
      </c>
      <c r="AH45" s="2825">
        <v>220349</v>
      </c>
      <c r="AI45" s="2825">
        <v>408574</v>
      </c>
      <c r="AJ45" s="2825">
        <v>247256</v>
      </c>
      <c r="AK45" s="2824">
        <v>5028699</v>
      </c>
      <c r="AL45" s="2826">
        <v>37868</v>
      </c>
      <c r="AM45" s="2867">
        <v>0.3</v>
      </c>
      <c r="AN45" s="2783"/>
      <c r="AO45" s="2829">
        <v>36194</v>
      </c>
      <c r="AP45" s="2849">
        <v>-0.1</v>
      </c>
      <c r="AQ45" s="2831">
        <v>1347529</v>
      </c>
      <c r="AR45" s="2850">
        <v>-6.2</v>
      </c>
      <c r="AS45" s="2829">
        <v>3644976</v>
      </c>
      <c r="AT45" s="2849">
        <v>3.1</v>
      </c>
      <c r="AU45" s="2860">
        <v>0</v>
      </c>
      <c r="AV45" s="2846">
        <v>-1.75</v>
      </c>
      <c r="AW45" s="2846">
        <v>2.15</v>
      </c>
      <c r="AX45" s="2783"/>
      <c r="AY45" s="2829">
        <v>1130311</v>
      </c>
      <c r="AZ45" s="2849">
        <v>-5.7</v>
      </c>
      <c r="BA45" s="2829">
        <v>3898388</v>
      </c>
      <c r="BB45" s="2849">
        <v>2.2999999999999998</v>
      </c>
      <c r="BC45" s="2851">
        <v>-1.34</v>
      </c>
      <c r="BD45" s="2852">
        <v>1.74</v>
      </c>
    </row>
    <row r="46" spans="1:56">
      <c r="A46" s="2736"/>
      <c r="B46" s="2940" t="s">
        <v>429</v>
      </c>
      <c r="C46" s="2840">
        <v>5075898</v>
      </c>
      <c r="D46" s="2837">
        <v>9157</v>
      </c>
      <c r="E46" s="2838">
        <v>1294</v>
      </c>
      <c r="F46" s="2839">
        <v>3791</v>
      </c>
      <c r="G46" s="2838">
        <v>936</v>
      </c>
      <c r="H46" s="2838">
        <v>1174844</v>
      </c>
      <c r="I46" s="2838">
        <v>159251</v>
      </c>
      <c r="J46" s="2838">
        <v>8854</v>
      </c>
      <c r="K46" s="2838">
        <v>14960</v>
      </c>
      <c r="L46" s="2838">
        <v>176280</v>
      </c>
      <c r="M46" s="2838">
        <v>6524</v>
      </c>
      <c r="N46" s="2838">
        <v>29128</v>
      </c>
      <c r="O46" s="2838">
        <v>106838</v>
      </c>
      <c r="P46" s="2838">
        <v>53187</v>
      </c>
      <c r="Q46" s="2838">
        <v>201715</v>
      </c>
      <c r="R46" s="2838">
        <v>12379</v>
      </c>
      <c r="S46" s="2838">
        <v>174247</v>
      </c>
      <c r="T46" s="2838">
        <v>53044</v>
      </c>
      <c r="U46" s="2838">
        <v>89679</v>
      </c>
      <c r="V46" s="2838">
        <v>11133</v>
      </c>
      <c r="W46" s="2838">
        <v>77625</v>
      </c>
      <c r="X46" s="2838">
        <v>166431</v>
      </c>
      <c r="Y46" s="2838">
        <v>231053</v>
      </c>
      <c r="Z46" s="2838">
        <v>567422</v>
      </c>
      <c r="AA46" s="2838">
        <v>280423</v>
      </c>
      <c r="AB46" s="2838">
        <v>127026</v>
      </c>
      <c r="AC46" s="2838">
        <v>152721</v>
      </c>
      <c r="AD46" s="2838">
        <v>216162</v>
      </c>
      <c r="AE46" s="2838">
        <v>757536</v>
      </c>
      <c r="AF46" s="2838">
        <v>309816</v>
      </c>
      <c r="AG46" s="2838">
        <v>161843</v>
      </c>
      <c r="AH46" s="2838">
        <v>218828</v>
      </c>
      <c r="AI46" s="2838">
        <v>416245</v>
      </c>
      <c r="AJ46" s="2838">
        <v>242119</v>
      </c>
      <c r="AK46" s="2837">
        <v>5037647</v>
      </c>
      <c r="AL46" s="2839">
        <v>38251</v>
      </c>
      <c r="AM46" s="2868">
        <v>-0.1</v>
      </c>
      <c r="AN46" s="2783"/>
      <c r="AO46" s="2829">
        <v>14242</v>
      </c>
      <c r="AP46" s="2849">
        <v>-6.3</v>
      </c>
      <c r="AQ46" s="2831">
        <v>1406833</v>
      </c>
      <c r="AR46" s="2850">
        <v>-5.3</v>
      </c>
      <c r="AS46" s="2829">
        <v>3616572</v>
      </c>
      <c r="AT46" s="2849">
        <v>2.2999999999999998</v>
      </c>
      <c r="AU46" s="2864">
        <v>-0.02</v>
      </c>
      <c r="AV46" s="2846">
        <v>-1.54</v>
      </c>
      <c r="AW46" s="2846">
        <v>1.63</v>
      </c>
      <c r="AX46" s="2783"/>
      <c r="AY46" s="2853">
        <v>1174844</v>
      </c>
      <c r="AZ46" s="2854">
        <v>-5.4</v>
      </c>
      <c r="BA46" s="2853">
        <v>3862803</v>
      </c>
      <c r="BB46" s="2854">
        <v>1.9</v>
      </c>
      <c r="BC46" s="2855">
        <v>-1.32</v>
      </c>
      <c r="BD46" s="2856">
        <v>1.39</v>
      </c>
    </row>
    <row r="47" spans="1:56">
      <c r="A47" s="2724" t="s">
        <v>2193</v>
      </c>
      <c r="B47" s="2870" t="s">
        <v>123</v>
      </c>
      <c r="C47" s="2814">
        <v>4945252</v>
      </c>
      <c r="D47" s="2824">
        <v>8298</v>
      </c>
      <c r="E47" s="2825">
        <v>1275</v>
      </c>
      <c r="F47" s="2826">
        <v>3903</v>
      </c>
      <c r="G47" s="2825">
        <v>704</v>
      </c>
      <c r="H47" s="2825">
        <v>1098392</v>
      </c>
      <c r="I47" s="2825">
        <v>192462</v>
      </c>
      <c r="J47" s="2825">
        <v>8325</v>
      </c>
      <c r="K47" s="2825">
        <v>18327</v>
      </c>
      <c r="L47" s="2825">
        <v>181619</v>
      </c>
      <c r="M47" s="2825">
        <v>9399</v>
      </c>
      <c r="N47" s="2825">
        <v>24350</v>
      </c>
      <c r="O47" s="2825">
        <v>77978</v>
      </c>
      <c r="P47" s="2825">
        <v>48622</v>
      </c>
      <c r="Q47" s="2825">
        <v>194351</v>
      </c>
      <c r="R47" s="2825">
        <v>9415</v>
      </c>
      <c r="S47" s="2825">
        <v>113359</v>
      </c>
      <c r="T47" s="2825">
        <v>33362</v>
      </c>
      <c r="U47" s="2825">
        <v>89378</v>
      </c>
      <c r="V47" s="2825">
        <v>12458</v>
      </c>
      <c r="W47" s="2825">
        <v>84987</v>
      </c>
      <c r="X47" s="2825">
        <v>145901</v>
      </c>
      <c r="Y47" s="2825">
        <v>201856</v>
      </c>
      <c r="Z47" s="2825">
        <v>578414</v>
      </c>
      <c r="AA47" s="2825">
        <v>237648</v>
      </c>
      <c r="AB47" s="2825">
        <v>124570</v>
      </c>
      <c r="AC47" s="2825">
        <v>151831</v>
      </c>
      <c r="AD47" s="2825">
        <v>198485</v>
      </c>
      <c r="AE47" s="2825">
        <v>777728</v>
      </c>
      <c r="AF47" s="2825">
        <v>324970</v>
      </c>
      <c r="AG47" s="2825">
        <v>170528</v>
      </c>
      <c r="AH47" s="2825">
        <v>240819</v>
      </c>
      <c r="AI47" s="2825">
        <v>397815</v>
      </c>
      <c r="AJ47" s="2825">
        <v>262961</v>
      </c>
      <c r="AK47" s="2824">
        <v>4926098</v>
      </c>
      <c r="AL47" s="2825">
        <v>19154</v>
      </c>
      <c r="AM47" s="2866">
        <v>-0.4</v>
      </c>
      <c r="AN47" s="2783"/>
      <c r="AO47" s="2816">
        <v>13476</v>
      </c>
      <c r="AP47" s="2844">
        <v>-5.8</v>
      </c>
      <c r="AQ47" s="2818">
        <v>1300952</v>
      </c>
      <c r="AR47" s="2845">
        <v>0.5</v>
      </c>
      <c r="AS47" s="2816">
        <v>3611670</v>
      </c>
      <c r="AT47" s="2844">
        <v>-0.3</v>
      </c>
      <c r="AU47" s="2858">
        <v>-0.02</v>
      </c>
      <c r="AV47" s="2859">
        <v>0.13</v>
      </c>
      <c r="AW47" s="2859">
        <v>-0.19</v>
      </c>
      <c r="AX47" s="2783"/>
      <c r="AY47" s="2829">
        <v>1098392</v>
      </c>
      <c r="AZ47" s="2849">
        <v>-1.1000000000000001</v>
      </c>
      <c r="BA47" s="2829">
        <v>3827706</v>
      </c>
      <c r="BB47" s="2849">
        <v>0.2</v>
      </c>
      <c r="BC47" s="2851">
        <v>-0.25</v>
      </c>
      <c r="BD47" s="2852">
        <v>0.17</v>
      </c>
    </row>
    <row r="48" spans="1:56">
      <c r="A48" s="2700">
        <v>-2016</v>
      </c>
      <c r="B48" s="2763" t="s">
        <v>124</v>
      </c>
      <c r="C48" s="2827">
        <v>5054211</v>
      </c>
      <c r="D48" s="2824">
        <v>11510</v>
      </c>
      <c r="E48" s="2825">
        <v>1251</v>
      </c>
      <c r="F48" s="2826">
        <v>4966</v>
      </c>
      <c r="G48" s="2825">
        <v>899</v>
      </c>
      <c r="H48" s="2825">
        <v>1092715</v>
      </c>
      <c r="I48" s="2825">
        <v>172446</v>
      </c>
      <c r="J48" s="2825">
        <v>8188</v>
      </c>
      <c r="K48" s="2825">
        <v>18988</v>
      </c>
      <c r="L48" s="2825">
        <v>166657</v>
      </c>
      <c r="M48" s="2825">
        <v>9781</v>
      </c>
      <c r="N48" s="2825">
        <v>25446</v>
      </c>
      <c r="O48" s="2825">
        <v>77625</v>
      </c>
      <c r="P48" s="2825">
        <v>49049</v>
      </c>
      <c r="Q48" s="2825">
        <v>206460</v>
      </c>
      <c r="R48" s="2825">
        <v>10328</v>
      </c>
      <c r="S48" s="2825">
        <v>119880</v>
      </c>
      <c r="T48" s="2825">
        <v>39331</v>
      </c>
      <c r="U48" s="2825">
        <v>92075</v>
      </c>
      <c r="V48" s="2825">
        <v>13863</v>
      </c>
      <c r="W48" s="2825">
        <v>82598</v>
      </c>
      <c r="X48" s="2825">
        <v>157333</v>
      </c>
      <c r="Y48" s="2825">
        <v>231950</v>
      </c>
      <c r="Z48" s="2825">
        <v>594529</v>
      </c>
      <c r="AA48" s="2825">
        <v>283613</v>
      </c>
      <c r="AB48" s="2825">
        <v>128010</v>
      </c>
      <c r="AC48" s="2825">
        <v>150913</v>
      </c>
      <c r="AD48" s="2825">
        <v>202999</v>
      </c>
      <c r="AE48" s="2825">
        <v>786278</v>
      </c>
      <c r="AF48" s="2825">
        <v>328507</v>
      </c>
      <c r="AG48" s="2825">
        <v>153935</v>
      </c>
      <c r="AH48" s="2825">
        <v>240792</v>
      </c>
      <c r="AI48" s="2825">
        <v>410697</v>
      </c>
      <c r="AJ48" s="2825">
        <v>253656</v>
      </c>
      <c r="AK48" s="2824">
        <v>5034553</v>
      </c>
      <c r="AL48" s="2825">
        <v>19658</v>
      </c>
      <c r="AM48" s="2867">
        <v>-0.2</v>
      </c>
      <c r="AN48" s="2783"/>
      <c r="AO48" s="2829">
        <v>17727</v>
      </c>
      <c r="AP48" s="2849">
        <v>-5.3</v>
      </c>
      <c r="AQ48" s="2831">
        <v>1325564</v>
      </c>
      <c r="AR48" s="2850">
        <v>-1</v>
      </c>
      <c r="AS48" s="2829">
        <v>3691262</v>
      </c>
      <c r="AT48" s="2849">
        <v>0.6</v>
      </c>
      <c r="AU48" s="2860">
        <v>-0.02</v>
      </c>
      <c r="AV48" s="2846">
        <v>-0.26</v>
      </c>
      <c r="AW48" s="2846">
        <v>0.45</v>
      </c>
      <c r="AX48" s="2783"/>
      <c r="AY48" s="2829">
        <v>1092715</v>
      </c>
      <c r="AZ48" s="2849">
        <v>-4</v>
      </c>
      <c r="BA48" s="2829">
        <v>3941838</v>
      </c>
      <c r="BB48" s="2849">
        <v>1.4</v>
      </c>
      <c r="BC48" s="2851">
        <v>-0.9</v>
      </c>
      <c r="BD48" s="2852">
        <v>1.07</v>
      </c>
    </row>
    <row r="49" spans="1:56">
      <c r="A49" s="2735"/>
      <c r="B49" s="2763" t="s">
        <v>125</v>
      </c>
      <c r="C49" s="2827">
        <v>5120126</v>
      </c>
      <c r="D49" s="2824">
        <v>28512</v>
      </c>
      <c r="E49" s="2825">
        <v>1195</v>
      </c>
      <c r="F49" s="2826">
        <v>5321</v>
      </c>
      <c r="G49" s="2825">
        <v>908</v>
      </c>
      <c r="H49" s="2825">
        <v>1115040</v>
      </c>
      <c r="I49" s="2825">
        <v>206314</v>
      </c>
      <c r="J49" s="2825">
        <v>8184</v>
      </c>
      <c r="K49" s="2825">
        <v>18675</v>
      </c>
      <c r="L49" s="2825">
        <v>164170</v>
      </c>
      <c r="M49" s="2825">
        <v>9726</v>
      </c>
      <c r="N49" s="2825">
        <v>25919</v>
      </c>
      <c r="O49" s="2825">
        <v>76708</v>
      </c>
      <c r="P49" s="2825">
        <v>53312</v>
      </c>
      <c r="Q49" s="2825">
        <v>191506</v>
      </c>
      <c r="R49" s="2825">
        <v>9107</v>
      </c>
      <c r="S49" s="2825">
        <v>117461</v>
      </c>
      <c r="T49" s="2825">
        <v>45652</v>
      </c>
      <c r="U49" s="2825">
        <v>91580</v>
      </c>
      <c r="V49" s="2825">
        <v>12998</v>
      </c>
      <c r="W49" s="2825">
        <v>83728</v>
      </c>
      <c r="X49" s="2825">
        <v>144851</v>
      </c>
      <c r="Y49" s="2825">
        <v>248665</v>
      </c>
      <c r="Z49" s="2825">
        <v>640350</v>
      </c>
      <c r="AA49" s="2825">
        <v>278652</v>
      </c>
      <c r="AB49" s="2825">
        <v>129573</v>
      </c>
      <c r="AC49" s="2825">
        <v>149202</v>
      </c>
      <c r="AD49" s="2825">
        <v>198763</v>
      </c>
      <c r="AE49" s="2825">
        <v>767101</v>
      </c>
      <c r="AF49" s="2825">
        <v>321159</v>
      </c>
      <c r="AG49" s="2825">
        <v>168862</v>
      </c>
      <c r="AH49" s="2825">
        <v>212577</v>
      </c>
      <c r="AI49" s="2825">
        <v>447600</v>
      </c>
      <c r="AJ49" s="2825">
        <v>241844</v>
      </c>
      <c r="AK49" s="2824">
        <v>5100175</v>
      </c>
      <c r="AL49" s="2825">
        <v>19951</v>
      </c>
      <c r="AM49" s="2867">
        <v>1.1000000000000001</v>
      </c>
      <c r="AN49" s="2783"/>
      <c r="AO49" s="2829">
        <v>35028</v>
      </c>
      <c r="AP49" s="2849">
        <v>-3.2</v>
      </c>
      <c r="AQ49" s="2831">
        <v>1364613</v>
      </c>
      <c r="AR49" s="2850">
        <v>1.3</v>
      </c>
      <c r="AS49" s="2829">
        <v>3700534</v>
      </c>
      <c r="AT49" s="2849">
        <v>1.5</v>
      </c>
      <c r="AU49" s="2860">
        <v>-0.02</v>
      </c>
      <c r="AV49" s="2846">
        <v>0.34</v>
      </c>
      <c r="AW49" s="2846">
        <v>1.1000000000000001</v>
      </c>
      <c r="AX49" s="2783"/>
      <c r="AY49" s="2829">
        <v>1115040</v>
      </c>
      <c r="AZ49" s="2849">
        <v>-1.4</v>
      </c>
      <c r="BA49" s="2829">
        <v>3985135</v>
      </c>
      <c r="BB49" s="2849">
        <v>2.2000000000000002</v>
      </c>
      <c r="BC49" s="2851">
        <v>-0.3</v>
      </c>
      <c r="BD49" s="2852">
        <v>1.71</v>
      </c>
    </row>
    <row r="50" spans="1:56">
      <c r="A50" s="2736"/>
      <c r="B50" s="2871" t="s">
        <v>501</v>
      </c>
      <c r="C50" s="2840">
        <v>5185301</v>
      </c>
      <c r="D50" s="2837">
        <v>9545</v>
      </c>
      <c r="E50" s="2838">
        <v>1273</v>
      </c>
      <c r="F50" s="2839">
        <v>3537</v>
      </c>
      <c r="G50" s="2838">
        <v>986</v>
      </c>
      <c r="H50" s="2838">
        <v>1227592</v>
      </c>
      <c r="I50" s="2838">
        <v>194078</v>
      </c>
      <c r="J50" s="2838">
        <v>8079</v>
      </c>
      <c r="K50" s="2838">
        <v>19713</v>
      </c>
      <c r="L50" s="2838">
        <v>183248</v>
      </c>
      <c r="M50" s="2838">
        <v>10963</v>
      </c>
      <c r="N50" s="2838">
        <v>26573</v>
      </c>
      <c r="O50" s="2838">
        <v>90568</v>
      </c>
      <c r="P50" s="2838">
        <v>57721</v>
      </c>
      <c r="Q50" s="2838">
        <v>234212</v>
      </c>
      <c r="R50" s="2838">
        <v>8868</v>
      </c>
      <c r="S50" s="2838">
        <v>131855</v>
      </c>
      <c r="T50" s="2838">
        <v>60358</v>
      </c>
      <c r="U50" s="2838">
        <v>101035</v>
      </c>
      <c r="V50" s="2838">
        <v>12271</v>
      </c>
      <c r="W50" s="2838">
        <v>88050</v>
      </c>
      <c r="X50" s="2838">
        <v>186795</v>
      </c>
      <c r="Y50" s="2838">
        <v>252490</v>
      </c>
      <c r="Z50" s="2838">
        <v>574320</v>
      </c>
      <c r="AA50" s="2838">
        <v>283623</v>
      </c>
      <c r="AB50" s="2838">
        <v>130920</v>
      </c>
      <c r="AC50" s="2838">
        <v>152128</v>
      </c>
      <c r="AD50" s="2838">
        <v>207421</v>
      </c>
      <c r="AE50" s="2838">
        <v>766701</v>
      </c>
      <c r="AF50" s="2838">
        <v>326897</v>
      </c>
      <c r="AG50" s="2838">
        <v>157987</v>
      </c>
      <c r="AH50" s="2838">
        <v>234859</v>
      </c>
      <c r="AI50" s="2838">
        <v>413077</v>
      </c>
      <c r="AJ50" s="2838">
        <v>235609</v>
      </c>
      <c r="AK50" s="2837">
        <v>5165760</v>
      </c>
      <c r="AL50" s="2838">
        <v>19541</v>
      </c>
      <c r="AM50" s="2868">
        <v>2.2000000000000002</v>
      </c>
      <c r="AN50" s="2783"/>
      <c r="AO50" s="2853">
        <v>14355</v>
      </c>
      <c r="AP50" s="2854">
        <v>0.8</v>
      </c>
      <c r="AQ50" s="2862">
        <v>1481068</v>
      </c>
      <c r="AR50" s="2863">
        <v>5.3</v>
      </c>
      <c r="AS50" s="2853">
        <v>3670337</v>
      </c>
      <c r="AT50" s="2854">
        <v>1.5</v>
      </c>
      <c r="AU50" s="2864">
        <v>0</v>
      </c>
      <c r="AV50" s="2865">
        <v>1.46</v>
      </c>
      <c r="AW50" s="2865">
        <v>1.06</v>
      </c>
      <c r="AX50" s="2783"/>
      <c r="AY50" s="2829">
        <v>1227592</v>
      </c>
      <c r="AZ50" s="2849">
        <v>4.5</v>
      </c>
      <c r="BA50" s="2829">
        <v>3938168</v>
      </c>
      <c r="BB50" s="2849">
        <v>2</v>
      </c>
      <c r="BC50" s="2851">
        <v>1.04</v>
      </c>
      <c r="BD50" s="2852">
        <v>1.48</v>
      </c>
    </row>
    <row r="51" spans="1:56">
      <c r="A51" s="2724" t="s">
        <v>2200</v>
      </c>
      <c r="B51" s="2870" t="s">
        <v>123</v>
      </c>
      <c r="C51" s="2814">
        <v>5069162</v>
      </c>
      <c r="D51" s="2824">
        <v>8191</v>
      </c>
      <c r="E51" s="2825">
        <v>1257</v>
      </c>
      <c r="F51" s="2826">
        <v>3468</v>
      </c>
      <c r="G51" s="2825">
        <v>796</v>
      </c>
      <c r="H51" s="2825">
        <v>1148523</v>
      </c>
      <c r="I51" s="2825">
        <v>192713</v>
      </c>
      <c r="J51" s="2825">
        <v>8524</v>
      </c>
      <c r="K51" s="2825">
        <v>18927</v>
      </c>
      <c r="L51" s="2825">
        <v>181503</v>
      </c>
      <c r="M51" s="2825">
        <v>8526</v>
      </c>
      <c r="N51" s="2825">
        <v>29033</v>
      </c>
      <c r="O51" s="2825">
        <v>97286</v>
      </c>
      <c r="P51" s="2825">
        <v>51404</v>
      </c>
      <c r="Q51" s="2825">
        <v>198693</v>
      </c>
      <c r="R51" s="2825">
        <v>13171</v>
      </c>
      <c r="S51" s="2825">
        <v>120874</v>
      </c>
      <c r="T51" s="2825">
        <v>38691</v>
      </c>
      <c r="U51" s="2825">
        <v>93914</v>
      </c>
      <c r="V51" s="2825">
        <v>10841</v>
      </c>
      <c r="W51" s="2825">
        <v>84423</v>
      </c>
      <c r="X51" s="2825">
        <v>158860</v>
      </c>
      <c r="Y51" s="2825">
        <v>195577</v>
      </c>
      <c r="Z51" s="2825">
        <v>552895</v>
      </c>
      <c r="AA51" s="2825">
        <v>261292</v>
      </c>
      <c r="AB51" s="2825">
        <v>143908</v>
      </c>
      <c r="AC51" s="2825">
        <v>141362</v>
      </c>
      <c r="AD51" s="2825">
        <v>200786</v>
      </c>
      <c r="AE51" s="2825">
        <v>817915</v>
      </c>
      <c r="AF51" s="2825">
        <v>321347</v>
      </c>
      <c r="AG51" s="2825">
        <v>164882</v>
      </c>
      <c r="AH51" s="2825">
        <v>250694</v>
      </c>
      <c r="AI51" s="2825">
        <v>407334</v>
      </c>
      <c r="AJ51" s="2825">
        <v>263634</v>
      </c>
      <c r="AK51" s="2824">
        <v>5042721</v>
      </c>
      <c r="AL51" s="2825">
        <v>26441</v>
      </c>
      <c r="AM51" s="2866">
        <v>2.5</v>
      </c>
      <c r="AN51" s="2783"/>
      <c r="AO51" s="2829">
        <v>12916</v>
      </c>
      <c r="AP51" s="2849">
        <v>-4.2</v>
      </c>
      <c r="AQ51" s="2831">
        <v>1344896</v>
      </c>
      <c r="AR51" s="2850">
        <v>3.4</v>
      </c>
      <c r="AS51" s="2829">
        <v>3684909</v>
      </c>
      <c r="AT51" s="2849">
        <v>2</v>
      </c>
      <c r="AU51" s="2846">
        <v>-0.01</v>
      </c>
      <c r="AV51" s="2846">
        <v>0.89</v>
      </c>
      <c r="AW51" s="2846">
        <v>1.48</v>
      </c>
      <c r="AX51" s="2783"/>
      <c r="AY51" s="2816">
        <v>1148523</v>
      </c>
      <c r="AZ51" s="2844">
        <v>4.5999999999999996</v>
      </c>
      <c r="BA51" s="2816">
        <v>3894198</v>
      </c>
      <c r="BB51" s="2844">
        <v>1.7</v>
      </c>
      <c r="BC51" s="2847">
        <v>1.01</v>
      </c>
      <c r="BD51" s="2848">
        <v>1.34</v>
      </c>
    </row>
    <row r="52" spans="1:56">
      <c r="A52" s="2700">
        <v>-2017</v>
      </c>
      <c r="B52" s="2763" t="s">
        <v>124</v>
      </c>
      <c r="C52" s="2827">
        <v>5197836</v>
      </c>
      <c r="D52" s="2824">
        <v>11159</v>
      </c>
      <c r="E52" s="2825">
        <v>1264</v>
      </c>
      <c r="F52" s="2826">
        <v>4520</v>
      </c>
      <c r="G52" s="2825">
        <v>810</v>
      </c>
      <c r="H52" s="2825">
        <v>1164308</v>
      </c>
      <c r="I52" s="2825">
        <v>184916</v>
      </c>
      <c r="J52" s="2825">
        <v>8647</v>
      </c>
      <c r="K52" s="2825">
        <v>19823</v>
      </c>
      <c r="L52" s="2825">
        <v>178110</v>
      </c>
      <c r="M52" s="2825">
        <v>9218</v>
      </c>
      <c r="N52" s="2825">
        <v>29179</v>
      </c>
      <c r="O52" s="2825">
        <v>96434</v>
      </c>
      <c r="P52" s="2825">
        <v>52426</v>
      </c>
      <c r="Q52" s="2825">
        <v>214140</v>
      </c>
      <c r="R52" s="2825">
        <v>13834</v>
      </c>
      <c r="S52" s="2825">
        <v>121759</v>
      </c>
      <c r="T52" s="2825">
        <v>39021</v>
      </c>
      <c r="U52" s="2825">
        <v>103693</v>
      </c>
      <c r="V52" s="2825">
        <v>11165</v>
      </c>
      <c r="W52" s="2825">
        <v>81943</v>
      </c>
      <c r="X52" s="2825">
        <v>164079</v>
      </c>
      <c r="Y52" s="2825">
        <v>216588</v>
      </c>
      <c r="Z52" s="2825">
        <v>580477</v>
      </c>
      <c r="AA52" s="2825">
        <v>277437</v>
      </c>
      <c r="AB52" s="2825">
        <v>138884</v>
      </c>
      <c r="AC52" s="2825">
        <v>147886</v>
      </c>
      <c r="AD52" s="2825">
        <v>207530</v>
      </c>
      <c r="AE52" s="2825">
        <v>843855</v>
      </c>
      <c r="AF52" s="2825">
        <v>334945</v>
      </c>
      <c r="AG52" s="2825">
        <v>151697</v>
      </c>
      <c r="AH52" s="2825">
        <v>255090</v>
      </c>
      <c r="AI52" s="2825">
        <v>408345</v>
      </c>
      <c r="AJ52" s="2825">
        <v>261512</v>
      </c>
      <c r="AK52" s="2824">
        <v>5170386</v>
      </c>
      <c r="AL52" s="2825">
        <v>27450</v>
      </c>
      <c r="AM52" s="2867">
        <v>2.8</v>
      </c>
      <c r="AN52" s="2783"/>
      <c r="AO52" s="2829">
        <v>16943</v>
      </c>
      <c r="AP52" s="2849">
        <v>-4.4000000000000004</v>
      </c>
      <c r="AQ52" s="2831">
        <v>1381706</v>
      </c>
      <c r="AR52" s="2850">
        <v>4.2</v>
      </c>
      <c r="AS52" s="2829">
        <v>3771737</v>
      </c>
      <c r="AT52" s="2849">
        <v>2.2000000000000002</v>
      </c>
      <c r="AU52" s="2846">
        <v>-0.02</v>
      </c>
      <c r="AV52" s="2846">
        <v>1.1100000000000001</v>
      </c>
      <c r="AW52" s="2846">
        <v>1.59</v>
      </c>
      <c r="AX52" s="2783"/>
      <c r="AY52" s="2829">
        <v>1164308</v>
      </c>
      <c r="AZ52" s="2849">
        <v>6.6</v>
      </c>
      <c r="BA52" s="2829">
        <v>4006078</v>
      </c>
      <c r="BB52" s="2849">
        <v>1.6</v>
      </c>
      <c r="BC52" s="2851">
        <v>1.42</v>
      </c>
      <c r="BD52" s="2852">
        <v>1.27</v>
      </c>
    </row>
    <row r="53" spans="1:56">
      <c r="A53" s="2735"/>
      <c r="B53" s="2763" t="s">
        <v>125</v>
      </c>
      <c r="C53" s="2827">
        <v>5250554</v>
      </c>
      <c r="D53" s="2824">
        <v>26971</v>
      </c>
      <c r="E53" s="2825">
        <v>1195</v>
      </c>
      <c r="F53" s="2826">
        <v>4214</v>
      </c>
      <c r="G53" s="2825">
        <v>813</v>
      </c>
      <c r="H53" s="2825">
        <v>1208790</v>
      </c>
      <c r="I53" s="2825">
        <v>217089</v>
      </c>
      <c r="J53" s="2825">
        <v>8596</v>
      </c>
      <c r="K53" s="2825">
        <v>19444</v>
      </c>
      <c r="L53" s="2825">
        <v>171179</v>
      </c>
      <c r="M53" s="2825">
        <v>8851</v>
      </c>
      <c r="N53" s="2825">
        <v>27806</v>
      </c>
      <c r="O53" s="2825">
        <v>96574</v>
      </c>
      <c r="P53" s="2825">
        <v>57422</v>
      </c>
      <c r="Q53" s="2825">
        <v>213874</v>
      </c>
      <c r="R53" s="2825">
        <v>13686</v>
      </c>
      <c r="S53" s="2825">
        <v>124595</v>
      </c>
      <c r="T53" s="2825">
        <v>41905</v>
      </c>
      <c r="U53" s="2825">
        <v>113008</v>
      </c>
      <c r="V53" s="2825">
        <v>10739</v>
      </c>
      <c r="W53" s="2825">
        <v>84022</v>
      </c>
      <c r="X53" s="2825">
        <v>158824</v>
      </c>
      <c r="Y53" s="2825">
        <v>234640</v>
      </c>
      <c r="Z53" s="2825">
        <v>619439</v>
      </c>
      <c r="AA53" s="2825">
        <v>272024</v>
      </c>
      <c r="AB53" s="2825">
        <v>145341</v>
      </c>
      <c r="AC53" s="2825">
        <v>147707</v>
      </c>
      <c r="AD53" s="2825">
        <v>202962</v>
      </c>
      <c r="AE53" s="2825">
        <v>819040</v>
      </c>
      <c r="AF53" s="2825">
        <v>324716</v>
      </c>
      <c r="AG53" s="2825">
        <v>166207</v>
      </c>
      <c r="AH53" s="2825">
        <v>249349</v>
      </c>
      <c r="AI53" s="2825">
        <v>401115</v>
      </c>
      <c r="AJ53" s="2825">
        <v>239249</v>
      </c>
      <c r="AK53" s="2824">
        <v>5222596</v>
      </c>
      <c r="AL53" s="2825">
        <v>27958</v>
      </c>
      <c r="AM53" s="2867">
        <v>2.5</v>
      </c>
      <c r="AN53" s="2783"/>
      <c r="AO53" s="2829">
        <v>32380</v>
      </c>
      <c r="AP53" s="2849">
        <v>-7.6</v>
      </c>
      <c r="AQ53" s="2831">
        <v>1444243</v>
      </c>
      <c r="AR53" s="2850">
        <v>5.8</v>
      </c>
      <c r="AS53" s="2829">
        <v>3745973</v>
      </c>
      <c r="AT53" s="2849">
        <v>1.2</v>
      </c>
      <c r="AU53" s="2846">
        <v>-0.05</v>
      </c>
      <c r="AV53" s="2846">
        <v>1.56</v>
      </c>
      <c r="AW53" s="2846">
        <v>0.89</v>
      </c>
      <c r="AX53" s="2783"/>
      <c r="AY53" s="2829">
        <v>1208790</v>
      </c>
      <c r="AZ53" s="2849">
        <v>8.4</v>
      </c>
      <c r="BA53" s="2829">
        <v>4013806</v>
      </c>
      <c r="BB53" s="2849">
        <v>0.7</v>
      </c>
      <c r="BC53" s="2851">
        <v>1.83</v>
      </c>
      <c r="BD53" s="2852">
        <v>0.56000000000000005</v>
      </c>
    </row>
    <row r="54" spans="1:56">
      <c r="A54" s="2736"/>
      <c r="B54" s="2871" t="s">
        <v>754</v>
      </c>
      <c r="C54" s="2840">
        <v>5228357</v>
      </c>
      <c r="D54" s="2837">
        <v>8886</v>
      </c>
      <c r="E54" s="2838">
        <v>1083</v>
      </c>
      <c r="F54" s="2839">
        <v>3715</v>
      </c>
      <c r="G54" s="2838">
        <v>795</v>
      </c>
      <c r="H54" s="2838">
        <v>1260297</v>
      </c>
      <c r="I54" s="2838">
        <v>187876</v>
      </c>
      <c r="J54" s="2838">
        <v>7975</v>
      </c>
      <c r="K54" s="2838">
        <v>18438</v>
      </c>
      <c r="L54" s="2838">
        <v>185274</v>
      </c>
      <c r="M54" s="2838">
        <v>8881</v>
      </c>
      <c r="N54" s="2838">
        <v>28409</v>
      </c>
      <c r="O54" s="2838">
        <v>95988</v>
      </c>
      <c r="P54" s="2838">
        <v>56741</v>
      </c>
      <c r="Q54" s="2838">
        <v>239994</v>
      </c>
      <c r="R54" s="2838">
        <v>13622</v>
      </c>
      <c r="S54" s="2838">
        <v>150401</v>
      </c>
      <c r="T54" s="2838">
        <v>63714</v>
      </c>
      <c r="U54" s="2838">
        <v>112315</v>
      </c>
      <c r="V54" s="2838">
        <v>10265</v>
      </c>
      <c r="W54" s="2838">
        <v>80404</v>
      </c>
      <c r="X54" s="2838">
        <v>182354</v>
      </c>
      <c r="Y54" s="2838">
        <v>221525</v>
      </c>
      <c r="Z54" s="2838">
        <v>552148</v>
      </c>
      <c r="AA54" s="2838">
        <v>270585</v>
      </c>
      <c r="AB54" s="2838">
        <v>152160</v>
      </c>
      <c r="AC54" s="2838">
        <v>150754</v>
      </c>
      <c r="AD54" s="2838">
        <v>206769</v>
      </c>
      <c r="AE54" s="2838">
        <v>792151</v>
      </c>
      <c r="AF54" s="2838">
        <v>331245</v>
      </c>
      <c r="AG54" s="2838">
        <v>155031</v>
      </c>
      <c r="AH54" s="2838">
        <v>225238</v>
      </c>
      <c r="AI54" s="2838">
        <v>452891</v>
      </c>
      <c r="AJ54" s="2838">
        <v>233019</v>
      </c>
      <c r="AK54" s="2837">
        <v>5200646</v>
      </c>
      <c r="AL54" s="2838">
        <v>27711</v>
      </c>
      <c r="AM54" s="2868">
        <v>0.8</v>
      </c>
      <c r="AN54" s="2783"/>
      <c r="AO54" s="2829">
        <v>13684</v>
      </c>
      <c r="AP54" s="2849">
        <v>-4.7</v>
      </c>
      <c r="AQ54" s="2831">
        <v>1482617</v>
      </c>
      <c r="AR54" s="2850">
        <v>0.1</v>
      </c>
      <c r="AS54" s="2829">
        <v>3704345</v>
      </c>
      <c r="AT54" s="2849">
        <v>0.9</v>
      </c>
      <c r="AU54" s="2846">
        <v>-0.01</v>
      </c>
      <c r="AV54" s="2846">
        <v>0.03</v>
      </c>
      <c r="AW54" s="2846">
        <v>0.66</v>
      </c>
      <c r="AX54" s="2783"/>
      <c r="AY54" s="2853">
        <v>1260297</v>
      </c>
      <c r="AZ54" s="2854">
        <v>2.7</v>
      </c>
      <c r="BA54" s="2853">
        <v>3940349</v>
      </c>
      <c r="BB54" s="2854">
        <v>0.1</v>
      </c>
      <c r="BC54" s="2855">
        <v>0.63</v>
      </c>
      <c r="BD54" s="2856">
        <v>0.04</v>
      </c>
    </row>
    <row r="55" spans="1:56">
      <c r="A55" s="2724" t="s">
        <v>2201</v>
      </c>
      <c r="B55" s="2870" t="s">
        <v>123</v>
      </c>
      <c r="C55" s="2814">
        <v>5114014</v>
      </c>
      <c r="D55" s="2811">
        <v>7347</v>
      </c>
      <c r="E55" s="2812">
        <v>1167</v>
      </c>
      <c r="F55" s="2813">
        <v>3690</v>
      </c>
      <c r="G55" s="2812">
        <v>743</v>
      </c>
      <c r="H55" s="2812">
        <v>1162144</v>
      </c>
      <c r="I55" s="2812">
        <v>190868</v>
      </c>
      <c r="J55" s="2812">
        <v>8579</v>
      </c>
      <c r="K55" s="2812">
        <v>18414</v>
      </c>
      <c r="L55" s="2812">
        <v>170433</v>
      </c>
      <c r="M55" s="2812">
        <v>7104</v>
      </c>
      <c r="N55" s="2812">
        <v>28442</v>
      </c>
      <c r="O55" s="2812">
        <v>99078</v>
      </c>
      <c r="P55" s="2812">
        <v>52873</v>
      </c>
      <c r="Q55" s="2812">
        <v>226056</v>
      </c>
      <c r="R55" s="2812">
        <v>13455</v>
      </c>
      <c r="S55" s="2812">
        <v>116963</v>
      </c>
      <c r="T55" s="2812">
        <v>40573</v>
      </c>
      <c r="U55" s="2812">
        <v>97610</v>
      </c>
      <c r="V55" s="2812">
        <v>9639</v>
      </c>
      <c r="W55" s="2812">
        <v>82057</v>
      </c>
      <c r="X55" s="2812">
        <v>145826</v>
      </c>
      <c r="Y55" s="2812">
        <v>190769</v>
      </c>
      <c r="Z55" s="2812">
        <v>520734</v>
      </c>
      <c r="AA55" s="2812">
        <v>273808</v>
      </c>
      <c r="AB55" s="2812">
        <v>146849</v>
      </c>
      <c r="AC55" s="2812">
        <v>160019</v>
      </c>
      <c r="AD55" s="2812">
        <v>205648</v>
      </c>
      <c r="AE55" s="2812">
        <v>791959</v>
      </c>
      <c r="AF55" s="2812">
        <v>337507</v>
      </c>
      <c r="AG55" s="2812">
        <v>171399</v>
      </c>
      <c r="AH55" s="2812">
        <v>213163</v>
      </c>
      <c r="AI55" s="2812">
        <v>491327</v>
      </c>
      <c r="AJ55" s="2812">
        <v>262504</v>
      </c>
      <c r="AK55" s="2811">
        <v>5086603</v>
      </c>
      <c r="AL55" s="2813">
        <v>27411</v>
      </c>
      <c r="AM55" s="2866">
        <v>0.9</v>
      </c>
      <c r="AN55" s="2783"/>
      <c r="AO55" s="2816">
        <v>12204</v>
      </c>
      <c r="AP55" s="2844">
        <v>-5.5</v>
      </c>
      <c r="AQ55" s="2818">
        <v>1353656</v>
      </c>
      <c r="AR55" s="2845">
        <v>0.7</v>
      </c>
      <c r="AS55" s="2816">
        <v>3720743</v>
      </c>
      <c r="AT55" s="2844">
        <v>1</v>
      </c>
      <c r="AU55" s="2858">
        <v>-0.01</v>
      </c>
      <c r="AV55" s="2859">
        <v>0.17</v>
      </c>
      <c r="AW55" s="2859">
        <v>0.71</v>
      </c>
      <c r="AX55" s="2783"/>
      <c r="AY55" s="2829">
        <v>1162144</v>
      </c>
      <c r="AZ55" s="2849">
        <v>1.2</v>
      </c>
      <c r="BA55" s="2829">
        <v>3924459</v>
      </c>
      <c r="BB55" s="2849">
        <v>0.8</v>
      </c>
      <c r="BC55" s="2851">
        <v>0.27</v>
      </c>
      <c r="BD55" s="2852">
        <v>0.6</v>
      </c>
    </row>
    <row r="56" spans="1:56">
      <c r="A56" s="2700">
        <v>-2018</v>
      </c>
      <c r="B56" s="2763" t="s">
        <v>124</v>
      </c>
      <c r="C56" s="2827">
        <v>5188359</v>
      </c>
      <c r="D56" s="2824">
        <v>10725</v>
      </c>
      <c r="E56" s="2825">
        <v>1093</v>
      </c>
      <c r="F56" s="2826">
        <v>4013</v>
      </c>
      <c r="G56" s="2825">
        <v>706</v>
      </c>
      <c r="H56" s="2825">
        <v>1153021</v>
      </c>
      <c r="I56" s="2825">
        <v>176916</v>
      </c>
      <c r="J56" s="2825">
        <v>8718</v>
      </c>
      <c r="K56" s="2825">
        <v>17370</v>
      </c>
      <c r="L56" s="2825">
        <v>159514</v>
      </c>
      <c r="M56" s="2825">
        <v>7549</v>
      </c>
      <c r="N56" s="2825">
        <v>29635</v>
      </c>
      <c r="O56" s="2825">
        <v>96382</v>
      </c>
      <c r="P56" s="2825">
        <v>52412</v>
      </c>
      <c r="Q56" s="2825">
        <v>244478</v>
      </c>
      <c r="R56" s="2825">
        <v>13177</v>
      </c>
      <c r="S56" s="2825">
        <v>123153</v>
      </c>
      <c r="T56" s="2825">
        <v>34134</v>
      </c>
      <c r="U56" s="2825">
        <v>100452</v>
      </c>
      <c r="V56" s="2825">
        <v>9978</v>
      </c>
      <c r="W56" s="2825">
        <v>79153</v>
      </c>
      <c r="X56" s="2825">
        <v>158194</v>
      </c>
      <c r="Y56" s="2825">
        <v>203861</v>
      </c>
      <c r="Z56" s="2825">
        <v>543511</v>
      </c>
      <c r="AA56" s="2825">
        <v>275097</v>
      </c>
      <c r="AB56" s="2825">
        <v>142915</v>
      </c>
      <c r="AC56" s="2825">
        <v>162744</v>
      </c>
      <c r="AD56" s="2825">
        <v>209058</v>
      </c>
      <c r="AE56" s="2825">
        <v>803009</v>
      </c>
      <c r="AF56" s="2825">
        <v>357710</v>
      </c>
      <c r="AG56" s="2825">
        <v>155628</v>
      </c>
      <c r="AH56" s="2825">
        <v>214169</v>
      </c>
      <c r="AI56" s="2825">
        <v>508439</v>
      </c>
      <c r="AJ56" s="2825">
        <v>256304</v>
      </c>
      <c r="AK56" s="2824">
        <v>5160197</v>
      </c>
      <c r="AL56" s="2826">
        <v>28162</v>
      </c>
      <c r="AM56" s="2867">
        <v>-0.2</v>
      </c>
      <c r="AN56" s="2783"/>
      <c r="AO56" s="2829">
        <v>15831</v>
      </c>
      <c r="AP56" s="2849">
        <v>-6.6</v>
      </c>
      <c r="AQ56" s="2831">
        <v>1357588</v>
      </c>
      <c r="AR56" s="2850">
        <v>-1.7</v>
      </c>
      <c r="AS56" s="2829">
        <v>3786778</v>
      </c>
      <c r="AT56" s="2849">
        <v>0.4</v>
      </c>
      <c r="AU56" s="2860">
        <v>-0.02</v>
      </c>
      <c r="AV56" s="2846">
        <v>-0.46</v>
      </c>
      <c r="AW56" s="2846">
        <v>0.28999999999999998</v>
      </c>
      <c r="AX56" s="2783"/>
      <c r="AY56" s="2829">
        <v>1153021</v>
      </c>
      <c r="AZ56" s="2849">
        <v>-1</v>
      </c>
      <c r="BA56" s="2829">
        <v>4007176</v>
      </c>
      <c r="BB56" s="2849">
        <v>0</v>
      </c>
      <c r="BC56" s="2851">
        <v>-0.22</v>
      </c>
      <c r="BD56" s="2852">
        <v>0.02</v>
      </c>
    </row>
    <row r="57" spans="1:56">
      <c r="A57" s="2735"/>
      <c r="B57" s="2763" t="s">
        <v>125</v>
      </c>
      <c r="C57" s="2827">
        <v>5229015</v>
      </c>
      <c r="D57" s="2824">
        <v>25320</v>
      </c>
      <c r="E57" s="2825">
        <v>1147</v>
      </c>
      <c r="F57" s="2826">
        <v>4692</v>
      </c>
      <c r="G57" s="2825">
        <v>724</v>
      </c>
      <c r="H57" s="2825">
        <v>1205963</v>
      </c>
      <c r="I57" s="2825">
        <v>200168</v>
      </c>
      <c r="J57" s="2825">
        <v>8938</v>
      </c>
      <c r="K57" s="2825">
        <v>16871</v>
      </c>
      <c r="L57" s="2825">
        <v>171389</v>
      </c>
      <c r="M57" s="2825">
        <v>7201</v>
      </c>
      <c r="N57" s="2825">
        <v>31327</v>
      </c>
      <c r="O57" s="2825">
        <v>100078</v>
      </c>
      <c r="P57" s="2825">
        <v>58118</v>
      </c>
      <c r="Q57" s="2825">
        <v>227728</v>
      </c>
      <c r="R57" s="2825">
        <v>12338</v>
      </c>
      <c r="S57" s="2825">
        <v>125578</v>
      </c>
      <c r="T57" s="2825">
        <v>35672</v>
      </c>
      <c r="U57" s="2825">
        <v>117007</v>
      </c>
      <c r="V57" s="2825">
        <v>9704</v>
      </c>
      <c r="W57" s="2825">
        <v>83846</v>
      </c>
      <c r="X57" s="2825">
        <v>145511</v>
      </c>
      <c r="Y57" s="2825">
        <v>213676</v>
      </c>
      <c r="Z57" s="2825">
        <v>583809</v>
      </c>
      <c r="AA57" s="2825">
        <v>275502</v>
      </c>
      <c r="AB57" s="2825">
        <v>146144</v>
      </c>
      <c r="AC57" s="2825">
        <v>159025</v>
      </c>
      <c r="AD57" s="2825">
        <v>203822</v>
      </c>
      <c r="AE57" s="2825">
        <v>778759</v>
      </c>
      <c r="AF57" s="2825">
        <v>350294</v>
      </c>
      <c r="AG57" s="2825">
        <v>166856</v>
      </c>
      <c r="AH57" s="2825">
        <v>208182</v>
      </c>
      <c r="AI57" s="2825">
        <v>489723</v>
      </c>
      <c r="AJ57" s="2825">
        <v>241363</v>
      </c>
      <c r="AK57" s="2824">
        <v>5200512</v>
      </c>
      <c r="AL57" s="2826">
        <v>28503</v>
      </c>
      <c r="AM57" s="2867">
        <v>-0.4</v>
      </c>
      <c r="AN57" s="2783"/>
      <c r="AO57" s="2829">
        <v>31159</v>
      </c>
      <c r="AP57" s="2849">
        <v>-3.8</v>
      </c>
      <c r="AQ57" s="2831">
        <v>1420363</v>
      </c>
      <c r="AR57" s="2850">
        <v>-1.7</v>
      </c>
      <c r="AS57" s="2829">
        <v>3748990</v>
      </c>
      <c r="AT57" s="2849">
        <v>0.1</v>
      </c>
      <c r="AU57" s="2860">
        <v>-0.02</v>
      </c>
      <c r="AV57" s="2846">
        <v>-0.45</v>
      </c>
      <c r="AW57" s="2846">
        <v>0.06</v>
      </c>
      <c r="AX57" s="2783"/>
      <c r="AY57" s="2829">
        <v>1205963</v>
      </c>
      <c r="AZ57" s="2849">
        <v>-0.2</v>
      </c>
      <c r="BA57" s="2829">
        <v>3994549</v>
      </c>
      <c r="BB57" s="2849">
        <v>-0.5</v>
      </c>
      <c r="BC57" s="2851">
        <v>-0.05</v>
      </c>
      <c r="BD57" s="2852">
        <v>-0.37</v>
      </c>
    </row>
    <row r="58" spans="1:56">
      <c r="A58" s="2736"/>
      <c r="B58" s="2871" t="s">
        <v>1045</v>
      </c>
      <c r="C58" s="2840">
        <v>5230490</v>
      </c>
      <c r="D58" s="2837">
        <v>8134</v>
      </c>
      <c r="E58" s="2838">
        <v>1118</v>
      </c>
      <c r="F58" s="2839">
        <v>3947</v>
      </c>
      <c r="G58" s="2838">
        <v>695</v>
      </c>
      <c r="H58" s="2838">
        <v>1210612</v>
      </c>
      <c r="I58" s="2838">
        <v>170756</v>
      </c>
      <c r="J58" s="2838">
        <v>7663</v>
      </c>
      <c r="K58" s="2838">
        <v>16907</v>
      </c>
      <c r="L58" s="2838">
        <v>198442</v>
      </c>
      <c r="M58" s="2838">
        <v>7200</v>
      </c>
      <c r="N58" s="2838">
        <v>26459</v>
      </c>
      <c r="O58" s="2838">
        <v>95008</v>
      </c>
      <c r="P58" s="2838">
        <v>52544</v>
      </c>
      <c r="Q58" s="2838">
        <v>244933</v>
      </c>
      <c r="R58" s="2838">
        <v>10643</v>
      </c>
      <c r="S58" s="2838">
        <v>123330</v>
      </c>
      <c r="T58" s="2838">
        <v>55698</v>
      </c>
      <c r="U58" s="2838">
        <v>113781</v>
      </c>
      <c r="V58" s="2838">
        <v>9585</v>
      </c>
      <c r="W58" s="2838">
        <v>77663</v>
      </c>
      <c r="X58" s="2838">
        <v>168439</v>
      </c>
      <c r="Y58" s="2838">
        <v>225072</v>
      </c>
      <c r="Z58" s="2838">
        <v>520434</v>
      </c>
      <c r="AA58" s="2838">
        <v>311666</v>
      </c>
      <c r="AB58" s="2838">
        <v>134292</v>
      </c>
      <c r="AC58" s="2838">
        <v>156874</v>
      </c>
      <c r="AD58" s="2838">
        <v>207994</v>
      </c>
      <c r="AE58" s="2838">
        <v>784548</v>
      </c>
      <c r="AF58" s="2838">
        <v>374415</v>
      </c>
      <c r="AG58" s="2838">
        <v>157677</v>
      </c>
      <c r="AH58" s="2838">
        <v>215211</v>
      </c>
      <c r="AI58" s="2838">
        <v>486545</v>
      </c>
      <c r="AJ58" s="2838">
        <v>234482</v>
      </c>
      <c r="AK58" s="2837">
        <v>5202155</v>
      </c>
      <c r="AL58" s="2839">
        <v>28335</v>
      </c>
      <c r="AM58" s="2868">
        <v>0</v>
      </c>
      <c r="AN58" s="2783"/>
      <c r="AO58" s="2853">
        <v>13199</v>
      </c>
      <c r="AP58" s="2854">
        <v>-3.5</v>
      </c>
      <c r="AQ58" s="2862">
        <v>1436379</v>
      </c>
      <c r="AR58" s="2863">
        <v>-3.1</v>
      </c>
      <c r="AS58" s="2853">
        <v>3752577</v>
      </c>
      <c r="AT58" s="2854">
        <v>1.3</v>
      </c>
      <c r="AU58" s="2864">
        <v>-0.01</v>
      </c>
      <c r="AV58" s="2865">
        <v>-0.88</v>
      </c>
      <c r="AW58" s="2865">
        <v>0.92</v>
      </c>
      <c r="AX58" s="2783"/>
      <c r="AY58" s="2829">
        <v>1210612</v>
      </c>
      <c r="AZ58" s="2849">
        <v>-3.9</v>
      </c>
      <c r="BA58" s="2829">
        <v>3991543</v>
      </c>
      <c r="BB58" s="2849">
        <v>1.3</v>
      </c>
      <c r="BC58" s="2851">
        <v>-0.95</v>
      </c>
      <c r="BD58" s="2852">
        <v>0.98</v>
      </c>
    </row>
    <row r="59" spans="1:56">
      <c r="A59" s="2724" t="s">
        <v>1989</v>
      </c>
      <c r="B59" s="2870" t="s">
        <v>123</v>
      </c>
      <c r="C59" s="2818">
        <v>5136365</v>
      </c>
      <c r="D59" s="2816">
        <v>7240</v>
      </c>
      <c r="E59" s="2876">
        <v>1141</v>
      </c>
      <c r="F59" s="2877">
        <v>3366</v>
      </c>
      <c r="G59" s="2941">
        <v>687</v>
      </c>
      <c r="H59" s="2941">
        <v>1167911</v>
      </c>
      <c r="I59" s="2941">
        <v>175460</v>
      </c>
      <c r="J59" s="2941">
        <v>7926</v>
      </c>
      <c r="K59" s="2941">
        <v>17683</v>
      </c>
      <c r="L59" s="2941">
        <v>217466</v>
      </c>
      <c r="M59" s="2941">
        <v>7036</v>
      </c>
      <c r="N59" s="2941">
        <v>24368</v>
      </c>
      <c r="O59" s="2941">
        <v>91246</v>
      </c>
      <c r="P59" s="2941">
        <v>49563</v>
      </c>
      <c r="Q59" s="2941">
        <v>216387</v>
      </c>
      <c r="R59" s="2941">
        <v>10185</v>
      </c>
      <c r="S59" s="2941">
        <v>108595</v>
      </c>
      <c r="T59" s="2941">
        <v>59824</v>
      </c>
      <c r="U59" s="2941">
        <v>95578</v>
      </c>
      <c r="V59" s="2941">
        <v>8958</v>
      </c>
      <c r="W59" s="2941">
        <v>77636</v>
      </c>
      <c r="X59" s="2941">
        <v>145846</v>
      </c>
      <c r="Y59" s="2941">
        <v>181492</v>
      </c>
      <c r="Z59" s="2941">
        <v>509154</v>
      </c>
      <c r="AA59" s="2941">
        <v>316617</v>
      </c>
      <c r="AB59" s="2941">
        <v>131470</v>
      </c>
      <c r="AC59" s="2941">
        <v>159142</v>
      </c>
      <c r="AD59" s="2941">
        <v>205210</v>
      </c>
      <c r="AE59" s="2941">
        <v>773567</v>
      </c>
      <c r="AF59" s="2941">
        <v>380050</v>
      </c>
      <c r="AG59" s="2941">
        <v>172752</v>
      </c>
      <c r="AH59" s="2941">
        <v>202844</v>
      </c>
      <c r="AI59" s="2941">
        <v>487299</v>
      </c>
      <c r="AJ59" s="2941">
        <v>262706</v>
      </c>
      <c r="AK59" s="2816">
        <v>5108494</v>
      </c>
      <c r="AL59" s="2941">
        <v>27871</v>
      </c>
      <c r="AM59" s="2942">
        <v>0.4</v>
      </c>
      <c r="AN59" s="2943"/>
      <c r="AO59" s="2829">
        <v>11747</v>
      </c>
      <c r="AP59" s="2849">
        <v>-3.7</v>
      </c>
      <c r="AQ59" s="2831">
        <v>1350090</v>
      </c>
      <c r="AR59" s="2850">
        <v>-0.3</v>
      </c>
      <c r="AS59" s="2829">
        <v>3746657</v>
      </c>
      <c r="AT59" s="2849">
        <v>0.7</v>
      </c>
      <c r="AU59" s="2846">
        <v>-0.01</v>
      </c>
      <c r="AV59" s="2846">
        <v>-7.0000000000000007E-2</v>
      </c>
      <c r="AW59" s="2846">
        <v>0.51</v>
      </c>
      <c r="AX59" s="2910"/>
      <c r="AY59" s="2816">
        <v>1167911</v>
      </c>
      <c r="AZ59" s="2844">
        <v>0.5</v>
      </c>
      <c r="BA59" s="2816">
        <v>3940583</v>
      </c>
      <c r="BB59" s="2844">
        <v>0.4</v>
      </c>
      <c r="BC59" s="2847">
        <v>0.11</v>
      </c>
      <c r="BD59" s="2848">
        <v>0.32</v>
      </c>
    </row>
    <row r="60" spans="1:56">
      <c r="A60" s="2875" t="s">
        <v>1991</v>
      </c>
      <c r="B60" s="2702" t="s">
        <v>1992</v>
      </c>
      <c r="C60" s="2831">
        <v>5217044</v>
      </c>
      <c r="D60" s="2829">
        <v>10178</v>
      </c>
      <c r="E60" s="2876">
        <v>1121</v>
      </c>
      <c r="F60" s="2877">
        <v>3703</v>
      </c>
      <c r="G60" s="2876">
        <v>625</v>
      </c>
      <c r="H60" s="2876">
        <v>1157073</v>
      </c>
      <c r="I60" s="2876">
        <v>162105</v>
      </c>
      <c r="J60" s="2876">
        <v>7498</v>
      </c>
      <c r="K60" s="2876">
        <v>16797</v>
      </c>
      <c r="L60" s="2876">
        <v>210095</v>
      </c>
      <c r="M60" s="2876">
        <v>7525</v>
      </c>
      <c r="N60" s="2876">
        <v>23238</v>
      </c>
      <c r="O60" s="2876">
        <v>88076</v>
      </c>
      <c r="P60" s="2876">
        <v>47238</v>
      </c>
      <c r="Q60" s="2876">
        <v>233971</v>
      </c>
      <c r="R60" s="2876">
        <v>9626</v>
      </c>
      <c r="S60" s="2876">
        <v>119756</v>
      </c>
      <c r="T60" s="2876">
        <v>47259</v>
      </c>
      <c r="U60" s="2876">
        <v>99382</v>
      </c>
      <c r="V60" s="2876">
        <v>9531</v>
      </c>
      <c r="W60" s="2876">
        <v>74976</v>
      </c>
      <c r="X60" s="2876">
        <v>153056</v>
      </c>
      <c r="Y60" s="2876">
        <v>198048</v>
      </c>
      <c r="Z60" s="2876">
        <v>543668</v>
      </c>
      <c r="AA60" s="2876">
        <v>312748</v>
      </c>
      <c r="AB60" s="2876">
        <v>134610</v>
      </c>
      <c r="AC60" s="2876">
        <v>169732</v>
      </c>
      <c r="AD60" s="2876">
        <v>206832</v>
      </c>
      <c r="AE60" s="2876">
        <v>786535</v>
      </c>
      <c r="AF60" s="2876">
        <v>368794</v>
      </c>
      <c r="AG60" s="2876">
        <v>156686</v>
      </c>
      <c r="AH60" s="2876">
        <v>228353</v>
      </c>
      <c r="AI60" s="2876">
        <v>500609</v>
      </c>
      <c r="AJ60" s="2876">
        <v>256431</v>
      </c>
      <c r="AK60" s="2829">
        <v>5188802</v>
      </c>
      <c r="AL60" s="2877">
        <v>28242</v>
      </c>
      <c r="AM60" s="2878">
        <v>0.6</v>
      </c>
      <c r="AN60" s="2869"/>
      <c r="AO60" s="2829">
        <v>15002</v>
      </c>
      <c r="AP60" s="2849">
        <v>-5.2</v>
      </c>
      <c r="AQ60" s="2831">
        <v>1355746</v>
      </c>
      <c r="AR60" s="2850">
        <v>-0.1</v>
      </c>
      <c r="AS60" s="2829">
        <v>3818054</v>
      </c>
      <c r="AT60" s="2849">
        <v>0.8</v>
      </c>
      <c r="AU60" s="2846">
        <v>-0.02</v>
      </c>
      <c r="AV60" s="2860">
        <v>-0.04</v>
      </c>
      <c r="AW60" s="2846">
        <v>0.6</v>
      </c>
      <c r="AX60" s="2783"/>
      <c r="AY60" s="2829">
        <v>1157073</v>
      </c>
      <c r="AZ60" s="2849">
        <v>0.4</v>
      </c>
      <c r="BA60" s="2829">
        <v>4031729</v>
      </c>
      <c r="BB60" s="2849">
        <v>0.6</v>
      </c>
      <c r="BC60" s="2851">
        <v>0.08</v>
      </c>
      <c r="BD60" s="2852">
        <v>0.47</v>
      </c>
    </row>
    <row r="61" spans="1:56">
      <c r="A61" s="2700">
        <v>-2019</v>
      </c>
      <c r="B61" s="2702" t="s">
        <v>1993</v>
      </c>
      <c r="C61" s="2831">
        <v>5221136</v>
      </c>
      <c r="D61" s="2829">
        <v>25199</v>
      </c>
      <c r="E61" s="2876">
        <v>1099</v>
      </c>
      <c r="F61" s="2877">
        <v>4137</v>
      </c>
      <c r="G61" s="2876">
        <v>611</v>
      </c>
      <c r="H61" s="2876">
        <v>1209544</v>
      </c>
      <c r="I61" s="2876">
        <v>189201</v>
      </c>
      <c r="J61" s="2876">
        <v>8592</v>
      </c>
      <c r="K61" s="2876">
        <v>18099</v>
      </c>
      <c r="L61" s="2876">
        <v>262423</v>
      </c>
      <c r="M61" s="2876">
        <v>6881</v>
      </c>
      <c r="N61" s="2876">
        <v>27360</v>
      </c>
      <c r="O61" s="2876">
        <v>85630</v>
      </c>
      <c r="P61" s="2876">
        <v>51708</v>
      </c>
      <c r="Q61" s="2876">
        <v>206041</v>
      </c>
      <c r="R61" s="2876">
        <v>9041</v>
      </c>
      <c r="S61" s="2876">
        <v>107595</v>
      </c>
      <c r="T61" s="2876">
        <v>49837</v>
      </c>
      <c r="U61" s="2876">
        <v>102846</v>
      </c>
      <c r="V61" s="2876">
        <v>9154</v>
      </c>
      <c r="W61" s="2876">
        <v>75136</v>
      </c>
      <c r="X61" s="2876">
        <v>145514</v>
      </c>
      <c r="Y61" s="2876">
        <v>216506</v>
      </c>
      <c r="Z61" s="2876">
        <v>552374</v>
      </c>
      <c r="AA61" s="2876">
        <v>298454</v>
      </c>
      <c r="AB61" s="2876">
        <v>132003</v>
      </c>
      <c r="AC61" s="2876">
        <v>164165</v>
      </c>
      <c r="AD61" s="2876">
        <v>200887</v>
      </c>
      <c r="AE61" s="2876">
        <v>756982</v>
      </c>
      <c r="AF61" s="2876">
        <v>356930</v>
      </c>
      <c r="AG61" s="2876">
        <v>168640</v>
      </c>
      <c r="AH61" s="2876">
        <v>224141</v>
      </c>
      <c r="AI61" s="2876">
        <v>509488</v>
      </c>
      <c r="AJ61" s="2876">
        <v>225649</v>
      </c>
      <c r="AK61" s="2829">
        <v>5192323</v>
      </c>
      <c r="AL61" s="2877">
        <v>28813</v>
      </c>
      <c r="AM61" s="2878">
        <v>-0.2</v>
      </c>
      <c r="AN61" s="2783"/>
      <c r="AO61" s="2829">
        <v>30435</v>
      </c>
      <c r="AP61" s="2849">
        <v>-2.2999999999999998</v>
      </c>
      <c r="AQ61" s="2831">
        <v>1426661</v>
      </c>
      <c r="AR61" s="2850">
        <v>0.4</v>
      </c>
      <c r="AS61" s="2829">
        <v>3735227</v>
      </c>
      <c r="AT61" s="2849">
        <v>-0.4</v>
      </c>
      <c r="AU61" s="2846">
        <v>-0.01</v>
      </c>
      <c r="AV61" s="2860">
        <v>0.12</v>
      </c>
      <c r="AW61" s="2846">
        <v>-0.26</v>
      </c>
      <c r="AX61" s="2783"/>
      <c r="AY61" s="2829">
        <v>1209544</v>
      </c>
      <c r="AZ61" s="2849">
        <v>0.3</v>
      </c>
      <c r="BA61" s="2829">
        <v>3982779</v>
      </c>
      <c r="BB61" s="2849">
        <v>-0.3</v>
      </c>
      <c r="BC61" s="2851">
        <v>7.0000000000000007E-2</v>
      </c>
      <c r="BD61" s="2852">
        <v>-0.23</v>
      </c>
    </row>
    <row r="62" spans="1:56">
      <c r="A62" s="2741"/>
      <c r="B62" s="2711" t="s">
        <v>1994</v>
      </c>
      <c r="C62" s="2862">
        <v>5181697</v>
      </c>
      <c r="D62" s="2853">
        <v>8680</v>
      </c>
      <c r="E62" s="3178">
        <v>1066</v>
      </c>
      <c r="F62" s="2899">
        <v>3475</v>
      </c>
      <c r="G62" s="3178">
        <v>581</v>
      </c>
      <c r="H62" s="3178">
        <v>1197483</v>
      </c>
      <c r="I62" s="3178">
        <v>178783</v>
      </c>
      <c r="J62" s="3178">
        <v>7681</v>
      </c>
      <c r="K62" s="3178">
        <v>18123</v>
      </c>
      <c r="L62" s="3178">
        <v>196624</v>
      </c>
      <c r="M62" s="3178">
        <v>7154</v>
      </c>
      <c r="N62" s="3178">
        <v>28986</v>
      </c>
      <c r="O62" s="3178">
        <v>82427</v>
      </c>
      <c r="P62" s="3178">
        <v>49003</v>
      </c>
      <c r="Q62" s="3178">
        <v>244420</v>
      </c>
      <c r="R62" s="3178">
        <v>9963</v>
      </c>
      <c r="S62" s="3178">
        <v>112868</v>
      </c>
      <c r="T62" s="3178">
        <v>48610</v>
      </c>
      <c r="U62" s="3178">
        <v>118757</v>
      </c>
      <c r="V62" s="3178">
        <v>9185</v>
      </c>
      <c r="W62" s="3178">
        <v>84899</v>
      </c>
      <c r="X62" s="3178">
        <v>170777</v>
      </c>
      <c r="Y62" s="3178">
        <v>226323</v>
      </c>
      <c r="Z62" s="3178">
        <v>515900</v>
      </c>
      <c r="AA62" s="3178">
        <v>274986</v>
      </c>
      <c r="AB62" s="3178">
        <v>154404</v>
      </c>
      <c r="AC62" s="3178">
        <v>157391</v>
      </c>
      <c r="AD62" s="3178">
        <v>207466</v>
      </c>
      <c r="AE62" s="3178">
        <v>775559</v>
      </c>
      <c r="AF62" s="3178">
        <v>365116</v>
      </c>
      <c r="AG62" s="3178">
        <v>161663</v>
      </c>
      <c r="AH62" s="3178">
        <v>214501</v>
      </c>
      <c r="AI62" s="3178">
        <v>502258</v>
      </c>
      <c r="AJ62" s="3178">
        <v>215600</v>
      </c>
      <c r="AK62" s="2853">
        <v>5153229</v>
      </c>
      <c r="AL62" s="2899">
        <v>28468</v>
      </c>
      <c r="AM62" s="2879">
        <v>-0.9</v>
      </c>
      <c r="AN62" s="3184"/>
      <c r="AO62" s="2853">
        <v>13221</v>
      </c>
      <c r="AP62" s="2854">
        <v>0.2</v>
      </c>
      <c r="AQ62" s="2862">
        <v>1424387</v>
      </c>
      <c r="AR62" s="3183">
        <v>-0.8</v>
      </c>
      <c r="AS62" s="2853">
        <v>3715621</v>
      </c>
      <c r="AT62" s="2854">
        <v>-1</v>
      </c>
      <c r="AU62" s="2865">
        <v>0</v>
      </c>
      <c r="AV62" s="2864">
        <v>-0.23</v>
      </c>
      <c r="AW62" s="2865">
        <v>-0.71</v>
      </c>
      <c r="AX62" s="3184"/>
      <c r="AY62" s="2853">
        <v>1197483</v>
      </c>
      <c r="AZ62" s="2854">
        <v>-1.1000000000000001</v>
      </c>
      <c r="BA62" s="2853">
        <v>3955746</v>
      </c>
      <c r="BB62" s="2854">
        <v>-0.9</v>
      </c>
      <c r="BC62" s="3179">
        <v>-0.25</v>
      </c>
      <c r="BD62" s="2856">
        <v>-0.68</v>
      </c>
    </row>
    <row r="63" spans="1:56">
      <c r="A63" s="2770"/>
      <c r="B63" s="2944"/>
      <c r="C63" s="2910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0"/>
      <c r="Y63" s="2910"/>
      <c r="Z63" s="2910"/>
      <c r="AA63" s="2910"/>
      <c r="AB63" s="2910"/>
      <c r="AC63" s="2910"/>
      <c r="AD63" s="2910"/>
      <c r="AE63" s="2910"/>
      <c r="AF63" s="2910"/>
      <c r="AG63" s="2910"/>
      <c r="AH63" s="2910"/>
      <c r="AI63" s="2910"/>
      <c r="AJ63" s="2910"/>
      <c r="AK63" s="2910"/>
      <c r="AL63" s="2910"/>
      <c r="AM63" s="2910"/>
      <c r="AN63" s="2910"/>
      <c r="AO63" s="2910"/>
      <c r="AP63" s="2910"/>
      <c r="AQ63" s="2910"/>
      <c r="AR63" s="2910"/>
      <c r="AS63" s="2910"/>
      <c r="AT63" s="2910"/>
      <c r="AU63" s="2910"/>
      <c r="AV63" s="2910"/>
      <c r="AW63" s="2910"/>
      <c r="AX63" s="2910"/>
      <c r="AY63" s="2910"/>
      <c r="AZ63" s="2910"/>
      <c r="BA63" s="2910"/>
      <c r="BB63" s="2910"/>
      <c r="BC63" s="2910"/>
      <c r="BD63" s="2910"/>
    </row>
    <row r="64" spans="1:56">
      <c r="A64" s="2880" t="s">
        <v>1996</v>
      </c>
      <c r="B64" s="2944"/>
      <c r="C64" s="2910"/>
      <c r="D64" s="2910"/>
      <c r="E64" s="2910"/>
      <c r="F64" s="2910"/>
      <c r="G64" s="2910"/>
      <c r="H64" s="2910"/>
      <c r="I64" s="2910"/>
      <c r="J64" s="2910"/>
      <c r="K64" s="2910"/>
      <c r="L64" s="2910"/>
      <c r="M64" s="2910"/>
      <c r="N64" s="2910"/>
      <c r="O64" s="2910"/>
      <c r="P64" s="2910"/>
      <c r="Q64" s="2910"/>
      <c r="R64" s="2910"/>
      <c r="S64" s="2910"/>
      <c r="T64" s="2910"/>
      <c r="U64" s="2910"/>
      <c r="V64" s="2910"/>
      <c r="W64" s="2910"/>
      <c r="X64" s="2910"/>
      <c r="Y64" s="2910"/>
      <c r="Z64" s="2910"/>
      <c r="AA64" s="2910"/>
      <c r="AB64" s="2910"/>
      <c r="AC64" s="2910"/>
      <c r="AD64" s="2910"/>
      <c r="AE64" s="2910"/>
      <c r="AF64" s="2910"/>
      <c r="AG64" s="2910"/>
      <c r="AH64" s="2910"/>
      <c r="AI64" s="2910"/>
      <c r="AJ64" s="2910"/>
      <c r="AK64" s="2910"/>
      <c r="AL64" s="2911"/>
      <c r="AM64" s="2911" t="s">
        <v>412</v>
      </c>
      <c r="AN64" s="2910"/>
      <c r="AO64" s="2910"/>
      <c r="AP64" s="2910"/>
      <c r="AQ64" s="2910"/>
      <c r="AR64" s="2910"/>
      <c r="AS64" s="2910"/>
      <c r="AT64" s="2910"/>
      <c r="AU64" s="2910"/>
      <c r="AV64" s="2910"/>
      <c r="AW64" s="2911" t="s">
        <v>412</v>
      </c>
      <c r="AX64" s="2910"/>
      <c r="AY64" s="2910"/>
      <c r="AZ64" s="2910"/>
      <c r="BA64" s="2910"/>
      <c r="BB64" s="2910"/>
      <c r="BC64" s="2910"/>
      <c r="BD64" s="2911" t="s">
        <v>412</v>
      </c>
    </row>
    <row r="65" spans="1:57" s="2783" customFormat="1" ht="6.75" customHeight="1">
      <c r="A65" s="2645"/>
      <c r="B65" s="2646"/>
      <c r="C65" s="2790"/>
      <c r="D65" s="2787"/>
      <c r="E65" s="2787"/>
      <c r="F65" s="2787"/>
      <c r="G65" s="2787"/>
      <c r="H65" s="2787"/>
      <c r="I65" s="2787"/>
      <c r="J65" s="2787"/>
      <c r="K65" s="2787"/>
      <c r="L65" s="2787"/>
      <c r="M65" s="2787"/>
      <c r="N65" s="2787"/>
      <c r="O65" s="2787"/>
      <c r="P65" s="2787"/>
      <c r="Q65" s="2787"/>
      <c r="R65" s="2787"/>
      <c r="S65" s="2787"/>
      <c r="T65" s="2787"/>
      <c r="U65" s="2787"/>
      <c r="V65" s="2787"/>
      <c r="W65" s="2787"/>
      <c r="X65" s="2787"/>
      <c r="Y65" s="2787"/>
      <c r="Z65" s="2787"/>
      <c r="AA65" s="2787"/>
      <c r="AB65" s="2787"/>
      <c r="AC65" s="2787"/>
      <c r="AD65" s="2787"/>
      <c r="AE65" s="2787"/>
      <c r="AF65" s="2787"/>
      <c r="AG65" s="2787"/>
      <c r="AH65" s="2787"/>
      <c r="AI65" s="2787"/>
      <c r="AJ65" s="2787"/>
      <c r="AK65" s="2787"/>
      <c r="AL65" s="2788"/>
      <c r="AM65" s="2789"/>
      <c r="AO65" s="2790"/>
      <c r="AP65" s="2791"/>
      <c r="AQ65" s="2790"/>
      <c r="AR65" s="2791"/>
      <c r="AS65" s="2790"/>
      <c r="AT65" s="2791"/>
      <c r="AU65" s="2790"/>
      <c r="AV65" s="2792"/>
      <c r="AW65" s="2791"/>
      <c r="AY65" s="2790"/>
      <c r="AZ65" s="2791"/>
      <c r="BA65" s="2790"/>
      <c r="BB65" s="2791"/>
      <c r="BC65" s="2790"/>
      <c r="BD65" s="2791"/>
    </row>
    <row r="66" spans="1:57" s="2783" customFormat="1" ht="18.75" customHeight="1">
      <c r="A66" s="2654" t="s">
        <v>105</v>
      </c>
      <c r="B66" s="2655"/>
      <c r="C66" s="2797" t="s">
        <v>413</v>
      </c>
      <c r="D66" s="2794" t="s">
        <v>414</v>
      </c>
      <c r="E66" s="2795" t="s">
        <v>415</v>
      </c>
      <c r="F66" s="2795" t="s">
        <v>416</v>
      </c>
      <c r="G66" s="2795" t="s">
        <v>417</v>
      </c>
      <c r="H66" s="2793" t="s">
        <v>418</v>
      </c>
      <c r="I66" s="2787"/>
      <c r="J66" s="2787"/>
      <c r="K66" s="2787"/>
      <c r="L66" s="2787"/>
      <c r="M66" s="2787"/>
      <c r="N66" s="2787"/>
      <c r="O66" s="2787"/>
      <c r="P66" s="2787"/>
      <c r="Q66" s="2787"/>
      <c r="R66" s="2787"/>
      <c r="S66" s="2787"/>
      <c r="T66" s="2787"/>
      <c r="U66" s="2787"/>
      <c r="V66" s="2787"/>
      <c r="W66" s="2788"/>
      <c r="X66" s="3915" t="s">
        <v>1019</v>
      </c>
      <c r="Y66" s="3915" t="s">
        <v>419</v>
      </c>
      <c r="Z66" s="3915" t="s">
        <v>1020</v>
      </c>
      <c r="AA66" s="3915" t="s">
        <v>1021</v>
      </c>
      <c r="AB66" s="3915" t="s">
        <v>1022</v>
      </c>
      <c r="AC66" s="3915" t="s">
        <v>1023</v>
      </c>
      <c r="AD66" s="3915" t="s">
        <v>1024</v>
      </c>
      <c r="AE66" s="3922" t="s">
        <v>1025</v>
      </c>
      <c r="AF66" s="3915" t="s">
        <v>1026</v>
      </c>
      <c r="AG66" s="3915" t="s">
        <v>225</v>
      </c>
      <c r="AH66" s="3915" t="s">
        <v>1027</v>
      </c>
      <c r="AI66" s="3915" t="s">
        <v>1028</v>
      </c>
      <c r="AJ66" s="3912" t="s">
        <v>1046</v>
      </c>
      <c r="AK66" s="3915" t="s">
        <v>420</v>
      </c>
      <c r="AL66" s="3917" t="s">
        <v>421</v>
      </c>
      <c r="AM66" s="2795" t="s">
        <v>422</v>
      </c>
      <c r="AO66" s="2797" t="s">
        <v>643</v>
      </c>
      <c r="AP66" s="2798"/>
      <c r="AQ66" s="2797" t="s">
        <v>644</v>
      </c>
      <c r="AR66" s="2798"/>
      <c r="AS66" s="2797" t="s">
        <v>645</v>
      </c>
      <c r="AT66" s="2798"/>
      <c r="AU66" s="3919" t="s">
        <v>646</v>
      </c>
      <c r="AV66" s="3919"/>
      <c r="AW66" s="3919"/>
      <c r="AY66" s="2797" t="s">
        <v>418</v>
      </c>
      <c r="AZ66" s="2798"/>
      <c r="BA66" s="2797" t="s">
        <v>647</v>
      </c>
      <c r="BB66" s="2798"/>
      <c r="BC66" s="3920" t="s">
        <v>646</v>
      </c>
      <c r="BD66" s="3921"/>
    </row>
    <row r="67" spans="1:57" s="2783" customFormat="1" ht="21" customHeight="1">
      <c r="A67" s="2654"/>
      <c r="B67" s="2655"/>
      <c r="C67" s="2797"/>
      <c r="D67" s="2795"/>
      <c r="E67" s="2795"/>
      <c r="F67" s="2795"/>
      <c r="G67" s="2795"/>
      <c r="H67" s="2795"/>
      <c r="I67" s="2800" t="s">
        <v>1030</v>
      </c>
      <c r="J67" s="2801" t="s">
        <v>1031</v>
      </c>
      <c r="K67" s="2800" t="s">
        <v>1032</v>
      </c>
      <c r="L67" s="2800" t="s">
        <v>1033</v>
      </c>
      <c r="M67" s="2800" t="s">
        <v>1034</v>
      </c>
      <c r="N67" s="2800" t="s">
        <v>1035</v>
      </c>
      <c r="O67" s="2800" t="s">
        <v>1036</v>
      </c>
      <c r="P67" s="2800" t="s">
        <v>1037</v>
      </c>
      <c r="Q67" s="2800" t="s">
        <v>1038</v>
      </c>
      <c r="R67" s="2800" t="s">
        <v>1039</v>
      </c>
      <c r="S67" s="2800" t="s">
        <v>1040</v>
      </c>
      <c r="T67" s="2800" t="s">
        <v>1041</v>
      </c>
      <c r="U67" s="2800" t="s">
        <v>1042</v>
      </c>
      <c r="V67" s="2789" t="s">
        <v>1043</v>
      </c>
      <c r="W67" s="2800" t="s">
        <v>1044</v>
      </c>
      <c r="X67" s="3916"/>
      <c r="Y67" s="3916"/>
      <c r="Z67" s="3916"/>
      <c r="AA67" s="3916"/>
      <c r="AB67" s="3916"/>
      <c r="AC67" s="3916"/>
      <c r="AD67" s="3916"/>
      <c r="AE67" s="3923"/>
      <c r="AF67" s="3916"/>
      <c r="AG67" s="3916"/>
      <c r="AH67" s="3916"/>
      <c r="AI67" s="3916"/>
      <c r="AJ67" s="3913"/>
      <c r="AK67" s="3916"/>
      <c r="AL67" s="3918"/>
      <c r="AM67" s="2795" t="s">
        <v>423</v>
      </c>
      <c r="AO67" s="2797"/>
      <c r="AP67" s="2912" t="s">
        <v>423</v>
      </c>
      <c r="AQ67" s="2797"/>
      <c r="AR67" s="2802" t="s">
        <v>423</v>
      </c>
      <c r="AS67" s="2797"/>
      <c r="AT67" s="2794" t="s">
        <v>423</v>
      </c>
      <c r="AU67" s="2804" t="s">
        <v>643</v>
      </c>
      <c r="AV67" s="2804" t="s">
        <v>644</v>
      </c>
      <c r="AW67" s="2804" t="s">
        <v>645</v>
      </c>
      <c r="AY67" s="2797"/>
      <c r="AZ67" s="2912" t="s">
        <v>423</v>
      </c>
      <c r="BA67" s="2797"/>
      <c r="BB67" s="2794" t="s">
        <v>423</v>
      </c>
      <c r="BC67" s="2804" t="s">
        <v>418</v>
      </c>
      <c r="BD67" s="2804" t="s">
        <v>647</v>
      </c>
    </row>
    <row r="68" spans="1:57" s="2783" customFormat="1" ht="9.75" customHeight="1">
      <c r="A68" s="2677"/>
      <c r="B68" s="2678"/>
      <c r="C68" s="2885"/>
      <c r="D68" s="2806"/>
      <c r="E68" s="2806"/>
      <c r="F68" s="2806"/>
      <c r="G68" s="2806"/>
      <c r="H68" s="2806"/>
      <c r="I68" s="2806"/>
      <c r="J68" s="2806"/>
      <c r="K68" s="2806"/>
      <c r="L68" s="2806"/>
      <c r="M68" s="2806"/>
      <c r="N68" s="2806"/>
      <c r="O68" s="2806"/>
      <c r="P68" s="2806"/>
      <c r="Q68" s="2806"/>
      <c r="R68" s="2806"/>
      <c r="S68" s="2806"/>
      <c r="T68" s="2806"/>
      <c r="U68" s="2806"/>
      <c r="V68" s="2806"/>
      <c r="W68" s="2806"/>
      <c r="X68" s="3924"/>
      <c r="Y68" s="2806"/>
      <c r="Z68" s="2806"/>
      <c r="AA68" s="2806"/>
      <c r="AB68" s="2806"/>
      <c r="AC68" s="2806"/>
      <c r="AD68" s="2806"/>
      <c r="AE68" s="2806"/>
      <c r="AF68" s="3924"/>
      <c r="AG68" s="2806"/>
      <c r="AH68" s="2806"/>
      <c r="AI68" s="2806"/>
      <c r="AJ68" s="2883"/>
      <c r="AK68" s="2806"/>
      <c r="AL68" s="2884"/>
      <c r="AM68" s="2806" t="s">
        <v>122</v>
      </c>
      <c r="AO68" s="2885"/>
      <c r="AP68" s="2810" t="s">
        <v>2179</v>
      </c>
      <c r="AQ68" s="2885"/>
      <c r="AR68" s="2810" t="s">
        <v>122</v>
      </c>
      <c r="AS68" s="2810"/>
      <c r="AT68" s="2810" t="s">
        <v>122</v>
      </c>
      <c r="AU68" s="2810"/>
      <c r="AV68" s="2810"/>
      <c r="AW68" s="2810"/>
      <c r="AY68" s="2885"/>
      <c r="AZ68" s="2810" t="s">
        <v>2179</v>
      </c>
      <c r="BA68" s="2810"/>
      <c r="BB68" s="2810" t="s">
        <v>122</v>
      </c>
      <c r="BC68" s="2810"/>
      <c r="BD68" s="2810"/>
    </row>
    <row r="69" spans="1:57">
      <c r="A69" s="2875" t="s">
        <v>90</v>
      </c>
      <c r="B69" s="2945" t="s">
        <v>430</v>
      </c>
      <c r="C69" s="2816">
        <v>19794750</v>
      </c>
      <c r="D69" s="2816">
        <v>65753</v>
      </c>
      <c r="E69" s="2872">
        <v>5906</v>
      </c>
      <c r="F69" s="2873">
        <v>21565</v>
      </c>
      <c r="G69" s="2872">
        <v>11827</v>
      </c>
      <c r="H69" s="2872">
        <v>4972732</v>
      </c>
      <c r="I69" s="2872">
        <v>857297</v>
      </c>
      <c r="J69" s="2872">
        <v>57157</v>
      </c>
      <c r="K69" s="2872">
        <v>104304</v>
      </c>
      <c r="L69" s="2872">
        <v>457214</v>
      </c>
      <c r="M69" s="2872">
        <v>18152</v>
      </c>
      <c r="N69" s="2872">
        <v>138119</v>
      </c>
      <c r="O69" s="2872">
        <v>727627</v>
      </c>
      <c r="P69" s="2872">
        <v>299621</v>
      </c>
      <c r="Q69" s="2872">
        <v>894826</v>
      </c>
      <c r="R69" s="2872">
        <v>92923</v>
      </c>
      <c r="S69" s="2872">
        <v>346640</v>
      </c>
      <c r="T69" s="2872">
        <v>130123</v>
      </c>
      <c r="U69" s="2872">
        <v>440385</v>
      </c>
      <c r="V69" s="2872">
        <v>82522</v>
      </c>
      <c r="W69" s="2872">
        <v>325822</v>
      </c>
      <c r="X69" s="2872">
        <v>845339</v>
      </c>
      <c r="Y69" s="2818">
        <v>1008625</v>
      </c>
      <c r="Z69" s="2872">
        <v>1937494</v>
      </c>
      <c r="AA69" s="2872">
        <v>1186598</v>
      </c>
      <c r="AB69" s="2872">
        <v>643432</v>
      </c>
      <c r="AC69" s="2872">
        <v>543754</v>
      </c>
      <c r="AD69" s="2872">
        <v>801949</v>
      </c>
      <c r="AE69" s="2872">
        <v>2651617</v>
      </c>
      <c r="AF69" s="2872">
        <v>994380</v>
      </c>
      <c r="AG69" s="2872">
        <v>696857</v>
      </c>
      <c r="AH69" s="2872">
        <v>825096</v>
      </c>
      <c r="AI69" s="2872">
        <v>1379645</v>
      </c>
      <c r="AJ69" s="2872">
        <v>1114093</v>
      </c>
      <c r="AK69" s="2818">
        <v>19706662</v>
      </c>
      <c r="AL69" s="2818">
        <v>88088</v>
      </c>
      <c r="AM69" s="2887" t="s">
        <v>242</v>
      </c>
      <c r="AN69" s="2937"/>
      <c r="AO69" s="2816">
        <v>93224</v>
      </c>
      <c r="AP69" s="2817" t="s">
        <v>242</v>
      </c>
      <c r="AQ69" s="2872">
        <v>5993184</v>
      </c>
      <c r="AR69" s="2817" t="s">
        <v>242</v>
      </c>
      <c r="AS69" s="2872">
        <v>13620254</v>
      </c>
      <c r="AT69" s="2817" t="s">
        <v>242</v>
      </c>
      <c r="AU69" s="2888" t="s">
        <v>242</v>
      </c>
      <c r="AV69" s="2889" t="s">
        <v>242</v>
      </c>
      <c r="AW69" s="2890" t="s">
        <v>242</v>
      </c>
      <c r="AX69" s="2937"/>
      <c r="AY69" s="2816">
        <v>4972732</v>
      </c>
      <c r="AZ69" s="2817" t="s">
        <v>242</v>
      </c>
      <c r="BA69" s="2872">
        <v>14733930</v>
      </c>
      <c r="BB69" s="2817" t="s">
        <v>242</v>
      </c>
      <c r="BC69" s="2822" t="s">
        <v>242</v>
      </c>
      <c r="BD69" s="2823" t="s">
        <v>242</v>
      </c>
    </row>
    <row r="70" spans="1:57">
      <c r="A70" s="2875" t="s">
        <v>431</v>
      </c>
      <c r="B70" s="2945" t="s">
        <v>432</v>
      </c>
      <c r="C70" s="2829">
        <v>19881671</v>
      </c>
      <c r="D70" s="2829">
        <v>75871</v>
      </c>
      <c r="E70" s="2876">
        <v>5699</v>
      </c>
      <c r="F70" s="2877">
        <v>25306</v>
      </c>
      <c r="G70" s="2876">
        <v>10863</v>
      </c>
      <c r="H70" s="2876">
        <v>4942607</v>
      </c>
      <c r="I70" s="2876">
        <v>821464</v>
      </c>
      <c r="J70" s="2876">
        <v>58988</v>
      </c>
      <c r="K70" s="2876">
        <v>86982</v>
      </c>
      <c r="L70" s="2876">
        <v>454119</v>
      </c>
      <c r="M70" s="2876">
        <v>16113</v>
      </c>
      <c r="N70" s="2876">
        <v>190148</v>
      </c>
      <c r="O70" s="2876">
        <v>688307</v>
      </c>
      <c r="P70" s="2876">
        <v>297093</v>
      </c>
      <c r="Q70" s="2876">
        <v>1008762</v>
      </c>
      <c r="R70" s="2876">
        <v>72471</v>
      </c>
      <c r="S70" s="2876">
        <v>234847</v>
      </c>
      <c r="T70" s="2876">
        <v>160379</v>
      </c>
      <c r="U70" s="2876">
        <v>415722</v>
      </c>
      <c r="V70" s="2876">
        <v>86464</v>
      </c>
      <c r="W70" s="2876">
        <v>350748</v>
      </c>
      <c r="X70" s="2876">
        <v>864854</v>
      </c>
      <c r="Y70" s="2831">
        <v>896977</v>
      </c>
      <c r="Z70" s="2876">
        <v>1959515</v>
      </c>
      <c r="AA70" s="2876">
        <v>1265342</v>
      </c>
      <c r="AB70" s="2876">
        <v>644826</v>
      </c>
      <c r="AC70" s="2876">
        <v>554048</v>
      </c>
      <c r="AD70" s="2876">
        <v>826476</v>
      </c>
      <c r="AE70" s="2876">
        <v>2625256</v>
      </c>
      <c r="AF70" s="2876">
        <v>1078769</v>
      </c>
      <c r="AG70" s="2876">
        <v>698002</v>
      </c>
      <c r="AH70" s="2876">
        <v>833226</v>
      </c>
      <c r="AI70" s="2876">
        <v>1395011</v>
      </c>
      <c r="AJ70" s="2876">
        <v>1090173</v>
      </c>
      <c r="AK70" s="2831">
        <v>19792821</v>
      </c>
      <c r="AL70" s="2831">
        <v>88850</v>
      </c>
      <c r="AM70" s="2891">
        <v>0.4</v>
      </c>
      <c r="AN70" s="2937"/>
      <c r="AO70" s="2829">
        <v>106876</v>
      </c>
      <c r="AP70" s="2849">
        <v>14.6</v>
      </c>
      <c r="AQ70" s="2876">
        <v>5850447</v>
      </c>
      <c r="AR70" s="2849">
        <v>-2.4</v>
      </c>
      <c r="AS70" s="2876">
        <v>13835498</v>
      </c>
      <c r="AT70" s="2849">
        <v>1.6</v>
      </c>
      <c r="AU70" s="2892">
        <v>7.0000000000000007E-2</v>
      </c>
      <c r="AV70" s="2893">
        <v>-0.72</v>
      </c>
      <c r="AW70" s="2894">
        <v>1.0900000000000001</v>
      </c>
      <c r="AX70" s="2937"/>
      <c r="AY70" s="2829">
        <v>4942607</v>
      </c>
      <c r="AZ70" s="2849">
        <v>-0.6</v>
      </c>
      <c r="BA70" s="2876">
        <v>14850214</v>
      </c>
      <c r="BB70" s="2849">
        <v>0.8</v>
      </c>
      <c r="BC70" s="2851">
        <v>-0.15</v>
      </c>
      <c r="BD70" s="2852">
        <v>0.59</v>
      </c>
    </row>
    <row r="71" spans="1:57">
      <c r="A71" s="2875" t="s">
        <v>433</v>
      </c>
      <c r="B71" s="2945" t="s">
        <v>434</v>
      </c>
      <c r="C71" s="2829">
        <v>19546314</v>
      </c>
      <c r="D71" s="2829">
        <v>73192</v>
      </c>
      <c r="E71" s="2876">
        <v>5859</v>
      </c>
      <c r="F71" s="2877">
        <v>21901</v>
      </c>
      <c r="G71" s="2876">
        <v>9073</v>
      </c>
      <c r="H71" s="2876">
        <v>5086002</v>
      </c>
      <c r="I71" s="2876">
        <v>796514</v>
      </c>
      <c r="J71" s="2876">
        <v>56666</v>
      </c>
      <c r="K71" s="2876">
        <v>77017</v>
      </c>
      <c r="L71" s="2876">
        <v>431611</v>
      </c>
      <c r="M71" s="2876">
        <v>24089</v>
      </c>
      <c r="N71" s="2876">
        <v>162779</v>
      </c>
      <c r="O71" s="2876">
        <v>703034</v>
      </c>
      <c r="P71" s="2876">
        <v>294987</v>
      </c>
      <c r="Q71" s="2876">
        <v>1066879</v>
      </c>
      <c r="R71" s="2876">
        <v>82416</v>
      </c>
      <c r="S71" s="2876">
        <v>334870</v>
      </c>
      <c r="T71" s="2876">
        <v>139800</v>
      </c>
      <c r="U71" s="2876">
        <v>506205</v>
      </c>
      <c r="V71" s="2876">
        <v>91643</v>
      </c>
      <c r="W71" s="2876">
        <v>317492</v>
      </c>
      <c r="X71" s="2876">
        <v>813492</v>
      </c>
      <c r="Y71" s="2831">
        <v>1010774</v>
      </c>
      <c r="Z71" s="2876">
        <v>1755718</v>
      </c>
      <c r="AA71" s="2876">
        <v>1217519</v>
      </c>
      <c r="AB71" s="2876">
        <v>574560</v>
      </c>
      <c r="AC71" s="2876">
        <v>571392</v>
      </c>
      <c r="AD71" s="2876">
        <v>678086</v>
      </c>
      <c r="AE71" s="2876">
        <v>2519558</v>
      </c>
      <c r="AF71" s="2876">
        <v>1108954</v>
      </c>
      <c r="AG71" s="2876">
        <v>691936</v>
      </c>
      <c r="AH71" s="2876">
        <v>827585</v>
      </c>
      <c r="AI71" s="2876">
        <v>1430595</v>
      </c>
      <c r="AJ71" s="2876">
        <v>1049168</v>
      </c>
      <c r="AK71" s="2831">
        <v>19445364</v>
      </c>
      <c r="AL71" s="2831">
        <v>100950</v>
      </c>
      <c r="AM71" s="2891">
        <v>-1.7</v>
      </c>
      <c r="AN71" s="2937"/>
      <c r="AO71" s="2829">
        <v>100952</v>
      </c>
      <c r="AP71" s="2849">
        <v>-5.5</v>
      </c>
      <c r="AQ71" s="2876">
        <v>6105849</v>
      </c>
      <c r="AR71" s="2849">
        <v>4.4000000000000004</v>
      </c>
      <c r="AS71" s="2876">
        <v>13238563</v>
      </c>
      <c r="AT71" s="2849">
        <v>-4.3</v>
      </c>
      <c r="AU71" s="2892">
        <v>-0.03</v>
      </c>
      <c r="AV71" s="2893">
        <v>1.28</v>
      </c>
      <c r="AW71" s="2894">
        <v>-3</v>
      </c>
      <c r="AX71" s="2937"/>
      <c r="AY71" s="2829">
        <v>5086002</v>
      </c>
      <c r="AZ71" s="2849">
        <v>2.9</v>
      </c>
      <c r="BA71" s="2876">
        <v>14359362</v>
      </c>
      <c r="BB71" s="2849">
        <v>-3.3</v>
      </c>
      <c r="BC71" s="2851">
        <v>0.72</v>
      </c>
      <c r="BD71" s="2852">
        <v>-2.4700000000000002</v>
      </c>
    </row>
    <row r="72" spans="1:57">
      <c r="A72" s="2875" t="s">
        <v>435</v>
      </c>
      <c r="B72" s="2945" t="s">
        <v>436</v>
      </c>
      <c r="C72" s="2829">
        <v>18199003</v>
      </c>
      <c r="D72" s="2829">
        <v>68547</v>
      </c>
      <c r="E72" s="2876">
        <v>5224</v>
      </c>
      <c r="F72" s="2877">
        <v>21468</v>
      </c>
      <c r="G72" s="2876">
        <v>5193</v>
      </c>
      <c r="H72" s="2876">
        <v>3950726</v>
      </c>
      <c r="I72" s="2876">
        <v>732174</v>
      </c>
      <c r="J72" s="2876">
        <v>43970</v>
      </c>
      <c r="K72" s="2876">
        <v>72971</v>
      </c>
      <c r="L72" s="2876">
        <v>445412</v>
      </c>
      <c r="M72" s="2876">
        <v>12018</v>
      </c>
      <c r="N72" s="2876">
        <v>99297</v>
      </c>
      <c r="O72" s="2876">
        <v>222233</v>
      </c>
      <c r="P72" s="2876">
        <v>229169</v>
      </c>
      <c r="Q72" s="2876">
        <v>885166</v>
      </c>
      <c r="R72" s="2876">
        <v>51484</v>
      </c>
      <c r="S72" s="2876">
        <v>313901</v>
      </c>
      <c r="T72" s="2876">
        <v>169955</v>
      </c>
      <c r="U72" s="2876">
        <v>351308</v>
      </c>
      <c r="V72" s="2876">
        <v>90492</v>
      </c>
      <c r="W72" s="2876">
        <v>231176</v>
      </c>
      <c r="X72" s="2876">
        <v>739131</v>
      </c>
      <c r="Y72" s="2831">
        <v>768369</v>
      </c>
      <c r="Z72" s="2876">
        <v>1988976</v>
      </c>
      <c r="AA72" s="2876">
        <v>1062805</v>
      </c>
      <c r="AB72" s="2876">
        <v>562020</v>
      </c>
      <c r="AC72" s="2876">
        <v>582072</v>
      </c>
      <c r="AD72" s="2876">
        <v>701342</v>
      </c>
      <c r="AE72" s="2876">
        <v>2574956</v>
      </c>
      <c r="AF72" s="2876">
        <v>1090014</v>
      </c>
      <c r="AG72" s="2876">
        <v>688018</v>
      </c>
      <c r="AH72" s="2876">
        <v>830067</v>
      </c>
      <c r="AI72" s="2876">
        <v>1501096</v>
      </c>
      <c r="AJ72" s="2876">
        <v>1016698</v>
      </c>
      <c r="AK72" s="2831">
        <v>18156722</v>
      </c>
      <c r="AL72" s="2831">
        <v>42281</v>
      </c>
      <c r="AM72" s="2891">
        <v>-6.9</v>
      </c>
      <c r="AN72" s="2937"/>
      <c r="AO72" s="2829">
        <v>95239</v>
      </c>
      <c r="AP72" s="2849">
        <v>-5.7</v>
      </c>
      <c r="AQ72" s="2876">
        <v>4724288</v>
      </c>
      <c r="AR72" s="2849">
        <v>-22.6</v>
      </c>
      <c r="AS72" s="2876">
        <v>13337195</v>
      </c>
      <c r="AT72" s="2849">
        <v>0.7</v>
      </c>
      <c r="AU72" s="2892">
        <v>-0.03</v>
      </c>
      <c r="AV72" s="2893">
        <v>-7.07</v>
      </c>
      <c r="AW72" s="2894">
        <v>0.5</v>
      </c>
      <c r="AX72" s="2937"/>
      <c r="AY72" s="2829">
        <v>3950726</v>
      </c>
      <c r="AZ72" s="2849">
        <v>-22.3</v>
      </c>
      <c r="BA72" s="2876">
        <v>14205996</v>
      </c>
      <c r="BB72" s="2849">
        <v>-1.1000000000000001</v>
      </c>
      <c r="BC72" s="2851">
        <v>-5.81</v>
      </c>
      <c r="BD72" s="2852">
        <v>-0.78</v>
      </c>
    </row>
    <row r="73" spans="1:57">
      <c r="A73" s="2875" t="s">
        <v>437</v>
      </c>
      <c r="B73" s="2945" t="s">
        <v>438</v>
      </c>
      <c r="C73" s="2829">
        <v>19374316</v>
      </c>
      <c r="D73" s="2829">
        <v>64518</v>
      </c>
      <c r="E73" s="2876">
        <v>5581</v>
      </c>
      <c r="F73" s="2877">
        <v>20312</v>
      </c>
      <c r="G73" s="2876">
        <v>5537</v>
      </c>
      <c r="H73" s="2876">
        <v>4677801</v>
      </c>
      <c r="I73" s="2876">
        <v>755051</v>
      </c>
      <c r="J73" s="2876">
        <v>36362</v>
      </c>
      <c r="K73" s="2876">
        <v>81617</v>
      </c>
      <c r="L73" s="2876">
        <v>596047</v>
      </c>
      <c r="M73" s="2876">
        <v>25880</v>
      </c>
      <c r="N73" s="2876">
        <v>190629</v>
      </c>
      <c r="O73" s="2876">
        <v>354515</v>
      </c>
      <c r="P73" s="2876">
        <v>245908</v>
      </c>
      <c r="Q73" s="2876">
        <v>1031548</v>
      </c>
      <c r="R73" s="2876">
        <v>85231</v>
      </c>
      <c r="S73" s="2876">
        <v>378016</v>
      </c>
      <c r="T73" s="2876">
        <v>187553</v>
      </c>
      <c r="U73" s="2876">
        <v>364556</v>
      </c>
      <c r="V73" s="2876">
        <v>79511</v>
      </c>
      <c r="W73" s="2876">
        <v>265377</v>
      </c>
      <c r="X73" s="2876">
        <v>854016</v>
      </c>
      <c r="Y73" s="2831">
        <v>760088</v>
      </c>
      <c r="Z73" s="2876">
        <v>2059166</v>
      </c>
      <c r="AA73" s="2876">
        <v>1149933</v>
      </c>
      <c r="AB73" s="2876">
        <v>537840</v>
      </c>
      <c r="AC73" s="2876">
        <v>601222</v>
      </c>
      <c r="AD73" s="2876">
        <v>704879</v>
      </c>
      <c r="AE73" s="2876">
        <v>2637560</v>
      </c>
      <c r="AF73" s="2876">
        <v>1105101</v>
      </c>
      <c r="AG73" s="2876">
        <v>690540</v>
      </c>
      <c r="AH73" s="2876">
        <v>858965</v>
      </c>
      <c r="AI73" s="2876">
        <v>1556622</v>
      </c>
      <c r="AJ73" s="2876">
        <v>1012552</v>
      </c>
      <c r="AK73" s="2831">
        <v>19302233</v>
      </c>
      <c r="AL73" s="2831">
        <v>72083</v>
      </c>
      <c r="AM73" s="2891">
        <v>6.5</v>
      </c>
      <c r="AN73" s="2937"/>
      <c r="AO73" s="2829">
        <v>90411</v>
      </c>
      <c r="AP73" s="2849">
        <v>-5.0999999999999996</v>
      </c>
      <c r="AQ73" s="2876">
        <v>5443426</v>
      </c>
      <c r="AR73" s="2849">
        <v>15.2</v>
      </c>
      <c r="AS73" s="2876">
        <v>13768396</v>
      </c>
      <c r="AT73" s="2849">
        <v>3.2</v>
      </c>
      <c r="AU73" s="2888">
        <v>-0.03</v>
      </c>
      <c r="AV73" s="2889">
        <v>3.95</v>
      </c>
      <c r="AW73" s="2890">
        <v>2.37</v>
      </c>
      <c r="AX73" s="2937"/>
      <c r="AY73" s="2829">
        <v>4677801</v>
      </c>
      <c r="AZ73" s="2849">
        <v>18.399999999999999</v>
      </c>
      <c r="BA73" s="2876">
        <v>14624432</v>
      </c>
      <c r="BB73" s="2849">
        <v>2.9</v>
      </c>
      <c r="BC73" s="2851">
        <v>4</v>
      </c>
      <c r="BD73" s="2852">
        <v>2.2999999999999998</v>
      </c>
    </row>
    <row r="74" spans="1:57">
      <c r="A74" s="2875" t="s">
        <v>439</v>
      </c>
      <c r="B74" s="2945" t="s">
        <v>638</v>
      </c>
      <c r="C74" s="2829">
        <v>19398678</v>
      </c>
      <c r="D74" s="2829">
        <v>67606</v>
      </c>
      <c r="E74" s="2876">
        <v>5382</v>
      </c>
      <c r="F74" s="2877">
        <v>17759</v>
      </c>
      <c r="G74" s="2876">
        <v>5718</v>
      </c>
      <c r="H74" s="2876">
        <v>4646781</v>
      </c>
      <c r="I74" s="2876">
        <v>657625</v>
      </c>
      <c r="J74" s="2876">
        <v>37595</v>
      </c>
      <c r="K74" s="2876">
        <v>81797</v>
      </c>
      <c r="L74" s="2876">
        <v>579712</v>
      </c>
      <c r="M74" s="2876">
        <v>34714</v>
      </c>
      <c r="N74" s="2876">
        <v>172845</v>
      </c>
      <c r="O74" s="2876">
        <v>358982</v>
      </c>
      <c r="P74" s="2876">
        <v>240740</v>
      </c>
      <c r="Q74" s="2876">
        <v>1058202</v>
      </c>
      <c r="R74" s="2876">
        <v>59638</v>
      </c>
      <c r="S74" s="2876">
        <v>511042</v>
      </c>
      <c r="T74" s="2876">
        <v>198212</v>
      </c>
      <c r="U74" s="2876">
        <v>285588</v>
      </c>
      <c r="V74" s="2876">
        <v>93298</v>
      </c>
      <c r="W74" s="2876">
        <v>276791</v>
      </c>
      <c r="X74" s="2876">
        <v>696343</v>
      </c>
      <c r="Y74" s="2831">
        <v>717575</v>
      </c>
      <c r="Z74" s="2876">
        <v>2175280</v>
      </c>
      <c r="AA74" s="2876">
        <v>1083147</v>
      </c>
      <c r="AB74" s="2876">
        <v>568247</v>
      </c>
      <c r="AC74" s="2876">
        <v>618271</v>
      </c>
      <c r="AD74" s="2876">
        <v>703437</v>
      </c>
      <c r="AE74" s="2876">
        <v>2680299</v>
      </c>
      <c r="AF74" s="2876">
        <v>1149847</v>
      </c>
      <c r="AG74" s="2876">
        <v>694590</v>
      </c>
      <c r="AH74" s="2876">
        <v>871232</v>
      </c>
      <c r="AI74" s="2876">
        <v>1577269</v>
      </c>
      <c r="AJ74" s="2876">
        <v>1017318</v>
      </c>
      <c r="AK74" s="2831">
        <v>19296101</v>
      </c>
      <c r="AL74" s="2831">
        <v>102577</v>
      </c>
      <c r="AM74" s="2891">
        <v>0.1</v>
      </c>
      <c r="AN74" s="2937"/>
      <c r="AO74" s="2829">
        <v>90747</v>
      </c>
      <c r="AP74" s="2849">
        <v>0.4</v>
      </c>
      <c r="AQ74" s="2876">
        <v>5370074</v>
      </c>
      <c r="AR74" s="2849">
        <v>-1.3</v>
      </c>
      <c r="AS74" s="2876">
        <v>13835280</v>
      </c>
      <c r="AT74" s="2849">
        <v>0.5</v>
      </c>
      <c r="AU74" s="2888">
        <v>0</v>
      </c>
      <c r="AV74" s="2889">
        <v>-0.38</v>
      </c>
      <c r="AW74" s="2890">
        <v>0.35</v>
      </c>
      <c r="AX74" s="2937"/>
      <c r="AY74" s="2829">
        <v>4646781</v>
      </c>
      <c r="AZ74" s="2849">
        <v>-0.7</v>
      </c>
      <c r="BA74" s="2876">
        <v>14649320</v>
      </c>
      <c r="BB74" s="2849">
        <v>0.2</v>
      </c>
      <c r="BC74" s="2851">
        <v>-0.16</v>
      </c>
      <c r="BD74" s="2852">
        <v>0.13</v>
      </c>
    </row>
    <row r="75" spans="1:57">
      <c r="A75" s="2875" t="s">
        <v>91</v>
      </c>
      <c r="B75" s="2945" t="s">
        <v>639</v>
      </c>
      <c r="C75" s="2829">
        <v>19550086</v>
      </c>
      <c r="D75" s="2829">
        <v>66979</v>
      </c>
      <c r="E75" s="2876">
        <v>5069</v>
      </c>
      <c r="F75" s="2877">
        <v>23423</v>
      </c>
      <c r="G75" s="2876">
        <v>5102</v>
      </c>
      <c r="H75" s="2876">
        <v>4718094</v>
      </c>
      <c r="I75" s="2876">
        <v>751602</v>
      </c>
      <c r="J75" s="2876">
        <v>36698</v>
      </c>
      <c r="K75" s="2876">
        <v>64125</v>
      </c>
      <c r="L75" s="2876">
        <v>607099</v>
      </c>
      <c r="M75" s="2876">
        <v>37203</v>
      </c>
      <c r="N75" s="2876">
        <v>132218</v>
      </c>
      <c r="O75" s="2876">
        <v>287716</v>
      </c>
      <c r="P75" s="2876">
        <v>246244</v>
      </c>
      <c r="Q75" s="2876">
        <v>955038</v>
      </c>
      <c r="R75" s="2876">
        <v>39093</v>
      </c>
      <c r="S75" s="2876">
        <v>473523</v>
      </c>
      <c r="T75" s="2876">
        <v>314100</v>
      </c>
      <c r="U75" s="2876">
        <v>407351</v>
      </c>
      <c r="V75" s="2876">
        <v>52749</v>
      </c>
      <c r="W75" s="2876">
        <v>313335</v>
      </c>
      <c r="X75" s="2876">
        <v>620204</v>
      </c>
      <c r="Y75" s="2831">
        <v>775762</v>
      </c>
      <c r="Z75" s="2876">
        <v>2315476</v>
      </c>
      <c r="AA75" s="2876">
        <v>1145129</v>
      </c>
      <c r="AB75" s="2876">
        <v>545170</v>
      </c>
      <c r="AC75" s="2876">
        <v>606745</v>
      </c>
      <c r="AD75" s="2876">
        <v>751563</v>
      </c>
      <c r="AE75" s="2876">
        <v>2693604</v>
      </c>
      <c r="AF75" s="2876">
        <v>1103483</v>
      </c>
      <c r="AG75" s="2876">
        <v>670149</v>
      </c>
      <c r="AH75" s="2876">
        <v>863432</v>
      </c>
      <c r="AI75" s="2876">
        <v>1547212</v>
      </c>
      <c r="AJ75" s="2876">
        <v>990568</v>
      </c>
      <c r="AK75" s="2831">
        <v>19447164</v>
      </c>
      <c r="AL75" s="2831">
        <v>102922</v>
      </c>
      <c r="AM75" s="2891">
        <v>0.8</v>
      </c>
      <c r="AN75" s="2937"/>
      <c r="AO75" s="2829">
        <v>95471</v>
      </c>
      <c r="AP75" s="2849">
        <v>5.2</v>
      </c>
      <c r="AQ75" s="2876">
        <v>5498958</v>
      </c>
      <c r="AR75" s="2849">
        <v>2.4</v>
      </c>
      <c r="AS75" s="2876">
        <v>13852735</v>
      </c>
      <c r="AT75" s="2849">
        <v>0.1</v>
      </c>
      <c r="AU75" s="2888">
        <v>0.02</v>
      </c>
      <c r="AV75" s="2889">
        <v>0.66</v>
      </c>
      <c r="AW75" s="2890">
        <v>0.09</v>
      </c>
      <c r="AX75" s="2937"/>
      <c r="AY75" s="2829">
        <v>4718094</v>
      </c>
      <c r="AZ75" s="2849">
        <v>1.5</v>
      </c>
      <c r="BA75" s="2876">
        <v>14729070</v>
      </c>
      <c r="BB75" s="2849">
        <v>0.5</v>
      </c>
      <c r="BC75" s="2851">
        <v>0.37</v>
      </c>
      <c r="BD75" s="2852">
        <v>0.41</v>
      </c>
    </row>
    <row r="76" spans="1:57">
      <c r="A76" s="2875" t="s">
        <v>633</v>
      </c>
      <c r="B76" s="2945" t="s">
        <v>640</v>
      </c>
      <c r="C76" s="2829">
        <v>19859895</v>
      </c>
      <c r="D76" s="2829">
        <v>63998</v>
      </c>
      <c r="E76" s="2876">
        <v>5103</v>
      </c>
      <c r="F76" s="2877">
        <v>17591</v>
      </c>
      <c r="G76" s="2876">
        <v>5655</v>
      </c>
      <c r="H76" s="2876">
        <v>4650909</v>
      </c>
      <c r="I76" s="2876">
        <v>776424</v>
      </c>
      <c r="J76" s="2876">
        <v>34032</v>
      </c>
      <c r="K76" s="2876">
        <v>71579</v>
      </c>
      <c r="L76" s="2876">
        <v>580147</v>
      </c>
      <c r="M76" s="2876">
        <v>39410</v>
      </c>
      <c r="N76" s="2876">
        <v>108621</v>
      </c>
      <c r="O76" s="2876">
        <v>328174</v>
      </c>
      <c r="P76" s="2876">
        <v>242852</v>
      </c>
      <c r="Q76" s="2876">
        <v>976369</v>
      </c>
      <c r="R76" s="2876">
        <v>48727</v>
      </c>
      <c r="S76" s="2876">
        <v>392725</v>
      </c>
      <c r="T76" s="2876">
        <v>311870</v>
      </c>
      <c r="U76" s="2876">
        <v>358934</v>
      </c>
      <c r="V76" s="2876">
        <v>50264</v>
      </c>
      <c r="W76" s="2876">
        <v>330781</v>
      </c>
      <c r="X76" s="2876">
        <v>678888</v>
      </c>
      <c r="Y76" s="2831">
        <v>859253</v>
      </c>
      <c r="Z76" s="2876">
        <v>2246975</v>
      </c>
      <c r="AA76" s="2876">
        <v>1059908</v>
      </c>
      <c r="AB76" s="2876">
        <v>560717</v>
      </c>
      <c r="AC76" s="2876">
        <v>619911</v>
      </c>
      <c r="AD76" s="2876">
        <v>813423</v>
      </c>
      <c r="AE76" s="2876">
        <v>2929999</v>
      </c>
      <c r="AF76" s="2876">
        <v>1133480</v>
      </c>
      <c r="AG76" s="2876">
        <v>645468</v>
      </c>
      <c r="AH76" s="2876">
        <v>861785</v>
      </c>
      <c r="AI76" s="2876">
        <v>1589297</v>
      </c>
      <c r="AJ76" s="2876">
        <v>991208</v>
      </c>
      <c r="AK76" s="2831">
        <v>19733568</v>
      </c>
      <c r="AL76" s="2831">
        <v>126327</v>
      </c>
      <c r="AM76" s="2891">
        <v>1.6</v>
      </c>
      <c r="AN76" s="2937"/>
      <c r="AO76" s="2829">
        <v>86692</v>
      </c>
      <c r="AP76" s="2849">
        <v>-9.1999999999999993</v>
      </c>
      <c r="AQ76" s="2876">
        <v>5515817</v>
      </c>
      <c r="AR76" s="2849">
        <v>0.3</v>
      </c>
      <c r="AS76" s="2876">
        <v>14131059</v>
      </c>
      <c r="AT76" s="2849">
        <v>2</v>
      </c>
      <c r="AU76" s="2888">
        <v>-0.04</v>
      </c>
      <c r="AV76" s="2889">
        <v>0.09</v>
      </c>
      <c r="AW76" s="2890">
        <v>1.42</v>
      </c>
      <c r="AX76" s="2937"/>
      <c r="AY76" s="2829">
        <v>4650909</v>
      </c>
      <c r="AZ76" s="2849">
        <v>-1.4</v>
      </c>
      <c r="BA76" s="2876">
        <v>15082659</v>
      </c>
      <c r="BB76" s="2849">
        <v>2.4</v>
      </c>
      <c r="BC76" s="2851">
        <v>-0.34</v>
      </c>
      <c r="BD76" s="2852">
        <v>1.81</v>
      </c>
    </row>
    <row r="77" spans="1:57">
      <c r="A77" s="2875" t="s">
        <v>409</v>
      </c>
      <c r="B77" s="2946" t="s">
        <v>440</v>
      </c>
      <c r="C77" s="2829">
        <v>19953369</v>
      </c>
      <c r="D77" s="2829">
        <v>62054</v>
      </c>
      <c r="E77" s="2876">
        <v>5235</v>
      </c>
      <c r="F77" s="2877">
        <v>16788</v>
      </c>
      <c r="G77" s="2876">
        <v>6309</v>
      </c>
      <c r="H77" s="2876">
        <v>4734681</v>
      </c>
      <c r="I77" s="2876">
        <v>779575</v>
      </c>
      <c r="J77" s="2876">
        <v>31453</v>
      </c>
      <c r="K77" s="2876">
        <v>70421</v>
      </c>
      <c r="L77" s="2876">
        <v>619613</v>
      </c>
      <c r="M77" s="2876">
        <v>40607</v>
      </c>
      <c r="N77" s="2876">
        <v>125829</v>
      </c>
      <c r="O77" s="2876">
        <v>346377</v>
      </c>
      <c r="P77" s="2876">
        <v>233321</v>
      </c>
      <c r="Q77" s="2876">
        <v>883746</v>
      </c>
      <c r="R77" s="2876">
        <v>49338</v>
      </c>
      <c r="S77" s="2876">
        <v>476542</v>
      </c>
      <c r="T77" s="2876">
        <v>318490</v>
      </c>
      <c r="U77" s="2876">
        <v>398859</v>
      </c>
      <c r="V77" s="2876">
        <v>47666</v>
      </c>
      <c r="W77" s="2876">
        <v>312844</v>
      </c>
      <c r="X77" s="2876">
        <v>651638</v>
      </c>
      <c r="Y77" s="2831">
        <v>864478</v>
      </c>
      <c r="Z77" s="2876">
        <v>2081899</v>
      </c>
      <c r="AA77" s="2876">
        <v>1176544</v>
      </c>
      <c r="AB77" s="2876">
        <v>558401</v>
      </c>
      <c r="AC77" s="2876">
        <v>610144</v>
      </c>
      <c r="AD77" s="2876">
        <v>804565</v>
      </c>
      <c r="AE77" s="2876">
        <v>2978547</v>
      </c>
      <c r="AF77" s="2876">
        <v>1133277</v>
      </c>
      <c r="AG77" s="2876">
        <v>646020</v>
      </c>
      <c r="AH77" s="2876">
        <v>852812</v>
      </c>
      <c r="AI77" s="2876">
        <v>1584289</v>
      </c>
      <c r="AJ77" s="2876">
        <v>1007573</v>
      </c>
      <c r="AK77" s="2831">
        <v>19775254</v>
      </c>
      <c r="AL77" s="2831">
        <v>178115</v>
      </c>
      <c r="AM77" s="2891">
        <v>0.5</v>
      </c>
      <c r="AN77" s="2937"/>
      <c r="AO77" s="2829">
        <v>84077</v>
      </c>
      <c r="AP77" s="2849">
        <v>-3</v>
      </c>
      <c r="AQ77" s="2876">
        <v>5605468</v>
      </c>
      <c r="AR77" s="2849">
        <v>1.6</v>
      </c>
      <c r="AS77" s="2876">
        <v>14085709</v>
      </c>
      <c r="AT77" s="2849">
        <v>-0.3</v>
      </c>
      <c r="AU77" s="2888">
        <v>-0.01</v>
      </c>
      <c r="AV77" s="2890">
        <v>0.45</v>
      </c>
      <c r="AW77" s="2890">
        <v>-0.23</v>
      </c>
      <c r="AX77" s="2937"/>
      <c r="AY77" s="2829">
        <v>4734681</v>
      </c>
      <c r="AZ77" s="2849">
        <v>1.8</v>
      </c>
      <c r="BA77" s="2876">
        <v>15040573</v>
      </c>
      <c r="BB77" s="2849">
        <v>-0.3</v>
      </c>
      <c r="BC77" s="2851">
        <v>0.42</v>
      </c>
      <c r="BD77" s="2852">
        <v>-0.21</v>
      </c>
    </row>
    <row r="78" spans="1:57">
      <c r="A78" s="2875" t="s">
        <v>428</v>
      </c>
      <c r="B78" s="2946" t="s">
        <v>641</v>
      </c>
      <c r="C78" s="2829">
        <v>20173613</v>
      </c>
      <c r="D78" s="2829">
        <v>60628</v>
      </c>
      <c r="E78" s="2876">
        <v>5324</v>
      </c>
      <c r="F78" s="2877">
        <v>17519</v>
      </c>
      <c r="G78" s="2876">
        <v>4232</v>
      </c>
      <c r="H78" s="2876">
        <v>4554335</v>
      </c>
      <c r="I78" s="2876">
        <v>652641</v>
      </c>
      <c r="J78" s="2876">
        <v>37627</v>
      </c>
      <c r="K78" s="2876">
        <v>63051</v>
      </c>
      <c r="L78" s="2876">
        <v>694989</v>
      </c>
      <c r="M78" s="2876">
        <v>35591</v>
      </c>
      <c r="N78" s="2876">
        <v>115322</v>
      </c>
      <c r="O78" s="2876">
        <v>442970</v>
      </c>
      <c r="P78" s="2876">
        <v>216993</v>
      </c>
      <c r="Q78" s="2876">
        <v>762128</v>
      </c>
      <c r="R78" s="2876">
        <v>49932</v>
      </c>
      <c r="S78" s="2876">
        <v>633428</v>
      </c>
      <c r="T78" s="2876">
        <v>160170</v>
      </c>
      <c r="U78" s="2876">
        <v>321675</v>
      </c>
      <c r="V78" s="2876">
        <v>49400</v>
      </c>
      <c r="W78" s="2876">
        <v>318418</v>
      </c>
      <c r="X78" s="2876">
        <v>641241</v>
      </c>
      <c r="Y78" s="2831">
        <v>829070</v>
      </c>
      <c r="Z78" s="2876">
        <v>2331353</v>
      </c>
      <c r="AA78" s="2876">
        <v>1152986</v>
      </c>
      <c r="AB78" s="2876">
        <v>493834</v>
      </c>
      <c r="AC78" s="2876">
        <v>619716</v>
      </c>
      <c r="AD78" s="2876">
        <v>833245</v>
      </c>
      <c r="AE78" s="2876">
        <v>3054828</v>
      </c>
      <c r="AF78" s="2876">
        <v>1218789</v>
      </c>
      <c r="AG78" s="2876">
        <v>651798</v>
      </c>
      <c r="AH78" s="2876">
        <v>884349</v>
      </c>
      <c r="AI78" s="2876">
        <v>1645708</v>
      </c>
      <c r="AJ78" s="2876">
        <v>1023088</v>
      </c>
      <c r="AK78" s="2831">
        <v>20022043</v>
      </c>
      <c r="AL78" s="2831">
        <v>151570</v>
      </c>
      <c r="AM78" s="2891">
        <v>1.1000000000000001</v>
      </c>
      <c r="AN78" s="2937"/>
      <c r="AO78" s="2829">
        <v>83471</v>
      </c>
      <c r="AP78" s="2849">
        <v>-0.7</v>
      </c>
      <c r="AQ78" s="2876">
        <v>5387637</v>
      </c>
      <c r="AR78" s="2849">
        <v>-3.9</v>
      </c>
      <c r="AS78" s="2876">
        <v>14550935</v>
      </c>
      <c r="AT78" s="2849">
        <v>3.3</v>
      </c>
      <c r="AU78" s="2889">
        <v>0</v>
      </c>
      <c r="AV78" s="2890">
        <v>-1.0900000000000001</v>
      </c>
      <c r="AW78" s="2888">
        <v>2.33</v>
      </c>
      <c r="AX78" s="2937"/>
      <c r="AY78" s="2829">
        <v>4554335</v>
      </c>
      <c r="AZ78" s="2849">
        <v>-3.8</v>
      </c>
      <c r="BA78" s="2876">
        <v>15467708</v>
      </c>
      <c r="BB78" s="2849">
        <v>2.8</v>
      </c>
      <c r="BC78" s="2851">
        <v>-0.9</v>
      </c>
      <c r="BD78" s="2852">
        <v>2.14</v>
      </c>
    </row>
    <row r="79" spans="1:57">
      <c r="A79" s="2875" t="s">
        <v>621</v>
      </c>
      <c r="B79" s="2946" t="s">
        <v>634</v>
      </c>
      <c r="C79" s="2829">
        <v>20304889</v>
      </c>
      <c r="D79" s="2829">
        <v>57865</v>
      </c>
      <c r="E79" s="2876">
        <v>4994</v>
      </c>
      <c r="F79" s="2877">
        <v>17727</v>
      </c>
      <c r="G79" s="2876">
        <v>3497</v>
      </c>
      <c r="H79" s="2876">
        <v>4533739</v>
      </c>
      <c r="I79" s="2876">
        <v>765300</v>
      </c>
      <c r="J79" s="2876">
        <v>32776</v>
      </c>
      <c r="K79" s="2876">
        <v>75703</v>
      </c>
      <c r="L79" s="2876">
        <v>695694</v>
      </c>
      <c r="M79" s="2876">
        <v>39869</v>
      </c>
      <c r="N79" s="2876">
        <v>102288</v>
      </c>
      <c r="O79" s="2876">
        <v>322879</v>
      </c>
      <c r="P79" s="2876">
        <v>208704</v>
      </c>
      <c r="Q79" s="2876">
        <v>826529</v>
      </c>
      <c r="R79" s="2876">
        <v>37718</v>
      </c>
      <c r="S79" s="2876">
        <v>482555</v>
      </c>
      <c r="T79" s="2876">
        <v>178703</v>
      </c>
      <c r="U79" s="2876">
        <v>374068</v>
      </c>
      <c r="V79" s="2876">
        <v>51590</v>
      </c>
      <c r="W79" s="2876">
        <v>339363</v>
      </c>
      <c r="X79" s="2876">
        <v>634880</v>
      </c>
      <c r="Y79" s="2831">
        <v>934961</v>
      </c>
      <c r="Z79" s="2876">
        <v>2387613</v>
      </c>
      <c r="AA79" s="2876">
        <v>1083536</v>
      </c>
      <c r="AB79" s="2876">
        <v>513073</v>
      </c>
      <c r="AC79" s="2876">
        <v>604074</v>
      </c>
      <c r="AD79" s="2876">
        <v>807668</v>
      </c>
      <c r="AE79" s="2876">
        <v>3097808</v>
      </c>
      <c r="AF79" s="2876">
        <v>1301533</v>
      </c>
      <c r="AG79" s="2876">
        <v>651312</v>
      </c>
      <c r="AH79" s="2876">
        <v>929047</v>
      </c>
      <c r="AI79" s="2876">
        <v>1669189</v>
      </c>
      <c r="AJ79" s="2876">
        <v>994070</v>
      </c>
      <c r="AK79" s="2831">
        <v>20226586</v>
      </c>
      <c r="AL79" s="2831">
        <v>78303</v>
      </c>
      <c r="AM79" s="2891">
        <v>0.7</v>
      </c>
      <c r="AN79" s="2937"/>
      <c r="AO79" s="2829">
        <v>80586</v>
      </c>
      <c r="AP79" s="2849">
        <v>-3.5</v>
      </c>
      <c r="AQ79" s="2876">
        <v>5472197</v>
      </c>
      <c r="AR79" s="2849">
        <v>1.6</v>
      </c>
      <c r="AS79" s="2876">
        <v>14673803</v>
      </c>
      <c r="AT79" s="2849">
        <v>0.8</v>
      </c>
      <c r="AU79" s="2889">
        <v>-0.01</v>
      </c>
      <c r="AV79" s="2890">
        <v>0.42</v>
      </c>
      <c r="AW79" s="2888">
        <v>0.61</v>
      </c>
      <c r="AX79" s="2937"/>
      <c r="AY79" s="2829">
        <v>4533739</v>
      </c>
      <c r="AZ79" s="2849">
        <v>-0.5</v>
      </c>
      <c r="BA79" s="2876">
        <v>15692847</v>
      </c>
      <c r="BB79" s="2849">
        <v>1.5</v>
      </c>
      <c r="BC79" s="2851">
        <v>-0.1</v>
      </c>
      <c r="BD79" s="2852">
        <v>1.1200000000000001</v>
      </c>
    </row>
    <row r="80" spans="1:57">
      <c r="A80" s="2875" t="s">
        <v>1047</v>
      </c>
      <c r="B80" s="2946" t="s">
        <v>1529</v>
      </c>
      <c r="C80" s="2829">
        <v>20745910</v>
      </c>
      <c r="D80" s="2829">
        <v>55207</v>
      </c>
      <c r="E80" s="2876">
        <v>4799</v>
      </c>
      <c r="F80" s="2877">
        <v>15917</v>
      </c>
      <c r="G80" s="2876">
        <v>3214</v>
      </c>
      <c r="H80" s="2876">
        <v>4781918</v>
      </c>
      <c r="I80" s="2876">
        <v>782594</v>
      </c>
      <c r="J80" s="2876">
        <v>33742</v>
      </c>
      <c r="K80" s="2876">
        <v>76632</v>
      </c>
      <c r="L80" s="2876">
        <v>716066</v>
      </c>
      <c r="M80" s="2876">
        <v>35476</v>
      </c>
      <c r="N80" s="2876">
        <v>114427</v>
      </c>
      <c r="O80" s="2876">
        <v>386282</v>
      </c>
      <c r="P80" s="2876">
        <v>217993</v>
      </c>
      <c r="Q80" s="2876">
        <v>866701</v>
      </c>
      <c r="R80" s="2876">
        <v>54313</v>
      </c>
      <c r="S80" s="2876">
        <v>517629</v>
      </c>
      <c r="T80" s="2876">
        <v>183331</v>
      </c>
      <c r="U80" s="2876">
        <v>422930</v>
      </c>
      <c r="V80" s="2876">
        <v>43010</v>
      </c>
      <c r="W80" s="2876">
        <v>330792</v>
      </c>
      <c r="X80" s="2876">
        <v>664117</v>
      </c>
      <c r="Y80" s="2831">
        <v>868330</v>
      </c>
      <c r="Z80" s="2876">
        <v>2304959</v>
      </c>
      <c r="AA80" s="2876">
        <v>1081338</v>
      </c>
      <c r="AB80" s="2876">
        <v>580293</v>
      </c>
      <c r="AC80" s="2876">
        <v>587709</v>
      </c>
      <c r="AD80" s="2876">
        <v>818047</v>
      </c>
      <c r="AE80" s="2876">
        <v>3272961</v>
      </c>
      <c r="AF80" s="2876">
        <v>1312253</v>
      </c>
      <c r="AG80" s="2876">
        <v>637817</v>
      </c>
      <c r="AH80" s="2876">
        <v>980371</v>
      </c>
      <c r="AI80" s="2876">
        <v>1669685</v>
      </c>
      <c r="AJ80" s="2876">
        <v>997414</v>
      </c>
      <c r="AK80" s="2831">
        <v>20636349</v>
      </c>
      <c r="AL80" s="2831">
        <v>109561</v>
      </c>
      <c r="AM80" s="2891">
        <v>2.2000000000000002</v>
      </c>
      <c r="AN80" s="2943"/>
      <c r="AO80" s="2829">
        <v>75923</v>
      </c>
      <c r="AP80" s="2849">
        <v>-5.8</v>
      </c>
      <c r="AQ80" s="2876">
        <v>5653462</v>
      </c>
      <c r="AR80" s="2849">
        <v>3.3</v>
      </c>
      <c r="AS80" s="2876">
        <v>14906964</v>
      </c>
      <c r="AT80" s="2849">
        <v>1.6</v>
      </c>
      <c r="AU80" s="2889">
        <v>-0.02</v>
      </c>
      <c r="AV80" s="2896">
        <v>0.89</v>
      </c>
      <c r="AW80" s="2896">
        <v>1.1499999999999999</v>
      </c>
      <c r="AX80" s="2943"/>
      <c r="AY80" s="2829">
        <v>4781918</v>
      </c>
      <c r="AZ80" s="2849">
        <v>5.5</v>
      </c>
      <c r="BA80" s="2876">
        <v>15854431</v>
      </c>
      <c r="BB80" s="2849">
        <v>1</v>
      </c>
      <c r="BC80" s="2851">
        <v>1.22</v>
      </c>
      <c r="BD80" s="2852">
        <v>0.8</v>
      </c>
      <c r="BE80" s="1167"/>
    </row>
    <row r="81" spans="1:56">
      <c r="A81" s="2875" t="s">
        <v>1528</v>
      </c>
      <c r="B81" s="2946" t="s">
        <v>1787</v>
      </c>
      <c r="C81" s="2829">
        <v>20761879</v>
      </c>
      <c r="D81" s="2829">
        <v>51526</v>
      </c>
      <c r="E81" s="2876">
        <v>4525</v>
      </c>
      <c r="F81" s="2877">
        <v>16342</v>
      </c>
      <c r="G81" s="2876">
        <v>2868</v>
      </c>
      <c r="H81" s="2876">
        <v>4731740</v>
      </c>
      <c r="I81" s="2876">
        <v>738708</v>
      </c>
      <c r="J81" s="2876">
        <v>33898</v>
      </c>
      <c r="K81" s="2876">
        <v>69562</v>
      </c>
      <c r="L81" s="2876">
        <v>699778</v>
      </c>
      <c r="M81" s="2876">
        <v>29054</v>
      </c>
      <c r="N81" s="2876">
        <v>115863</v>
      </c>
      <c r="O81" s="2876">
        <v>390546</v>
      </c>
      <c r="P81" s="2876">
        <v>215947</v>
      </c>
      <c r="Q81" s="2876">
        <v>943195</v>
      </c>
      <c r="R81" s="2876">
        <v>49613</v>
      </c>
      <c r="S81" s="2876">
        <v>489024</v>
      </c>
      <c r="T81" s="2876">
        <v>166077</v>
      </c>
      <c r="U81" s="2876">
        <v>428850</v>
      </c>
      <c r="V81" s="2876">
        <v>38906</v>
      </c>
      <c r="W81" s="2876">
        <v>322719</v>
      </c>
      <c r="X81" s="2876">
        <v>617970</v>
      </c>
      <c r="Y81" s="2831">
        <v>833378</v>
      </c>
      <c r="Z81" s="2876">
        <v>2168488</v>
      </c>
      <c r="AA81" s="2876">
        <v>1136073</v>
      </c>
      <c r="AB81" s="2876">
        <v>570200</v>
      </c>
      <c r="AC81" s="2876">
        <v>638662</v>
      </c>
      <c r="AD81" s="2876">
        <v>826522</v>
      </c>
      <c r="AE81" s="2876">
        <v>3158275</v>
      </c>
      <c r="AF81" s="2876">
        <v>1419926</v>
      </c>
      <c r="AG81" s="2876">
        <v>651560</v>
      </c>
      <c r="AH81" s="2876">
        <v>850725</v>
      </c>
      <c r="AI81" s="2876">
        <v>1976034</v>
      </c>
      <c r="AJ81" s="2876">
        <v>994653</v>
      </c>
      <c r="AK81" s="2831">
        <v>20649467</v>
      </c>
      <c r="AL81" s="2831">
        <v>112412</v>
      </c>
      <c r="AM81" s="2891">
        <v>0.1</v>
      </c>
      <c r="AN81" s="2910"/>
      <c r="AO81" s="2829">
        <v>72393</v>
      </c>
      <c r="AP81" s="2849">
        <v>-4.5999999999999996</v>
      </c>
      <c r="AQ81" s="2876">
        <v>5567986</v>
      </c>
      <c r="AR81" s="2849">
        <v>-1.5</v>
      </c>
      <c r="AS81" s="2876">
        <v>15009088</v>
      </c>
      <c r="AT81" s="2849">
        <v>0.7</v>
      </c>
      <c r="AU81" s="2892">
        <v>-0.02</v>
      </c>
      <c r="AV81" s="2894">
        <v>-0.41</v>
      </c>
      <c r="AW81" s="2894">
        <v>0.49</v>
      </c>
      <c r="AX81" s="2910"/>
      <c r="AY81" s="2829">
        <v>4731740</v>
      </c>
      <c r="AZ81" s="2849">
        <v>-1</v>
      </c>
      <c r="BA81" s="2876">
        <v>15917727</v>
      </c>
      <c r="BB81" s="2849">
        <v>0.4</v>
      </c>
      <c r="BC81" s="2851">
        <v>-0.24</v>
      </c>
      <c r="BD81" s="2852">
        <v>0.31</v>
      </c>
    </row>
    <row r="82" spans="1:56">
      <c r="A82" s="2736" t="s">
        <v>2285</v>
      </c>
      <c r="B82" s="3185" t="s">
        <v>2254</v>
      </c>
      <c r="C82" s="2853">
        <v>20756242</v>
      </c>
      <c r="D82" s="2853">
        <v>51297</v>
      </c>
      <c r="E82" s="3178">
        <v>4427</v>
      </c>
      <c r="F82" s="2899">
        <v>14681</v>
      </c>
      <c r="G82" s="3178">
        <v>2504</v>
      </c>
      <c r="H82" s="3178">
        <v>4732011</v>
      </c>
      <c r="I82" s="3178">
        <v>705549</v>
      </c>
      <c r="J82" s="3178">
        <v>31697</v>
      </c>
      <c r="K82" s="3178">
        <v>70702</v>
      </c>
      <c r="L82" s="3178">
        <v>886608</v>
      </c>
      <c r="M82" s="3178">
        <v>28596</v>
      </c>
      <c r="N82" s="3178">
        <v>103952</v>
      </c>
      <c r="O82" s="3178">
        <v>347379</v>
      </c>
      <c r="P82" s="3178">
        <v>197512</v>
      </c>
      <c r="Q82" s="3178">
        <v>900819</v>
      </c>
      <c r="R82" s="3178">
        <v>38815</v>
      </c>
      <c r="S82" s="3178">
        <v>448814</v>
      </c>
      <c r="T82" s="3178">
        <v>205530</v>
      </c>
      <c r="U82" s="3178">
        <v>416563</v>
      </c>
      <c r="V82" s="3178">
        <v>36828</v>
      </c>
      <c r="W82" s="3178">
        <v>312647</v>
      </c>
      <c r="X82" s="3178">
        <v>615193</v>
      </c>
      <c r="Y82" s="2862">
        <v>822369</v>
      </c>
      <c r="Z82" s="3178">
        <v>2121096</v>
      </c>
      <c r="AA82" s="3178">
        <v>1202805</v>
      </c>
      <c r="AB82" s="3178">
        <v>552487</v>
      </c>
      <c r="AC82" s="3178">
        <v>650430</v>
      </c>
      <c r="AD82" s="3178">
        <v>820395</v>
      </c>
      <c r="AE82" s="3178">
        <v>3092643</v>
      </c>
      <c r="AF82" s="3178">
        <v>1470890</v>
      </c>
      <c r="AG82" s="3178">
        <v>659741</v>
      </c>
      <c r="AH82" s="3178">
        <v>869839</v>
      </c>
      <c r="AI82" s="3178">
        <v>1999654</v>
      </c>
      <c r="AJ82" s="3178">
        <v>960386</v>
      </c>
      <c r="AK82" s="2862">
        <v>20642848</v>
      </c>
      <c r="AL82" s="2862">
        <v>113394</v>
      </c>
      <c r="AM82" s="2900">
        <v>0</v>
      </c>
      <c r="AN82" s="2937"/>
      <c r="AO82" s="2853">
        <v>70405</v>
      </c>
      <c r="AP82" s="2854">
        <v>-2.7</v>
      </c>
      <c r="AQ82" s="3178">
        <v>5556884</v>
      </c>
      <c r="AR82" s="2854">
        <v>-0.2</v>
      </c>
      <c r="AS82" s="3178">
        <v>15015559</v>
      </c>
      <c r="AT82" s="2854">
        <v>0</v>
      </c>
      <c r="AU82" s="2901">
        <v>-0.01</v>
      </c>
      <c r="AV82" s="2902">
        <v>-0.05</v>
      </c>
      <c r="AW82" s="2902">
        <v>0.03</v>
      </c>
      <c r="AX82" s="2937"/>
      <c r="AY82" s="2853">
        <v>4732011</v>
      </c>
      <c r="AZ82" s="2854">
        <v>0</v>
      </c>
      <c r="BA82" s="3178">
        <v>15910837</v>
      </c>
      <c r="BB82" s="2854">
        <v>0</v>
      </c>
      <c r="BC82" s="3179">
        <v>0</v>
      </c>
      <c r="BD82" s="2856">
        <v>-0.03</v>
      </c>
    </row>
    <row r="83" spans="1:56">
      <c r="A83" s="2770" t="s">
        <v>1788</v>
      </c>
      <c r="B83" s="2944"/>
      <c r="C83" s="2910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0"/>
      <c r="Y83" s="2910"/>
      <c r="Z83" s="2910"/>
      <c r="AA83" s="2910"/>
      <c r="AB83" s="2910"/>
      <c r="AC83" s="2910"/>
      <c r="AD83" s="2910"/>
      <c r="AE83" s="2910"/>
      <c r="AF83" s="2910"/>
      <c r="AG83" s="2910"/>
      <c r="AH83" s="2910"/>
      <c r="AI83" s="2910"/>
      <c r="AJ83" s="2910"/>
      <c r="AK83" s="2910"/>
      <c r="AL83" s="2910"/>
      <c r="AM83" s="2910"/>
      <c r="AN83" s="2910"/>
      <c r="AO83" s="2910"/>
      <c r="AP83" s="2910"/>
      <c r="AQ83" s="2910"/>
      <c r="AR83" s="2910"/>
      <c r="AS83" s="2910"/>
      <c r="AT83" s="2910"/>
      <c r="AU83" s="2910"/>
      <c r="AV83" s="2910"/>
      <c r="AW83" s="2910"/>
      <c r="AX83" s="2910"/>
      <c r="AY83" s="2910"/>
      <c r="AZ83" s="2910"/>
      <c r="BA83" s="2910"/>
      <c r="BB83" s="2910"/>
      <c r="BC83" s="2910"/>
      <c r="BD83" s="2910"/>
    </row>
    <row r="84" spans="1:56">
      <c r="A84" s="2770"/>
      <c r="B84" s="2944"/>
      <c r="C84" s="2910"/>
      <c r="D84" s="2910"/>
      <c r="E84" s="2910"/>
      <c r="F84" s="2910"/>
      <c r="G84" s="2910"/>
      <c r="H84" s="2910"/>
      <c r="I84" s="2910"/>
      <c r="J84" s="2910"/>
      <c r="K84" s="2910"/>
      <c r="L84" s="2910"/>
      <c r="M84" s="2910"/>
      <c r="N84" s="2910"/>
      <c r="O84" s="2910"/>
      <c r="P84" s="2910"/>
      <c r="Q84" s="2910"/>
      <c r="R84" s="2910"/>
      <c r="S84" s="2910"/>
      <c r="T84" s="2910"/>
      <c r="U84" s="2910"/>
      <c r="V84" s="2910"/>
      <c r="W84" s="2910"/>
      <c r="X84" s="2910"/>
      <c r="Y84" s="2910"/>
      <c r="Z84" s="2910"/>
      <c r="AA84" s="2910"/>
      <c r="AB84" s="2910"/>
      <c r="AC84" s="2910"/>
      <c r="AD84" s="2910"/>
      <c r="AE84" s="2910"/>
      <c r="AF84" s="2910"/>
      <c r="AG84" s="2910"/>
      <c r="AH84" s="2910"/>
      <c r="AI84" s="2910"/>
      <c r="AJ84" s="2910"/>
      <c r="AK84" s="2910"/>
      <c r="AL84" s="2910"/>
      <c r="AM84" s="2910"/>
      <c r="AN84" s="2910"/>
      <c r="AO84" s="2910"/>
      <c r="AP84" s="2910"/>
      <c r="AQ84" s="2910"/>
      <c r="AR84" s="2910"/>
      <c r="AS84" s="2910"/>
      <c r="AT84" s="2910"/>
      <c r="AU84" s="2910"/>
      <c r="AV84" s="2910"/>
      <c r="AW84" s="2910"/>
      <c r="AX84" s="2910"/>
      <c r="AY84" s="2910"/>
      <c r="AZ84" s="2910"/>
      <c r="BA84" s="2910"/>
      <c r="BB84" s="2910"/>
      <c r="BC84" s="2910"/>
      <c r="BD84" s="2910"/>
    </row>
    <row r="85" spans="1:56">
      <c r="A85" s="2880" t="s">
        <v>1997</v>
      </c>
      <c r="B85" s="2944"/>
      <c r="C85" s="2910"/>
      <c r="D85" s="2910"/>
      <c r="E85" s="2910"/>
      <c r="F85" s="2910"/>
      <c r="G85" s="2910"/>
      <c r="H85" s="2910"/>
      <c r="I85" s="2910"/>
      <c r="J85" s="2910"/>
      <c r="K85" s="2910"/>
      <c r="L85" s="2910"/>
      <c r="M85" s="2910"/>
      <c r="N85" s="2910"/>
      <c r="O85" s="2910"/>
      <c r="P85" s="2910"/>
      <c r="Q85" s="2910"/>
      <c r="R85" s="2910"/>
      <c r="S85" s="2910"/>
      <c r="T85" s="2910"/>
      <c r="U85" s="2910"/>
      <c r="V85" s="2910"/>
      <c r="W85" s="2910"/>
      <c r="X85" s="2910"/>
      <c r="Y85" s="2910"/>
      <c r="Z85" s="2910"/>
      <c r="AA85" s="2910"/>
      <c r="AB85" s="2910"/>
      <c r="AC85" s="2910"/>
      <c r="AD85" s="2910"/>
      <c r="AE85" s="2910"/>
      <c r="AF85" s="2910"/>
      <c r="AG85" s="2910"/>
      <c r="AH85" s="2910"/>
      <c r="AI85" s="2910"/>
      <c r="AJ85" s="2910"/>
      <c r="AK85" s="2910"/>
      <c r="AL85" s="2911"/>
      <c r="AM85" s="2911" t="s">
        <v>412</v>
      </c>
      <c r="AN85" s="2910"/>
      <c r="AO85" s="2910"/>
      <c r="AP85" s="2910"/>
      <c r="AQ85" s="2910"/>
      <c r="AR85" s="2910"/>
      <c r="AS85" s="2910"/>
      <c r="AT85" s="2910"/>
      <c r="AU85" s="2910"/>
      <c r="AV85" s="2910"/>
      <c r="AW85" s="2911" t="s">
        <v>412</v>
      </c>
      <c r="AX85" s="2910"/>
      <c r="AY85" s="2910"/>
      <c r="AZ85" s="2910"/>
      <c r="BA85" s="2910"/>
      <c r="BB85" s="2910"/>
      <c r="BC85" s="2910"/>
      <c r="BD85" s="2911" t="s">
        <v>412</v>
      </c>
    </row>
    <row r="86" spans="1:56" s="2783" customFormat="1" ht="6.75" customHeight="1">
      <c r="A86" s="2645"/>
      <c r="B86" s="2646"/>
      <c r="C86" s="2786"/>
      <c r="D86" s="2787"/>
      <c r="E86" s="2787"/>
      <c r="F86" s="2787"/>
      <c r="G86" s="2787"/>
      <c r="H86" s="2787"/>
      <c r="I86" s="2787"/>
      <c r="J86" s="2787"/>
      <c r="K86" s="2787"/>
      <c r="L86" s="2787"/>
      <c r="M86" s="2787"/>
      <c r="N86" s="2787"/>
      <c r="O86" s="2787"/>
      <c r="P86" s="2787"/>
      <c r="Q86" s="2787"/>
      <c r="R86" s="2787"/>
      <c r="S86" s="2787"/>
      <c r="T86" s="2787"/>
      <c r="U86" s="2787"/>
      <c r="V86" s="2787"/>
      <c r="W86" s="2787"/>
      <c r="X86" s="2787"/>
      <c r="Y86" s="2787"/>
      <c r="Z86" s="2787"/>
      <c r="AA86" s="2787"/>
      <c r="AB86" s="2787"/>
      <c r="AC86" s="2787"/>
      <c r="AD86" s="2787"/>
      <c r="AE86" s="2787"/>
      <c r="AF86" s="2787"/>
      <c r="AG86" s="2787"/>
      <c r="AH86" s="2787"/>
      <c r="AI86" s="2787"/>
      <c r="AJ86" s="2787"/>
      <c r="AK86" s="2787"/>
      <c r="AL86" s="2788"/>
      <c r="AM86" s="2789"/>
      <c r="AO86" s="2790"/>
      <c r="AP86" s="2791"/>
      <c r="AQ86" s="2790"/>
      <c r="AR86" s="2791"/>
      <c r="AS86" s="2790"/>
      <c r="AT86" s="2791"/>
      <c r="AU86" s="2790"/>
      <c r="AV86" s="2792"/>
      <c r="AW86" s="2791"/>
      <c r="AY86" s="2790"/>
      <c r="AZ86" s="2791"/>
      <c r="BA86" s="2790"/>
      <c r="BB86" s="2791"/>
      <c r="BC86" s="2790"/>
      <c r="BD86" s="2791"/>
    </row>
    <row r="87" spans="1:56" s="2783" customFormat="1" ht="18.75" customHeight="1">
      <c r="A87" s="2654" t="s">
        <v>105</v>
      </c>
      <c r="B87" s="2655"/>
      <c r="C87" s="2793" t="s">
        <v>413</v>
      </c>
      <c r="D87" s="2794" t="s">
        <v>414</v>
      </c>
      <c r="E87" s="2795" t="s">
        <v>415</v>
      </c>
      <c r="F87" s="2795" t="s">
        <v>416</v>
      </c>
      <c r="G87" s="2795" t="s">
        <v>417</v>
      </c>
      <c r="H87" s="2793" t="s">
        <v>418</v>
      </c>
      <c r="I87" s="2787"/>
      <c r="J87" s="2787"/>
      <c r="K87" s="2787"/>
      <c r="L87" s="2787"/>
      <c r="M87" s="2787"/>
      <c r="N87" s="2787"/>
      <c r="O87" s="2787"/>
      <c r="P87" s="2787"/>
      <c r="Q87" s="2787"/>
      <c r="R87" s="2787"/>
      <c r="S87" s="2787"/>
      <c r="T87" s="2787"/>
      <c r="U87" s="2787"/>
      <c r="V87" s="2787"/>
      <c r="W87" s="2788"/>
      <c r="X87" s="3915" t="s">
        <v>1019</v>
      </c>
      <c r="Y87" s="3915" t="s">
        <v>419</v>
      </c>
      <c r="Z87" s="3915" t="s">
        <v>1020</v>
      </c>
      <c r="AA87" s="3915" t="s">
        <v>1021</v>
      </c>
      <c r="AB87" s="3915" t="s">
        <v>1022</v>
      </c>
      <c r="AC87" s="3915" t="s">
        <v>1023</v>
      </c>
      <c r="AD87" s="3915" t="s">
        <v>1024</v>
      </c>
      <c r="AE87" s="3922" t="s">
        <v>1025</v>
      </c>
      <c r="AF87" s="3915" t="s">
        <v>1026</v>
      </c>
      <c r="AG87" s="3915" t="s">
        <v>225</v>
      </c>
      <c r="AH87" s="3915" t="s">
        <v>1027</v>
      </c>
      <c r="AI87" s="3915" t="s">
        <v>1028</v>
      </c>
      <c r="AJ87" s="3912" t="s">
        <v>1046</v>
      </c>
      <c r="AK87" s="3915" t="s">
        <v>420</v>
      </c>
      <c r="AL87" s="3917" t="s">
        <v>421</v>
      </c>
      <c r="AM87" s="2795" t="s">
        <v>422</v>
      </c>
      <c r="AO87" s="2797" t="s">
        <v>643</v>
      </c>
      <c r="AP87" s="2798"/>
      <c r="AQ87" s="2797" t="s">
        <v>644</v>
      </c>
      <c r="AR87" s="2798"/>
      <c r="AS87" s="2797" t="s">
        <v>645</v>
      </c>
      <c r="AT87" s="2798"/>
      <c r="AU87" s="3919" t="s">
        <v>646</v>
      </c>
      <c r="AV87" s="3919"/>
      <c r="AW87" s="3919"/>
      <c r="AY87" s="2797" t="s">
        <v>418</v>
      </c>
      <c r="AZ87" s="2798"/>
      <c r="BA87" s="2797" t="s">
        <v>647</v>
      </c>
      <c r="BB87" s="2798"/>
      <c r="BC87" s="3920" t="s">
        <v>646</v>
      </c>
      <c r="BD87" s="3921"/>
    </row>
    <row r="88" spans="1:56" s="2783" customFormat="1" ht="21" customHeight="1">
      <c r="A88" s="2654"/>
      <c r="B88" s="2655"/>
      <c r="C88" s="2793"/>
      <c r="D88" s="2795"/>
      <c r="E88" s="2795"/>
      <c r="F88" s="2795"/>
      <c r="G88" s="2795"/>
      <c r="H88" s="2795"/>
      <c r="I88" s="2800" t="s">
        <v>1030</v>
      </c>
      <c r="J88" s="2801" t="s">
        <v>1031</v>
      </c>
      <c r="K88" s="2800" t="s">
        <v>1032</v>
      </c>
      <c r="L88" s="2800" t="s">
        <v>1033</v>
      </c>
      <c r="M88" s="2800" t="s">
        <v>1034</v>
      </c>
      <c r="N88" s="2800" t="s">
        <v>1035</v>
      </c>
      <c r="O88" s="2800" t="s">
        <v>1036</v>
      </c>
      <c r="P88" s="2800" t="s">
        <v>1037</v>
      </c>
      <c r="Q88" s="2800" t="s">
        <v>1038</v>
      </c>
      <c r="R88" s="2800" t="s">
        <v>1039</v>
      </c>
      <c r="S88" s="2800" t="s">
        <v>1040</v>
      </c>
      <c r="T88" s="2800" t="s">
        <v>1041</v>
      </c>
      <c r="U88" s="2800" t="s">
        <v>1042</v>
      </c>
      <c r="V88" s="2789" t="s">
        <v>1043</v>
      </c>
      <c r="W88" s="2800" t="s">
        <v>1044</v>
      </c>
      <c r="X88" s="3916"/>
      <c r="Y88" s="3916"/>
      <c r="Z88" s="3916"/>
      <c r="AA88" s="3916"/>
      <c r="AB88" s="3916"/>
      <c r="AC88" s="3916"/>
      <c r="AD88" s="3916"/>
      <c r="AE88" s="3923"/>
      <c r="AF88" s="3916"/>
      <c r="AG88" s="3916"/>
      <c r="AH88" s="3916"/>
      <c r="AI88" s="3916"/>
      <c r="AJ88" s="3913"/>
      <c r="AK88" s="3916"/>
      <c r="AL88" s="3918"/>
      <c r="AM88" s="2795" t="s">
        <v>423</v>
      </c>
      <c r="AO88" s="2797"/>
      <c r="AP88" s="2912" t="s">
        <v>423</v>
      </c>
      <c r="AQ88" s="2797"/>
      <c r="AR88" s="2802" t="s">
        <v>423</v>
      </c>
      <c r="AS88" s="2797"/>
      <c r="AT88" s="2794" t="s">
        <v>423</v>
      </c>
      <c r="AU88" s="2804" t="s">
        <v>643</v>
      </c>
      <c r="AV88" s="2804" t="s">
        <v>644</v>
      </c>
      <c r="AW88" s="2804" t="s">
        <v>645</v>
      </c>
      <c r="AY88" s="2797"/>
      <c r="AZ88" s="2912" t="s">
        <v>423</v>
      </c>
      <c r="BA88" s="2797"/>
      <c r="BB88" s="2794" t="s">
        <v>423</v>
      </c>
      <c r="BC88" s="2804" t="s">
        <v>418</v>
      </c>
      <c r="BD88" s="2804" t="s">
        <v>647</v>
      </c>
    </row>
    <row r="89" spans="1:56" s="2783" customFormat="1" ht="9.75" customHeight="1">
      <c r="A89" s="2677"/>
      <c r="B89" s="2678"/>
      <c r="C89" s="2805"/>
      <c r="D89" s="2806"/>
      <c r="E89" s="2806"/>
      <c r="F89" s="2806"/>
      <c r="G89" s="2806"/>
      <c r="H89" s="2806"/>
      <c r="I89" s="2806"/>
      <c r="J89" s="2806"/>
      <c r="K89" s="2806"/>
      <c r="L89" s="2806"/>
      <c r="M89" s="2806"/>
      <c r="N89" s="2806"/>
      <c r="O89" s="2806"/>
      <c r="P89" s="2806"/>
      <c r="Q89" s="2806"/>
      <c r="R89" s="2806"/>
      <c r="S89" s="2806"/>
      <c r="T89" s="2806"/>
      <c r="U89" s="2806"/>
      <c r="V89" s="2806"/>
      <c r="W89" s="2806"/>
      <c r="X89" s="3924"/>
      <c r="Y89" s="2806"/>
      <c r="Z89" s="2806"/>
      <c r="AA89" s="2806"/>
      <c r="AB89" s="2806"/>
      <c r="AC89" s="2806"/>
      <c r="AD89" s="2806"/>
      <c r="AE89" s="2806"/>
      <c r="AF89" s="3924"/>
      <c r="AG89" s="2806"/>
      <c r="AH89" s="2806"/>
      <c r="AI89" s="2806"/>
      <c r="AJ89" s="2883"/>
      <c r="AK89" s="2806"/>
      <c r="AL89" s="2884"/>
      <c r="AM89" s="2806" t="s">
        <v>122</v>
      </c>
      <c r="AO89" s="2885"/>
      <c r="AP89" s="2810" t="s">
        <v>2179</v>
      </c>
      <c r="AQ89" s="2885"/>
      <c r="AR89" s="2810" t="s">
        <v>122</v>
      </c>
      <c r="AS89" s="2810"/>
      <c r="AT89" s="2810" t="s">
        <v>122</v>
      </c>
      <c r="AU89" s="2810"/>
      <c r="AV89" s="2810"/>
      <c r="AW89" s="2810"/>
      <c r="AY89" s="2885"/>
      <c r="AZ89" s="2810" t="s">
        <v>2179</v>
      </c>
      <c r="BA89" s="2810"/>
      <c r="BB89" s="2810" t="s">
        <v>122</v>
      </c>
      <c r="BC89" s="2810"/>
      <c r="BD89" s="2810"/>
    </row>
    <row r="90" spans="1:56">
      <c r="A90" s="2875" t="s">
        <v>649</v>
      </c>
      <c r="B90" s="2945" t="s">
        <v>650</v>
      </c>
      <c r="C90" s="2816">
        <v>19913654</v>
      </c>
      <c r="D90" s="2816">
        <v>75634</v>
      </c>
      <c r="E90" s="2872">
        <v>5852</v>
      </c>
      <c r="F90" s="2873">
        <v>25281</v>
      </c>
      <c r="G90" s="2872">
        <v>11075</v>
      </c>
      <c r="H90" s="2872">
        <v>4983849</v>
      </c>
      <c r="I90" s="2872">
        <v>855205</v>
      </c>
      <c r="J90" s="2872">
        <v>54891</v>
      </c>
      <c r="K90" s="2872">
        <v>96182</v>
      </c>
      <c r="L90" s="2872">
        <v>461976</v>
      </c>
      <c r="M90" s="2872">
        <v>16254</v>
      </c>
      <c r="N90" s="2872">
        <v>174351</v>
      </c>
      <c r="O90" s="2872">
        <v>697743</v>
      </c>
      <c r="P90" s="2872">
        <v>306100</v>
      </c>
      <c r="Q90" s="2872">
        <v>972442</v>
      </c>
      <c r="R90" s="2872">
        <v>82224</v>
      </c>
      <c r="S90" s="2872">
        <v>256856</v>
      </c>
      <c r="T90" s="2872">
        <v>146539</v>
      </c>
      <c r="U90" s="2872">
        <v>429626</v>
      </c>
      <c r="V90" s="2872">
        <v>87682</v>
      </c>
      <c r="W90" s="2872">
        <v>345778</v>
      </c>
      <c r="X90" s="2872">
        <v>842486</v>
      </c>
      <c r="Y90" s="2818">
        <v>935616</v>
      </c>
      <c r="Z90" s="2872">
        <v>1969513</v>
      </c>
      <c r="AA90" s="2872">
        <v>1253606</v>
      </c>
      <c r="AB90" s="2872">
        <v>624869</v>
      </c>
      <c r="AC90" s="2872">
        <v>543804</v>
      </c>
      <c r="AD90" s="2872">
        <v>827929</v>
      </c>
      <c r="AE90" s="2872">
        <v>2648007</v>
      </c>
      <c r="AF90" s="2872">
        <v>1066339</v>
      </c>
      <c r="AG90" s="2872">
        <v>701207</v>
      </c>
      <c r="AH90" s="2872">
        <v>838582</v>
      </c>
      <c r="AI90" s="2872">
        <v>1379573</v>
      </c>
      <c r="AJ90" s="2872">
        <v>1091165</v>
      </c>
      <c r="AK90" s="2818">
        <v>19824387</v>
      </c>
      <c r="AL90" s="2873">
        <v>89267</v>
      </c>
      <c r="AM90" s="2817" t="s">
        <v>242</v>
      </c>
      <c r="AN90" s="2937"/>
      <c r="AO90" s="2816">
        <v>106767</v>
      </c>
      <c r="AP90" s="2817" t="s">
        <v>242</v>
      </c>
      <c r="AQ90" s="2872">
        <v>5930540</v>
      </c>
      <c r="AR90" s="2817" t="s">
        <v>242</v>
      </c>
      <c r="AS90" s="2816">
        <v>13787080</v>
      </c>
      <c r="AT90" s="2817" t="s">
        <v>242</v>
      </c>
      <c r="AU90" s="2823" t="s">
        <v>242</v>
      </c>
      <c r="AV90" s="2822" t="s">
        <v>242</v>
      </c>
      <c r="AW90" s="2823" t="s">
        <v>242</v>
      </c>
      <c r="AX90" s="2937"/>
      <c r="AY90" s="2816">
        <v>4983849</v>
      </c>
      <c r="AZ90" s="2817" t="s">
        <v>242</v>
      </c>
      <c r="BA90" s="2872">
        <v>14840538</v>
      </c>
      <c r="BB90" s="2823" t="s">
        <v>242</v>
      </c>
      <c r="BC90" s="2822" t="s">
        <v>242</v>
      </c>
      <c r="BD90" s="2823" t="s">
        <v>242</v>
      </c>
    </row>
    <row r="91" spans="1:56">
      <c r="A91" s="2875" t="s">
        <v>651</v>
      </c>
      <c r="B91" s="2945" t="s">
        <v>652</v>
      </c>
      <c r="C91" s="2829">
        <v>19930467</v>
      </c>
      <c r="D91" s="2829">
        <v>73431</v>
      </c>
      <c r="E91" s="2876">
        <v>5894</v>
      </c>
      <c r="F91" s="2877">
        <v>22843</v>
      </c>
      <c r="G91" s="2876">
        <v>10888</v>
      </c>
      <c r="H91" s="2876">
        <v>5307459</v>
      </c>
      <c r="I91" s="2876">
        <v>793059</v>
      </c>
      <c r="J91" s="2876">
        <v>64468</v>
      </c>
      <c r="K91" s="2876">
        <v>80106</v>
      </c>
      <c r="L91" s="2876">
        <v>455278</v>
      </c>
      <c r="M91" s="2876">
        <v>24730</v>
      </c>
      <c r="N91" s="2876">
        <v>180383</v>
      </c>
      <c r="O91" s="2876">
        <v>790330</v>
      </c>
      <c r="P91" s="2876">
        <v>303711</v>
      </c>
      <c r="Q91" s="2876">
        <v>1114061</v>
      </c>
      <c r="R91" s="2876">
        <v>87820</v>
      </c>
      <c r="S91" s="2876">
        <v>329772</v>
      </c>
      <c r="T91" s="2876">
        <v>157129</v>
      </c>
      <c r="U91" s="2876">
        <v>489240</v>
      </c>
      <c r="V91" s="2876">
        <v>89069</v>
      </c>
      <c r="W91" s="2876">
        <v>348303</v>
      </c>
      <c r="X91" s="2876">
        <v>915326</v>
      </c>
      <c r="Y91" s="2831">
        <v>969311</v>
      </c>
      <c r="Z91" s="2876">
        <v>1787782</v>
      </c>
      <c r="AA91" s="2876">
        <v>1211887</v>
      </c>
      <c r="AB91" s="2876">
        <v>587961</v>
      </c>
      <c r="AC91" s="2876">
        <v>593038</v>
      </c>
      <c r="AD91" s="2876">
        <v>711009</v>
      </c>
      <c r="AE91" s="2876">
        <v>2544061</v>
      </c>
      <c r="AF91" s="2876">
        <v>1098258</v>
      </c>
      <c r="AG91" s="2876">
        <v>689140</v>
      </c>
      <c r="AH91" s="2876">
        <v>834242</v>
      </c>
      <c r="AI91" s="2876">
        <v>1417167</v>
      </c>
      <c r="AJ91" s="2876">
        <v>1052775</v>
      </c>
      <c r="AK91" s="2831">
        <v>19832472</v>
      </c>
      <c r="AL91" s="2877">
        <v>97995</v>
      </c>
      <c r="AM91" s="2849">
        <v>0.1</v>
      </c>
      <c r="AN91" s="2937"/>
      <c r="AO91" s="2829">
        <v>102168</v>
      </c>
      <c r="AP91" s="2849">
        <v>-4.3</v>
      </c>
      <c r="AQ91" s="2876">
        <v>6287658</v>
      </c>
      <c r="AR91" s="2849">
        <v>6</v>
      </c>
      <c r="AS91" s="2829">
        <v>13442646</v>
      </c>
      <c r="AT91" s="2849">
        <v>-2.5</v>
      </c>
      <c r="AU91" s="2852">
        <v>-0.02</v>
      </c>
      <c r="AV91" s="2851">
        <v>1.79</v>
      </c>
      <c r="AW91" s="2852">
        <v>-1.73</v>
      </c>
      <c r="AX91" s="2937"/>
      <c r="AY91" s="2829">
        <v>5307459</v>
      </c>
      <c r="AZ91" s="2849">
        <v>6.5</v>
      </c>
      <c r="BA91" s="2876">
        <v>14525013</v>
      </c>
      <c r="BB91" s="2852">
        <v>-2.1</v>
      </c>
      <c r="BC91" s="2851">
        <v>1.63</v>
      </c>
      <c r="BD91" s="2852">
        <v>-1.58</v>
      </c>
    </row>
    <row r="92" spans="1:56">
      <c r="A92" s="2875" t="s">
        <v>653</v>
      </c>
      <c r="B92" s="2945" t="s">
        <v>654</v>
      </c>
      <c r="C92" s="2829">
        <v>18179926</v>
      </c>
      <c r="D92" s="2829">
        <v>70661</v>
      </c>
      <c r="E92" s="2876">
        <v>5243</v>
      </c>
      <c r="F92" s="2877">
        <v>21542</v>
      </c>
      <c r="G92" s="2876">
        <v>4271</v>
      </c>
      <c r="H92" s="2876">
        <v>3934941</v>
      </c>
      <c r="I92" s="2876">
        <v>742009</v>
      </c>
      <c r="J92" s="2876">
        <v>44539</v>
      </c>
      <c r="K92" s="2876">
        <v>69824</v>
      </c>
      <c r="L92" s="2876">
        <v>418476</v>
      </c>
      <c r="M92" s="2876">
        <v>12735</v>
      </c>
      <c r="N92" s="2876">
        <v>105375</v>
      </c>
      <c r="O92" s="2876">
        <v>254408</v>
      </c>
      <c r="P92" s="2876">
        <v>229810</v>
      </c>
      <c r="Q92" s="2876">
        <v>851819</v>
      </c>
      <c r="R92" s="2876">
        <v>47801</v>
      </c>
      <c r="S92" s="2876">
        <v>306914</v>
      </c>
      <c r="T92" s="2876">
        <v>145903</v>
      </c>
      <c r="U92" s="2876">
        <v>386901</v>
      </c>
      <c r="V92" s="2876">
        <v>90534</v>
      </c>
      <c r="W92" s="2876">
        <v>227893</v>
      </c>
      <c r="X92" s="2876">
        <v>679538</v>
      </c>
      <c r="Y92" s="2831">
        <v>832106</v>
      </c>
      <c r="Z92" s="2876">
        <v>1947118</v>
      </c>
      <c r="AA92" s="2876">
        <v>1107692</v>
      </c>
      <c r="AB92" s="2876">
        <v>572738</v>
      </c>
      <c r="AC92" s="2876">
        <v>564911</v>
      </c>
      <c r="AD92" s="2876">
        <v>701430</v>
      </c>
      <c r="AE92" s="2876">
        <v>2563245</v>
      </c>
      <c r="AF92" s="2876">
        <v>1092454</v>
      </c>
      <c r="AG92" s="2876">
        <v>691548</v>
      </c>
      <c r="AH92" s="2876">
        <v>830001</v>
      </c>
      <c r="AI92" s="2876">
        <v>1478921</v>
      </c>
      <c r="AJ92" s="2876">
        <v>1025343</v>
      </c>
      <c r="AK92" s="2831">
        <v>18123703</v>
      </c>
      <c r="AL92" s="2877">
        <v>56223</v>
      </c>
      <c r="AM92" s="2849">
        <v>-8.8000000000000007</v>
      </c>
      <c r="AN92" s="2937"/>
      <c r="AO92" s="2829">
        <v>97446</v>
      </c>
      <c r="AP92" s="2849">
        <v>-4.5999999999999996</v>
      </c>
      <c r="AQ92" s="2876">
        <v>4771318</v>
      </c>
      <c r="AR92" s="2849">
        <v>-24.1</v>
      </c>
      <c r="AS92" s="2829">
        <v>13254939</v>
      </c>
      <c r="AT92" s="2849">
        <v>-1.4</v>
      </c>
      <c r="AU92" s="2852">
        <v>-0.02</v>
      </c>
      <c r="AV92" s="2851">
        <v>-7.61</v>
      </c>
      <c r="AW92" s="2852">
        <v>-0.94</v>
      </c>
      <c r="AX92" s="2937"/>
      <c r="AY92" s="2829">
        <v>3934941</v>
      </c>
      <c r="AZ92" s="2849">
        <v>-25.9</v>
      </c>
      <c r="BA92" s="2876">
        <v>14188762</v>
      </c>
      <c r="BB92" s="2852">
        <v>-2.2999999999999998</v>
      </c>
      <c r="BC92" s="2851">
        <v>-6.89</v>
      </c>
      <c r="BD92" s="2852">
        <v>-1.69</v>
      </c>
    </row>
    <row r="93" spans="1:56">
      <c r="A93" s="2875" t="s">
        <v>655</v>
      </c>
      <c r="B93" s="2945" t="s">
        <v>656</v>
      </c>
      <c r="C93" s="2829">
        <v>19157224</v>
      </c>
      <c r="D93" s="2829">
        <v>63113</v>
      </c>
      <c r="E93" s="2876">
        <v>5434</v>
      </c>
      <c r="F93" s="2877">
        <v>20806</v>
      </c>
      <c r="G93" s="2876">
        <v>5836</v>
      </c>
      <c r="H93" s="2876">
        <v>4522651</v>
      </c>
      <c r="I93" s="2876">
        <v>753267</v>
      </c>
      <c r="J93" s="2876">
        <v>38156</v>
      </c>
      <c r="K93" s="2876">
        <v>80776</v>
      </c>
      <c r="L93" s="2876">
        <v>566122</v>
      </c>
      <c r="M93" s="2876">
        <v>21086</v>
      </c>
      <c r="N93" s="2876">
        <v>166513</v>
      </c>
      <c r="O93" s="2876">
        <v>328043</v>
      </c>
      <c r="P93" s="2876">
        <v>243794</v>
      </c>
      <c r="Q93" s="2876">
        <v>1007373</v>
      </c>
      <c r="R93" s="2876">
        <v>74340</v>
      </c>
      <c r="S93" s="2876">
        <v>358464</v>
      </c>
      <c r="T93" s="2876">
        <v>192976</v>
      </c>
      <c r="U93" s="2876">
        <v>349768</v>
      </c>
      <c r="V93" s="2876">
        <v>82646</v>
      </c>
      <c r="W93" s="2876">
        <v>259327</v>
      </c>
      <c r="X93" s="2876">
        <v>820675</v>
      </c>
      <c r="Y93" s="2831">
        <v>752538</v>
      </c>
      <c r="Z93" s="2876">
        <v>2032642</v>
      </c>
      <c r="AA93" s="2876">
        <v>1131658</v>
      </c>
      <c r="AB93" s="2876">
        <v>549261</v>
      </c>
      <c r="AC93" s="2876">
        <v>585999</v>
      </c>
      <c r="AD93" s="2876">
        <v>703483</v>
      </c>
      <c r="AE93" s="2876">
        <v>2639711</v>
      </c>
      <c r="AF93" s="2876">
        <v>1124966</v>
      </c>
      <c r="AG93" s="2876">
        <v>692535</v>
      </c>
      <c r="AH93" s="2876">
        <v>860537</v>
      </c>
      <c r="AI93" s="2876">
        <v>1556320</v>
      </c>
      <c r="AJ93" s="2876">
        <v>1023973</v>
      </c>
      <c r="AK93" s="2831">
        <v>19092138</v>
      </c>
      <c r="AL93" s="2877">
        <v>65086</v>
      </c>
      <c r="AM93" s="2849">
        <v>5.4</v>
      </c>
      <c r="AN93" s="2937"/>
      <c r="AO93" s="2829">
        <v>89353</v>
      </c>
      <c r="AP93" s="2849">
        <v>-8.3000000000000007</v>
      </c>
      <c r="AQ93" s="2876">
        <v>5281025</v>
      </c>
      <c r="AR93" s="2849">
        <v>10.7</v>
      </c>
      <c r="AS93" s="2829">
        <v>13721760</v>
      </c>
      <c r="AT93" s="2849">
        <v>3.5</v>
      </c>
      <c r="AU93" s="2852">
        <v>-0.04</v>
      </c>
      <c r="AV93" s="2851">
        <v>2.8</v>
      </c>
      <c r="AW93" s="2852">
        <v>2.57</v>
      </c>
      <c r="AX93" s="2937"/>
      <c r="AY93" s="2829">
        <v>4522651</v>
      </c>
      <c r="AZ93" s="2849">
        <v>14.9</v>
      </c>
      <c r="BA93" s="2876">
        <v>14569487</v>
      </c>
      <c r="BB93" s="2852">
        <v>2.7</v>
      </c>
      <c r="BC93" s="2851">
        <v>3.23</v>
      </c>
      <c r="BD93" s="2852">
        <v>2.09</v>
      </c>
    </row>
    <row r="94" spans="1:56">
      <c r="A94" s="2875" t="s">
        <v>657</v>
      </c>
      <c r="B94" s="2945" t="s">
        <v>1998</v>
      </c>
      <c r="C94" s="2829">
        <v>19327996</v>
      </c>
      <c r="D94" s="2829">
        <v>67764</v>
      </c>
      <c r="E94" s="2876">
        <v>5621</v>
      </c>
      <c r="F94" s="2877">
        <v>16057</v>
      </c>
      <c r="G94" s="2876">
        <v>5957</v>
      </c>
      <c r="H94" s="2876">
        <v>4712047</v>
      </c>
      <c r="I94" s="2876">
        <v>680379</v>
      </c>
      <c r="J94" s="2876">
        <v>37290</v>
      </c>
      <c r="K94" s="2876">
        <v>82179</v>
      </c>
      <c r="L94" s="2876">
        <v>587085</v>
      </c>
      <c r="M94" s="2876">
        <v>31799</v>
      </c>
      <c r="N94" s="2876">
        <v>178548</v>
      </c>
      <c r="O94" s="2876">
        <v>367051</v>
      </c>
      <c r="P94" s="2876">
        <v>249042</v>
      </c>
      <c r="Q94" s="2876">
        <v>1089329</v>
      </c>
      <c r="R94" s="2876">
        <v>69190</v>
      </c>
      <c r="S94" s="2876">
        <v>474091</v>
      </c>
      <c r="T94" s="2876">
        <v>190259</v>
      </c>
      <c r="U94" s="2876">
        <v>308457</v>
      </c>
      <c r="V94" s="2876">
        <v>87576</v>
      </c>
      <c r="W94" s="2876">
        <v>279772</v>
      </c>
      <c r="X94" s="2876">
        <v>763311</v>
      </c>
      <c r="Y94" s="2831">
        <v>727862</v>
      </c>
      <c r="Z94" s="2876">
        <v>2148578</v>
      </c>
      <c r="AA94" s="2876">
        <v>1074072</v>
      </c>
      <c r="AB94" s="2876">
        <v>533725</v>
      </c>
      <c r="AC94" s="2876">
        <v>619848</v>
      </c>
      <c r="AD94" s="2876">
        <v>698926</v>
      </c>
      <c r="AE94" s="2876">
        <v>2656572</v>
      </c>
      <c r="AF94" s="2876">
        <v>1102329</v>
      </c>
      <c r="AG94" s="2876">
        <v>687063</v>
      </c>
      <c r="AH94" s="2876">
        <v>879677</v>
      </c>
      <c r="AI94" s="2876">
        <v>1533002</v>
      </c>
      <c r="AJ94" s="2876">
        <v>1001521</v>
      </c>
      <c r="AK94" s="2831">
        <v>19233932</v>
      </c>
      <c r="AL94" s="2877">
        <v>94064</v>
      </c>
      <c r="AM94" s="2849">
        <v>0.9</v>
      </c>
      <c r="AN94" s="2937"/>
      <c r="AO94" s="2829">
        <v>89442</v>
      </c>
      <c r="AP94" s="2849">
        <v>0.1</v>
      </c>
      <c r="AQ94" s="2876">
        <v>5445866</v>
      </c>
      <c r="AR94" s="2849">
        <v>3.1</v>
      </c>
      <c r="AS94" s="2829">
        <v>13698624</v>
      </c>
      <c r="AT94" s="2849">
        <v>-0.2</v>
      </c>
      <c r="AU94" s="2852">
        <v>0</v>
      </c>
      <c r="AV94" s="2851">
        <v>0.86</v>
      </c>
      <c r="AW94" s="2852">
        <v>-0.12</v>
      </c>
      <c r="AX94" s="2937"/>
      <c r="AY94" s="2829">
        <v>4712047</v>
      </c>
      <c r="AZ94" s="2849">
        <v>4.2</v>
      </c>
      <c r="BA94" s="2876">
        <v>14521885</v>
      </c>
      <c r="BB94" s="2852">
        <v>-0.3</v>
      </c>
      <c r="BC94" s="2851">
        <v>0.99</v>
      </c>
      <c r="BD94" s="2852">
        <v>-0.25</v>
      </c>
    </row>
    <row r="95" spans="1:56">
      <c r="A95" s="2875" t="s">
        <v>1999</v>
      </c>
      <c r="B95" s="2945" t="s">
        <v>2000</v>
      </c>
      <c r="C95" s="2829">
        <v>19474185</v>
      </c>
      <c r="D95" s="2829">
        <v>67213</v>
      </c>
      <c r="E95" s="2876">
        <v>5138</v>
      </c>
      <c r="F95" s="2877">
        <v>24344</v>
      </c>
      <c r="G95" s="2876">
        <v>5073</v>
      </c>
      <c r="H95" s="2876">
        <v>4698839</v>
      </c>
      <c r="I95" s="2876">
        <v>724473</v>
      </c>
      <c r="J95" s="2876">
        <v>37039</v>
      </c>
      <c r="K95" s="2876">
        <v>66126</v>
      </c>
      <c r="L95" s="2876">
        <v>589607</v>
      </c>
      <c r="M95" s="2876">
        <v>36650</v>
      </c>
      <c r="N95" s="2876">
        <v>143077</v>
      </c>
      <c r="O95" s="2876">
        <v>294186</v>
      </c>
      <c r="P95" s="2876">
        <v>239822</v>
      </c>
      <c r="Q95" s="2876">
        <v>985070</v>
      </c>
      <c r="R95" s="2876">
        <v>43940</v>
      </c>
      <c r="S95" s="2876">
        <v>491427</v>
      </c>
      <c r="T95" s="2876">
        <v>294040</v>
      </c>
      <c r="U95" s="2876">
        <v>385551</v>
      </c>
      <c r="V95" s="2876">
        <v>64251</v>
      </c>
      <c r="W95" s="2876">
        <v>303580</v>
      </c>
      <c r="X95" s="2876">
        <v>620991</v>
      </c>
      <c r="Y95" s="2831">
        <v>742821</v>
      </c>
      <c r="Z95" s="2876">
        <v>2269358</v>
      </c>
      <c r="AA95" s="2876">
        <v>1150093</v>
      </c>
      <c r="AB95" s="2876">
        <v>560755</v>
      </c>
      <c r="AC95" s="2876">
        <v>603232</v>
      </c>
      <c r="AD95" s="2876">
        <v>732794</v>
      </c>
      <c r="AE95" s="2876">
        <v>2665751</v>
      </c>
      <c r="AF95" s="2876">
        <v>1127527</v>
      </c>
      <c r="AG95" s="2876">
        <v>671535</v>
      </c>
      <c r="AH95" s="2876">
        <v>835561</v>
      </c>
      <c r="AI95" s="2876">
        <v>1584922</v>
      </c>
      <c r="AJ95" s="2876">
        <v>1005186</v>
      </c>
      <c r="AK95" s="2831">
        <v>19371133</v>
      </c>
      <c r="AL95" s="2877">
        <v>103052</v>
      </c>
      <c r="AM95" s="2849">
        <v>0.8</v>
      </c>
      <c r="AN95" s="2937"/>
      <c r="AO95" s="2829">
        <v>96695</v>
      </c>
      <c r="AP95" s="2849">
        <v>8.1</v>
      </c>
      <c r="AQ95" s="2876">
        <v>5446733</v>
      </c>
      <c r="AR95" s="2849">
        <v>0</v>
      </c>
      <c r="AS95" s="2829">
        <v>13827705</v>
      </c>
      <c r="AT95" s="2849">
        <v>0.9</v>
      </c>
      <c r="AU95" s="2852">
        <v>0.04</v>
      </c>
      <c r="AV95" s="2851">
        <v>0</v>
      </c>
      <c r="AW95" s="2852">
        <v>0.67</v>
      </c>
      <c r="AX95" s="2937"/>
      <c r="AY95" s="2829">
        <v>4698839</v>
      </c>
      <c r="AZ95" s="2849">
        <v>-0.3</v>
      </c>
      <c r="BA95" s="2876">
        <v>14672294</v>
      </c>
      <c r="BB95" s="2852">
        <v>1</v>
      </c>
      <c r="BC95" s="2851">
        <v>-7.0000000000000007E-2</v>
      </c>
      <c r="BD95" s="2852">
        <v>0.78</v>
      </c>
    </row>
    <row r="96" spans="1:56" ht="14.45" customHeight="1">
      <c r="A96" s="2875" t="s">
        <v>2001</v>
      </c>
      <c r="B96" s="2945" t="s">
        <v>2002</v>
      </c>
      <c r="C96" s="2829">
        <v>19818758</v>
      </c>
      <c r="D96" s="2829">
        <v>63912</v>
      </c>
      <c r="E96" s="2876">
        <v>4994</v>
      </c>
      <c r="F96" s="2877">
        <v>18408</v>
      </c>
      <c r="G96" s="2876">
        <v>5443</v>
      </c>
      <c r="H96" s="2876">
        <v>4608124</v>
      </c>
      <c r="I96" s="2876">
        <v>776486</v>
      </c>
      <c r="J96" s="2876">
        <v>34552</v>
      </c>
      <c r="K96" s="2876">
        <v>70960</v>
      </c>
      <c r="L96" s="2876">
        <v>587932</v>
      </c>
      <c r="M96" s="2876">
        <v>40626</v>
      </c>
      <c r="N96" s="2876">
        <v>115675</v>
      </c>
      <c r="O96" s="2876">
        <v>321838</v>
      </c>
      <c r="P96" s="2876">
        <v>242588</v>
      </c>
      <c r="Q96" s="2876">
        <v>942868</v>
      </c>
      <c r="R96" s="2876">
        <v>45324</v>
      </c>
      <c r="S96" s="2876">
        <v>406277</v>
      </c>
      <c r="T96" s="2876">
        <v>288330</v>
      </c>
      <c r="U96" s="2876">
        <v>361003</v>
      </c>
      <c r="V96" s="2876">
        <v>52219</v>
      </c>
      <c r="W96" s="2876">
        <v>321446</v>
      </c>
      <c r="X96" s="2876">
        <v>680029</v>
      </c>
      <c r="Y96" s="2831">
        <v>850425</v>
      </c>
      <c r="Z96" s="2876">
        <v>2259270</v>
      </c>
      <c r="AA96" s="2876">
        <v>1078517</v>
      </c>
      <c r="AB96" s="2876">
        <v>568796</v>
      </c>
      <c r="AC96" s="2876">
        <v>623275</v>
      </c>
      <c r="AD96" s="2876">
        <v>805115</v>
      </c>
      <c r="AE96" s="2876">
        <v>2899981</v>
      </c>
      <c r="AF96" s="2876">
        <v>1130845</v>
      </c>
      <c r="AG96" s="2876">
        <v>656959</v>
      </c>
      <c r="AH96" s="2876">
        <v>871688</v>
      </c>
      <c r="AI96" s="2876">
        <v>1589747</v>
      </c>
      <c r="AJ96" s="2876">
        <v>982555</v>
      </c>
      <c r="AK96" s="2831">
        <v>19698083</v>
      </c>
      <c r="AL96" s="2877">
        <v>120675</v>
      </c>
      <c r="AM96" s="2849">
        <v>1.8</v>
      </c>
      <c r="AN96" s="2937"/>
      <c r="AO96" s="2829">
        <v>87314</v>
      </c>
      <c r="AP96" s="2849">
        <v>-9.6999999999999993</v>
      </c>
      <c r="AQ96" s="2876">
        <v>5463992</v>
      </c>
      <c r="AR96" s="2849">
        <v>0.3</v>
      </c>
      <c r="AS96" s="2829">
        <v>14146777</v>
      </c>
      <c r="AT96" s="2849">
        <v>2.2999999999999998</v>
      </c>
      <c r="AU96" s="2852">
        <v>-0.05</v>
      </c>
      <c r="AV96" s="2851">
        <v>0.09</v>
      </c>
      <c r="AW96" s="2852">
        <v>1.64</v>
      </c>
      <c r="AX96" s="2937"/>
      <c r="AY96" s="2829">
        <v>4608124</v>
      </c>
      <c r="AZ96" s="2849">
        <v>-1.9</v>
      </c>
      <c r="BA96" s="2876">
        <v>15089959</v>
      </c>
      <c r="BB96" s="2852">
        <v>2.8</v>
      </c>
      <c r="BC96" s="2851">
        <v>-0.47</v>
      </c>
      <c r="BD96" s="2852">
        <v>2.14</v>
      </c>
    </row>
    <row r="97" spans="1:56" ht="14.45" customHeight="1">
      <c r="A97" s="2875" t="s">
        <v>2003</v>
      </c>
      <c r="B97" s="2945" t="s">
        <v>2261</v>
      </c>
      <c r="C97" s="2829">
        <v>19909974</v>
      </c>
      <c r="D97" s="2829">
        <v>63272</v>
      </c>
      <c r="E97" s="2876">
        <v>5112</v>
      </c>
      <c r="F97" s="2877">
        <v>16309</v>
      </c>
      <c r="G97" s="2876">
        <v>6347</v>
      </c>
      <c r="H97" s="2876">
        <v>4718160</v>
      </c>
      <c r="I97" s="2876">
        <v>773953</v>
      </c>
      <c r="J97" s="2876">
        <v>32145</v>
      </c>
      <c r="K97" s="2876">
        <v>70631</v>
      </c>
      <c r="L97" s="2876">
        <v>618984</v>
      </c>
      <c r="M97" s="2876">
        <v>43140</v>
      </c>
      <c r="N97" s="2876">
        <v>120443</v>
      </c>
      <c r="O97" s="2876">
        <v>346500</v>
      </c>
      <c r="P97" s="2876">
        <v>236387</v>
      </c>
      <c r="Q97" s="2876">
        <v>898629</v>
      </c>
      <c r="R97" s="2876">
        <v>49615</v>
      </c>
      <c r="S97" s="2876">
        <v>446053</v>
      </c>
      <c r="T97" s="2876">
        <v>322182</v>
      </c>
      <c r="U97" s="2876">
        <v>391886</v>
      </c>
      <c r="V97" s="2876">
        <v>49063</v>
      </c>
      <c r="W97" s="2876">
        <v>318549</v>
      </c>
      <c r="X97" s="2876">
        <v>680425</v>
      </c>
      <c r="Y97" s="2831">
        <v>865230</v>
      </c>
      <c r="Z97" s="2876">
        <v>2111534</v>
      </c>
      <c r="AA97" s="2876">
        <v>1200638</v>
      </c>
      <c r="AB97" s="2876">
        <v>560010</v>
      </c>
      <c r="AC97" s="2876">
        <v>617114</v>
      </c>
      <c r="AD97" s="2876">
        <v>799181</v>
      </c>
      <c r="AE97" s="2876">
        <v>2948018</v>
      </c>
      <c r="AF97" s="2876">
        <v>1122055</v>
      </c>
      <c r="AG97" s="2876">
        <v>640418</v>
      </c>
      <c r="AH97" s="2876">
        <v>827425</v>
      </c>
      <c r="AI97" s="2876">
        <v>1568978</v>
      </c>
      <c r="AJ97" s="2876">
        <v>996346</v>
      </c>
      <c r="AK97" s="2831">
        <v>19746572</v>
      </c>
      <c r="AL97" s="2877">
        <v>163402</v>
      </c>
      <c r="AM97" s="2849">
        <v>0.5</v>
      </c>
      <c r="AN97" s="2937"/>
      <c r="AO97" s="2829">
        <v>84693</v>
      </c>
      <c r="AP97" s="2849">
        <v>-3</v>
      </c>
      <c r="AQ97" s="2876">
        <v>5589737</v>
      </c>
      <c r="AR97" s="2849">
        <v>2.2999999999999998</v>
      </c>
      <c r="AS97" s="2829">
        <v>14072142</v>
      </c>
      <c r="AT97" s="2849">
        <v>-0.5</v>
      </c>
      <c r="AU97" s="2852">
        <v>-0.01</v>
      </c>
      <c r="AV97" s="2851">
        <v>0.63</v>
      </c>
      <c r="AW97" s="2852">
        <v>-0.38</v>
      </c>
      <c r="AX97" s="2937"/>
      <c r="AY97" s="2829">
        <v>4718160</v>
      </c>
      <c r="AZ97" s="2849">
        <v>2.4</v>
      </c>
      <c r="BA97" s="2876">
        <v>15028412</v>
      </c>
      <c r="BB97" s="2852">
        <v>-0.4</v>
      </c>
      <c r="BC97" s="2851">
        <v>0.56000000000000005</v>
      </c>
      <c r="BD97" s="2852">
        <v>-0.31</v>
      </c>
    </row>
    <row r="98" spans="1:56">
      <c r="A98" s="2875" t="s">
        <v>2283</v>
      </c>
      <c r="B98" s="2945" t="s">
        <v>2262</v>
      </c>
      <c r="C98" s="2829">
        <v>20178063</v>
      </c>
      <c r="D98" s="2829">
        <v>61617</v>
      </c>
      <c r="E98" s="2876">
        <v>5456</v>
      </c>
      <c r="F98" s="2877">
        <v>17352</v>
      </c>
      <c r="G98" s="2876">
        <v>4700</v>
      </c>
      <c r="H98" s="2876">
        <v>4621418</v>
      </c>
      <c r="I98" s="2876">
        <v>689816</v>
      </c>
      <c r="J98" s="2876">
        <v>36332</v>
      </c>
      <c r="K98" s="2876">
        <v>65056</v>
      </c>
      <c r="L98" s="2876">
        <v>666469</v>
      </c>
      <c r="M98" s="2876">
        <v>36762</v>
      </c>
      <c r="N98" s="2876">
        <v>118457</v>
      </c>
      <c r="O98" s="2876">
        <v>419847</v>
      </c>
      <c r="P98" s="2876">
        <v>223697</v>
      </c>
      <c r="Q98" s="2876">
        <v>803477</v>
      </c>
      <c r="R98" s="2876">
        <v>50536</v>
      </c>
      <c r="S98" s="2876">
        <v>600957</v>
      </c>
      <c r="T98" s="2876">
        <v>207337</v>
      </c>
      <c r="U98" s="2876">
        <v>335863</v>
      </c>
      <c r="V98" s="2876">
        <v>48674</v>
      </c>
      <c r="W98" s="2876">
        <v>318138</v>
      </c>
      <c r="X98" s="2876">
        <v>623429</v>
      </c>
      <c r="Y98" s="2831">
        <v>839638</v>
      </c>
      <c r="Z98" s="2876">
        <v>2295665</v>
      </c>
      <c r="AA98" s="2876">
        <v>1120068</v>
      </c>
      <c r="AB98" s="2876">
        <v>508837</v>
      </c>
      <c r="AC98" s="2876">
        <v>612250</v>
      </c>
      <c r="AD98" s="2876">
        <v>832029</v>
      </c>
      <c r="AE98" s="2876">
        <v>3055346</v>
      </c>
      <c r="AF98" s="2876">
        <v>1201807</v>
      </c>
      <c r="AG98" s="2876">
        <v>654458</v>
      </c>
      <c r="AH98" s="2876">
        <v>901839</v>
      </c>
      <c r="AI98" s="2876">
        <v>1630507</v>
      </c>
      <c r="AJ98" s="2876">
        <v>1032027</v>
      </c>
      <c r="AK98" s="2831">
        <v>20018443</v>
      </c>
      <c r="AL98" s="2877">
        <v>159620</v>
      </c>
      <c r="AM98" s="2849">
        <v>1.3</v>
      </c>
      <c r="AN98" s="2937"/>
      <c r="AO98" s="2829">
        <v>84425</v>
      </c>
      <c r="AP98" s="2849">
        <v>-0.3</v>
      </c>
      <c r="AQ98" s="2876">
        <v>5465756</v>
      </c>
      <c r="AR98" s="2849">
        <v>-2.2000000000000002</v>
      </c>
      <c r="AS98" s="2829">
        <v>14468262</v>
      </c>
      <c r="AT98" s="2849">
        <v>2.8</v>
      </c>
      <c r="AU98" s="2852">
        <v>0</v>
      </c>
      <c r="AV98" s="2851">
        <v>-0.62</v>
      </c>
      <c r="AW98" s="2852">
        <v>1.99</v>
      </c>
      <c r="AX98" s="2937"/>
      <c r="AY98" s="2829">
        <v>4621418</v>
      </c>
      <c r="AZ98" s="2849">
        <v>-2.1</v>
      </c>
      <c r="BA98" s="2876">
        <v>15397025</v>
      </c>
      <c r="BB98" s="2852">
        <v>2.5</v>
      </c>
      <c r="BC98" s="2851">
        <v>-0.49</v>
      </c>
      <c r="BD98" s="2852">
        <v>1.85</v>
      </c>
    </row>
    <row r="99" spans="1:56">
      <c r="A99" s="2875" t="s">
        <v>2284</v>
      </c>
      <c r="B99" s="2945" t="s">
        <v>2263</v>
      </c>
      <c r="C99" s="2829">
        <v>20195486</v>
      </c>
      <c r="D99" s="2829">
        <v>57477</v>
      </c>
      <c r="E99" s="2876">
        <v>5015</v>
      </c>
      <c r="F99" s="2877">
        <v>17981</v>
      </c>
      <c r="G99" s="2876">
        <v>3447</v>
      </c>
      <c r="H99" s="2876">
        <v>4480991</v>
      </c>
      <c r="I99" s="2876">
        <v>730473</v>
      </c>
      <c r="J99" s="2876">
        <v>33551</v>
      </c>
      <c r="K99" s="2876">
        <v>70950</v>
      </c>
      <c r="L99" s="2876">
        <v>688726</v>
      </c>
      <c r="M99" s="2876">
        <v>35430</v>
      </c>
      <c r="N99" s="2876">
        <v>104843</v>
      </c>
      <c r="O99" s="2876">
        <v>339149</v>
      </c>
      <c r="P99" s="2876">
        <v>204170</v>
      </c>
      <c r="Q99" s="2876">
        <v>794032</v>
      </c>
      <c r="R99" s="2876">
        <v>41229</v>
      </c>
      <c r="S99" s="2876">
        <v>524947</v>
      </c>
      <c r="T99" s="2876">
        <v>171389</v>
      </c>
      <c r="U99" s="2876">
        <v>362712</v>
      </c>
      <c r="V99" s="2876">
        <v>50452</v>
      </c>
      <c r="W99" s="2876">
        <v>328938</v>
      </c>
      <c r="X99" s="2876">
        <v>614516</v>
      </c>
      <c r="Y99" s="2831">
        <v>913524</v>
      </c>
      <c r="Z99" s="2876">
        <v>2380715</v>
      </c>
      <c r="AA99" s="2876">
        <v>1080336</v>
      </c>
      <c r="AB99" s="2876">
        <v>509179</v>
      </c>
      <c r="AC99" s="2876">
        <v>604667</v>
      </c>
      <c r="AD99" s="2876">
        <v>816409</v>
      </c>
      <c r="AE99" s="2876">
        <v>3088643</v>
      </c>
      <c r="AF99" s="2876">
        <v>1284452</v>
      </c>
      <c r="AG99" s="2876">
        <v>655168</v>
      </c>
      <c r="AH99" s="2876">
        <v>913016</v>
      </c>
      <c r="AI99" s="2876">
        <v>1672357</v>
      </c>
      <c r="AJ99" s="2876">
        <v>1000580</v>
      </c>
      <c r="AK99" s="2831">
        <v>20098473</v>
      </c>
      <c r="AL99" s="2877">
        <v>97013</v>
      </c>
      <c r="AM99" s="2849">
        <v>0.1</v>
      </c>
      <c r="AN99" s="2937"/>
      <c r="AO99" s="2829">
        <v>80473</v>
      </c>
      <c r="AP99" s="2849">
        <v>-4.7</v>
      </c>
      <c r="AQ99" s="2876">
        <v>5397962</v>
      </c>
      <c r="AR99" s="2849">
        <v>-1.2</v>
      </c>
      <c r="AS99" s="2829">
        <v>14620038</v>
      </c>
      <c r="AT99" s="2849">
        <v>1</v>
      </c>
      <c r="AU99" s="2852">
        <v>-0.02</v>
      </c>
      <c r="AV99" s="2851">
        <v>-0.34</v>
      </c>
      <c r="AW99" s="2852">
        <v>0.75</v>
      </c>
      <c r="AX99" s="2937"/>
      <c r="AY99" s="2829">
        <v>4480991</v>
      </c>
      <c r="AZ99" s="2849">
        <v>-3</v>
      </c>
      <c r="BA99" s="2876">
        <v>15617482</v>
      </c>
      <c r="BB99" s="2852">
        <v>1.4</v>
      </c>
      <c r="BC99" s="2851">
        <v>-0.7</v>
      </c>
      <c r="BD99" s="2852">
        <v>1.0900000000000001</v>
      </c>
    </row>
    <row r="100" spans="1:56">
      <c r="A100" s="2875" t="s">
        <v>903</v>
      </c>
      <c r="B100" s="2945" t="s">
        <v>2264</v>
      </c>
      <c r="C100" s="2829">
        <v>20702854</v>
      </c>
      <c r="D100" s="2829">
        <v>55866</v>
      </c>
      <c r="E100" s="2876">
        <v>4989</v>
      </c>
      <c r="F100" s="2877">
        <v>15739</v>
      </c>
      <c r="G100" s="2876">
        <v>3405</v>
      </c>
      <c r="H100" s="2876">
        <v>4749213</v>
      </c>
      <c r="I100" s="2876">
        <v>788796</v>
      </c>
      <c r="J100" s="2876">
        <v>33846</v>
      </c>
      <c r="K100" s="2876">
        <v>77907</v>
      </c>
      <c r="L100" s="2876">
        <v>714040</v>
      </c>
      <c r="M100" s="2876">
        <v>37558</v>
      </c>
      <c r="N100" s="2876">
        <v>112591</v>
      </c>
      <c r="O100" s="2876">
        <v>380862</v>
      </c>
      <c r="P100" s="2876">
        <v>218973</v>
      </c>
      <c r="Q100" s="2876">
        <v>860919</v>
      </c>
      <c r="R100" s="2876">
        <v>49559</v>
      </c>
      <c r="S100" s="2876">
        <v>499083</v>
      </c>
      <c r="T100" s="2876">
        <v>179975</v>
      </c>
      <c r="U100" s="2876">
        <v>411650</v>
      </c>
      <c r="V100" s="2876">
        <v>45016</v>
      </c>
      <c r="W100" s="2876">
        <v>338438</v>
      </c>
      <c r="X100" s="2876">
        <v>668558</v>
      </c>
      <c r="Y100" s="2831">
        <v>899295</v>
      </c>
      <c r="Z100" s="2876">
        <v>2327131</v>
      </c>
      <c r="AA100" s="2876">
        <v>1094376</v>
      </c>
      <c r="AB100" s="2876">
        <v>559053</v>
      </c>
      <c r="AC100" s="2876">
        <v>589083</v>
      </c>
      <c r="AD100" s="2876">
        <v>818699</v>
      </c>
      <c r="AE100" s="2876">
        <v>3247511</v>
      </c>
      <c r="AF100" s="2876">
        <v>1307905</v>
      </c>
      <c r="AG100" s="2876">
        <v>640773</v>
      </c>
      <c r="AH100" s="2876">
        <v>989992</v>
      </c>
      <c r="AI100" s="2876">
        <v>1629871</v>
      </c>
      <c r="AJ100" s="2876">
        <v>1000004</v>
      </c>
      <c r="AK100" s="2831">
        <v>20601463</v>
      </c>
      <c r="AL100" s="2877">
        <v>101391</v>
      </c>
      <c r="AM100" s="2849">
        <v>2.5</v>
      </c>
      <c r="AN100" s="2937"/>
      <c r="AO100" s="2829">
        <v>76594</v>
      </c>
      <c r="AP100" s="2849">
        <v>-4.8</v>
      </c>
      <c r="AQ100" s="2876">
        <v>5651913</v>
      </c>
      <c r="AR100" s="2849">
        <v>4.7</v>
      </c>
      <c r="AS100" s="2829">
        <v>14872956</v>
      </c>
      <c r="AT100" s="2849">
        <v>1.7</v>
      </c>
      <c r="AU100" s="2852">
        <v>-0.02</v>
      </c>
      <c r="AV100" s="2851">
        <v>1.26</v>
      </c>
      <c r="AW100" s="2852">
        <v>1.25</v>
      </c>
      <c r="AX100" s="2937"/>
      <c r="AY100" s="2829">
        <v>4749213</v>
      </c>
      <c r="AZ100" s="2849">
        <v>6</v>
      </c>
      <c r="BA100" s="2876">
        <v>15852250</v>
      </c>
      <c r="BB100" s="2852">
        <v>1.5</v>
      </c>
      <c r="BC100" s="2851">
        <v>1.33</v>
      </c>
      <c r="BD100" s="2852">
        <v>1.1599999999999999</v>
      </c>
    </row>
    <row r="101" spans="1:56" s="2906" customFormat="1" ht="12">
      <c r="A101" s="2904" t="s">
        <v>1527</v>
      </c>
      <c r="B101" s="2947" t="s">
        <v>2286</v>
      </c>
      <c r="C101" s="2829">
        <v>20759745</v>
      </c>
      <c r="D101" s="2829">
        <v>52278</v>
      </c>
      <c r="E101" s="2876">
        <v>4490</v>
      </c>
      <c r="F101" s="2877">
        <v>16110</v>
      </c>
      <c r="G101" s="2876">
        <v>2968</v>
      </c>
      <c r="H101" s="2876">
        <v>4781425</v>
      </c>
      <c r="I101" s="2876">
        <v>755828</v>
      </c>
      <c r="J101" s="2876">
        <v>34210</v>
      </c>
      <c r="K101" s="2876">
        <v>71093</v>
      </c>
      <c r="L101" s="2876">
        <v>686610</v>
      </c>
      <c r="M101" s="2876">
        <v>30735</v>
      </c>
      <c r="N101" s="2876">
        <v>117813</v>
      </c>
      <c r="O101" s="2876">
        <v>391526</v>
      </c>
      <c r="P101" s="2876">
        <v>220144</v>
      </c>
      <c r="Q101" s="2876">
        <v>938256</v>
      </c>
      <c r="R101" s="2876">
        <v>52592</v>
      </c>
      <c r="S101" s="2876">
        <v>516095</v>
      </c>
      <c r="T101" s="2876">
        <v>174093</v>
      </c>
      <c r="U101" s="2876">
        <v>427384</v>
      </c>
      <c r="V101" s="2876">
        <v>39586</v>
      </c>
      <c r="W101" s="2876">
        <v>325460</v>
      </c>
      <c r="X101" s="2876">
        <v>631885</v>
      </c>
      <c r="Y101" s="2831">
        <v>829831</v>
      </c>
      <c r="Z101" s="2876">
        <v>2200202</v>
      </c>
      <c r="AA101" s="2876">
        <v>1094992</v>
      </c>
      <c r="AB101" s="2876">
        <v>588068</v>
      </c>
      <c r="AC101" s="2876">
        <v>632542</v>
      </c>
      <c r="AD101" s="2876">
        <v>825297</v>
      </c>
      <c r="AE101" s="2876">
        <v>3165878</v>
      </c>
      <c r="AF101" s="2876">
        <v>1376756</v>
      </c>
      <c r="AG101" s="2876">
        <v>648914</v>
      </c>
      <c r="AH101" s="2876">
        <v>860752</v>
      </c>
      <c r="AI101" s="2876">
        <v>1942380</v>
      </c>
      <c r="AJ101" s="2876">
        <v>993190</v>
      </c>
      <c r="AK101" s="2831">
        <v>20647958</v>
      </c>
      <c r="AL101" s="2877">
        <v>111787</v>
      </c>
      <c r="AM101" s="2849">
        <v>0.3</v>
      </c>
      <c r="AN101" s="2948"/>
      <c r="AO101" s="2829">
        <v>72878</v>
      </c>
      <c r="AP101" s="2849">
        <v>-4.9000000000000004</v>
      </c>
      <c r="AQ101" s="2876">
        <v>5614224</v>
      </c>
      <c r="AR101" s="2849">
        <v>-0.7</v>
      </c>
      <c r="AS101" s="2829">
        <v>14960856</v>
      </c>
      <c r="AT101" s="2849">
        <v>0.6</v>
      </c>
      <c r="AU101" s="2852">
        <v>-0.02</v>
      </c>
      <c r="AV101" s="2852">
        <v>-0.18</v>
      </c>
      <c r="AW101" s="2852">
        <v>0.42</v>
      </c>
      <c r="AY101" s="2829">
        <v>4781425</v>
      </c>
      <c r="AZ101" s="2849">
        <v>0.7</v>
      </c>
      <c r="BA101" s="2876">
        <v>15866533</v>
      </c>
      <c r="BB101" s="2852">
        <v>0.1</v>
      </c>
      <c r="BC101" s="2851">
        <v>0.16</v>
      </c>
      <c r="BD101" s="2852">
        <v>7.0000000000000007E-2</v>
      </c>
    </row>
    <row r="102" spans="1:56">
      <c r="A102" s="2907" t="s">
        <v>2170</v>
      </c>
      <c r="B102" s="2908" t="s">
        <v>2267</v>
      </c>
      <c r="C102" s="2853">
        <v>20805035</v>
      </c>
      <c r="D102" s="2853">
        <v>50751</v>
      </c>
      <c r="E102" s="2898">
        <v>4479</v>
      </c>
      <c r="F102" s="2899">
        <v>15153</v>
      </c>
      <c r="G102" s="2898">
        <v>2618</v>
      </c>
      <c r="H102" s="2898">
        <v>4745140</v>
      </c>
      <c r="I102" s="2898">
        <v>697522</v>
      </c>
      <c r="J102" s="2898">
        <v>31679</v>
      </c>
      <c r="K102" s="2898">
        <v>69486</v>
      </c>
      <c r="L102" s="2898">
        <v>888426</v>
      </c>
      <c r="M102" s="2898">
        <v>28642</v>
      </c>
      <c r="N102" s="2898">
        <v>101425</v>
      </c>
      <c r="O102" s="2898">
        <v>359960</v>
      </c>
      <c r="P102" s="2898">
        <v>201053</v>
      </c>
      <c r="Q102" s="2898">
        <v>901332</v>
      </c>
      <c r="R102" s="2898">
        <v>39495</v>
      </c>
      <c r="S102" s="2898">
        <v>459276</v>
      </c>
      <c r="T102" s="2898">
        <v>212618</v>
      </c>
      <c r="U102" s="2898">
        <v>411587</v>
      </c>
      <c r="V102" s="2898">
        <v>37228</v>
      </c>
      <c r="W102" s="2898">
        <v>305411</v>
      </c>
      <c r="X102" s="2898">
        <v>612855</v>
      </c>
      <c r="Y102" s="2862">
        <v>821118</v>
      </c>
      <c r="Z102" s="2898">
        <v>2125630</v>
      </c>
      <c r="AA102" s="2898">
        <v>1239485</v>
      </c>
      <c r="AB102" s="2898">
        <v>532375</v>
      </c>
      <c r="AC102" s="2898">
        <v>649913</v>
      </c>
      <c r="AD102" s="2898">
        <v>820923</v>
      </c>
      <c r="AE102" s="2898">
        <v>3101632</v>
      </c>
      <c r="AF102" s="2898">
        <v>1480189</v>
      </c>
      <c r="AG102" s="2898">
        <v>655755</v>
      </c>
      <c r="AH102" s="2898">
        <v>870549</v>
      </c>
      <c r="AI102" s="2898">
        <v>1983941</v>
      </c>
      <c r="AJ102" s="2898">
        <v>979268</v>
      </c>
      <c r="AK102" s="2862">
        <v>20691774</v>
      </c>
      <c r="AL102" s="2899">
        <v>113261</v>
      </c>
      <c r="AM102" s="2854">
        <v>0.2</v>
      </c>
      <c r="AO102" s="2853">
        <v>70383</v>
      </c>
      <c r="AP102" s="2854">
        <v>-3.4</v>
      </c>
      <c r="AQ102" s="2898">
        <v>5568876</v>
      </c>
      <c r="AR102" s="2854">
        <v>-0.8</v>
      </c>
      <c r="AS102" s="2853">
        <v>15052515</v>
      </c>
      <c r="AT102" s="2854">
        <v>0.6</v>
      </c>
      <c r="AU102" s="2856">
        <v>-0.01</v>
      </c>
      <c r="AV102" s="2856">
        <v>-0.22</v>
      </c>
      <c r="AW102" s="2856">
        <v>0.44</v>
      </c>
      <c r="AX102" s="2949"/>
      <c r="AY102" s="2853">
        <v>4745140</v>
      </c>
      <c r="AZ102" s="2854">
        <v>-0.8</v>
      </c>
      <c r="BA102" s="2898">
        <v>15946634</v>
      </c>
      <c r="BB102" s="2856">
        <v>0.5</v>
      </c>
      <c r="BC102" s="2855">
        <v>-0.17</v>
      </c>
      <c r="BD102" s="2856">
        <v>0.39</v>
      </c>
    </row>
  </sheetData>
  <mergeCells count="51">
    <mergeCell ref="AJ87:AJ88"/>
    <mergeCell ref="AK87:AK88"/>
    <mergeCell ref="AL87:AL88"/>
    <mergeCell ref="AU87:AW87"/>
    <mergeCell ref="BC87:BD87"/>
    <mergeCell ref="AI87:AI88"/>
    <mergeCell ref="X87:X89"/>
    <mergeCell ref="Y87:Y88"/>
    <mergeCell ref="Z87:Z88"/>
    <mergeCell ref="AA87:AA88"/>
    <mergeCell ref="AB87:AB88"/>
    <mergeCell ref="AC87:AC88"/>
    <mergeCell ref="AD87:AD88"/>
    <mergeCell ref="AE87:AE88"/>
    <mergeCell ref="AF87:AF89"/>
    <mergeCell ref="AG87:AG88"/>
    <mergeCell ref="AH87:AH88"/>
    <mergeCell ref="BC66:BD66"/>
    <mergeCell ref="AC66:AC67"/>
    <mergeCell ref="AD66:AD67"/>
    <mergeCell ref="AE66:AE67"/>
    <mergeCell ref="AF66:AF68"/>
    <mergeCell ref="AG66:AG67"/>
    <mergeCell ref="AH66:AH67"/>
    <mergeCell ref="AI66:AI67"/>
    <mergeCell ref="AJ66:AJ67"/>
    <mergeCell ref="AK66:AK67"/>
    <mergeCell ref="AL66:AL67"/>
    <mergeCell ref="AU66:AW66"/>
    <mergeCell ref="AJ4:AJ5"/>
    <mergeCell ref="AK4:AK5"/>
    <mergeCell ref="AL4:AL5"/>
    <mergeCell ref="AU4:AW4"/>
    <mergeCell ref="BC4:BD4"/>
    <mergeCell ref="X66:X68"/>
    <mergeCell ref="Y66:Y67"/>
    <mergeCell ref="Z66:Z67"/>
    <mergeCell ref="AA66:AA67"/>
    <mergeCell ref="AB66:AB67"/>
    <mergeCell ref="AI4:AI5"/>
    <mergeCell ref="X4:X6"/>
    <mergeCell ref="Y4:Y5"/>
    <mergeCell ref="Z4:Z5"/>
    <mergeCell ref="AA4:AA5"/>
    <mergeCell ref="AB4:AB5"/>
    <mergeCell ref="AC4:AC5"/>
    <mergeCell ref="AD4:AD5"/>
    <mergeCell ref="AE4:AE5"/>
    <mergeCell ref="AF4:AF6"/>
    <mergeCell ref="AG4:AG5"/>
    <mergeCell ref="AH4:AH5"/>
  </mergeCells>
  <phoneticPr fontId="2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U198"/>
  <sheetViews>
    <sheetView topLeftCell="A179" workbookViewId="0">
      <selection activeCell="N129" sqref="A129:N130"/>
    </sheetView>
  </sheetViews>
  <sheetFormatPr defaultRowHeight="13.5"/>
  <cols>
    <col min="1" max="2" width="10.25" style="87" customWidth="1"/>
    <col min="3" max="3" width="14.25" style="87" customWidth="1"/>
    <col min="4" max="4" width="4.375" style="87" customWidth="1"/>
    <col min="5" max="5" width="10.125" style="87" customWidth="1"/>
    <col min="6" max="6" width="10.375" style="87" customWidth="1"/>
    <col min="7" max="7" width="14.125" style="87" customWidth="1"/>
    <col min="8" max="8" width="4.875" style="87" customWidth="1"/>
    <col min="9" max="9" width="9.5" style="87" customWidth="1"/>
    <col min="10" max="10" width="10.25" style="87" customWidth="1"/>
    <col min="11" max="11" width="9.875" style="87" customWidth="1"/>
    <col min="12" max="12" width="4.375" style="87" customWidth="1"/>
    <col min="13" max="13" width="9.75" style="87" customWidth="1"/>
    <col min="14" max="14" width="10.375" style="87" customWidth="1"/>
    <col min="15" max="15" width="9.875" style="87" customWidth="1"/>
    <col min="16" max="16" width="8.125" style="87" customWidth="1"/>
    <col min="17" max="17" width="9.5" style="87" customWidth="1"/>
    <col min="18" max="18" width="10.75" style="87" customWidth="1"/>
    <col min="19" max="16384" width="9" style="87"/>
  </cols>
  <sheetData>
    <row r="1" spans="1:20" ht="14.25">
      <c r="A1" s="1253" t="s">
        <v>1772</v>
      </c>
      <c r="B1" s="89"/>
      <c r="E1" s="1253" t="s">
        <v>1772</v>
      </c>
      <c r="F1" s="89"/>
      <c r="H1" s="88"/>
      <c r="K1" s="87" t="s">
        <v>34</v>
      </c>
    </row>
    <row r="2" spans="1:20">
      <c r="A2" s="1254" t="s">
        <v>1147</v>
      </c>
      <c r="B2" s="90"/>
      <c r="D2" s="2"/>
      <c r="E2" s="1254" t="s">
        <v>1148</v>
      </c>
      <c r="F2" s="90"/>
      <c r="H2" s="5"/>
      <c r="I2" s="1254" t="s">
        <v>1149</v>
      </c>
      <c r="J2" s="90"/>
      <c r="L2" s="2"/>
      <c r="M2" s="1254" t="s">
        <v>1150</v>
      </c>
      <c r="N2" s="90"/>
      <c r="Q2" s="1255" t="s">
        <v>1151</v>
      </c>
    </row>
    <row r="3" spans="1:20">
      <c r="A3" s="1254"/>
      <c r="B3" s="90"/>
      <c r="C3" s="2" t="s">
        <v>158</v>
      </c>
      <c r="D3" s="2" t="s">
        <v>33</v>
      </c>
      <c r="E3" s="1254"/>
      <c r="F3" s="90"/>
      <c r="G3" s="2" t="s">
        <v>158</v>
      </c>
      <c r="H3" s="5"/>
      <c r="I3" s="1254"/>
      <c r="J3" s="90"/>
      <c r="K3" s="504" t="s">
        <v>602</v>
      </c>
      <c r="L3" s="2"/>
      <c r="M3" s="1254"/>
      <c r="N3" s="90"/>
      <c r="O3" s="504" t="s">
        <v>602</v>
      </c>
      <c r="Q3" s="2"/>
    </row>
    <row r="4" spans="1:20" s="2" customFormat="1" ht="12">
      <c r="A4" s="91"/>
      <c r="B4" s="92"/>
      <c r="C4" s="126"/>
      <c r="E4" s="91"/>
      <c r="F4" s="92"/>
      <c r="G4" s="126"/>
      <c r="H4" s="5"/>
      <c r="I4" s="91"/>
      <c r="J4" s="92"/>
      <c r="K4" s="126"/>
      <c r="M4" s="91"/>
      <c r="N4" s="92"/>
      <c r="O4" s="126"/>
      <c r="Q4" s="91"/>
      <c r="R4" s="92"/>
      <c r="S4" s="1256" t="s">
        <v>1090</v>
      </c>
      <c r="T4" s="1256" t="s">
        <v>33</v>
      </c>
    </row>
    <row r="5" spans="1:20" s="2" customFormat="1" ht="12">
      <c r="A5" s="94" t="s">
        <v>105</v>
      </c>
      <c r="B5" s="95"/>
      <c r="C5" s="507" t="s">
        <v>906</v>
      </c>
      <c r="E5" s="94" t="s">
        <v>105</v>
      </c>
      <c r="F5" s="95"/>
      <c r="G5" s="507" t="s">
        <v>906</v>
      </c>
      <c r="H5" s="5"/>
      <c r="I5" s="94" t="s">
        <v>105</v>
      </c>
      <c r="J5" s="95"/>
      <c r="K5" s="1257" t="s">
        <v>1152</v>
      </c>
      <c r="M5" s="94" t="s">
        <v>105</v>
      </c>
      <c r="N5" s="95"/>
      <c r="O5" s="1257" t="s">
        <v>1152</v>
      </c>
      <c r="Q5" s="94" t="s">
        <v>105</v>
      </c>
      <c r="R5" s="95"/>
      <c r="S5" s="1258" t="s">
        <v>1153</v>
      </c>
      <c r="T5" s="506" t="s">
        <v>1154</v>
      </c>
    </row>
    <row r="6" spans="1:20" s="2" customFormat="1" ht="12">
      <c r="A6" s="97"/>
      <c r="B6" s="98"/>
      <c r="C6" s="1259"/>
      <c r="E6" s="97"/>
      <c r="F6" s="98"/>
      <c r="G6" s="1259"/>
      <c r="H6" s="5"/>
      <c r="I6" s="97"/>
      <c r="J6" s="98"/>
      <c r="K6" s="1259" t="s">
        <v>1155</v>
      </c>
      <c r="M6" s="97"/>
      <c r="N6" s="98"/>
      <c r="O6" s="1259" t="s">
        <v>1155</v>
      </c>
      <c r="Q6" s="97"/>
      <c r="R6" s="98"/>
      <c r="S6" s="1260" t="s">
        <v>1156</v>
      </c>
      <c r="T6" s="508" t="s">
        <v>1157</v>
      </c>
    </row>
    <row r="7" spans="1:20" s="2" customFormat="1" ht="12" hidden="1">
      <c r="A7" s="103"/>
      <c r="B7" s="104"/>
      <c r="C7" s="1261"/>
      <c r="E7" s="103"/>
      <c r="F7" s="104"/>
      <c r="G7" s="1261"/>
      <c r="H7" s="1263"/>
      <c r="I7" s="103"/>
      <c r="J7" s="104"/>
      <c r="K7" s="2365"/>
      <c r="M7" s="103"/>
      <c r="N7" s="104"/>
      <c r="O7" s="1264"/>
      <c r="Q7" s="103"/>
      <c r="R7" s="104"/>
      <c r="S7" s="1265"/>
      <c r="T7" s="1262"/>
    </row>
    <row r="8" spans="1:20" s="2" customFormat="1" ht="12" hidden="1">
      <c r="A8" s="101"/>
      <c r="B8" s="102"/>
      <c r="C8" s="1266"/>
      <c r="E8" s="101"/>
      <c r="F8" s="102"/>
      <c r="G8" s="1266"/>
      <c r="H8" s="1263"/>
      <c r="I8" s="101"/>
      <c r="J8" s="102"/>
      <c r="K8" s="2366"/>
      <c r="M8" s="101"/>
      <c r="N8" s="102"/>
      <c r="O8" s="1268"/>
      <c r="Q8" s="101"/>
      <c r="R8" s="102"/>
      <c r="S8" s="1265"/>
      <c r="T8" s="1267"/>
    </row>
    <row r="9" spans="1:20" s="2" customFormat="1" ht="12" hidden="1">
      <c r="A9" s="99"/>
      <c r="B9" s="102"/>
      <c r="C9" s="1266"/>
      <c r="E9" s="99"/>
      <c r="F9" s="102"/>
      <c r="G9" s="1266"/>
      <c r="H9" s="1263"/>
      <c r="I9" s="99"/>
      <c r="J9" s="102"/>
      <c r="K9" s="2366"/>
      <c r="M9" s="99"/>
      <c r="N9" s="102"/>
      <c r="O9" s="1268"/>
      <c r="Q9" s="99"/>
      <c r="R9" s="102"/>
      <c r="S9" s="1265"/>
      <c r="T9" s="1267"/>
    </row>
    <row r="10" spans="1:20" s="2" customFormat="1" ht="12" hidden="1">
      <c r="A10" s="1269"/>
      <c r="B10" s="107"/>
      <c r="C10" s="1270"/>
      <c r="E10" s="1269"/>
      <c r="F10" s="107"/>
      <c r="G10" s="1270"/>
      <c r="H10" s="1263"/>
      <c r="I10" s="1269"/>
      <c r="J10" s="107"/>
      <c r="K10" s="2366"/>
      <c r="M10" s="1269"/>
      <c r="N10" s="107"/>
      <c r="O10" s="1268"/>
      <c r="Q10" s="1269"/>
      <c r="R10" s="107"/>
      <c r="S10" s="1265"/>
      <c r="T10" s="1271"/>
    </row>
    <row r="11" spans="1:20" s="2" customFormat="1" ht="12" hidden="1">
      <c r="A11" s="99"/>
      <c r="B11" s="1272"/>
      <c r="C11" s="1266"/>
      <c r="E11" s="99"/>
      <c r="F11" s="1272"/>
      <c r="G11" s="1266"/>
      <c r="H11" s="1263"/>
      <c r="I11" s="103"/>
      <c r="J11" s="104"/>
      <c r="K11" s="2367"/>
      <c r="M11" s="99"/>
      <c r="N11" s="1272"/>
      <c r="O11" s="1273"/>
      <c r="Q11" s="99"/>
      <c r="R11" s="1272"/>
      <c r="S11" s="1274"/>
      <c r="T11" s="1267"/>
    </row>
    <row r="12" spans="1:20" s="2" customFormat="1" ht="12" hidden="1">
      <c r="A12" s="101"/>
      <c r="B12" s="102"/>
      <c r="C12" s="1266"/>
      <c r="E12" s="101"/>
      <c r="F12" s="102"/>
      <c r="G12" s="1266"/>
      <c r="H12" s="1263"/>
      <c r="I12" s="101"/>
      <c r="J12" s="102"/>
      <c r="K12" s="2368"/>
      <c r="M12" s="101"/>
      <c r="N12" s="102"/>
      <c r="O12" s="1275"/>
      <c r="Q12" s="101"/>
      <c r="R12" s="102"/>
      <c r="S12" s="1265"/>
      <c r="T12" s="1267"/>
    </row>
    <row r="13" spans="1:20" s="2" customFormat="1" ht="12" hidden="1">
      <c r="A13" s="99"/>
      <c r="B13" s="102"/>
      <c r="C13" s="1266"/>
      <c r="E13" s="99"/>
      <c r="F13" s="102"/>
      <c r="G13" s="1266"/>
      <c r="H13" s="1263"/>
      <c r="I13" s="99"/>
      <c r="J13" s="102"/>
      <c r="K13" s="2368"/>
      <c r="M13" s="99"/>
      <c r="N13" s="102"/>
      <c r="O13" s="1275"/>
      <c r="Q13" s="99"/>
      <c r="R13" s="102"/>
      <c r="S13" s="1265"/>
      <c r="T13" s="1267"/>
    </row>
    <row r="14" spans="1:20" s="2" customFormat="1" ht="12" hidden="1">
      <c r="A14" s="99"/>
      <c r="B14" s="1276"/>
      <c r="C14" s="1266"/>
      <c r="E14" s="99"/>
      <c r="F14" s="1276"/>
      <c r="G14" s="1266"/>
      <c r="H14" s="1263"/>
      <c r="I14" s="1269"/>
      <c r="J14" s="107"/>
      <c r="K14" s="2369"/>
      <c r="M14" s="99"/>
      <c r="N14" s="1276"/>
      <c r="O14" s="1277"/>
      <c r="Q14" s="99"/>
      <c r="R14" s="1276"/>
      <c r="S14" s="1278"/>
      <c r="T14" s="1267"/>
    </row>
    <row r="15" spans="1:20" s="2" customFormat="1" ht="12" hidden="1">
      <c r="A15" s="103"/>
      <c r="B15" s="104"/>
      <c r="C15" s="1261"/>
      <c r="E15" s="103"/>
      <c r="F15" s="104"/>
      <c r="G15" s="1261"/>
      <c r="H15" s="1263"/>
      <c r="I15" s="99"/>
      <c r="J15" s="1272"/>
      <c r="K15" s="2368"/>
      <c r="M15" s="103"/>
      <c r="N15" s="104"/>
      <c r="O15" s="1275"/>
      <c r="Q15" s="103"/>
      <c r="R15" s="104"/>
      <c r="S15" s="1265"/>
      <c r="T15" s="1262"/>
    </row>
    <row r="16" spans="1:20" s="2" customFormat="1" ht="12" hidden="1">
      <c r="A16" s="101"/>
      <c r="B16" s="102"/>
      <c r="C16" s="1266"/>
      <c r="E16" s="101"/>
      <c r="F16" s="102"/>
      <c r="G16" s="1266"/>
      <c r="H16" s="1263"/>
      <c r="I16" s="101"/>
      <c r="J16" s="102"/>
      <c r="K16" s="2368"/>
      <c r="M16" s="101"/>
      <c r="N16" s="102"/>
      <c r="O16" s="1275"/>
      <c r="Q16" s="101"/>
      <c r="R16" s="102"/>
      <c r="S16" s="1265"/>
      <c r="T16" s="1267"/>
    </row>
    <row r="17" spans="1:20" s="2" customFormat="1" ht="12" hidden="1">
      <c r="A17" s="99"/>
      <c r="B17" s="102"/>
      <c r="C17" s="1266"/>
      <c r="E17" s="99"/>
      <c r="F17" s="102"/>
      <c r="G17" s="1266"/>
      <c r="H17" s="1263"/>
      <c r="I17" s="99"/>
      <c r="J17" s="102"/>
      <c r="K17" s="2368"/>
      <c r="M17" s="99"/>
      <c r="N17" s="102"/>
      <c r="O17" s="1275"/>
      <c r="Q17" s="99"/>
      <c r="R17" s="102"/>
      <c r="S17" s="1265"/>
      <c r="T17" s="1267"/>
    </row>
    <row r="18" spans="1:20" s="2" customFormat="1" ht="12" hidden="1">
      <c r="A18" s="1269"/>
      <c r="B18" s="107"/>
      <c r="C18" s="1270"/>
      <c r="E18" s="1269"/>
      <c r="F18" s="107"/>
      <c r="G18" s="1270"/>
      <c r="H18" s="1263"/>
      <c r="I18" s="99"/>
      <c r="J18" s="1276"/>
      <c r="K18" s="2368"/>
      <c r="M18" s="1269"/>
      <c r="N18" s="107"/>
      <c r="O18" s="1275"/>
      <c r="Q18" s="1269"/>
      <c r="R18" s="107"/>
      <c r="S18" s="1265"/>
      <c r="T18" s="1271"/>
    </row>
    <row r="19" spans="1:20" s="2" customFormat="1" ht="12" hidden="1">
      <c r="A19" s="99"/>
      <c r="B19" s="1272"/>
      <c r="C19" s="1266"/>
      <c r="E19" s="99"/>
      <c r="F19" s="1272"/>
      <c r="G19" s="1266"/>
      <c r="H19" s="1263"/>
      <c r="I19" s="103"/>
      <c r="J19" s="104"/>
      <c r="K19" s="2367"/>
      <c r="M19" s="99"/>
      <c r="N19" s="1272"/>
      <c r="O19" s="1273"/>
      <c r="Q19" s="99"/>
      <c r="R19" s="1272"/>
      <c r="S19" s="1274"/>
      <c r="T19" s="1267"/>
    </row>
    <row r="20" spans="1:20" s="2" customFormat="1" ht="12" hidden="1">
      <c r="A20" s="101"/>
      <c r="B20" s="102"/>
      <c r="C20" s="1266"/>
      <c r="E20" s="101"/>
      <c r="F20" s="102"/>
      <c r="G20" s="1266"/>
      <c r="H20" s="1263"/>
      <c r="I20" s="101"/>
      <c r="J20" s="102"/>
      <c r="K20" s="2368"/>
      <c r="M20" s="101"/>
      <c r="N20" s="102"/>
      <c r="O20" s="1275"/>
      <c r="Q20" s="101"/>
      <c r="R20" s="102"/>
      <c r="S20" s="1265"/>
      <c r="T20" s="1267"/>
    </row>
    <row r="21" spans="1:20" s="2" customFormat="1" ht="12" hidden="1">
      <c r="A21" s="99"/>
      <c r="B21" s="102"/>
      <c r="C21" s="1266"/>
      <c r="E21" s="99"/>
      <c r="F21" s="102"/>
      <c r="G21" s="1266"/>
      <c r="H21" s="1263"/>
      <c r="I21" s="99"/>
      <c r="J21" s="102"/>
      <c r="K21" s="2368"/>
      <c r="M21" s="99"/>
      <c r="N21" s="102"/>
      <c r="O21" s="1275"/>
      <c r="Q21" s="99"/>
      <c r="R21" s="102"/>
      <c r="S21" s="1265"/>
      <c r="T21" s="1267"/>
    </row>
    <row r="22" spans="1:20" s="2" customFormat="1" ht="12" hidden="1">
      <c r="A22" s="99"/>
      <c r="B22" s="1276"/>
      <c r="C22" s="1266"/>
      <c r="E22" s="99"/>
      <c r="F22" s="1276"/>
      <c r="G22" s="1266"/>
      <c r="H22" s="1263"/>
      <c r="I22" s="1269"/>
      <c r="J22" s="107"/>
      <c r="K22" s="2369"/>
      <c r="M22" s="99"/>
      <c r="N22" s="1276"/>
      <c r="O22" s="1277"/>
      <c r="Q22" s="99"/>
      <c r="R22" s="1276"/>
      <c r="S22" s="1278"/>
      <c r="T22" s="1267"/>
    </row>
    <row r="23" spans="1:20" s="2" customFormat="1" ht="12" hidden="1">
      <c r="A23" s="103"/>
      <c r="B23" s="104"/>
      <c r="C23" s="1261"/>
      <c r="E23" s="103"/>
      <c r="F23" s="104"/>
      <c r="G23" s="1261"/>
      <c r="H23" s="1263"/>
      <c r="I23" s="99"/>
      <c r="J23" s="1272"/>
      <c r="K23" s="2368"/>
      <c r="M23" s="103"/>
      <c r="N23" s="104"/>
      <c r="O23" s="1275"/>
      <c r="Q23" s="103"/>
      <c r="R23" s="104"/>
      <c r="S23" s="1265"/>
      <c r="T23" s="1262"/>
    </row>
    <row r="24" spans="1:20" s="2" customFormat="1" ht="12" hidden="1">
      <c r="A24" s="101"/>
      <c r="B24" s="102"/>
      <c r="C24" s="1266"/>
      <c r="E24" s="101"/>
      <c r="F24" s="102"/>
      <c r="G24" s="1266"/>
      <c r="H24" s="1263"/>
      <c r="I24" s="101"/>
      <c r="J24" s="102"/>
      <c r="K24" s="2368"/>
      <c r="M24" s="101"/>
      <c r="N24" s="102"/>
      <c r="O24" s="1275"/>
      <c r="Q24" s="101"/>
      <c r="R24" s="102"/>
      <c r="S24" s="1265"/>
      <c r="T24" s="1267"/>
    </row>
    <row r="25" spans="1:20" s="2" customFormat="1" ht="12" hidden="1">
      <c r="A25" s="99"/>
      <c r="B25" s="102"/>
      <c r="C25" s="1266"/>
      <c r="E25" s="99"/>
      <c r="F25" s="102"/>
      <c r="G25" s="1266"/>
      <c r="H25" s="1263"/>
      <c r="I25" s="99"/>
      <c r="J25" s="102"/>
      <c r="K25" s="2368"/>
      <c r="M25" s="99"/>
      <c r="N25" s="102"/>
      <c r="O25" s="1275"/>
      <c r="Q25" s="99"/>
      <c r="R25" s="102"/>
      <c r="S25" s="1265"/>
      <c r="T25" s="1267"/>
    </row>
    <row r="26" spans="1:20" s="2" customFormat="1" ht="12" hidden="1">
      <c r="A26" s="1269"/>
      <c r="B26" s="107"/>
      <c r="C26" s="1270"/>
      <c r="E26" s="1269"/>
      <c r="F26" s="107"/>
      <c r="G26" s="1270"/>
      <c r="H26" s="1263"/>
      <c r="I26" s="99"/>
      <c r="J26" s="1276"/>
      <c r="K26" s="2368"/>
      <c r="M26" s="1269"/>
      <c r="N26" s="107"/>
      <c r="O26" s="1275"/>
      <c r="Q26" s="1269"/>
      <c r="R26" s="107"/>
      <c r="S26" s="1265"/>
      <c r="T26" s="1271"/>
    </row>
    <row r="27" spans="1:20" s="2" customFormat="1" ht="12" hidden="1">
      <c r="A27" s="103"/>
      <c r="B27" s="104"/>
      <c r="C27" s="1261"/>
      <c r="E27" s="99"/>
      <c r="F27" s="1272"/>
      <c r="G27" s="1266"/>
      <c r="H27" s="1263"/>
      <c r="I27" s="103"/>
      <c r="J27" s="104"/>
      <c r="K27" s="2367"/>
      <c r="M27" s="99"/>
      <c r="N27" s="1272"/>
      <c r="O27" s="1273"/>
      <c r="Q27" s="99"/>
      <c r="R27" s="1272"/>
      <c r="S27" s="1274"/>
      <c r="T27" s="1267"/>
    </row>
    <row r="28" spans="1:20" s="2" customFormat="1" ht="12" hidden="1">
      <c r="A28" s="101"/>
      <c r="B28" s="102"/>
      <c r="C28" s="1266"/>
      <c r="E28" s="101"/>
      <c r="F28" s="102"/>
      <c r="G28" s="1266"/>
      <c r="H28" s="1263"/>
      <c r="I28" s="101"/>
      <c r="J28" s="102"/>
      <c r="K28" s="2368"/>
      <c r="M28" s="101"/>
      <c r="N28" s="102"/>
      <c r="O28" s="1275"/>
      <c r="Q28" s="101"/>
      <c r="R28" s="102"/>
      <c r="S28" s="1265"/>
      <c r="T28" s="1267"/>
    </row>
    <row r="29" spans="1:20" s="2" customFormat="1" ht="12" hidden="1">
      <c r="A29" s="99"/>
      <c r="B29" s="102"/>
      <c r="C29" s="1266"/>
      <c r="E29" s="99"/>
      <c r="F29" s="102"/>
      <c r="G29" s="1266"/>
      <c r="H29" s="1263"/>
      <c r="I29" s="99"/>
      <c r="J29" s="102"/>
      <c r="K29" s="2368"/>
      <c r="M29" s="99"/>
      <c r="N29" s="102"/>
      <c r="O29" s="1275"/>
      <c r="Q29" s="99"/>
      <c r="R29" s="102"/>
      <c r="S29" s="1265"/>
      <c r="T29" s="1267"/>
    </row>
    <row r="30" spans="1:20" s="2" customFormat="1" ht="12" hidden="1">
      <c r="A30" s="1269"/>
      <c r="B30" s="107"/>
      <c r="C30" s="1270"/>
      <c r="E30" s="99"/>
      <c r="F30" s="1276"/>
      <c r="G30" s="1266"/>
      <c r="H30" s="1263"/>
      <c r="I30" s="1269"/>
      <c r="J30" s="107"/>
      <c r="K30" s="2369"/>
      <c r="M30" s="99"/>
      <c r="N30" s="1276"/>
      <c r="O30" s="1277"/>
      <c r="Q30" s="99"/>
      <c r="R30" s="1276"/>
      <c r="S30" s="1278"/>
      <c r="T30" s="1267"/>
    </row>
    <row r="31" spans="1:20" s="2" customFormat="1" ht="12" hidden="1">
      <c r="A31" s="99"/>
      <c r="B31" s="1272"/>
      <c r="C31" s="1266"/>
      <c r="E31" s="103"/>
      <c r="F31" s="104"/>
      <c r="G31" s="1261"/>
      <c r="H31" s="1263"/>
      <c r="I31" s="99"/>
      <c r="J31" s="1272"/>
      <c r="K31" s="2368"/>
      <c r="M31" s="103"/>
      <c r="N31" s="104"/>
      <c r="O31" s="1275"/>
      <c r="Q31" s="103"/>
      <c r="R31" s="104"/>
      <c r="S31" s="1265"/>
      <c r="T31" s="1262"/>
    </row>
    <row r="32" spans="1:20" s="2" customFormat="1" ht="12" hidden="1">
      <c r="A32" s="101"/>
      <c r="B32" s="102"/>
      <c r="C32" s="1266"/>
      <c r="E32" s="101"/>
      <c r="F32" s="102"/>
      <c r="G32" s="1266"/>
      <c r="H32" s="1263"/>
      <c r="I32" s="101"/>
      <c r="J32" s="102"/>
      <c r="K32" s="2368"/>
      <c r="M32" s="101"/>
      <c r="N32" s="102"/>
      <c r="O32" s="1275"/>
      <c r="Q32" s="101"/>
      <c r="R32" s="102"/>
      <c r="S32" s="1265"/>
      <c r="T32" s="1267"/>
    </row>
    <row r="33" spans="1:20" s="2" customFormat="1" ht="12" hidden="1">
      <c r="A33" s="99"/>
      <c r="B33" s="102"/>
      <c r="C33" s="1266"/>
      <c r="E33" s="99"/>
      <c r="F33" s="102"/>
      <c r="G33" s="1266"/>
      <c r="H33" s="1263"/>
      <c r="I33" s="99"/>
      <c r="J33" s="102"/>
      <c r="K33" s="2368"/>
      <c r="M33" s="99"/>
      <c r="N33" s="102"/>
      <c r="O33" s="1275"/>
      <c r="Q33" s="99"/>
      <c r="R33" s="102"/>
      <c r="S33" s="1265"/>
      <c r="T33" s="1267"/>
    </row>
    <row r="34" spans="1:20" s="2" customFormat="1" ht="12" hidden="1">
      <c r="A34" s="99"/>
      <c r="B34" s="1276"/>
      <c r="C34" s="1266"/>
      <c r="E34" s="1269"/>
      <c r="F34" s="107"/>
      <c r="G34" s="1270"/>
      <c r="H34" s="1263"/>
      <c r="I34" s="99"/>
      <c r="J34" s="1276"/>
      <c r="K34" s="2368"/>
      <c r="M34" s="1269"/>
      <c r="N34" s="107"/>
      <c r="O34" s="1275"/>
      <c r="Q34" s="1269"/>
      <c r="R34" s="107"/>
      <c r="S34" s="1265"/>
      <c r="T34" s="1271"/>
    </row>
    <row r="35" spans="1:20" s="2" customFormat="1" ht="12" hidden="1">
      <c r="A35" s="103"/>
      <c r="B35" s="104"/>
      <c r="C35" s="1261"/>
      <c r="E35" s="99"/>
      <c r="F35" s="1272"/>
      <c r="G35" s="1266"/>
      <c r="H35" s="1263"/>
      <c r="I35" s="103"/>
      <c r="J35" s="104"/>
      <c r="K35" s="2367"/>
      <c r="M35" s="99"/>
      <c r="N35" s="1272"/>
      <c r="O35" s="1273"/>
      <c r="Q35" s="99"/>
      <c r="R35" s="1272"/>
      <c r="S35" s="1274"/>
      <c r="T35" s="1267"/>
    </row>
    <row r="36" spans="1:20" s="2" customFormat="1" ht="12" hidden="1">
      <c r="A36" s="101"/>
      <c r="B36" s="102"/>
      <c r="C36" s="1266"/>
      <c r="E36" s="101"/>
      <c r="F36" s="102"/>
      <c r="G36" s="1266"/>
      <c r="H36" s="1263"/>
      <c r="I36" s="101"/>
      <c r="J36" s="102"/>
      <c r="K36" s="2368"/>
      <c r="M36" s="101"/>
      <c r="N36" s="102"/>
      <c r="O36" s="1275"/>
      <c r="Q36" s="101"/>
      <c r="R36" s="102"/>
      <c r="S36" s="1265"/>
      <c r="T36" s="1267"/>
    </row>
    <row r="37" spans="1:20" s="2" customFormat="1" ht="12" hidden="1">
      <c r="A37" s="99"/>
      <c r="B37" s="102"/>
      <c r="C37" s="1266"/>
      <c r="E37" s="99"/>
      <c r="F37" s="102"/>
      <c r="G37" s="1266"/>
      <c r="H37" s="1263"/>
      <c r="I37" s="99"/>
      <c r="J37" s="102"/>
      <c r="K37" s="2368"/>
      <c r="M37" s="99"/>
      <c r="N37" s="102"/>
      <c r="O37" s="1275"/>
      <c r="Q37" s="99"/>
      <c r="R37" s="102"/>
      <c r="S37" s="1265"/>
      <c r="T37" s="1267"/>
    </row>
    <row r="38" spans="1:20" s="2" customFormat="1" ht="12" hidden="1">
      <c r="A38" s="1269"/>
      <c r="B38" s="107"/>
      <c r="C38" s="1270"/>
      <c r="E38" s="99"/>
      <c r="F38" s="1276"/>
      <c r="G38" s="1266"/>
      <c r="H38" s="1263"/>
      <c r="I38" s="1269"/>
      <c r="J38" s="107"/>
      <c r="K38" s="2369"/>
      <c r="M38" s="99"/>
      <c r="N38" s="1276"/>
      <c r="O38" s="1277"/>
      <c r="Q38" s="99"/>
      <c r="R38" s="1276"/>
      <c r="S38" s="1278"/>
      <c r="T38" s="1267"/>
    </row>
    <row r="39" spans="1:20" s="2" customFormat="1" ht="12" hidden="1">
      <c r="A39" s="99"/>
      <c r="B39" s="1272"/>
      <c r="C39" s="1266"/>
      <c r="E39" s="103"/>
      <c r="F39" s="104"/>
      <c r="G39" s="1261"/>
      <c r="H39" s="1263"/>
      <c r="I39" s="99"/>
      <c r="J39" s="1272"/>
      <c r="K39" s="2368"/>
      <c r="M39" s="103"/>
      <c r="N39" s="104"/>
      <c r="O39" s="1275"/>
      <c r="Q39" s="103"/>
      <c r="R39" s="104"/>
      <c r="S39" s="1265"/>
      <c r="T39" s="1262"/>
    </row>
    <row r="40" spans="1:20" s="2" customFormat="1" ht="12" hidden="1">
      <c r="A40" s="101"/>
      <c r="B40" s="102"/>
      <c r="C40" s="1266"/>
      <c r="E40" s="101"/>
      <c r="F40" s="102"/>
      <c r="G40" s="1266"/>
      <c r="H40" s="1263"/>
      <c r="I40" s="101"/>
      <c r="J40" s="102"/>
      <c r="K40" s="2368"/>
      <c r="M40" s="101"/>
      <c r="N40" s="102"/>
      <c r="O40" s="1275"/>
      <c r="Q40" s="101"/>
      <c r="R40" s="102"/>
      <c r="S40" s="1265"/>
      <c r="T40" s="1267"/>
    </row>
    <row r="41" spans="1:20" s="2" customFormat="1" ht="12" hidden="1">
      <c r="A41" s="99"/>
      <c r="B41" s="102"/>
      <c r="C41" s="1266"/>
      <c r="E41" s="99"/>
      <c r="F41" s="102"/>
      <c r="G41" s="1266"/>
      <c r="H41" s="1263"/>
      <c r="I41" s="99"/>
      <c r="J41" s="102"/>
      <c r="K41" s="2368"/>
      <c r="M41" s="99"/>
      <c r="N41" s="102"/>
      <c r="O41" s="1275"/>
      <c r="Q41" s="99"/>
      <c r="R41" s="102"/>
      <c r="S41" s="1265"/>
      <c r="T41" s="1267"/>
    </row>
    <row r="42" spans="1:20" s="2" customFormat="1" ht="12" hidden="1">
      <c r="A42" s="99"/>
      <c r="B42" s="1276"/>
      <c r="C42" s="1266"/>
      <c r="E42" s="1269"/>
      <c r="F42" s="107"/>
      <c r="G42" s="1270"/>
      <c r="H42" s="1263"/>
      <c r="I42" s="99"/>
      <c r="J42" s="1276"/>
      <c r="K42" s="2368"/>
      <c r="M42" s="1269"/>
      <c r="N42" s="107"/>
      <c r="O42" s="1275"/>
      <c r="Q42" s="1269"/>
      <c r="R42" s="107"/>
      <c r="S42" s="1265"/>
      <c r="T42" s="1271"/>
    </row>
    <row r="43" spans="1:20" s="2" customFormat="1" ht="12" hidden="1">
      <c r="A43" s="103"/>
      <c r="B43" s="104"/>
      <c r="C43" s="1261"/>
      <c r="E43" s="99"/>
      <c r="F43" s="1272"/>
      <c r="G43" s="1266"/>
      <c r="H43" s="1263"/>
      <c r="I43" s="103"/>
      <c r="J43" s="104"/>
      <c r="K43" s="2367"/>
      <c r="M43" s="99"/>
      <c r="N43" s="1272"/>
      <c r="O43" s="1273"/>
      <c r="Q43" s="99"/>
      <c r="R43" s="1272"/>
      <c r="S43" s="1274"/>
      <c r="T43" s="1267"/>
    </row>
    <row r="44" spans="1:20" s="2" customFormat="1" ht="12" hidden="1">
      <c r="A44" s="101"/>
      <c r="B44" s="102"/>
      <c r="C44" s="1266"/>
      <c r="E44" s="101"/>
      <c r="F44" s="102"/>
      <c r="G44" s="1266"/>
      <c r="H44" s="1263"/>
      <c r="I44" s="101"/>
      <c r="J44" s="102"/>
      <c r="K44" s="2368"/>
      <c r="M44" s="101"/>
      <c r="N44" s="102"/>
      <c r="O44" s="1275"/>
      <c r="Q44" s="101"/>
      <c r="R44" s="102"/>
      <c r="S44" s="1265"/>
      <c r="T44" s="1267"/>
    </row>
    <row r="45" spans="1:20" s="2" customFormat="1" ht="12" hidden="1">
      <c r="A45" s="99"/>
      <c r="B45" s="102"/>
      <c r="C45" s="1266"/>
      <c r="E45" s="99"/>
      <c r="F45" s="102"/>
      <c r="G45" s="1266"/>
      <c r="H45" s="1263"/>
      <c r="I45" s="99"/>
      <c r="J45" s="102"/>
      <c r="K45" s="2368"/>
      <c r="M45" s="99"/>
      <c r="N45" s="102"/>
      <c r="O45" s="1275"/>
      <c r="Q45" s="99"/>
      <c r="R45" s="102"/>
      <c r="S45" s="1265"/>
      <c r="T45" s="1267"/>
    </row>
    <row r="46" spans="1:20" s="2" customFormat="1" ht="12" hidden="1">
      <c r="A46" s="1279"/>
      <c r="B46" s="107"/>
      <c r="C46" s="1270"/>
      <c r="E46" s="1280"/>
      <c r="F46" s="1276"/>
      <c r="G46" s="1266"/>
      <c r="H46" s="1263"/>
      <c r="I46" s="1279"/>
      <c r="J46" s="107"/>
      <c r="K46" s="2369"/>
      <c r="M46" s="1280"/>
      <c r="N46" s="1276"/>
      <c r="O46" s="1277"/>
      <c r="Q46" s="1280"/>
      <c r="R46" s="1276"/>
      <c r="S46" s="1278"/>
      <c r="T46" s="1267"/>
    </row>
    <row r="47" spans="1:20" s="2" customFormat="1" ht="12" hidden="1">
      <c r="A47" s="99"/>
      <c r="B47" s="1272"/>
      <c r="C47" s="1266"/>
      <c r="E47" s="103"/>
      <c r="F47" s="104"/>
      <c r="G47" s="1261"/>
      <c r="H47" s="1263"/>
      <c r="I47" s="99"/>
      <c r="J47" s="1272"/>
      <c r="K47" s="2368"/>
      <c r="M47" s="103"/>
      <c r="N47" s="104"/>
      <c r="O47" s="1275"/>
      <c r="Q47" s="103"/>
      <c r="R47" s="104"/>
      <c r="S47" s="1265"/>
      <c r="T47" s="1262"/>
    </row>
    <row r="48" spans="1:20" s="2" customFormat="1" ht="12" hidden="1">
      <c r="A48" s="101"/>
      <c r="B48" s="102"/>
      <c r="C48" s="1266"/>
      <c r="E48" s="101"/>
      <c r="F48" s="102"/>
      <c r="G48" s="1266"/>
      <c r="H48" s="1263"/>
      <c r="I48" s="101"/>
      <c r="J48" s="102"/>
      <c r="K48" s="2368"/>
      <c r="M48" s="101"/>
      <c r="N48" s="102"/>
      <c r="O48" s="1275"/>
      <c r="Q48" s="101"/>
      <c r="R48" s="102"/>
      <c r="S48" s="1265"/>
      <c r="T48" s="1267"/>
    </row>
    <row r="49" spans="1:20" s="2" customFormat="1" ht="12" hidden="1">
      <c r="A49" s="99"/>
      <c r="B49" s="102"/>
      <c r="C49" s="1266"/>
      <c r="E49" s="99"/>
      <c r="F49" s="102"/>
      <c r="G49" s="1266"/>
      <c r="H49" s="1263"/>
      <c r="I49" s="99"/>
      <c r="J49" s="102"/>
      <c r="K49" s="2368"/>
      <c r="M49" s="99"/>
      <c r="N49" s="102"/>
      <c r="O49" s="1275"/>
      <c r="Q49" s="99"/>
      <c r="R49" s="102"/>
      <c r="S49" s="1265"/>
      <c r="T49" s="1267"/>
    </row>
    <row r="50" spans="1:20" s="2" customFormat="1" ht="12" hidden="1">
      <c r="A50" s="1280"/>
      <c r="B50" s="1276"/>
      <c r="C50" s="1266"/>
      <c r="E50" s="1279"/>
      <c r="F50" s="107"/>
      <c r="G50" s="1270"/>
      <c r="H50" s="1263"/>
      <c r="I50" s="1280"/>
      <c r="J50" s="1276"/>
      <c r="K50" s="2368"/>
      <c r="M50" s="1279"/>
      <c r="N50" s="107"/>
      <c r="O50" s="1275"/>
      <c r="Q50" s="1279"/>
      <c r="R50" s="107"/>
      <c r="S50" s="1265"/>
      <c r="T50" s="1271"/>
    </row>
    <row r="51" spans="1:20" s="2" customFormat="1" ht="12">
      <c r="A51" s="103" t="s">
        <v>637</v>
      </c>
      <c r="B51" s="104" t="s">
        <v>2172</v>
      </c>
      <c r="C51" s="1281">
        <v>3553309</v>
      </c>
      <c r="E51" s="99" t="s">
        <v>637</v>
      </c>
      <c r="F51" s="1272" t="s">
        <v>2172</v>
      </c>
      <c r="G51" s="1285">
        <v>3265909</v>
      </c>
      <c r="H51" s="1263"/>
      <c r="I51" s="103" t="s">
        <v>637</v>
      </c>
      <c r="J51" s="104" t="s">
        <v>2172</v>
      </c>
      <c r="K51" s="2370" t="s">
        <v>242</v>
      </c>
      <c r="M51" s="99" t="s">
        <v>637</v>
      </c>
      <c r="N51" s="1272" t="s">
        <v>2172</v>
      </c>
      <c r="O51" s="1283" t="s">
        <v>242</v>
      </c>
      <c r="Q51" s="99" t="s">
        <v>637</v>
      </c>
      <c r="R51" s="1272" t="s">
        <v>2172</v>
      </c>
      <c r="S51" s="1284">
        <v>108.8</v>
      </c>
      <c r="T51" s="1282">
        <v>2635</v>
      </c>
    </row>
    <row r="52" spans="1:20" s="2" customFormat="1" ht="12">
      <c r="A52" s="101">
        <v>-2001</v>
      </c>
      <c r="B52" s="102" t="s">
        <v>2173</v>
      </c>
      <c r="C52" s="1285">
        <v>3347135</v>
      </c>
      <c r="E52" s="101">
        <v>-2001</v>
      </c>
      <c r="F52" s="102" t="s">
        <v>2173</v>
      </c>
      <c r="G52" s="1285">
        <v>3084917</v>
      </c>
      <c r="H52" s="1263"/>
      <c r="I52" s="101">
        <v>-2001</v>
      </c>
      <c r="J52" s="102" t="s">
        <v>2173</v>
      </c>
      <c r="K52" s="2371" t="s">
        <v>242</v>
      </c>
      <c r="M52" s="101">
        <v>-2001</v>
      </c>
      <c r="N52" s="102" t="s">
        <v>2173</v>
      </c>
      <c r="O52" s="1286" t="s">
        <v>242</v>
      </c>
      <c r="Q52" s="101">
        <v>-2001</v>
      </c>
      <c r="R52" s="102" t="s">
        <v>2173</v>
      </c>
      <c r="S52" s="1287">
        <v>108.5</v>
      </c>
      <c r="T52" s="1282">
        <v>2616</v>
      </c>
    </row>
    <row r="53" spans="1:20" s="2" customFormat="1" ht="12">
      <c r="A53" s="99"/>
      <c r="B53" s="102" t="s">
        <v>2174</v>
      </c>
      <c r="C53" s="1285">
        <v>4014209</v>
      </c>
      <c r="E53" s="99"/>
      <c r="F53" s="102" t="s">
        <v>2174</v>
      </c>
      <c r="G53" s="1285">
        <v>3716860</v>
      </c>
      <c r="H53" s="1263"/>
      <c r="I53" s="99"/>
      <c r="J53" s="102" t="s">
        <v>2174</v>
      </c>
      <c r="K53" s="2371" t="s">
        <v>242</v>
      </c>
      <c r="M53" s="99"/>
      <c r="N53" s="102" t="s">
        <v>2174</v>
      </c>
      <c r="O53" s="1286" t="s">
        <v>242</v>
      </c>
      <c r="Q53" s="99"/>
      <c r="R53" s="102" t="s">
        <v>2174</v>
      </c>
      <c r="S53" s="1287">
        <v>108</v>
      </c>
      <c r="T53" s="1282">
        <v>2602</v>
      </c>
    </row>
    <row r="54" spans="1:20" s="2" customFormat="1" ht="12">
      <c r="A54" s="1279"/>
      <c r="B54" s="107" t="s">
        <v>2287</v>
      </c>
      <c r="C54" s="1288">
        <v>2615103</v>
      </c>
      <c r="E54" s="1280"/>
      <c r="F54" s="1276" t="s">
        <v>2287</v>
      </c>
      <c r="G54" s="1285">
        <v>2439462</v>
      </c>
      <c r="H54" s="1263"/>
      <c r="I54" s="1279"/>
      <c r="J54" s="107" t="s">
        <v>2287</v>
      </c>
      <c r="K54" s="2372" t="s">
        <v>242</v>
      </c>
      <c r="M54" s="1280"/>
      <c r="N54" s="1276" t="s">
        <v>2287</v>
      </c>
      <c r="O54" s="1289" t="s">
        <v>242</v>
      </c>
      <c r="Q54" s="1280"/>
      <c r="R54" s="1276" t="s">
        <v>2287</v>
      </c>
      <c r="S54" s="1290">
        <v>107.2</v>
      </c>
      <c r="T54" s="1282">
        <v>2585</v>
      </c>
    </row>
    <row r="55" spans="1:20" s="2" customFormat="1" ht="12">
      <c r="A55" s="99" t="s">
        <v>88</v>
      </c>
      <c r="B55" s="1272" t="s">
        <v>2172</v>
      </c>
      <c r="C55" s="1285">
        <v>3390537</v>
      </c>
      <c r="E55" s="103" t="s">
        <v>88</v>
      </c>
      <c r="F55" s="104" t="s">
        <v>2172</v>
      </c>
      <c r="G55" s="1281">
        <v>3165768</v>
      </c>
      <c r="H55" s="1263"/>
      <c r="I55" s="99" t="s">
        <v>88</v>
      </c>
      <c r="J55" s="1272" t="s">
        <v>2172</v>
      </c>
      <c r="K55" s="2373">
        <v>-4.5999999999999996</v>
      </c>
      <c r="M55" s="103" t="s">
        <v>88</v>
      </c>
      <c r="N55" s="104" t="s">
        <v>2172</v>
      </c>
      <c r="O55" s="1292">
        <v>-3.1</v>
      </c>
      <c r="Q55" s="103" t="s">
        <v>88</v>
      </c>
      <c r="R55" s="104" t="s">
        <v>2172</v>
      </c>
      <c r="S55" s="1287">
        <v>107.1</v>
      </c>
      <c r="T55" s="1291">
        <v>2615</v>
      </c>
    </row>
    <row r="56" spans="1:20" s="2" customFormat="1" ht="12">
      <c r="A56" s="101">
        <v>-2002</v>
      </c>
      <c r="B56" s="102" t="s">
        <v>2173</v>
      </c>
      <c r="C56" s="1285">
        <v>3029115</v>
      </c>
      <c r="E56" s="101">
        <v>-2002</v>
      </c>
      <c r="F56" s="102" t="s">
        <v>2173</v>
      </c>
      <c r="G56" s="1285">
        <v>2838908</v>
      </c>
      <c r="H56" s="1263"/>
      <c r="I56" s="101">
        <v>-2002</v>
      </c>
      <c r="J56" s="102" t="s">
        <v>2173</v>
      </c>
      <c r="K56" s="2373">
        <v>-9.5</v>
      </c>
      <c r="M56" s="101">
        <v>-2002</v>
      </c>
      <c r="N56" s="102" t="s">
        <v>2173</v>
      </c>
      <c r="O56" s="1292">
        <v>-8</v>
      </c>
      <c r="Q56" s="101">
        <v>-2002</v>
      </c>
      <c r="R56" s="102" t="s">
        <v>2173</v>
      </c>
      <c r="S56" s="1287">
        <v>106.7</v>
      </c>
      <c r="T56" s="1282">
        <v>2591</v>
      </c>
    </row>
    <row r="57" spans="1:20" s="2" customFormat="1" ht="12">
      <c r="A57" s="99"/>
      <c r="B57" s="102" t="s">
        <v>2174</v>
      </c>
      <c r="C57" s="1285">
        <v>3705658</v>
      </c>
      <c r="E57" s="99"/>
      <c r="F57" s="102" t="s">
        <v>2174</v>
      </c>
      <c r="G57" s="1285">
        <v>3472969</v>
      </c>
      <c r="H57" s="1263"/>
      <c r="I57" s="99"/>
      <c r="J57" s="102" t="s">
        <v>2174</v>
      </c>
      <c r="K57" s="2373">
        <v>-7.7</v>
      </c>
      <c r="M57" s="99"/>
      <c r="N57" s="102" t="s">
        <v>2174</v>
      </c>
      <c r="O57" s="1292">
        <v>-6.6</v>
      </c>
      <c r="Q57" s="99"/>
      <c r="R57" s="102" t="s">
        <v>2174</v>
      </c>
      <c r="S57" s="1287">
        <v>106.7</v>
      </c>
      <c r="T57" s="1282">
        <v>2576</v>
      </c>
    </row>
    <row r="58" spans="1:20" s="2" customFormat="1" ht="12">
      <c r="A58" s="1280"/>
      <c r="B58" s="1276" t="s">
        <v>2288</v>
      </c>
      <c r="C58" s="1285">
        <v>2725154</v>
      </c>
      <c r="E58" s="1279"/>
      <c r="F58" s="107" t="s">
        <v>2288</v>
      </c>
      <c r="G58" s="1288">
        <v>2566058</v>
      </c>
      <c r="H58" s="1263"/>
      <c r="I58" s="1280"/>
      <c r="J58" s="1276" t="s">
        <v>2288</v>
      </c>
      <c r="K58" s="2373">
        <v>4.2</v>
      </c>
      <c r="M58" s="1279"/>
      <c r="N58" s="107" t="s">
        <v>2288</v>
      </c>
      <c r="O58" s="1292">
        <v>5.2</v>
      </c>
      <c r="Q58" s="1279"/>
      <c r="R58" s="107" t="s">
        <v>2288</v>
      </c>
      <c r="S58" s="1287">
        <v>106.2</v>
      </c>
      <c r="T58" s="1293">
        <v>2564</v>
      </c>
    </row>
    <row r="59" spans="1:20" s="2" customFormat="1" ht="12">
      <c r="A59" s="103" t="s">
        <v>89</v>
      </c>
      <c r="B59" s="104" t="s">
        <v>2172</v>
      </c>
      <c r="C59" s="1281">
        <v>3135999</v>
      </c>
      <c r="E59" s="99" t="s">
        <v>89</v>
      </c>
      <c r="F59" s="1272" t="s">
        <v>2172</v>
      </c>
      <c r="G59" s="1285">
        <v>2955701</v>
      </c>
      <c r="H59" s="1263"/>
      <c r="I59" s="103" t="s">
        <v>89</v>
      </c>
      <c r="J59" s="104" t="s">
        <v>2172</v>
      </c>
      <c r="K59" s="2374">
        <v>-7.5</v>
      </c>
      <c r="M59" s="99" t="s">
        <v>89</v>
      </c>
      <c r="N59" s="1272" t="s">
        <v>2172</v>
      </c>
      <c r="O59" s="1294">
        <v>-6.6</v>
      </c>
      <c r="Q59" s="99" t="s">
        <v>89</v>
      </c>
      <c r="R59" s="1272" t="s">
        <v>2172</v>
      </c>
      <c r="S59" s="1284">
        <v>106.1</v>
      </c>
      <c r="T59" s="1282">
        <v>2600</v>
      </c>
    </row>
    <row r="60" spans="1:20" s="2" customFormat="1" ht="12">
      <c r="A60" s="101">
        <v>-2003</v>
      </c>
      <c r="B60" s="102" t="s">
        <v>2173</v>
      </c>
      <c r="C60" s="1285">
        <v>2911085</v>
      </c>
      <c r="E60" s="101">
        <v>-2003</v>
      </c>
      <c r="F60" s="102" t="s">
        <v>2173</v>
      </c>
      <c r="G60" s="1285">
        <v>2743718</v>
      </c>
      <c r="H60" s="1263"/>
      <c r="I60" s="101">
        <v>-2003</v>
      </c>
      <c r="J60" s="102" t="s">
        <v>2173</v>
      </c>
      <c r="K60" s="2373">
        <v>-3.9</v>
      </c>
      <c r="M60" s="101">
        <v>-2003</v>
      </c>
      <c r="N60" s="102" t="s">
        <v>2173</v>
      </c>
      <c r="O60" s="1292">
        <v>-3.4</v>
      </c>
      <c r="Q60" s="101">
        <v>-2003</v>
      </c>
      <c r="R60" s="102" t="s">
        <v>2173</v>
      </c>
      <c r="S60" s="1287">
        <v>106.1</v>
      </c>
      <c r="T60" s="1282">
        <v>2589</v>
      </c>
    </row>
    <row r="61" spans="1:20" s="2" customFormat="1" ht="12">
      <c r="A61" s="99"/>
      <c r="B61" s="102" t="s">
        <v>2174</v>
      </c>
      <c r="C61" s="1285">
        <v>3530674</v>
      </c>
      <c r="E61" s="99"/>
      <c r="F61" s="102" t="s">
        <v>2174</v>
      </c>
      <c r="G61" s="1285">
        <v>3330825</v>
      </c>
      <c r="H61" s="1263"/>
      <c r="I61" s="99"/>
      <c r="J61" s="102" t="s">
        <v>2174</v>
      </c>
      <c r="K61" s="2373">
        <v>-4.7</v>
      </c>
      <c r="M61" s="99"/>
      <c r="N61" s="102" t="s">
        <v>2174</v>
      </c>
      <c r="O61" s="1292">
        <v>-4.0999999999999996</v>
      </c>
      <c r="Q61" s="99"/>
      <c r="R61" s="102" t="s">
        <v>2174</v>
      </c>
      <c r="S61" s="1287">
        <v>106</v>
      </c>
      <c r="T61" s="1282">
        <v>2571</v>
      </c>
    </row>
    <row r="62" spans="1:20" s="2" customFormat="1" ht="12">
      <c r="A62" s="106"/>
      <c r="B62" s="107" t="s">
        <v>2289</v>
      </c>
      <c r="C62" s="1288">
        <v>2675155</v>
      </c>
      <c r="E62" s="505"/>
      <c r="F62" s="1276" t="s">
        <v>2289</v>
      </c>
      <c r="G62" s="1285">
        <v>2528502</v>
      </c>
      <c r="H62" s="1263"/>
      <c r="I62" s="106"/>
      <c r="J62" s="107" t="s">
        <v>2289</v>
      </c>
      <c r="K62" s="2375">
        <v>-1.8</v>
      </c>
      <c r="M62" s="505"/>
      <c r="N62" s="1276" t="s">
        <v>2289</v>
      </c>
      <c r="O62" s="1295">
        <v>-1.5</v>
      </c>
      <c r="Q62" s="505"/>
      <c r="R62" s="1276" t="s">
        <v>2289</v>
      </c>
      <c r="S62" s="1290">
        <v>105.8</v>
      </c>
      <c r="T62" s="1282">
        <v>2563</v>
      </c>
    </row>
    <row r="63" spans="1:20" s="2" customFormat="1" ht="12">
      <c r="A63" s="99" t="s">
        <v>2290</v>
      </c>
      <c r="B63" s="1272" t="s">
        <v>2172</v>
      </c>
      <c r="C63" s="1285">
        <v>3196915</v>
      </c>
      <c r="E63" s="103" t="s">
        <v>2290</v>
      </c>
      <c r="F63" s="104" t="s">
        <v>2172</v>
      </c>
      <c r="G63" s="1281">
        <v>3044681</v>
      </c>
      <c r="H63" s="1263"/>
      <c r="I63" s="99" t="s">
        <v>2290</v>
      </c>
      <c r="J63" s="1272" t="s">
        <v>2172</v>
      </c>
      <c r="K63" s="2373">
        <v>1.9</v>
      </c>
      <c r="M63" s="103" t="s">
        <v>2290</v>
      </c>
      <c r="N63" s="104" t="s">
        <v>2172</v>
      </c>
      <c r="O63" s="1292">
        <v>3</v>
      </c>
      <c r="Q63" s="103" t="s">
        <v>2290</v>
      </c>
      <c r="R63" s="104" t="s">
        <v>2172</v>
      </c>
      <c r="S63" s="1287">
        <v>105</v>
      </c>
      <c r="T63" s="1291">
        <v>2607</v>
      </c>
    </row>
    <row r="64" spans="1:20" s="2" customFormat="1" ht="12">
      <c r="A64" s="101">
        <v>-2004</v>
      </c>
      <c r="B64" s="102" t="s">
        <v>2173</v>
      </c>
      <c r="C64" s="1285">
        <v>2802083</v>
      </c>
      <c r="E64" s="101">
        <v>-2004</v>
      </c>
      <c r="F64" s="102" t="s">
        <v>2173</v>
      </c>
      <c r="G64" s="1285">
        <v>2663577</v>
      </c>
      <c r="H64" s="1263"/>
      <c r="I64" s="101">
        <v>-2004</v>
      </c>
      <c r="J64" s="102" t="s">
        <v>2173</v>
      </c>
      <c r="K64" s="2373">
        <v>-3.7</v>
      </c>
      <c r="M64" s="101">
        <v>-2004</v>
      </c>
      <c r="N64" s="102" t="s">
        <v>2173</v>
      </c>
      <c r="O64" s="1292">
        <v>-2.9</v>
      </c>
      <c r="Q64" s="101">
        <v>-2004</v>
      </c>
      <c r="R64" s="102" t="s">
        <v>2173</v>
      </c>
      <c r="S64" s="1287">
        <v>105.2</v>
      </c>
      <c r="T64" s="1282">
        <v>2593</v>
      </c>
    </row>
    <row r="65" spans="1:20" s="2" customFormat="1" ht="12">
      <c r="A65" s="99"/>
      <c r="B65" s="102" t="s">
        <v>2174</v>
      </c>
      <c r="C65" s="1285">
        <v>3660426</v>
      </c>
      <c r="E65" s="99"/>
      <c r="F65" s="102" t="s">
        <v>2174</v>
      </c>
      <c r="G65" s="1285">
        <v>3453232</v>
      </c>
      <c r="H65" s="1263"/>
      <c r="I65" s="99"/>
      <c r="J65" s="102" t="s">
        <v>2174</v>
      </c>
      <c r="K65" s="2373">
        <v>3.7</v>
      </c>
      <c r="M65" s="99"/>
      <c r="N65" s="102" t="s">
        <v>2174</v>
      </c>
      <c r="O65" s="1292">
        <v>3.7</v>
      </c>
      <c r="Q65" s="99"/>
      <c r="R65" s="102" t="s">
        <v>2174</v>
      </c>
      <c r="S65" s="1287">
        <v>106</v>
      </c>
      <c r="T65" s="1282">
        <v>2586</v>
      </c>
    </row>
    <row r="66" spans="1:20" s="2" customFormat="1" ht="12">
      <c r="A66" s="505"/>
      <c r="B66" s="1276" t="s">
        <v>2291</v>
      </c>
      <c r="C66" s="1285">
        <v>2444499</v>
      </c>
      <c r="E66" s="106"/>
      <c r="F66" s="107" t="s">
        <v>2291</v>
      </c>
      <c r="G66" s="1288">
        <v>2325879</v>
      </c>
      <c r="H66" s="1263"/>
      <c r="I66" s="505"/>
      <c r="J66" s="1276" t="s">
        <v>2291</v>
      </c>
      <c r="K66" s="2373">
        <v>-8.6</v>
      </c>
      <c r="M66" s="106"/>
      <c r="N66" s="107" t="s">
        <v>2291</v>
      </c>
      <c r="O66" s="1292">
        <v>-8</v>
      </c>
      <c r="Q66" s="106"/>
      <c r="R66" s="107" t="s">
        <v>2291</v>
      </c>
      <c r="S66" s="1287">
        <v>105.1</v>
      </c>
      <c r="T66" s="1293">
        <v>2578</v>
      </c>
    </row>
    <row r="67" spans="1:20" s="2" customFormat="1" ht="12">
      <c r="A67" s="103" t="s">
        <v>2292</v>
      </c>
      <c r="B67" s="104" t="s">
        <v>2172</v>
      </c>
      <c r="C67" s="1281">
        <v>2867835</v>
      </c>
      <c r="E67" s="99" t="s">
        <v>2292</v>
      </c>
      <c r="F67" s="1272" t="s">
        <v>2172</v>
      </c>
      <c r="G67" s="1285">
        <v>2739097</v>
      </c>
      <c r="H67" s="1263"/>
      <c r="I67" s="103" t="s">
        <v>2292</v>
      </c>
      <c r="J67" s="104" t="s">
        <v>2172</v>
      </c>
      <c r="K67" s="2374">
        <v>-10.3</v>
      </c>
      <c r="M67" s="99" t="s">
        <v>2292</v>
      </c>
      <c r="N67" s="1272" t="s">
        <v>2172</v>
      </c>
      <c r="O67" s="1294">
        <v>-10</v>
      </c>
      <c r="Q67" s="99" t="s">
        <v>2292</v>
      </c>
      <c r="R67" s="1272" t="s">
        <v>2172</v>
      </c>
      <c r="S67" s="1284">
        <v>104.7</v>
      </c>
      <c r="T67" s="1282">
        <v>2627</v>
      </c>
    </row>
    <row r="68" spans="1:20" s="2" customFormat="1" ht="12">
      <c r="A68" s="101">
        <v>-2005</v>
      </c>
      <c r="B68" s="102" t="s">
        <v>2173</v>
      </c>
      <c r="C68" s="1285">
        <v>2548870</v>
      </c>
      <c r="E68" s="101">
        <v>-2005</v>
      </c>
      <c r="F68" s="102" t="s">
        <v>2173</v>
      </c>
      <c r="G68" s="1285">
        <v>2439110</v>
      </c>
      <c r="H68" s="1263"/>
      <c r="I68" s="101">
        <v>-2005</v>
      </c>
      <c r="J68" s="102" t="s">
        <v>2173</v>
      </c>
      <c r="K68" s="2373">
        <v>-9</v>
      </c>
      <c r="M68" s="101">
        <v>-2005</v>
      </c>
      <c r="N68" s="102" t="s">
        <v>2173</v>
      </c>
      <c r="O68" s="1292">
        <v>-8.4</v>
      </c>
      <c r="Q68" s="101">
        <v>-2005</v>
      </c>
      <c r="R68" s="102" t="s">
        <v>2173</v>
      </c>
      <c r="S68" s="1287">
        <v>104.5</v>
      </c>
      <c r="T68" s="1282">
        <v>2610</v>
      </c>
    </row>
    <row r="69" spans="1:20" s="2" customFormat="1" ht="12">
      <c r="A69" s="99"/>
      <c r="B69" s="102" t="s">
        <v>2174</v>
      </c>
      <c r="C69" s="1285">
        <v>3258459</v>
      </c>
      <c r="E69" s="99"/>
      <c r="F69" s="102" t="s">
        <v>2174</v>
      </c>
      <c r="G69" s="1285">
        <v>3118143</v>
      </c>
      <c r="H69" s="1263"/>
      <c r="I69" s="99"/>
      <c r="J69" s="102" t="s">
        <v>2174</v>
      </c>
      <c r="K69" s="2373">
        <v>-11</v>
      </c>
      <c r="M69" s="99"/>
      <c r="N69" s="102" t="s">
        <v>2174</v>
      </c>
      <c r="O69" s="1292">
        <v>-9.6999999999999993</v>
      </c>
      <c r="Q69" s="99"/>
      <c r="R69" s="102" t="s">
        <v>2174</v>
      </c>
      <c r="S69" s="1287">
        <v>104.5</v>
      </c>
      <c r="T69" s="1282">
        <v>2593</v>
      </c>
    </row>
    <row r="70" spans="1:20" s="2" customFormat="1" ht="12">
      <c r="A70" s="106"/>
      <c r="B70" s="107" t="s">
        <v>2293</v>
      </c>
      <c r="C70" s="1288">
        <v>2234128</v>
      </c>
      <c r="E70" s="505"/>
      <c r="F70" s="1276" t="s">
        <v>2293</v>
      </c>
      <c r="G70" s="1285">
        <v>2144077</v>
      </c>
      <c r="H70" s="1263"/>
      <c r="I70" s="106"/>
      <c r="J70" s="107" t="s">
        <v>2293</v>
      </c>
      <c r="K70" s="2375">
        <v>-8.6</v>
      </c>
      <c r="M70" s="505"/>
      <c r="N70" s="1276" t="s">
        <v>2293</v>
      </c>
      <c r="O70" s="1295">
        <v>-7.8</v>
      </c>
      <c r="Q70" s="505"/>
      <c r="R70" s="1276" t="s">
        <v>2293</v>
      </c>
      <c r="S70" s="1290">
        <v>104.2</v>
      </c>
      <c r="T70" s="1282">
        <v>2591</v>
      </c>
    </row>
    <row r="71" spans="1:20" s="2" customFormat="1" ht="12">
      <c r="A71" s="99" t="s">
        <v>90</v>
      </c>
      <c r="B71" s="1272" t="s">
        <v>2172</v>
      </c>
      <c r="C71" s="1285">
        <v>2901775</v>
      </c>
      <c r="E71" s="103" t="s">
        <v>90</v>
      </c>
      <c r="F71" s="104" t="s">
        <v>2172</v>
      </c>
      <c r="G71" s="1281">
        <v>2790168</v>
      </c>
      <c r="H71" s="1263"/>
      <c r="I71" s="99" t="s">
        <v>90</v>
      </c>
      <c r="J71" s="1272" t="s">
        <v>2172</v>
      </c>
      <c r="K71" s="2373">
        <v>1.2</v>
      </c>
      <c r="M71" s="103" t="s">
        <v>90</v>
      </c>
      <c r="N71" s="104" t="s">
        <v>2172</v>
      </c>
      <c r="O71" s="1292">
        <v>1.9</v>
      </c>
      <c r="Q71" s="103" t="s">
        <v>90</v>
      </c>
      <c r="R71" s="104" t="s">
        <v>2172</v>
      </c>
      <c r="S71" s="1287">
        <v>104</v>
      </c>
      <c r="T71" s="1291">
        <v>2644</v>
      </c>
    </row>
    <row r="72" spans="1:20" s="2" customFormat="1" ht="12">
      <c r="A72" s="101">
        <v>-2006</v>
      </c>
      <c r="B72" s="102" t="s">
        <v>2173</v>
      </c>
      <c r="C72" s="1285">
        <v>2539511</v>
      </c>
      <c r="E72" s="101">
        <v>-2006</v>
      </c>
      <c r="F72" s="102" t="s">
        <v>2173</v>
      </c>
      <c r="G72" s="1285">
        <v>2437151</v>
      </c>
      <c r="H72" s="1263"/>
      <c r="I72" s="101">
        <v>-2006</v>
      </c>
      <c r="J72" s="102" t="s">
        <v>2173</v>
      </c>
      <c r="K72" s="2373">
        <v>-0.4</v>
      </c>
      <c r="M72" s="101">
        <v>-2006</v>
      </c>
      <c r="N72" s="102" t="s">
        <v>2173</v>
      </c>
      <c r="O72" s="1292">
        <v>-0.1</v>
      </c>
      <c r="Q72" s="101">
        <v>-2006</v>
      </c>
      <c r="R72" s="102" t="s">
        <v>2173</v>
      </c>
      <c r="S72" s="1287">
        <v>104.2</v>
      </c>
      <c r="T72" s="1282">
        <v>2621</v>
      </c>
    </row>
    <row r="73" spans="1:20" s="2" customFormat="1" ht="12">
      <c r="A73" s="99"/>
      <c r="B73" s="102" t="s">
        <v>2174</v>
      </c>
      <c r="C73" s="1285">
        <v>3298329</v>
      </c>
      <c r="E73" s="99"/>
      <c r="F73" s="102" t="s">
        <v>2174</v>
      </c>
      <c r="G73" s="1285">
        <v>3171470</v>
      </c>
      <c r="H73" s="1263"/>
      <c r="I73" s="99"/>
      <c r="J73" s="102" t="s">
        <v>2174</v>
      </c>
      <c r="K73" s="2373">
        <v>1.2</v>
      </c>
      <c r="M73" s="99"/>
      <c r="N73" s="102" t="s">
        <v>2174</v>
      </c>
      <c r="O73" s="1292">
        <v>1.7</v>
      </c>
      <c r="Q73" s="99"/>
      <c r="R73" s="102" t="s">
        <v>2174</v>
      </c>
      <c r="S73" s="1287">
        <v>104</v>
      </c>
      <c r="T73" s="1282">
        <v>2607</v>
      </c>
    </row>
    <row r="74" spans="1:20" s="2" customFormat="1" ht="12">
      <c r="A74" s="505"/>
      <c r="B74" s="1276" t="s">
        <v>2270</v>
      </c>
      <c r="C74" s="1285">
        <v>2154572</v>
      </c>
      <c r="E74" s="106"/>
      <c r="F74" s="107" t="s">
        <v>2270</v>
      </c>
      <c r="G74" s="1288">
        <v>2083725</v>
      </c>
      <c r="H74" s="1263"/>
      <c r="I74" s="505"/>
      <c r="J74" s="1276" t="s">
        <v>2270</v>
      </c>
      <c r="K74" s="2373">
        <v>-3.6</v>
      </c>
      <c r="M74" s="106"/>
      <c r="N74" s="107" t="s">
        <v>2270</v>
      </c>
      <c r="O74" s="1292">
        <v>-2.8</v>
      </c>
      <c r="Q74" s="106"/>
      <c r="R74" s="107" t="s">
        <v>2270</v>
      </c>
      <c r="S74" s="1287">
        <v>103.4</v>
      </c>
      <c r="T74" s="1293">
        <v>2602</v>
      </c>
    </row>
    <row r="75" spans="1:20" s="2" customFormat="1" ht="12">
      <c r="A75" s="103" t="s">
        <v>431</v>
      </c>
      <c r="B75" s="104" t="s">
        <v>2172</v>
      </c>
      <c r="C75" s="1281">
        <v>2899728</v>
      </c>
      <c r="E75" s="99" t="s">
        <v>431</v>
      </c>
      <c r="F75" s="1272" t="s">
        <v>2172</v>
      </c>
      <c r="G75" s="1285">
        <v>2798965</v>
      </c>
      <c r="H75" s="1263"/>
      <c r="I75" s="103" t="s">
        <v>431</v>
      </c>
      <c r="J75" s="104" t="s">
        <v>2172</v>
      </c>
      <c r="K75" s="2374">
        <v>-0.1</v>
      </c>
      <c r="M75" s="99" t="s">
        <v>431</v>
      </c>
      <c r="N75" s="1272" t="s">
        <v>2172</v>
      </c>
      <c r="O75" s="1294">
        <v>0.3</v>
      </c>
      <c r="Q75" s="99" t="s">
        <v>431</v>
      </c>
      <c r="R75" s="1272" t="s">
        <v>2172</v>
      </c>
      <c r="S75" s="1284">
        <v>103.6</v>
      </c>
      <c r="T75" s="1282">
        <v>2645</v>
      </c>
    </row>
    <row r="76" spans="1:20" s="2" customFormat="1" ht="12">
      <c r="A76" s="101">
        <v>-2007</v>
      </c>
      <c r="B76" s="102" t="s">
        <v>2173</v>
      </c>
      <c r="C76" s="1285">
        <v>2501303</v>
      </c>
      <c r="E76" s="101">
        <v>-2007</v>
      </c>
      <c r="F76" s="102" t="s">
        <v>2173</v>
      </c>
      <c r="G76" s="1285">
        <v>2412057</v>
      </c>
      <c r="H76" s="1263"/>
      <c r="I76" s="101">
        <v>-2007</v>
      </c>
      <c r="J76" s="102" t="s">
        <v>2173</v>
      </c>
      <c r="K76" s="2373">
        <v>-1.5</v>
      </c>
      <c r="M76" s="101">
        <v>-2007</v>
      </c>
      <c r="N76" s="102" t="s">
        <v>2173</v>
      </c>
      <c r="O76" s="1292">
        <v>-1</v>
      </c>
      <c r="Q76" s="101">
        <v>-2007</v>
      </c>
      <c r="R76" s="102" t="s">
        <v>2173</v>
      </c>
      <c r="S76" s="1287">
        <v>103.7</v>
      </c>
      <c r="T76" s="1282">
        <v>2644</v>
      </c>
    </row>
    <row r="77" spans="1:20" s="2" customFormat="1" ht="12">
      <c r="A77" s="101"/>
      <c r="B77" s="102" t="s">
        <v>2174</v>
      </c>
      <c r="C77" s="1285">
        <v>3267519</v>
      </c>
      <c r="E77" s="101"/>
      <c r="F77" s="102" t="s">
        <v>2174</v>
      </c>
      <c r="G77" s="1285">
        <v>3138827</v>
      </c>
      <c r="H77" s="1263"/>
      <c r="I77" s="101"/>
      <c r="J77" s="102" t="s">
        <v>2174</v>
      </c>
      <c r="K77" s="2373">
        <v>-0.9</v>
      </c>
      <c r="M77" s="101"/>
      <c r="N77" s="102" t="s">
        <v>2174</v>
      </c>
      <c r="O77" s="1292">
        <v>-1</v>
      </c>
      <c r="Q77" s="101"/>
      <c r="R77" s="102" t="s">
        <v>2174</v>
      </c>
      <c r="S77" s="1287">
        <v>104.1</v>
      </c>
      <c r="T77" s="1282">
        <v>2641</v>
      </c>
    </row>
    <row r="78" spans="1:20" s="2" customFormat="1" ht="12">
      <c r="A78" s="106"/>
      <c r="B78" s="107" t="s">
        <v>2271</v>
      </c>
      <c r="C78" s="1288">
        <v>2235616</v>
      </c>
      <c r="E78" s="505"/>
      <c r="F78" s="1276" t="s">
        <v>2271</v>
      </c>
      <c r="G78" s="1285">
        <v>2155850</v>
      </c>
      <c r="H78" s="1263"/>
      <c r="I78" s="106"/>
      <c r="J78" s="107" t="s">
        <v>2271</v>
      </c>
      <c r="K78" s="2375">
        <v>3.8</v>
      </c>
      <c r="M78" s="505"/>
      <c r="N78" s="1276" t="s">
        <v>2271</v>
      </c>
      <c r="O78" s="1295">
        <v>3.5</v>
      </c>
      <c r="Q78" s="505"/>
      <c r="R78" s="1276" t="s">
        <v>2271</v>
      </c>
      <c r="S78" s="1290">
        <v>103.7</v>
      </c>
      <c r="T78" s="1282">
        <v>2643</v>
      </c>
    </row>
    <row r="79" spans="1:20" s="2" customFormat="1" ht="12">
      <c r="A79" s="99" t="s">
        <v>433</v>
      </c>
      <c r="B79" s="1272" t="s">
        <v>2172</v>
      </c>
      <c r="C79" s="1285">
        <v>2942657</v>
      </c>
      <c r="E79" s="103" t="s">
        <v>433</v>
      </c>
      <c r="F79" s="104" t="s">
        <v>2172</v>
      </c>
      <c r="G79" s="1281">
        <v>2826760</v>
      </c>
      <c r="H79" s="1263"/>
      <c r="I79" s="99" t="s">
        <v>433</v>
      </c>
      <c r="J79" s="1272" t="s">
        <v>2172</v>
      </c>
      <c r="K79" s="2373">
        <v>1.5</v>
      </c>
      <c r="M79" s="103" t="s">
        <v>433</v>
      </c>
      <c r="N79" s="104" t="s">
        <v>2172</v>
      </c>
      <c r="O79" s="1292">
        <v>1</v>
      </c>
      <c r="Q79" s="103" t="s">
        <v>433</v>
      </c>
      <c r="R79" s="104" t="s">
        <v>2172</v>
      </c>
      <c r="S79" s="1287">
        <v>104.1</v>
      </c>
      <c r="T79" s="1291">
        <v>2677</v>
      </c>
    </row>
    <row r="80" spans="1:20" s="2" customFormat="1" ht="12">
      <c r="A80" s="101">
        <v>-2008</v>
      </c>
      <c r="B80" s="102" t="s">
        <v>2173</v>
      </c>
      <c r="C80" s="1285">
        <v>2537293</v>
      </c>
      <c r="E80" s="101">
        <v>-2008</v>
      </c>
      <c r="F80" s="102" t="s">
        <v>2173</v>
      </c>
      <c r="G80" s="1285">
        <v>2428032</v>
      </c>
      <c r="H80" s="1263"/>
      <c r="I80" s="101">
        <v>-2008</v>
      </c>
      <c r="J80" s="102" t="s">
        <v>2173</v>
      </c>
      <c r="K80" s="2373">
        <v>1.4</v>
      </c>
      <c r="M80" s="101">
        <v>-2008</v>
      </c>
      <c r="N80" s="102" t="s">
        <v>2173</v>
      </c>
      <c r="O80" s="1292">
        <v>0.7</v>
      </c>
      <c r="Q80" s="101">
        <v>-2008</v>
      </c>
      <c r="R80" s="102" t="s">
        <v>2173</v>
      </c>
      <c r="S80" s="1287">
        <v>104.5</v>
      </c>
      <c r="T80" s="1282">
        <v>2661</v>
      </c>
    </row>
    <row r="81" spans="1:20" s="2" customFormat="1" ht="12">
      <c r="A81" s="101"/>
      <c r="B81" s="102" t="s">
        <v>2174</v>
      </c>
      <c r="C81" s="1285">
        <v>3213800</v>
      </c>
      <c r="E81" s="101"/>
      <c r="F81" s="102" t="s">
        <v>2174</v>
      </c>
      <c r="G81" s="1285">
        <v>3078352</v>
      </c>
      <c r="H81" s="1263"/>
      <c r="I81" s="101"/>
      <c r="J81" s="102" t="s">
        <v>2174</v>
      </c>
      <c r="K81" s="2373">
        <v>-1.6</v>
      </c>
      <c r="M81" s="101"/>
      <c r="N81" s="102" t="s">
        <v>2174</v>
      </c>
      <c r="O81" s="1292">
        <v>-1.9</v>
      </c>
      <c r="Q81" s="101"/>
      <c r="R81" s="102" t="s">
        <v>2174</v>
      </c>
      <c r="S81" s="1287">
        <v>104.4</v>
      </c>
      <c r="T81" s="1282">
        <v>2646</v>
      </c>
    </row>
    <row r="82" spans="1:20" s="2" customFormat="1" ht="12">
      <c r="A82" s="101"/>
      <c r="B82" s="1276" t="s">
        <v>2272</v>
      </c>
      <c r="C82" s="1285">
        <v>2194467</v>
      </c>
      <c r="E82" s="108"/>
      <c r="F82" s="107" t="s">
        <v>2272</v>
      </c>
      <c r="G82" s="1288">
        <v>2122309</v>
      </c>
      <c r="H82" s="1263"/>
      <c r="I82" s="101"/>
      <c r="J82" s="1276" t="s">
        <v>2272</v>
      </c>
      <c r="K82" s="2373">
        <v>-1.8</v>
      </c>
      <c r="M82" s="108"/>
      <c r="N82" s="107" t="s">
        <v>2272</v>
      </c>
      <c r="O82" s="1292">
        <v>-1.6</v>
      </c>
      <c r="Q82" s="108"/>
      <c r="R82" s="107" t="s">
        <v>2272</v>
      </c>
      <c r="S82" s="1287">
        <v>103.4</v>
      </c>
      <c r="T82" s="1293">
        <v>2619</v>
      </c>
    </row>
    <row r="83" spans="1:20" s="2" customFormat="1" ht="12">
      <c r="A83" s="103" t="s">
        <v>435</v>
      </c>
      <c r="B83" s="104" t="s">
        <v>2172</v>
      </c>
      <c r="C83" s="1281">
        <v>2961523</v>
      </c>
      <c r="E83" s="103" t="s">
        <v>435</v>
      </c>
      <c r="F83" s="104" t="s">
        <v>2172</v>
      </c>
      <c r="G83" s="1281">
        <v>2900610</v>
      </c>
      <c r="H83" s="1263"/>
      <c r="I83" s="103" t="s">
        <v>435</v>
      </c>
      <c r="J83" s="104" t="s">
        <v>2172</v>
      </c>
      <c r="K83" s="2374">
        <v>0.6</v>
      </c>
      <c r="M83" s="103" t="s">
        <v>435</v>
      </c>
      <c r="N83" s="104" t="s">
        <v>2172</v>
      </c>
      <c r="O83" s="1294">
        <v>2.6</v>
      </c>
      <c r="Q83" s="103" t="s">
        <v>435</v>
      </c>
      <c r="R83" s="104" t="s">
        <v>2172</v>
      </c>
      <c r="S83" s="1284">
        <v>102.1</v>
      </c>
      <c r="T83" s="1282">
        <v>2635</v>
      </c>
    </row>
    <row r="84" spans="1:20" s="2" customFormat="1" ht="12">
      <c r="A84" s="101">
        <v>-2009</v>
      </c>
      <c r="B84" s="102" t="s">
        <v>2173</v>
      </c>
      <c r="C84" s="1285">
        <v>2470162</v>
      </c>
      <c r="E84" s="101">
        <v>-2009</v>
      </c>
      <c r="F84" s="102" t="s">
        <v>2173</v>
      </c>
      <c r="G84" s="1285">
        <v>2428871</v>
      </c>
      <c r="H84" s="1263"/>
      <c r="I84" s="101">
        <v>-2009</v>
      </c>
      <c r="J84" s="102" t="s">
        <v>2173</v>
      </c>
      <c r="K84" s="2373">
        <v>-2.6</v>
      </c>
      <c r="M84" s="101">
        <v>-2009</v>
      </c>
      <c r="N84" s="102" t="s">
        <v>2173</v>
      </c>
      <c r="O84" s="1292">
        <v>0</v>
      </c>
      <c r="Q84" s="101">
        <v>-2009</v>
      </c>
      <c r="R84" s="102" t="s">
        <v>2173</v>
      </c>
      <c r="S84" s="1287">
        <v>101.7</v>
      </c>
      <c r="T84" s="1282">
        <v>2599</v>
      </c>
    </row>
    <row r="85" spans="1:20" s="2" customFormat="1" ht="12">
      <c r="A85" s="101"/>
      <c r="B85" s="102" t="s">
        <v>2174</v>
      </c>
      <c r="C85" s="1285">
        <v>3185891</v>
      </c>
      <c r="E85" s="101"/>
      <c r="F85" s="102" t="s">
        <v>2174</v>
      </c>
      <c r="G85" s="1285">
        <v>3145006</v>
      </c>
      <c r="H85" s="1263"/>
      <c r="I85" s="101"/>
      <c r="J85" s="102" t="s">
        <v>2174</v>
      </c>
      <c r="K85" s="2373">
        <v>-0.9</v>
      </c>
      <c r="M85" s="101"/>
      <c r="N85" s="102" t="s">
        <v>2174</v>
      </c>
      <c r="O85" s="1292">
        <v>2.2000000000000002</v>
      </c>
      <c r="Q85" s="101"/>
      <c r="R85" s="102" t="s">
        <v>2174</v>
      </c>
      <c r="S85" s="1287">
        <v>101.3</v>
      </c>
      <c r="T85" s="1282">
        <v>2594</v>
      </c>
    </row>
    <row r="86" spans="1:20" s="2" customFormat="1" ht="12">
      <c r="A86" s="108"/>
      <c r="B86" s="107" t="s">
        <v>2273</v>
      </c>
      <c r="C86" s="1285">
        <v>2197070</v>
      </c>
      <c r="E86" s="108"/>
      <c r="F86" s="107" t="s">
        <v>2273</v>
      </c>
      <c r="G86" s="1285">
        <v>2171018</v>
      </c>
      <c r="H86" s="1263"/>
      <c r="I86" s="108"/>
      <c r="J86" s="107" t="s">
        <v>2273</v>
      </c>
      <c r="K86" s="2373">
        <v>0.1</v>
      </c>
      <c r="M86" s="108"/>
      <c r="N86" s="107" t="s">
        <v>2273</v>
      </c>
      <c r="O86" s="1292">
        <v>2.2999999999999998</v>
      </c>
      <c r="Q86" s="108"/>
      <c r="R86" s="107" t="s">
        <v>2273</v>
      </c>
      <c r="S86" s="1287">
        <v>101.2</v>
      </c>
      <c r="T86" s="1282">
        <v>2571</v>
      </c>
    </row>
    <row r="87" spans="1:20" s="2" customFormat="1" ht="12">
      <c r="A87" s="103" t="s">
        <v>437</v>
      </c>
      <c r="B87" s="509" t="s">
        <v>2172</v>
      </c>
      <c r="C87" s="1291">
        <v>2764203</v>
      </c>
      <c r="E87" s="103" t="s">
        <v>437</v>
      </c>
      <c r="F87" s="104" t="s">
        <v>2172</v>
      </c>
      <c r="G87" s="1281">
        <v>2747717</v>
      </c>
      <c r="H87" s="1263"/>
      <c r="I87" s="103" t="s">
        <v>437</v>
      </c>
      <c r="J87" s="104" t="s">
        <v>2172</v>
      </c>
      <c r="K87" s="2374">
        <v>-6.7</v>
      </c>
      <c r="M87" s="103" t="s">
        <v>437</v>
      </c>
      <c r="N87" s="509" t="s">
        <v>2172</v>
      </c>
      <c r="O87" s="1294">
        <v>-5.3</v>
      </c>
      <c r="Q87" s="103" t="s">
        <v>437</v>
      </c>
      <c r="R87" s="509" t="s">
        <v>2172</v>
      </c>
      <c r="S87" s="1284">
        <v>100.6</v>
      </c>
      <c r="T87" s="1291">
        <v>2585</v>
      </c>
    </row>
    <row r="88" spans="1:20" s="2" customFormat="1" ht="12">
      <c r="A88" s="101">
        <v>-2010</v>
      </c>
      <c r="B88" s="510" t="s">
        <v>2173</v>
      </c>
      <c r="C88" s="1282">
        <v>2316454</v>
      </c>
      <c r="E88" s="101">
        <v>-2010</v>
      </c>
      <c r="F88" s="102" t="s">
        <v>2173</v>
      </c>
      <c r="G88" s="1285">
        <v>2307225</v>
      </c>
      <c r="H88" s="1263"/>
      <c r="I88" s="101">
        <v>-2010</v>
      </c>
      <c r="J88" s="102" t="s">
        <v>2173</v>
      </c>
      <c r="K88" s="2373">
        <v>-6.2</v>
      </c>
      <c r="M88" s="101">
        <v>-2010</v>
      </c>
      <c r="N88" s="510" t="s">
        <v>2173</v>
      </c>
      <c r="O88" s="1292">
        <v>-5</v>
      </c>
      <c r="Q88" s="101">
        <v>-2010</v>
      </c>
      <c r="R88" s="510" t="s">
        <v>2173</v>
      </c>
      <c r="S88" s="1287">
        <v>100.4</v>
      </c>
      <c r="T88" s="1282">
        <v>2559</v>
      </c>
    </row>
    <row r="89" spans="1:20" s="2" customFormat="1" ht="12">
      <c r="A89" s="101"/>
      <c r="B89" s="510" t="s">
        <v>2174</v>
      </c>
      <c r="C89" s="1282">
        <v>3026848</v>
      </c>
      <c r="E89" s="101"/>
      <c r="F89" s="102" t="s">
        <v>2174</v>
      </c>
      <c r="G89" s="1285">
        <v>3011789</v>
      </c>
      <c r="H89" s="1263"/>
      <c r="I89" s="101"/>
      <c r="J89" s="102" t="s">
        <v>2174</v>
      </c>
      <c r="K89" s="2373">
        <v>-5</v>
      </c>
      <c r="M89" s="101"/>
      <c r="N89" s="510" t="s">
        <v>2174</v>
      </c>
      <c r="O89" s="1292">
        <v>-4.2</v>
      </c>
      <c r="Q89" s="101"/>
      <c r="R89" s="510" t="s">
        <v>2174</v>
      </c>
      <c r="S89" s="1287">
        <v>100.5</v>
      </c>
      <c r="T89" s="1282">
        <v>2552</v>
      </c>
    </row>
    <row r="90" spans="1:20" s="2" customFormat="1" ht="12">
      <c r="A90" s="108"/>
      <c r="B90" s="3176" t="s">
        <v>2274</v>
      </c>
      <c r="C90" s="1282">
        <v>2084943</v>
      </c>
      <c r="E90" s="101"/>
      <c r="F90" s="1276" t="s">
        <v>2274</v>
      </c>
      <c r="G90" s="1285">
        <v>2082860</v>
      </c>
      <c r="H90" s="1263"/>
      <c r="I90" s="108"/>
      <c r="J90" s="107" t="s">
        <v>2274</v>
      </c>
      <c r="K90" s="2373">
        <v>-5.0999999999999996</v>
      </c>
      <c r="M90" s="108"/>
      <c r="N90" s="3176" t="s">
        <v>2274</v>
      </c>
      <c r="O90" s="1292">
        <v>-4.0999999999999996</v>
      </c>
      <c r="Q90" s="108"/>
      <c r="R90" s="3176" t="s">
        <v>2274</v>
      </c>
      <c r="S90" s="1287">
        <v>100.1</v>
      </c>
      <c r="T90" s="1293">
        <v>2535</v>
      </c>
    </row>
    <row r="91" spans="1:20" s="2" customFormat="1" ht="12">
      <c r="A91" s="103" t="s">
        <v>439</v>
      </c>
      <c r="B91" s="509" t="s">
        <v>2172</v>
      </c>
      <c r="C91" s="1291">
        <v>2809557</v>
      </c>
      <c r="E91" s="103" t="s">
        <v>439</v>
      </c>
      <c r="F91" s="104" t="s">
        <v>2172</v>
      </c>
      <c r="G91" s="1281">
        <v>2815187</v>
      </c>
      <c r="H91" s="1263"/>
      <c r="I91" s="103" t="s">
        <v>439</v>
      </c>
      <c r="J91" s="104" t="s">
        <v>2172</v>
      </c>
      <c r="K91" s="2374">
        <v>1.6</v>
      </c>
      <c r="M91" s="103" t="s">
        <v>439</v>
      </c>
      <c r="N91" s="509" t="s">
        <v>2172</v>
      </c>
      <c r="O91" s="1294">
        <v>2.5</v>
      </c>
      <c r="Q91" s="103" t="s">
        <v>439</v>
      </c>
      <c r="R91" s="509" t="s">
        <v>2172</v>
      </c>
      <c r="S91" s="1284">
        <v>99.8</v>
      </c>
      <c r="T91" s="1282">
        <v>2572</v>
      </c>
    </row>
    <row r="92" spans="1:20" s="2" customFormat="1" ht="12">
      <c r="A92" s="101">
        <v>-2011</v>
      </c>
      <c r="B92" s="510" t="s">
        <v>2173</v>
      </c>
      <c r="C92" s="1282">
        <v>2352335</v>
      </c>
      <c r="E92" s="101">
        <v>-2011</v>
      </c>
      <c r="F92" s="102" t="s">
        <v>2173</v>
      </c>
      <c r="G92" s="1285">
        <v>2354690</v>
      </c>
      <c r="H92" s="1263"/>
      <c r="I92" s="101">
        <v>-2011</v>
      </c>
      <c r="J92" s="102" t="s">
        <v>2173</v>
      </c>
      <c r="K92" s="2373">
        <v>1.5</v>
      </c>
      <c r="M92" s="101">
        <v>-2011</v>
      </c>
      <c r="N92" s="510" t="s">
        <v>2173</v>
      </c>
      <c r="O92" s="1292">
        <v>2.1</v>
      </c>
      <c r="Q92" s="101">
        <v>-2011</v>
      </c>
      <c r="R92" s="510" t="s">
        <v>2173</v>
      </c>
      <c r="S92" s="1287">
        <v>99.9</v>
      </c>
      <c r="T92" s="1282">
        <v>2555</v>
      </c>
    </row>
    <row r="93" spans="1:20" s="2" customFormat="1" ht="12">
      <c r="A93" s="101"/>
      <c r="B93" s="510" t="s">
        <v>2174</v>
      </c>
      <c r="C93" s="1282">
        <v>3016334</v>
      </c>
      <c r="E93" s="101"/>
      <c r="F93" s="102" t="s">
        <v>2174</v>
      </c>
      <c r="G93" s="1285">
        <v>3022379</v>
      </c>
      <c r="H93" s="1263"/>
      <c r="I93" s="101"/>
      <c r="J93" s="102" t="s">
        <v>2174</v>
      </c>
      <c r="K93" s="2373">
        <v>-0.3</v>
      </c>
      <c r="M93" s="101"/>
      <c r="N93" s="510" t="s">
        <v>2174</v>
      </c>
      <c r="O93" s="1292">
        <v>0.4</v>
      </c>
      <c r="Q93" s="101"/>
      <c r="R93" s="510" t="s">
        <v>2174</v>
      </c>
      <c r="S93" s="1287">
        <v>99.8</v>
      </c>
      <c r="T93" s="1282">
        <v>2558</v>
      </c>
    </row>
    <row r="94" spans="1:20" s="2" customFormat="1" ht="12">
      <c r="A94" s="108"/>
      <c r="B94" s="3176" t="s">
        <v>2294</v>
      </c>
      <c r="C94" s="1282">
        <v>2128737</v>
      </c>
      <c r="E94" s="108"/>
      <c r="F94" s="107" t="s">
        <v>2294</v>
      </c>
      <c r="G94" s="1285">
        <v>2128737</v>
      </c>
      <c r="H94" s="1263"/>
      <c r="I94" s="108"/>
      <c r="J94" s="107" t="s">
        <v>2294</v>
      </c>
      <c r="K94" s="2373">
        <v>2.1</v>
      </c>
      <c r="M94" s="108"/>
      <c r="N94" s="3176" t="s">
        <v>2294</v>
      </c>
      <c r="O94" s="1292">
        <v>2.2000000000000002</v>
      </c>
      <c r="Q94" s="108"/>
      <c r="R94" s="3176" t="s">
        <v>2294</v>
      </c>
      <c r="S94" s="1287">
        <v>100</v>
      </c>
      <c r="T94" s="1282">
        <v>2546</v>
      </c>
    </row>
    <row r="95" spans="1:20" s="2" customFormat="1" ht="12">
      <c r="A95" s="103" t="s">
        <v>91</v>
      </c>
      <c r="B95" s="509" t="s">
        <v>2172</v>
      </c>
      <c r="C95" s="1291">
        <v>2822736</v>
      </c>
      <c r="E95" s="103" t="s">
        <v>91</v>
      </c>
      <c r="F95" s="104" t="s">
        <v>2172</v>
      </c>
      <c r="G95" s="1281">
        <v>2834072</v>
      </c>
      <c r="H95" s="1263"/>
      <c r="I95" s="103" t="s">
        <v>91</v>
      </c>
      <c r="J95" s="104" t="s">
        <v>2172</v>
      </c>
      <c r="K95" s="2374">
        <v>0.5</v>
      </c>
      <c r="M95" s="103" t="s">
        <v>91</v>
      </c>
      <c r="N95" s="509" t="s">
        <v>2172</v>
      </c>
      <c r="O95" s="1294">
        <v>0.7</v>
      </c>
      <c r="Q95" s="103" t="s">
        <v>91</v>
      </c>
      <c r="R95" s="509" t="s">
        <v>2172</v>
      </c>
      <c r="S95" s="1284">
        <v>99.6</v>
      </c>
      <c r="T95" s="1291">
        <v>2586</v>
      </c>
    </row>
    <row r="96" spans="1:20" s="2" customFormat="1" ht="12">
      <c r="A96" s="101">
        <v>-2012</v>
      </c>
      <c r="B96" s="510" t="s">
        <v>2173</v>
      </c>
      <c r="C96" s="1282">
        <v>2384447</v>
      </c>
      <c r="E96" s="101">
        <v>-2012</v>
      </c>
      <c r="F96" s="102" t="s">
        <v>2173</v>
      </c>
      <c r="G96" s="1285">
        <v>2398840</v>
      </c>
      <c r="H96" s="1263"/>
      <c r="I96" s="101">
        <v>-2012</v>
      </c>
      <c r="J96" s="102" t="s">
        <v>2173</v>
      </c>
      <c r="K96" s="2373">
        <v>1.4</v>
      </c>
      <c r="M96" s="101">
        <v>-2012</v>
      </c>
      <c r="N96" s="510" t="s">
        <v>2173</v>
      </c>
      <c r="O96" s="1292">
        <v>1.9</v>
      </c>
      <c r="Q96" s="101">
        <v>-2012</v>
      </c>
      <c r="R96" s="510" t="s">
        <v>2173</v>
      </c>
      <c r="S96" s="1287">
        <v>99.4</v>
      </c>
      <c r="T96" s="1282">
        <v>2580</v>
      </c>
    </row>
    <row r="97" spans="1:20" s="2" customFormat="1" ht="12">
      <c r="A97" s="101"/>
      <c r="B97" s="510" t="s">
        <v>2174</v>
      </c>
      <c r="C97" s="1282">
        <v>3054206</v>
      </c>
      <c r="E97" s="101"/>
      <c r="F97" s="102" t="s">
        <v>2174</v>
      </c>
      <c r="G97" s="1285">
        <v>3091302</v>
      </c>
      <c r="H97" s="1263"/>
      <c r="I97" s="101"/>
      <c r="J97" s="102" t="s">
        <v>2174</v>
      </c>
      <c r="K97" s="2373">
        <v>1.3</v>
      </c>
      <c r="M97" s="101"/>
      <c r="N97" s="510" t="s">
        <v>2174</v>
      </c>
      <c r="O97" s="1292">
        <v>2.2999999999999998</v>
      </c>
      <c r="Q97" s="101"/>
      <c r="R97" s="510" t="s">
        <v>2174</v>
      </c>
      <c r="S97" s="1287">
        <v>98.8</v>
      </c>
      <c r="T97" s="1282">
        <v>2593</v>
      </c>
    </row>
    <row r="98" spans="1:20" s="2" customFormat="1" ht="12">
      <c r="A98" s="108"/>
      <c r="B98" s="3176" t="s">
        <v>2295</v>
      </c>
      <c r="C98" s="1282">
        <v>2182870</v>
      </c>
      <c r="E98" s="108"/>
      <c r="F98" s="107" t="s">
        <v>2295</v>
      </c>
      <c r="G98" s="1285">
        <v>2213864</v>
      </c>
      <c r="H98" s="1263"/>
      <c r="I98" s="108"/>
      <c r="J98" s="107" t="s">
        <v>2295</v>
      </c>
      <c r="K98" s="2373">
        <v>2.5</v>
      </c>
      <c r="M98" s="108"/>
      <c r="N98" s="3176" t="s">
        <v>2295</v>
      </c>
      <c r="O98" s="1292">
        <v>4</v>
      </c>
      <c r="Q98" s="108"/>
      <c r="R98" s="3176" t="s">
        <v>2295</v>
      </c>
      <c r="S98" s="1287">
        <v>98.6</v>
      </c>
      <c r="T98" s="1282">
        <v>2583</v>
      </c>
    </row>
    <row r="99" spans="1:20" s="2" customFormat="1" ht="12">
      <c r="A99" s="103" t="s">
        <v>633</v>
      </c>
      <c r="B99" s="509" t="s">
        <v>2172</v>
      </c>
      <c r="C99" s="1291">
        <v>2863129</v>
      </c>
      <c r="E99" s="103" t="s">
        <v>633</v>
      </c>
      <c r="F99" s="104" t="s">
        <v>2172</v>
      </c>
      <c r="G99" s="1281">
        <v>2894974</v>
      </c>
      <c r="H99" s="1263"/>
      <c r="I99" s="103" t="s">
        <v>633</v>
      </c>
      <c r="J99" s="104" t="s">
        <v>2172</v>
      </c>
      <c r="K99" s="2374">
        <v>1.4</v>
      </c>
      <c r="M99" s="103" t="s">
        <v>633</v>
      </c>
      <c r="N99" s="509" t="s">
        <v>2172</v>
      </c>
      <c r="O99" s="1294">
        <v>2.1</v>
      </c>
      <c r="Q99" s="103" t="s">
        <v>633</v>
      </c>
      <c r="R99" s="509" t="s">
        <v>2172</v>
      </c>
      <c r="S99" s="1284">
        <v>98.9</v>
      </c>
      <c r="T99" s="1281">
        <v>2627</v>
      </c>
    </row>
    <row r="100" spans="1:20" s="2" customFormat="1" ht="12">
      <c r="A100" s="101">
        <v>-2013</v>
      </c>
      <c r="B100" s="510" t="s">
        <v>2173</v>
      </c>
      <c r="C100" s="1282">
        <v>2389049</v>
      </c>
      <c r="E100" s="101">
        <v>-2013</v>
      </c>
      <c r="F100" s="102" t="s">
        <v>2173</v>
      </c>
      <c r="G100" s="1285">
        <v>2405890</v>
      </c>
      <c r="H100" s="1263"/>
      <c r="I100" s="101">
        <v>-2013</v>
      </c>
      <c r="J100" s="102" t="s">
        <v>2173</v>
      </c>
      <c r="K100" s="2373">
        <v>0.2</v>
      </c>
      <c r="M100" s="101">
        <v>-2013</v>
      </c>
      <c r="N100" s="510" t="s">
        <v>2173</v>
      </c>
      <c r="O100" s="1292">
        <v>0.3</v>
      </c>
      <c r="Q100" s="101">
        <v>-2013</v>
      </c>
      <c r="R100" s="510" t="s">
        <v>2173</v>
      </c>
      <c r="S100" s="1287">
        <v>99.3</v>
      </c>
      <c r="T100" s="1285">
        <v>2619</v>
      </c>
    </row>
    <row r="101" spans="1:20" s="2" customFormat="1" ht="12">
      <c r="A101" s="101"/>
      <c r="B101" s="510" t="s">
        <v>2174</v>
      </c>
      <c r="C101" s="1282">
        <v>3110995</v>
      </c>
      <c r="E101" s="101"/>
      <c r="F101" s="102" t="s">
        <v>2174</v>
      </c>
      <c r="G101" s="1285">
        <v>3123489</v>
      </c>
      <c r="H101" s="1263"/>
      <c r="I101" s="101"/>
      <c r="J101" s="102" t="s">
        <v>2174</v>
      </c>
      <c r="K101" s="2373">
        <v>1.9</v>
      </c>
      <c r="M101" s="101"/>
      <c r="N101" s="510" t="s">
        <v>2174</v>
      </c>
      <c r="O101" s="1292">
        <v>1</v>
      </c>
      <c r="Q101" s="101"/>
      <c r="R101" s="510" t="s">
        <v>2174</v>
      </c>
      <c r="S101" s="1287">
        <v>99.6</v>
      </c>
      <c r="T101" s="1285">
        <v>2626</v>
      </c>
    </row>
    <row r="102" spans="1:20" s="2" customFormat="1" ht="12">
      <c r="A102" s="108"/>
      <c r="B102" s="3176" t="s">
        <v>2296</v>
      </c>
      <c r="C102" s="1282">
        <v>2220060</v>
      </c>
      <c r="E102" s="108"/>
      <c r="F102" s="107" t="s">
        <v>2296</v>
      </c>
      <c r="G102" s="1285">
        <v>2233461</v>
      </c>
      <c r="H102" s="1263"/>
      <c r="I102" s="108"/>
      <c r="J102" s="107" t="s">
        <v>2296</v>
      </c>
      <c r="K102" s="2373">
        <v>1.7</v>
      </c>
      <c r="M102" s="108"/>
      <c r="N102" s="3176" t="s">
        <v>2296</v>
      </c>
      <c r="O102" s="1292">
        <v>0.9</v>
      </c>
      <c r="Q102" s="108"/>
      <c r="R102" s="3176" t="s">
        <v>2296</v>
      </c>
      <c r="S102" s="1287">
        <v>99.4</v>
      </c>
      <c r="T102" s="1285">
        <v>2609</v>
      </c>
    </row>
    <row r="103" spans="1:20" s="2" customFormat="1" ht="12">
      <c r="A103" s="103" t="s">
        <v>409</v>
      </c>
      <c r="B103" s="509" t="s">
        <v>2172</v>
      </c>
      <c r="C103" s="1291">
        <v>2890968</v>
      </c>
      <c r="E103" s="103" t="s">
        <v>409</v>
      </c>
      <c r="F103" s="104" t="s">
        <v>2172</v>
      </c>
      <c r="G103" s="1281">
        <v>2856688</v>
      </c>
      <c r="H103" s="1263"/>
      <c r="I103" s="103" t="s">
        <v>409</v>
      </c>
      <c r="J103" s="104" t="s">
        <v>2172</v>
      </c>
      <c r="K103" s="2374">
        <v>1</v>
      </c>
      <c r="M103" s="103" t="s">
        <v>409</v>
      </c>
      <c r="N103" s="509" t="s">
        <v>2172</v>
      </c>
      <c r="O103" s="1294">
        <v>-1.3</v>
      </c>
      <c r="Q103" s="103" t="s">
        <v>409</v>
      </c>
      <c r="R103" s="509" t="s">
        <v>2172</v>
      </c>
      <c r="S103" s="1296">
        <v>101.2</v>
      </c>
      <c r="T103" s="1291">
        <v>2640</v>
      </c>
    </row>
    <row r="104" spans="1:20" s="2" customFormat="1" ht="12">
      <c r="A104" s="101">
        <v>-2014</v>
      </c>
      <c r="B104" s="510" t="s">
        <v>2173</v>
      </c>
      <c r="C104" s="1282">
        <v>2394789</v>
      </c>
      <c r="E104" s="101">
        <v>-2014</v>
      </c>
      <c r="F104" s="102" t="s">
        <v>2173</v>
      </c>
      <c r="G104" s="1285">
        <v>2357076</v>
      </c>
      <c r="H104" s="1263"/>
      <c r="I104" s="101">
        <v>-2014</v>
      </c>
      <c r="J104" s="102" t="s">
        <v>2173</v>
      </c>
      <c r="K104" s="2373">
        <v>0.2</v>
      </c>
      <c r="M104" s="101">
        <v>-2014</v>
      </c>
      <c r="N104" s="510" t="s">
        <v>2173</v>
      </c>
      <c r="O104" s="1292">
        <v>-2</v>
      </c>
      <c r="Q104" s="101">
        <v>-2014</v>
      </c>
      <c r="R104" s="510" t="s">
        <v>2173</v>
      </c>
      <c r="S104" s="1297">
        <v>101.6</v>
      </c>
      <c r="T104" s="1282">
        <v>2627</v>
      </c>
    </row>
    <row r="105" spans="1:20" s="2" customFormat="1" ht="12">
      <c r="A105" s="101"/>
      <c r="B105" s="510" t="s">
        <v>2174</v>
      </c>
      <c r="C105" s="1282">
        <v>3143404</v>
      </c>
      <c r="E105" s="101"/>
      <c r="F105" s="102" t="s">
        <v>2174</v>
      </c>
      <c r="G105" s="1285">
        <v>3100004</v>
      </c>
      <c r="H105" s="1263"/>
      <c r="I105" s="101"/>
      <c r="J105" s="102" t="s">
        <v>2174</v>
      </c>
      <c r="K105" s="2373">
        <v>1</v>
      </c>
      <c r="M105" s="101"/>
      <c r="N105" s="510" t="s">
        <v>2174</v>
      </c>
      <c r="O105" s="1292">
        <v>-0.8</v>
      </c>
      <c r="Q105" s="101"/>
      <c r="R105" s="510" t="s">
        <v>2174</v>
      </c>
      <c r="S105" s="1297">
        <v>101.4</v>
      </c>
      <c r="T105" s="1282">
        <v>2628</v>
      </c>
    </row>
    <row r="106" spans="1:20" s="2" customFormat="1" ht="12">
      <c r="A106" s="108"/>
      <c r="B106" s="3176" t="s">
        <v>2278</v>
      </c>
      <c r="C106" s="1282">
        <v>2187860</v>
      </c>
      <c r="E106" s="108"/>
      <c r="F106" s="107" t="s">
        <v>2278</v>
      </c>
      <c r="G106" s="1285">
        <v>2161917</v>
      </c>
      <c r="H106" s="1263"/>
      <c r="I106" s="108"/>
      <c r="J106" s="107" t="s">
        <v>2278</v>
      </c>
      <c r="K106" s="2373">
        <v>-1.5</v>
      </c>
      <c r="M106" s="108"/>
      <c r="N106" s="3176" t="s">
        <v>2278</v>
      </c>
      <c r="O106" s="1292">
        <v>-3.2</v>
      </c>
      <c r="Q106" s="108"/>
      <c r="R106" s="3176" t="s">
        <v>2278</v>
      </c>
      <c r="S106" s="1297">
        <v>101.2</v>
      </c>
      <c r="T106" s="1282">
        <v>2612</v>
      </c>
    </row>
    <row r="107" spans="1:20" s="2" customFormat="1" ht="12">
      <c r="A107" s="103" t="s">
        <v>428</v>
      </c>
      <c r="B107" s="509" t="s">
        <v>2172</v>
      </c>
      <c r="C107" s="1291">
        <v>2812616</v>
      </c>
      <c r="E107" s="103" t="s">
        <v>428</v>
      </c>
      <c r="F107" s="104" t="s">
        <v>2172</v>
      </c>
      <c r="G107" s="1281">
        <v>2776521</v>
      </c>
      <c r="H107" s="1263"/>
      <c r="I107" s="103" t="s">
        <v>428</v>
      </c>
      <c r="J107" s="104" t="s">
        <v>2172</v>
      </c>
      <c r="K107" s="2374">
        <v>-2.7</v>
      </c>
      <c r="M107" s="103" t="s">
        <v>428</v>
      </c>
      <c r="N107" s="509" t="s">
        <v>2172</v>
      </c>
      <c r="O107" s="1294">
        <v>-2.8</v>
      </c>
      <c r="Q107" s="103" t="s">
        <v>428</v>
      </c>
      <c r="R107" s="509" t="s">
        <v>2172</v>
      </c>
      <c r="S107" s="1296">
        <v>101.3</v>
      </c>
      <c r="T107" s="1291">
        <v>2639</v>
      </c>
    </row>
    <row r="108" spans="1:20" s="2" customFormat="1" ht="12">
      <c r="A108" s="101">
        <v>-2015</v>
      </c>
      <c r="B108" s="510" t="s">
        <v>2173</v>
      </c>
      <c r="C108" s="1282">
        <v>2372380</v>
      </c>
      <c r="E108" s="101">
        <v>-2015</v>
      </c>
      <c r="F108" s="102" t="s">
        <v>2173</v>
      </c>
      <c r="G108" s="1285">
        <v>2344249</v>
      </c>
      <c r="H108" s="1263"/>
      <c r="I108" s="101">
        <v>-2015</v>
      </c>
      <c r="J108" s="102" t="s">
        <v>2173</v>
      </c>
      <c r="K108" s="2373">
        <v>-0.9</v>
      </c>
      <c r="M108" s="101">
        <v>-2015</v>
      </c>
      <c r="N108" s="510" t="s">
        <v>2173</v>
      </c>
      <c r="O108" s="1292">
        <v>-0.5</v>
      </c>
      <c r="Q108" s="101">
        <v>-2015</v>
      </c>
      <c r="R108" s="510" t="s">
        <v>2173</v>
      </c>
      <c r="S108" s="1297">
        <v>101.2</v>
      </c>
      <c r="T108" s="1282">
        <v>2635</v>
      </c>
    </row>
    <row r="109" spans="1:20" s="2" customFormat="1" ht="12">
      <c r="A109" s="101"/>
      <c r="B109" s="510" t="s">
        <v>2174</v>
      </c>
      <c r="C109" s="1282">
        <v>3073020</v>
      </c>
      <c r="E109" s="101"/>
      <c r="F109" s="102" t="s">
        <v>2174</v>
      </c>
      <c r="G109" s="1285">
        <v>3030592</v>
      </c>
      <c r="H109" s="1263"/>
      <c r="I109" s="101"/>
      <c r="J109" s="102" t="s">
        <v>2174</v>
      </c>
      <c r="K109" s="2373">
        <v>-2.2000000000000002</v>
      </c>
      <c r="M109" s="101"/>
      <c r="N109" s="510" t="s">
        <v>2174</v>
      </c>
      <c r="O109" s="1292">
        <v>-2.2000000000000002</v>
      </c>
      <c r="Q109" s="101"/>
      <c r="R109" s="510" t="s">
        <v>2174</v>
      </c>
      <c r="S109" s="1297">
        <v>101.4</v>
      </c>
      <c r="T109" s="1282">
        <v>2644</v>
      </c>
    </row>
    <row r="110" spans="1:20" s="2" customFormat="1" ht="12">
      <c r="A110" s="108"/>
      <c r="B110" s="3176" t="s">
        <v>2297</v>
      </c>
      <c r="C110" s="1282">
        <v>2176459</v>
      </c>
      <c r="E110" s="108"/>
      <c r="F110" s="107" t="s">
        <v>2297</v>
      </c>
      <c r="G110" s="1285">
        <v>2150651</v>
      </c>
      <c r="H110" s="1263"/>
      <c r="I110" s="108"/>
      <c r="J110" s="107" t="s">
        <v>2297</v>
      </c>
      <c r="K110" s="2373">
        <v>-0.5</v>
      </c>
      <c r="M110" s="108"/>
      <c r="N110" s="3176" t="s">
        <v>2297</v>
      </c>
      <c r="O110" s="1292">
        <v>-0.5</v>
      </c>
      <c r="P110" s="2" t="s">
        <v>479</v>
      </c>
      <c r="Q110" s="108"/>
      <c r="R110" s="3176" t="s">
        <v>2297</v>
      </c>
      <c r="S110" s="1297">
        <v>101.2</v>
      </c>
      <c r="T110" s="1282">
        <v>2648</v>
      </c>
    </row>
    <row r="111" spans="1:20" s="2" customFormat="1" ht="12">
      <c r="A111" s="103" t="s">
        <v>621</v>
      </c>
      <c r="B111" s="509" t="s">
        <v>2172</v>
      </c>
      <c r="C111" s="1291">
        <v>2861238</v>
      </c>
      <c r="E111" s="103" t="s">
        <v>621</v>
      </c>
      <c r="F111" s="104" t="s">
        <v>2172</v>
      </c>
      <c r="G111" s="1281">
        <v>2835717</v>
      </c>
      <c r="H111" s="1263"/>
      <c r="I111" s="103" t="s">
        <v>621</v>
      </c>
      <c r="J111" s="104" t="s">
        <v>2172</v>
      </c>
      <c r="K111" s="2374">
        <v>1.7</v>
      </c>
      <c r="M111" s="103" t="s">
        <v>621</v>
      </c>
      <c r="N111" s="509" t="s">
        <v>2172</v>
      </c>
      <c r="O111" s="1294">
        <v>2.1</v>
      </c>
      <c r="Q111" s="103" t="s">
        <v>621</v>
      </c>
      <c r="R111" s="509" t="s">
        <v>2172</v>
      </c>
      <c r="S111" s="1296">
        <v>100.9</v>
      </c>
      <c r="T111" s="1291">
        <v>2683</v>
      </c>
    </row>
    <row r="112" spans="1:20" s="2" customFormat="1" ht="12">
      <c r="A112" s="101">
        <v>-2016</v>
      </c>
      <c r="B112" s="510" t="s">
        <v>2173</v>
      </c>
      <c r="C112" s="1282">
        <v>2407222</v>
      </c>
      <c r="E112" s="101">
        <v>-2016</v>
      </c>
      <c r="F112" s="102" t="s">
        <v>2173</v>
      </c>
      <c r="G112" s="1285">
        <v>2390489</v>
      </c>
      <c r="H112" s="1263"/>
      <c r="I112" s="101">
        <v>-2016</v>
      </c>
      <c r="J112" s="102" t="s">
        <v>2173</v>
      </c>
      <c r="K112" s="2373">
        <v>1.5</v>
      </c>
      <c r="M112" s="101">
        <v>-2016</v>
      </c>
      <c r="N112" s="510" t="s">
        <v>2173</v>
      </c>
      <c r="O112" s="1292">
        <v>2</v>
      </c>
      <c r="Q112" s="101">
        <v>-2016</v>
      </c>
      <c r="R112" s="510" t="s">
        <v>2173</v>
      </c>
      <c r="S112" s="1297">
        <v>100.7</v>
      </c>
      <c r="T112" s="1282">
        <v>2688</v>
      </c>
    </row>
    <row r="113" spans="1:21" s="2" customFormat="1" ht="12">
      <c r="A113" s="101"/>
      <c r="B113" s="510" t="s">
        <v>2174</v>
      </c>
      <c r="C113" s="1282">
        <v>3085025</v>
      </c>
      <c r="E113" s="101"/>
      <c r="F113" s="102" t="s">
        <v>2174</v>
      </c>
      <c r="G113" s="1285">
        <v>3051459</v>
      </c>
      <c r="H113" s="1263"/>
      <c r="I113" s="101"/>
      <c r="J113" s="102" t="s">
        <v>2174</v>
      </c>
      <c r="K113" s="2373">
        <v>0.4</v>
      </c>
      <c r="M113" s="101"/>
      <c r="N113" s="510" t="s">
        <v>2174</v>
      </c>
      <c r="O113" s="1292">
        <v>0.7</v>
      </c>
      <c r="Q113" s="101"/>
      <c r="R113" s="510" t="s">
        <v>2174</v>
      </c>
      <c r="S113" s="1297">
        <v>101.1</v>
      </c>
      <c r="T113" s="1282">
        <v>2694</v>
      </c>
    </row>
    <row r="114" spans="1:21" s="2" customFormat="1" ht="12">
      <c r="A114" s="108"/>
      <c r="B114" s="3176" t="s">
        <v>2279</v>
      </c>
      <c r="C114" s="1282">
        <v>2208792</v>
      </c>
      <c r="E114" s="108"/>
      <c r="F114" s="107" t="s">
        <v>2279</v>
      </c>
      <c r="G114" s="1285">
        <v>2195618</v>
      </c>
      <c r="H114" s="1263"/>
      <c r="I114" s="108"/>
      <c r="J114" s="107" t="s">
        <v>2279</v>
      </c>
      <c r="K114" s="2373">
        <v>1.5</v>
      </c>
      <c r="M114" s="108"/>
      <c r="N114" s="3176" t="s">
        <v>2279</v>
      </c>
      <c r="O114" s="1292">
        <v>2.1</v>
      </c>
      <c r="Q114" s="108"/>
      <c r="R114" s="3176" t="s">
        <v>2279</v>
      </c>
      <c r="S114" s="1297">
        <v>100.6</v>
      </c>
      <c r="T114" s="1282">
        <v>2689</v>
      </c>
    </row>
    <row r="115" spans="1:21" s="2" customFormat="1" ht="12">
      <c r="A115" s="103" t="s">
        <v>1047</v>
      </c>
      <c r="B115" s="509" t="s">
        <v>2172</v>
      </c>
      <c r="C115" s="1291">
        <v>2920463</v>
      </c>
      <c r="E115" s="103" t="s">
        <v>1047</v>
      </c>
      <c r="F115" s="104" t="s">
        <v>2172</v>
      </c>
      <c r="G115" s="1281">
        <v>2900162</v>
      </c>
      <c r="H115" s="1263"/>
      <c r="I115" s="103" t="s">
        <v>1047</v>
      </c>
      <c r="J115" s="104" t="s">
        <v>2172</v>
      </c>
      <c r="K115" s="2374">
        <v>2.1</v>
      </c>
      <c r="M115" s="103" t="s">
        <v>1047</v>
      </c>
      <c r="N115" s="509" t="s">
        <v>2172</v>
      </c>
      <c r="O115" s="1294">
        <v>2.2999999999999998</v>
      </c>
      <c r="Q115" s="103" t="s">
        <v>1047</v>
      </c>
      <c r="R115" s="509" t="s">
        <v>2172</v>
      </c>
      <c r="S115" s="1296">
        <v>100.7</v>
      </c>
      <c r="T115" s="1291">
        <v>2722</v>
      </c>
    </row>
    <row r="116" spans="1:21" s="2" customFormat="1" ht="12">
      <c r="A116" s="101">
        <v>-2017</v>
      </c>
      <c r="B116" s="510" t="s">
        <v>2173</v>
      </c>
      <c r="C116" s="1282">
        <v>2453243</v>
      </c>
      <c r="E116" s="101">
        <v>-2017</v>
      </c>
      <c r="F116" s="102" t="s">
        <v>2173</v>
      </c>
      <c r="G116" s="1285">
        <v>2428953</v>
      </c>
      <c r="H116" s="1263"/>
      <c r="I116" s="101">
        <v>-2017</v>
      </c>
      <c r="J116" s="102" t="s">
        <v>2173</v>
      </c>
      <c r="K116" s="2373">
        <v>1.9</v>
      </c>
      <c r="M116" s="101">
        <v>-2017</v>
      </c>
      <c r="N116" s="510" t="s">
        <v>2173</v>
      </c>
      <c r="O116" s="1292">
        <v>1.6</v>
      </c>
      <c r="Q116" s="101">
        <v>-2017</v>
      </c>
      <c r="R116" s="510" t="s">
        <v>2173</v>
      </c>
      <c r="S116" s="1297">
        <v>101</v>
      </c>
      <c r="T116" s="1282">
        <v>2726</v>
      </c>
    </row>
    <row r="117" spans="1:21" s="2" customFormat="1" ht="12">
      <c r="A117" s="101"/>
      <c r="B117" s="510" t="s">
        <v>2174</v>
      </c>
      <c r="C117" s="1282">
        <v>3179287</v>
      </c>
      <c r="E117" s="101"/>
      <c r="F117" s="102" t="s">
        <v>2174</v>
      </c>
      <c r="G117" s="1285">
        <v>3135392</v>
      </c>
      <c r="H117" s="1263"/>
      <c r="I117" s="101"/>
      <c r="J117" s="102" t="s">
        <v>2174</v>
      </c>
      <c r="K117" s="2373">
        <v>3.1</v>
      </c>
      <c r="M117" s="101"/>
      <c r="N117" s="510" t="s">
        <v>2174</v>
      </c>
      <c r="O117" s="1292">
        <v>2.8</v>
      </c>
      <c r="Q117" s="101"/>
      <c r="R117" s="510" t="s">
        <v>2174</v>
      </c>
      <c r="S117" s="1297">
        <v>101.4</v>
      </c>
      <c r="T117" s="1282">
        <v>2726</v>
      </c>
    </row>
    <row r="118" spans="1:21" s="2" customFormat="1" ht="12">
      <c r="A118" s="108"/>
      <c r="B118" s="3176" t="s">
        <v>2175</v>
      </c>
      <c r="C118" s="1282">
        <v>2294741</v>
      </c>
      <c r="E118" s="108"/>
      <c r="F118" s="107" t="s">
        <v>2175</v>
      </c>
      <c r="G118" s="1285">
        <v>2260829</v>
      </c>
      <c r="H118" s="1263"/>
      <c r="I118" s="108"/>
      <c r="J118" s="107" t="s">
        <v>2175</v>
      </c>
      <c r="K118" s="2373">
        <v>3.9</v>
      </c>
      <c r="M118" s="108"/>
      <c r="N118" s="3176" t="s">
        <v>2175</v>
      </c>
      <c r="O118" s="1292">
        <v>3</v>
      </c>
      <c r="Q118" s="108"/>
      <c r="R118" s="3176" t="s">
        <v>2175</v>
      </c>
      <c r="S118" s="1287">
        <v>101.5</v>
      </c>
      <c r="T118" s="1282">
        <v>2723</v>
      </c>
    </row>
    <row r="119" spans="1:21" s="2" customFormat="1" ht="12">
      <c r="A119" s="103" t="s">
        <v>1528</v>
      </c>
      <c r="B119" s="509" t="s">
        <v>2172</v>
      </c>
      <c r="C119" s="1291">
        <v>3059159</v>
      </c>
      <c r="E119" s="103" t="s">
        <v>1528</v>
      </c>
      <c r="F119" s="104" t="s">
        <v>2172</v>
      </c>
      <c r="G119" s="1281">
        <v>3022885</v>
      </c>
      <c r="H119" s="1263"/>
      <c r="I119" s="103" t="s">
        <v>1528</v>
      </c>
      <c r="J119" s="104" t="s">
        <v>2172</v>
      </c>
      <c r="K119" s="2374">
        <v>4.7</v>
      </c>
      <c r="M119" s="103" t="s">
        <v>1528</v>
      </c>
      <c r="N119" s="509" t="s">
        <v>2172</v>
      </c>
      <c r="O119" s="1294">
        <v>4.2</v>
      </c>
      <c r="Q119" s="103" t="s">
        <v>1528</v>
      </c>
      <c r="R119" s="509" t="s">
        <v>2172</v>
      </c>
      <c r="S119" s="1296">
        <v>101.2</v>
      </c>
      <c r="T119" s="1291">
        <v>2763</v>
      </c>
    </row>
    <row r="120" spans="1:21" s="2" customFormat="1" ht="12">
      <c r="A120" s="101">
        <v>-2018</v>
      </c>
      <c r="B120" s="510" t="s">
        <v>2173</v>
      </c>
      <c r="C120" s="1282">
        <v>2540992</v>
      </c>
      <c r="E120" s="101">
        <v>-2018</v>
      </c>
      <c r="F120" s="102" t="s">
        <v>2173</v>
      </c>
      <c r="G120" s="1285">
        <v>2508383</v>
      </c>
      <c r="H120" s="1263"/>
      <c r="I120" s="101">
        <v>-2018</v>
      </c>
      <c r="J120" s="102" t="s">
        <v>2173</v>
      </c>
      <c r="K120" s="2373">
        <v>3.6</v>
      </c>
      <c r="M120" s="101">
        <v>-2018</v>
      </c>
      <c r="N120" s="510" t="s">
        <v>2173</v>
      </c>
      <c r="O120" s="1292">
        <v>3.3</v>
      </c>
      <c r="Q120" s="101">
        <v>-2018</v>
      </c>
      <c r="R120" s="510" t="s">
        <v>2173</v>
      </c>
      <c r="S120" s="1297">
        <v>101.3</v>
      </c>
      <c r="T120" s="1282">
        <v>2753</v>
      </c>
    </row>
    <row r="121" spans="1:21" s="2" customFormat="1" ht="12">
      <c r="A121" s="101"/>
      <c r="B121" s="510" t="s">
        <v>2174</v>
      </c>
      <c r="C121" s="1282">
        <v>3333375</v>
      </c>
      <c r="E121" s="101"/>
      <c r="F121" s="102" t="s">
        <v>2174</v>
      </c>
      <c r="G121" s="1285">
        <v>3274435</v>
      </c>
      <c r="H121" s="1263"/>
      <c r="I121" s="101"/>
      <c r="J121" s="102" t="s">
        <v>2174</v>
      </c>
      <c r="K121" s="2373">
        <v>4.8</v>
      </c>
      <c r="M121" s="101"/>
      <c r="N121" s="510" t="s">
        <v>2174</v>
      </c>
      <c r="O121" s="1292">
        <v>4.4000000000000004</v>
      </c>
      <c r="Q121" s="101"/>
      <c r="R121" s="510" t="s">
        <v>2174</v>
      </c>
      <c r="S121" s="1297">
        <v>101.8</v>
      </c>
      <c r="T121" s="1282">
        <v>2749</v>
      </c>
    </row>
    <row r="122" spans="1:21" s="2" customFormat="1" ht="12">
      <c r="A122" s="108"/>
      <c r="B122" s="3176" t="s">
        <v>2175</v>
      </c>
      <c r="C122" s="1282">
        <v>2338039</v>
      </c>
      <c r="E122" s="108"/>
      <c r="F122" s="107" t="s">
        <v>2175</v>
      </c>
      <c r="G122" s="1285">
        <v>2303486</v>
      </c>
      <c r="H122" s="1263"/>
      <c r="I122" s="108"/>
      <c r="J122" s="107" t="s">
        <v>2175</v>
      </c>
      <c r="K122" s="2373">
        <v>1.9</v>
      </c>
      <c r="M122" s="108"/>
      <c r="N122" s="3176" t="s">
        <v>2175</v>
      </c>
      <c r="O122" s="1292">
        <v>1.9</v>
      </c>
      <c r="Q122" s="108"/>
      <c r="R122" s="3176" t="s">
        <v>2175</v>
      </c>
      <c r="S122" s="1297">
        <v>101.5</v>
      </c>
      <c r="T122" s="1282">
        <v>2738</v>
      </c>
    </row>
    <row r="123" spans="1:21" s="2" customFormat="1" ht="12">
      <c r="A123" s="103" t="s">
        <v>2281</v>
      </c>
      <c r="B123" s="509" t="s">
        <v>2172</v>
      </c>
      <c r="C123" s="1291">
        <v>3090963</v>
      </c>
      <c r="E123" s="103" t="s">
        <v>2281</v>
      </c>
      <c r="F123" s="104" t="s">
        <v>2172</v>
      </c>
      <c r="G123" s="1291">
        <v>3033330</v>
      </c>
      <c r="H123" s="1263"/>
      <c r="I123" s="103" t="s">
        <v>2281</v>
      </c>
      <c r="J123" s="104" t="s">
        <v>2172</v>
      </c>
      <c r="K123" s="1294">
        <v>1</v>
      </c>
      <c r="M123" s="103" t="s">
        <v>2281</v>
      </c>
      <c r="N123" s="509" t="s">
        <v>2172</v>
      </c>
      <c r="O123" s="1294">
        <v>0.3</v>
      </c>
      <c r="Q123" s="103" t="s">
        <v>2281</v>
      </c>
      <c r="R123" s="509" t="s">
        <v>2172</v>
      </c>
      <c r="S123" s="1284">
        <v>101.9</v>
      </c>
      <c r="T123" s="1281">
        <v>2753</v>
      </c>
    </row>
    <row r="124" spans="1:21" s="2" customFormat="1" ht="12">
      <c r="A124" s="101">
        <v>-2019</v>
      </c>
      <c r="B124" s="510" t="s">
        <v>2173</v>
      </c>
      <c r="C124" s="1282">
        <v>2565953</v>
      </c>
      <c r="E124" s="101">
        <v>-2019</v>
      </c>
      <c r="F124" s="102" t="s">
        <v>2173</v>
      </c>
      <c r="G124" s="1282">
        <v>2515640</v>
      </c>
      <c r="H124" s="1263"/>
      <c r="I124" s="101">
        <v>-2019</v>
      </c>
      <c r="J124" s="102" t="s">
        <v>2173</v>
      </c>
      <c r="K124" s="1292">
        <v>1</v>
      </c>
      <c r="M124" s="101">
        <v>-2019</v>
      </c>
      <c r="N124" s="510" t="s">
        <v>2173</v>
      </c>
      <c r="O124" s="1292">
        <v>0.3</v>
      </c>
      <c r="Q124" s="101">
        <v>-2019</v>
      </c>
      <c r="R124" s="510" t="s">
        <v>2173</v>
      </c>
      <c r="S124" s="1287">
        <v>102</v>
      </c>
      <c r="T124" s="1285">
        <v>2750</v>
      </c>
    </row>
    <row r="125" spans="1:21" s="2" customFormat="1" ht="12">
      <c r="A125" s="101"/>
      <c r="B125" s="510" t="s">
        <v>2174</v>
      </c>
      <c r="C125" s="1282">
        <v>3417845</v>
      </c>
      <c r="E125" s="101"/>
      <c r="F125" s="102" t="s">
        <v>2174</v>
      </c>
      <c r="G125" s="1282">
        <v>3327990</v>
      </c>
      <c r="H125" s="1263"/>
      <c r="I125" s="101"/>
      <c r="J125" s="102" t="s">
        <v>2174</v>
      </c>
      <c r="K125" s="1292">
        <v>2.5</v>
      </c>
      <c r="M125" s="101"/>
      <c r="N125" s="510" t="s">
        <v>2174</v>
      </c>
      <c r="O125" s="1292">
        <v>1.6</v>
      </c>
      <c r="Q125" s="101"/>
      <c r="R125" s="510" t="s">
        <v>2174</v>
      </c>
      <c r="S125" s="1287">
        <v>102.7</v>
      </c>
      <c r="T125" s="1285">
        <v>2751</v>
      </c>
    </row>
    <row r="126" spans="1:21" s="2" customFormat="1" ht="12">
      <c r="A126" s="108"/>
      <c r="B126" s="3176" t="s">
        <v>2280</v>
      </c>
      <c r="C126" s="1293">
        <v>2291855</v>
      </c>
      <c r="E126" s="108"/>
      <c r="F126" s="107" t="s">
        <v>2280</v>
      </c>
      <c r="G126" s="1293">
        <v>2235956</v>
      </c>
      <c r="H126" s="1263"/>
      <c r="I126" s="108"/>
      <c r="J126" s="107" t="s">
        <v>2280</v>
      </c>
      <c r="K126" s="1295">
        <v>-2</v>
      </c>
      <c r="M126" s="108"/>
      <c r="N126" s="3176" t="s">
        <v>2280</v>
      </c>
      <c r="O126" s="1295">
        <v>-2.9</v>
      </c>
      <c r="Q126" s="108"/>
      <c r="R126" s="3176" t="s">
        <v>2280</v>
      </c>
      <c r="S126" s="1290">
        <v>102.5</v>
      </c>
      <c r="T126" s="1288">
        <v>2741</v>
      </c>
    </row>
    <row r="127" spans="1:2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5" t="s">
        <v>1163</v>
      </c>
      <c r="R127" s="88"/>
      <c r="S127" s="88"/>
      <c r="T127" s="88"/>
      <c r="U127" s="88"/>
    </row>
    <row r="128" spans="1:21">
      <c r="A128" s="1298" t="s">
        <v>1774</v>
      </c>
      <c r="B128" s="100"/>
      <c r="C128" s="5"/>
      <c r="D128" s="5"/>
      <c r="E128" s="1298" t="s">
        <v>1775</v>
      </c>
      <c r="F128" s="100"/>
      <c r="G128" s="5"/>
      <c r="H128" s="88"/>
      <c r="I128" s="1298" t="s">
        <v>1164</v>
      </c>
      <c r="J128" s="100"/>
      <c r="K128" s="88"/>
      <c r="L128" s="5"/>
      <c r="M128" s="1298" t="s">
        <v>1165</v>
      </c>
      <c r="N128" s="100"/>
      <c r="O128" s="88"/>
      <c r="P128" s="88"/>
      <c r="Q128" s="88"/>
      <c r="R128" s="88"/>
      <c r="S128" s="88"/>
      <c r="T128" s="88"/>
      <c r="U128" s="88"/>
    </row>
    <row r="129" spans="1:21">
      <c r="A129" s="88"/>
      <c r="B129" s="88"/>
      <c r="C129" s="5" t="s">
        <v>158</v>
      </c>
      <c r="D129" s="5"/>
      <c r="E129" s="1298"/>
      <c r="F129" s="100"/>
      <c r="G129" s="5" t="s">
        <v>158</v>
      </c>
      <c r="H129" s="88"/>
      <c r="I129" s="88"/>
      <c r="J129" s="88"/>
      <c r="K129" s="2376" t="s">
        <v>602</v>
      </c>
      <c r="L129" s="88"/>
      <c r="M129" s="88"/>
      <c r="N129" s="88"/>
      <c r="O129" s="2376" t="s">
        <v>602</v>
      </c>
      <c r="P129" s="88"/>
      <c r="Q129" s="88"/>
      <c r="R129" s="88"/>
      <c r="S129" s="88"/>
      <c r="T129" s="88"/>
      <c r="U129" s="88"/>
    </row>
    <row r="130" spans="1:21" s="2" customFormat="1" ht="12">
      <c r="A130" s="91"/>
      <c r="B130" s="93"/>
      <c r="C130" s="1256"/>
      <c r="E130" s="91"/>
      <c r="F130" s="92"/>
      <c r="G130" s="126"/>
      <c r="I130" s="91"/>
      <c r="J130" s="92"/>
      <c r="K130" s="126"/>
      <c r="M130" s="91"/>
      <c r="N130" s="92"/>
      <c r="O130" s="126"/>
      <c r="Q130" s="91"/>
      <c r="R130" s="93"/>
      <c r="S130" s="1256" t="s">
        <v>33</v>
      </c>
      <c r="T130" s="5"/>
    </row>
    <row r="131" spans="1:21" s="2" customFormat="1" ht="12">
      <c r="A131" s="94" t="s">
        <v>105</v>
      </c>
      <c r="B131" s="96"/>
      <c r="C131" s="506" t="s">
        <v>906</v>
      </c>
      <c r="E131" s="94" t="s">
        <v>105</v>
      </c>
      <c r="F131" s="95"/>
      <c r="G131" s="507" t="s">
        <v>906</v>
      </c>
      <c r="I131" s="94" t="s">
        <v>105</v>
      </c>
      <c r="J131" s="95"/>
      <c r="K131" s="1257" t="s">
        <v>1152</v>
      </c>
      <c r="M131" s="94" t="s">
        <v>105</v>
      </c>
      <c r="N131" s="95"/>
      <c r="O131" s="1257" t="s">
        <v>1152</v>
      </c>
      <c r="Q131" s="94" t="s">
        <v>105</v>
      </c>
      <c r="R131" s="96"/>
      <c r="S131" s="506" t="s">
        <v>1154</v>
      </c>
      <c r="T131" s="1299"/>
    </row>
    <row r="132" spans="1:21" s="2" customFormat="1" ht="12">
      <c r="A132" s="97"/>
      <c r="B132" s="1300"/>
      <c r="C132" s="1260"/>
      <c r="E132" s="97"/>
      <c r="F132" s="98"/>
      <c r="G132" s="1259"/>
      <c r="I132" s="97"/>
      <c r="J132" s="98"/>
      <c r="K132" s="1259" t="s">
        <v>1155</v>
      </c>
      <c r="M132" s="97"/>
      <c r="N132" s="98"/>
      <c r="O132" s="1259" t="s">
        <v>1155</v>
      </c>
      <c r="Q132" s="97"/>
      <c r="R132" s="1300"/>
      <c r="S132" s="508" t="s">
        <v>1157</v>
      </c>
      <c r="T132" s="1299"/>
    </row>
    <row r="133" spans="1:21" s="2" customFormat="1" ht="12" hidden="1">
      <c r="A133" s="505" t="s">
        <v>1166</v>
      </c>
      <c r="B133" s="109" t="s">
        <v>1848</v>
      </c>
      <c r="C133" s="1267">
        <v>9785354</v>
      </c>
      <c r="E133" s="91" t="s">
        <v>1166</v>
      </c>
      <c r="F133" s="1311" t="s">
        <v>1848</v>
      </c>
      <c r="G133" s="1261">
        <v>10406966</v>
      </c>
      <c r="I133" s="505" t="s">
        <v>1166</v>
      </c>
      <c r="J133" s="111" t="s">
        <v>1848</v>
      </c>
      <c r="K133" s="1302" t="s">
        <v>996</v>
      </c>
      <c r="M133" s="505" t="s">
        <v>1166</v>
      </c>
      <c r="N133" s="111" t="s">
        <v>1848</v>
      </c>
      <c r="O133" s="1302" t="s">
        <v>996</v>
      </c>
      <c r="Q133" s="505" t="s">
        <v>1166</v>
      </c>
      <c r="R133" s="109" t="s">
        <v>1848</v>
      </c>
      <c r="S133" s="1258"/>
      <c r="T133" s="5"/>
    </row>
    <row r="134" spans="1:21" s="2" customFormat="1" ht="12" hidden="1">
      <c r="A134" s="505" t="s">
        <v>1167</v>
      </c>
      <c r="B134" s="109" t="s">
        <v>1849</v>
      </c>
      <c r="C134" s="1267">
        <v>10626155</v>
      </c>
      <c r="E134" s="505" t="s">
        <v>1167</v>
      </c>
      <c r="F134" s="111" t="s">
        <v>1849</v>
      </c>
      <c r="G134" s="1266">
        <v>10998396</v>
      </c>
      <c r="I134" s="505" t="s">
        <v>1167</v>
      </c>
      <c r="J134" s="111" t="s">
        <v>1849</v>
      </c>
      <c r="K134" s="1304">
        <v>8.6</v>
      </c>
      <c r="M134" s="505" t="s">
        <v>1167</v>
      </c>
      <c r="N134" s="111" t="s">
        <v>1849</v>
      </c>
      <c r="O134" s="1304">
        <v>5.7</v>
      </c>
      <c r="Q134" s="505" t="s">
        <v>1167</v>
      </c>
      <c r="R134" s="109" t="s">
        <v>1849</v>
      </c>
      <c r="S134" s="1258"/>
      <c r="T134" s="5"/>
    </row>
    <row r="135" spans="1:21" s="2" customFormat="1" ht="12" hidden="1">
      <c r="A135" s="505" t="s">
        <v>1168</v>
      </c>
      <c r="B135" s="109" t="s">
        <v>1850</v>
      </c>
      <c r="C135" s="1267">
        <v>10841449</v>
      </c>
      <c r="E135" s="505" t="s">
        <v>1168</v>
      </c>
      <c r="F135" s="111" t="s">
        <v>1850</v>
      </c>
      <c r="G135" s="1266">
        <v>11037739</v>
      </c>
      <c r="I135" s="505" t="s">
        <v>1168</v>
      </c>
      <c r="J135" s="111" t="s">
        <v>1850</v>
      </c>
      <c r="K135" s="1304">
        <v>2</v>
      </c>
      <c r="M135" s="505" t="s">
        <v>1168</v>
      </c>
      <c r="N135" s="111" t="s">
        <v>1850</v>
      </c>
      <c r="O135" s="1304">
        <v>0.4</v>
      </c>
      <c r="Q135" s="505" t="s">
        <v>1168</v>
      </c>
      <c r="R135" s="109" t="s">
        <v>1850</v>
      </c>
      <c r="S135" s="1258"/>
      <c r="T135" s="5"/>
    </row>
    <row r="136" spans="1:21" s="2" customFormat="1" ht="12" hidden="1">
      <c r="A136" s="505" t="s">
        <v>1169</v>
      </c>
      <c r="B136" s="109" t="s">
        <v>1851</v>
      </c>
      <c r="C136" s="1267">
        <v>10907129</v>
      </c>
      <c r="E136" s="505" t="s">
        <v>1169</v>
      </c>
      <c r="F136" s="111" t="s">
        <v>1851</v>
      </c>
      <c r="G136" s="1266">
        <v>10981394</v>
      </c>
      <c r="I136" s="505" t="s">
        <v>1169</v>
      </c>
      <c r="J136" s="111" t="s">
        <v>1851</v>
      </c>
      <c r="K136" s="1304">
        <v>0.6</v>
      </c>
      <c r="M136" s="505" t="s">
        <v>1169</v>
      </c>
      <c r="N136" s="111" t="s">
        <v>1851</v>
      </c>
      <c r="O136" s="1304">
        <v>-0.5</v>
      </c>
      <c r="Q136" s="505" t="s">
        <v>1169</v>
      </c>
      <c r="R136" s="109" t="s">
        <v>1851</v>
      </c>
      <c r="S136" s="1258"/>
      <c r="T136" s="5"/>
    </row>
    <row r="137" spans="1:21" s="2" customFormat="1" ht="12" hidden="1">
      <c r="A137" s="505" t="s">
        <v>1170</v>
      </c>
      <c r="B137" s="109" t="s">
        <v>1852</v>
      </c>
      <c r="C137" s="1267">
        <v>10764186</v>
      </c>
      <c r="E137" s="505" t="s">
        <v>1170</v>
      </c>
      <c r="F137" s="111" t="s">
        <v>1852</v>
      </c>
      <c r="G137" s="1266">
        <v>10760692</v>
      </c>
      <c r="I137" s="505" t="s">
        <v>1170</v>
      </c>
      <c r="J137" s="111" t="s">
        <v>1852</v>
      </c>
      <c r="K137" s="1304">
        <v>-1.3</v>
      </c>
      <c r="M137" s="505" t="s">
        <v>1170</v>
      </c>
      <c r="N137" s="111" t="s">
        <v>1852</v>
      </c>
      <c r="O137" s="1304">
        <v>-2</v>
      </c>
      <c r="Q137" s="505" t="s">
        <v>1170</v>
      </c>
      <c r="R137" s="109" t="s">
        <v>1852</v>
      </c>
      <c r="S137" s="1258"/>
      <c r="T137" s="5"/>
    </row>
    <row r="138" spans="1:21" s="2" customFormat="1" ht="12" hidden="1">
      <c r="A138" s="505" t="s">
        <v>1171</v>
      </c>
      <c r="B138" s="109" t="s">
        <v>1853</v>
      </c>
      <c r="C138" s="1267">
        <v>11156323</v>
      </c>
      <c r="E138" s="505" t="s">
        <v>1171</v>
      </c>
      <c r="F138" s="111" t="s">
        <v>1853</v>
      </c>
      <c r="G138" s="1266">
        <v>11087843</v>
      </c>
      <c r="I138" s="505" t="s">
        <v>1171</v>
      </c>
      <c r="J138" s="111" t="s">
        <v>1853</v>
      </c>
      <c r="K138" s="1304">
        <v>3.6</v>
      </c>
      <c r="M138" s="505" t="s">
        <v>1171</v>
      </c>
      <c r="N138" s="111" t="s">
        <v>1853</v>
      </c>
      <c r="O138" s="1304">
        <v>3</v>
      </c>
      <c r="Q138" s="505" t="s">
        <v>1171</v>
      </c>
      <c r="R138" s="109" t="s">
        <v>1853</v>
      </c>
      <c r="S138" s="1258"/>
      <c r="T138" s="5"/>
    </row>
    <row r="139" spans="1:21" s="2" customFormat="1" ht="12" hidden="1">
      <c r="A139" s="505" t="s">
        <v>1172</v>
      </c>
      <c r="B139" s="109" t="s">
        <v>1854</v>
      </c>
      <c r="C139" s="1267">
        <v>11827287</v>
      </c>
      <c r="E139" s="505" t="s">
        <v>1172</v>
      </c>
      <c r="F139" s="111" t="s">
        <v>1854</v>
      </c>
      <c r="G139" s="1266">
        <v>11581647</v>
      </c>
      <c r="I139" s="505" t="s">
        <v>1172</v>
      </c>
      <c r="J139" s="111" t="s">
        <v>1854</v>
      </c>
      <c r="K139" s="1304">
        <v>6</v>
      </c>
      <c r="M139" s="505" t="s">
        <v>1172</v>
      </c>
      <c r="N139" s="111" t="s">
        <v>1854</v>
      </c>
      <c r="O139" s="1304">
        <v>4.5</v>
      </c>
      <c r="Q139" s="505" t="s">
        <v>1172</v>
      </c>
      <c r="R139" s="109" t="s">
        <v>1854</v>
      </c>
      <c r="S139" s="1258"/>
      <c r="T139" s="5"/>
    </row>
    <row r="140" spans="1:21" s="2" customFormat="1" ht="12" hidden="1">
      <c r="A140" s="505" t="s">
        <v>1173</v>
      </c>
      <c r="B140" s="109" t="s">
        <v>1855</v>
      </c>
      <c r="C140" s="1267">
        <v>12090581</v>
      </c>
      <c r="E140" s="505" t="s">
        <v>1173</v>
      </c>
      <c r="F140" s="111" t="s">
        <v>1855</v>
      </c>
      <c r="G140" s="1266">
        <v>11604717</v>
      </c>
      <c r="I140" s="505" t="s">
        <v>1173</v>
      </c>
      <c r="J140" s="111" t="s">
        <v>1855</v>
      </c>
      <c r="K140" s="1304">
        <v>2.2000000000000002</v>
      </c>
      <c r="M140" s="505" t="s">
        <v>1173</v>
      </c>
      <c r="N140" s="111" t="s">
        <v>1855</v>
      </c>
      <c r="O140" s="1304">
        <v>0.2</v>
      </c>
      <c r="Q140" s="505" t="s">
        <v>1173</v>
      </c>
      <c r="R140" s="109" t="s">
        <v>1855</v>
      </c>
      <c r="S140" s="1258"/>
      <c r="T140" s="5"/>
    </row>
    <row r="141" spans="1:21" s="2" customFormat="1" ht="12" hidden="1">
      <c r="A141" s="505" t="s">
        <v>756</v>
      </c>
      <c r="B141" s="109" t="s">
        <v>1856</v>
      </c>
      <c r="C141" s="1267">
        <v>11555826</v>
      </c>
      <c r="E141" s="505" t="s">
        <v>756</v>
      </c>
      <c r="F141" s="111" t="s">
        <v>1856</v>
      </c>
      <c r="G141" s="1266">
        <v>11040079</v>
      </c>
      <c r="I141" s="505" t="s">
        <v>756</v>
      </c>
      <c r="J141" s="111" t="s">
        <v>1856</v>
      </c>
      <c r="K141" s="1304">
        <v>-4.4000000000000004</v>
      </c>
      <c r="M141" s="505" t="s">
        <v>756</v>
      </c>
      <c r="N141" s="111" t="s">
        <v>1856</v>
      </c>
      <c r="O141" s="1304">
        <v>-4.9000000000000004</v>
      </c>
      <c r="Q141" s="505" t="s">
        <v>756</v>
      </c>
      <c r="R141" s="109" t="s">
        <v>1856</v>
      </c>
      <c r="S141" s="1258"/>
      <c r="T141" s="5"/>
    </row>
    <row r="142" spans="1:21" s="2" customFormat="1" ht="12" hidden="1">
      <c r="A142" s="505" t="s">
        <v>757</v>
      </c>
      <c r="B142" s="109" t="s">
        <v>1857</v>
      </c>
      <c r="C142" s="1267">
        <v>11149907</v>
      </c>
      <c r="E142" s="505" t="s">
        <v>757</v>
      </c>
      <c r="F142" s="111" t="s">
        <v>1857</v>
      </c>
      <c r="G142" s="1266">
        <v>10716168</v>
      </c>
      <c r="I142" s="505" t="s">
        <v>757</v>
      </c>
      <c r="J142" s="111" t="s">
        <v>1857</v>
      </c>
      <c r="K142" s="1304">
        <v>-3.5</v>
      </c>
      <c r="M142" s="505" t="s">
        <v>757</v>
      </c>
      <c r="N142" s="111" t="s">
        <v>1857</v>
      </c>
      <c r="O142" s="1304">
        <v>-2.9</v>
      </c>
      <c r="Q142" s="505" t="s">
        <v>757</v>
      </c>
      <c r="R142" s="109" t="s">
        <v>1857</v>
      </c>
      <c r="S142" s="1258"/>
      <c r="T142" s="5"/>
    </row>
    <row r="143" spans="1:21" s="2" customFormat="1" ht="12" hidden="1">
      <c r="A143" s="505" t="s">
        <v>758</v>
      </c>
      <c r="B143" s="109" t="s">
        <v>1858</v>
      </c>
      <c r="C143" s="1267">
        <v>11501107</v>
      </c>
      <c r="E143" s="505" t="s">
        <v>758</v>
      </c>
      <c r="F143" s="111" t="s">
        <v>1858</v>
      </c>
      <c r="G143" s="1266">
        <v>11112099</v>
      </c>
      <c r="I143" s="505" t="s">
        <v>758</v>
      </c>
      <c r="J143" s="111" t="s">
        <v>1858</v>
      </c>
      <c r="K143" s="1304">
        <v>3.1</v>
      </c>
      <c r="M143" s="505" t="s">
        <v>758</v>
      </c>
      <c r="N143" s="111" t="s">
        <v>1858</v>
      </c>
      <c r="O143" s="1304">
        <v>3.7</v>
      </c>
      <c r="Q143" s="505" t="s">
        <v>758</v>
      </c>
      <c r="R143" s="109" t="s">
        <v>1858</v>
      </c>
      <c r="S143" s="1258"/>
      <c r="T143" s="5"/>
    </row>
    <row r="144" spans="1:21" s="2" customFormat="1" ht="12">
      <c r="A144" s="91" t="s">
        <v>637</v>
      </c>
      <c r="B144" s="1301" t="s">
        <v>2298</v>
      </c>
      <c r="C144" s="1291">
        <v>13529756</v>
      </c>
      <c r="E144" s="91" t="s">
        <v>637</v>
      </c>
      <c r="F144" s="1311" t="s">
        <v>2298</v>
      </c>
      <c r="G144" s="1281">
        <v>12507148</v>
      </c>
      <c r="I144" s="91" t="s">
        <v>637</v>
      </c>
      <c r="J144" s="1301" t="s">
        <v>2298</v>
      </c>
      <c r="K144" s="1305">
        <v>17.600000000000001</v>
      </c>
      <c r="M144" s="91" t="s">
        <v>637</v>
      </c>
      <c r="N144" s="1311" t="s">
        <v>2298</v>
      </c>
      <c r="O144" s="1305">
        <v>12.6</v>
      </c>
      <c r="Q144" s="91" t="s">
        <v>637</v>
      </c>
      <c r="R144" s="1301" t="s">
        <v>2298</v>
      </c>
      <c r="S144" s="1306">
        <v>2610</v>
      </c>
      <c r="T144" s="1307"/>
    </row>
    <row r="145" spans="1:20" s="2" customFormat="1" ht="12">
      <c r="A145" s="505" t="s">
        <v>88</v>
      </c>
      <c r="B145" s="109" t="s">
        <v>2299</v>
      </c>
      <c r="C145" s="1282">
        <v>12850464</v>
      </c>
      <c r="E145" s="505" t="s">
        <v>88</v>
      </c>
      <c r="F145" s="111" t="s">
        <v>2299</v>
      </c>
      <c r="G145" s="1285">
        <v>12043703</v>
      </c>
      <c r="I145" s="505" t="s">
        <v>88</v>
      </c>
      <c r="J145" s="109" t="s">
        <v>2299</v>
      </c>
      <c r="K145" s="1308">
        <v>-5</v>
      </c>
      <c r="M145" s="505" t="s">
        <v>88</v>
      </c>
      <c r="N145" s="111" t="s">
        <v>2299</v>
      </c>
      <c r="O145" s="1308">
        <v>-3.7</v>
      </c>
      <c r="Q145" s="505" t="s">
        <v>88</v>
      </c>
      <c r="R145" s="109" t="s">
        <v>2299</v>
      </c>
      <c r="S145" s="1309">
        <v>2587</v>
      </c>
      <c r="T145" s="1307"/>
    </row>
    <row r="146" spans="1:20" s="2" customFormat="1" ht="12">
      <c r="A146" s="505" t="s">
        <v>89</v>
      </c>
      <c r="B146" s="109" t="s">
        <v>2300</v>
      </c>
      <c r="C146" s="1282">
        <v>12252913</v>
      </c>
      <c r="E146" s="505" t="s">
        <v>89</v>
      </c>
      <c r="F146" s="111" t="s">
        <v>2300</v>
      </c>
      <c r="G146" s="1285">
        <v>11558746</v>
      </c>
      <c r="I146" s="505" t="s">
        <v>89</v>
      </c>
      <c r="J146" s="109" t="s">
        <v>2300</v>
      </c>
      <c r="K146" s="1308">
        <v>-4.7</v>
      </c>
      <c r="M146" s="505" t="s">
        <v>89</v>
      </c>
      <c r="N146" s="111" t="s">
        <v>2300</v>
      </c>
      <c r="O146" s="1308">
        <v>-4</v>
      </c>
      <c r="Q146" s="505" t="s">
        <v>89</v>
      </c>
      <c r="R146" s="109" t="s">
        <v>2300</v>
      </c>
      <c r="S146" s="1309">
        <v>2581</v>
      </c>
      <c r="T146" s="1307"/>
    </row>
    <row r="147" spans="1:20" s="2" customFormat="1" ht="12">
      <c r="A147" s="505" t="s">
        <v>2290</v>
      </c>
      <c r="B147" s="109" t="s">
        <v>2301</v>
      </c>
      <c r="C147" s="1282">
        <v>12103923</v>
      </c>
      <c r="E147" s="505" t="s">
        <v>2290</v>
      </c>
      <c r="F147" s="111" t="s">
        <v>2301</v>
      </c>
      <c r="G147" s="1285">
        <v>11487369</v>
      </c>
      <c r="I147" s="505" t="s">
        <v>2290</v>
      </c>
      <c r="J147" s="109" t="s">
        <v>2301</v>
      </c>
      <c r="K147" s="1308">
        <v>-1.2</v>
      </c>
      <c r="M147" s="505" t="s">
        <v>2290</v>
      </c>
      <c r="N147" s="111" t="s">
        <v>2301</v>
      </c>
      <c r="O147" s="1308">
        <v>-0.6</v>
      </c>
      <c r="Q147" s="505" t="s">
        <v>2290</v>
      </c>
      <c r="R147" s="109" t="s">
        <v>2301</v>
      </c>
      <c r="S147" s="1309">
        <v>2591</v>
      </c>
      <c r="T147" s="1307"/>
    </row>
    <row r="148" spans="1:20" s="2" customFormat="1" ht="12">
      <c r="A148" s="505" t="s">
        <v>2292</v>
      </c>
      <c r="B148" s="109" t="s">
        <v>2302</v>
      </c>
      <c r="C148" s="1282">
        <v>10909292</v>
      </c>
      <c r="E148" s="505" t="s">
        <v>2292</v>
      </c>
      <c r="F148" s="111" t="s">
        <v>2302</v>
      </c>
      <c r="G148" s="1285">
        <v>10440427</v>
      </c>
      <c r="I148" s="505" t="s">
        <v>2292</v>
      </c>
      <c r="J148" s="109" t="s">
        <v>2302</v>
      </c>
      <c r="K148" s="1308">
        <v>-9.9</v>
      </c>
      <c r="M148" s="505" t="s">
        <v>2292</v>
      </c>
      <c r="N148" s="111" t="s">
        <v>2302</v>
      </c>
      <c r="O148" s="1308">
        <v>-9.1</v>
      </c>
      <c r="Q148" s="505" t="s">
        <v>2292</v>
      </c>
      <c r="R148" s="109" t="s">
        <v>2302</v>
      </c>
      <c r="S148" s="1309">
        <v>2605</v>
      </c>
      <c r="T148" s="1307"/>
    </row>
    <row r="149" spans="1:20" s="2" customFormat="1" ht="12">
      <c r="A149" s="505" t="s">
        <v>90</v>
      </c>
      <c r="B149" s="109" t="s">
        <v>430</v>
      </c>
      <c r="C149" s="1282">
        <v>10894187</v>
      </c>
      <c r="E149" s="505" t="s">
        <v>90</v>
      </c>
      <c r="F149" s="111" t="s">
        <v>430</v>
      </c>
      <c r="G149" s="1285">
        <v>10482514</v>
      </c>
      <c r="I149" s="505" t="s">
        <v>90</v>
      </c>
      <c r="J149" s="109" t="s">
        <v>430</v>
      </c>
      <c r="K149" s="1308">
        <v>-0.1</v>
      </c>
      <c r="M149" s="505" t="s">
        <v>90</v>
      </c>
      <c r="N149" s="111" t="s">
        <v>430</v>
      </c>
      <c r="O149" s="1308">
        <v>0.4</v>
      </c>
      <c r="Q149" s="505" t="s">
        <v>90</v>
      </c>
      <c r="R149" s="109" t="s">
        <v>430</v>
      </c>
      <c r="S149" s="1309">
        <v>2619</v>
      </c>
      <c r="T149" s="1307"/>
    </row>
    <row r="150" spans="1:20" s="2" customFormat="1" ht="12">
      <c r="A150" s="505" t="s">
        <v>431</v>
      </c>
      <c r="B150" s="109" t="s">
        <v>432</v>
      </c>
      <c r="C150" s="1282">
        <v>10904166</v>
      </c>
      <c r="E150" s="505" t="s">
        <v>431</v>
      </c>
      <c r="F150" s="111" t="s">
        <v>432</v>
      </c>
      <c r="G150" s="1285">
        <v>10505699</v>
      </c>
      <c r="I150" s="505" t="s">
        <v>431</v>
      </c>
      <c r="J150" s="109" t="s">
        <v>432</v>
      </c>
      <c r="K150" s="1308">
        <v>0.1</v>
      </c>
      <c r="M150" s="505" t="s">
        <v>431</v>
      </c>
      <c r="N150" s="111" t="s">
        <v>432</v>
      </c>
      <c r="O150" s="1308">
        <v>0.2</v>
      </c>
      <c r="Q150" s="505" t="s">
        <v>431</v>
      </c>
      <c r="R150" s="109" t="s">
        <v>432</v>
      </c>
      <c r="S150" s="1309">
        <v>2643</v>
      </c>
      <c r="T150" s="1307"/>
    </row>
    <row r="151" spans="1:20" s="2" customFormat="1" ht="12">
      <c r="A151" s="505" t="s">
        <v>433</v>
      </c>
      <c r="B151" s="109" t="s">
        <v>434</v>
      </c>
      <c r="C151" s="1282">
        <v>10888217</v>
      </c>
      <c r="E151" s="505" t="s">
        <v>433</v>
      </c>
      <c r="F151" s="111" t="s">
        <v>434</v>
      </c>
      <c r="G151" s="1285">
        <v>10455453</v>
      </c>
      <c r="I151" s="505" t="s">
        <v>433</v>
      </c>
      <c r="J151" s="109" t="s">
        <v>434</v>
      </c>
      <c r="K151" s="1308">
        <v>-0.1</v>
      </c>
      <c r="M151" s="505" t="s">
        <v>433</v>
      </c>
      <c r="N151" s="111" t="s">
        <v>434</v>
      </c>
      <c r="O151" s="1308">
        <v>-0.5</v>
      </c>
      <c r="Q151" s="505" t="s">
        <v>433</v>
      </c>
      <c r="R151" s="109" t="s">
        <v>434</v>
      </c>
      <c r="S151" s="1309">
        <v>2651</v>
      </c>
      <c r="T151" s="1307"/>
    </row>
    <row r="152" spans="1:20" s="2" customFormat="1" ht="12">
      <c r="A152" s="505" t="s">
        <v>435</v>
      </c>
      <c r="B152" s="109" t="s">
        <v>436</v>
      </c>
      <c r="C152" s="1282">
        <v>10814646</v>
      </c>
      <c r="E152" s="505" t="s">
        <v>435</v>
      </c>
      <c r="F152" s="111" t="s">
        <v>436</v>
      </c>
      <c r="G152" s="1285">
        <v>10645505</v>
      </c>
      <c r="I152" s="505" t="s">
        <v>435</v>
      </c>
      <c r="J152" s="109" t="s">
        <v>436</v>
      </c>
      <c r="K152" s="1308">
        <v>-0.7</v>
      </c>
      <c r="M152" s="505" t="s">
        <v>435</v>
      </c>
      <c r="N152" s="111" t="s">
        <v>436</v>
      </c>
      <c r="O152" s="1308">
        <v>1.8</v>
      </c>
      <c r="Q152" s="505" t="s">
        <v>435</v>
      </c>
      <c r="R152" s="109" t="s">
        <v>436</v>
      </c>
      <c r="S152" s="1309">
        <v>2600</v>
      </c>
      <c r="T152" s="1307"/>
    </row>
    <row r="153" spans="1:20" s="2" customFormat="1" ht="12">
      <c r="A153" s="505" t="s">
        <v>29</v>
      </c>
      <c r="B153" s="109" t="s">
        <v>438</v>
      </c>
      <c r="C153" s="1282">
        <v>10192448</v>
      </c>
      <c r="E153" s="505" t="s">
        <v>29</v>
      </c>
      <c r="F153" s="111" t="s">
        <v>438</v>
      </c>
      <c r="G153" s="1285">
        <v>10149591</v>
      </c>
      <c r="I153" s="505" t="s">
        <v>29</v>
      </c>
      <c r="J153" s="109" t="s">
        <v>438</v>
      </c>
      <c r="K153" s="1308">
        <v>-5.8</v>
      </c>
      <c r="M153" s="505" t="s">
        <v>29</v>
      </c>
      <c r="N153" s="111" t="s">
        <v>438</v>
      </c>
      <c r="O153" s="1308">
        <v>-4.7</v>
      </c>
      <c r="Q153" s="505" t="s">
        <v>29</v>
      </c>
      <c r="R153" s="109" t="s">
        <v>438</v>
      </c>
      <c r="S153" s="1309">
        <v>2558</v>
      </c>
      <c r="T153" s="1307"/>
    </row>
    <row r="154" spans="1:20" s="2" customFormat="1" ht="12">
      <c r="A154" s="505" t="s">
        <v>30</v>
      </c>
      <c r="B154" s="109" t="s">
        <v>638</v>
      </c>
      <c r="C154" s="1282">
        <v>10306963</v>
      </c>
      <c r="E154" s="505" t="s">
        <v>30</v>
      </c>
      <c r="F154" s="111" t="s">
        <v>638</v>
      </c>
      <c r="G154" s="1285">
        <v>10320993</v>
      </c>
      <c r="I154" s="505" t="s">
        <v>30</v>
      </c>
      <c r="J154" s="109" t="s">
        <v>638</v>
      </c>
      <c r="K154" s="1308">
        <v>1.1000000000000001</v>
      </c>
      <c r="M154" s="505" t="s">
        <v>30</v>
      </c>
      <c r="N154" s="111" t="s">
        <v>638</v>
      </c>
      <c r="O154" s="1308">
        <v>1.7</v>
      </c>
      <c r="Q154" s="505" t="s">
        <v>30</v>
      </c>
      <c r="R154" s="109" t="s">
        <v>638</v>
      </c>
      <c r="S154" s="1309">
        <v>2558</v>
      </c>
      <c r="T154" s="1307"/>
    </row>
    <row r="155" spans="1:20" s="2" customFormat="1" ht="12">
      <c r="A155" s="505" t="s">
        <v>31</v>
      </c>
      <c r="B155" s="109" t="s">
        <v>639</v>
      </c>
      <c r="C155" s="1282">
        <v>10444259</v>
      </c>
      <c r="E155" s="505" t="s">
        <v>31</v>
      </c>
      <c r="F155" s="111" t="s">
        <v>639</v>
      </c>
      <c r="G155" s="1285">
        <v>10538078</v>
      </c>
      <c r="I155" s="505" t="s">
        <v>31</v>
      </c>
      <c r="J155" s="109" t="s">
        <v>639</v>
      </c>
      <c r="K155" s="1308">
        <v>1.3</v>
      </c>
      <c r="M155" s="505" t="s">
        <v>31</v>
      </c>
      <c r="N155" s="111" t="s">
        <v>639</v>
      </c>
      <c r="O155" s="1308">
        <v>2.1</v>
      </c>
      <c r="Q155" s="505" t="s">
        <v>31</v>
      </c>
      <c r="R155" s="109" t="s">
        <v>639</v>
      </c>
      <c r="S155" s="1309">
        <v>2586</v>
      </c>
      <c r="T155" s="1307"/>
    </row>
    <row r="156" spans="1:20" s="2" customFormat="1" ht="12">
      <c r="A156" s="505" t="s">
        <v>157</v>
      </c>
      <c r="B156" s="109" t="s">
        <v>640</v>
      </c>
      <c r="C156" s="1282">
        <v>10583233</v>
      </c>
      <c r="E156" s="505" t="s">
        <v>157</v>
      </c>
      <c r="F156" s="111" t="s">
        <v>640</v>
      </c>
      <c r="G156" s="1285">
        <v>10657814</v>
      </c>
      <c r="I156" s="505" t="s">
        <v>157</v>
      </c>
      <c r="J156" s="109" t="s">
        <v>640</v>
      </c>
      <c r="K156" s="1308">
        <v>1.3</v>
      </c>
      <c r="M156" s="505" t="s">
        <v>157</v>
      </c>
      <c r="N156" s="111" t="s">
        <v>640</v>
      </c>
      <c r="O156" s="1308">
        <v>1.1000000000000001</v>
      </c>
      <c r="Q156" s="505" t="s">
        <v>157</v>
      </c>
      <c r="R156" s="109" t="s">
        <v>640</v>
      </c>
      <c r="S156" s="1309">
        <v>2620</v>
      </c>
      <c r="T156" s="1307"/>
    </row>
    <row r="157" spans="1:20" s="2" customFormat="1" ht="12">
      <c r="A157" s="505" t="s">
        <v>406</v>
      </c>
      <c r="B157" s="109" t="s">
        <v>440</v>
      </c>
      <c r="C157" s="1282">
        <v>10617021</v>
      </c>
      <c r="E157" s="505" t="s">
        <v>406</v>
      </c>
      <c r="F157" s="111" t="s">
        <v>440</v>
      </c>
      <c r="G157" s="1285">
        <v>10475685</v>
      </c>
      <c r="I157" s="505" t="s">
        <v>406</v>
      </c>
      <c r="J157" s="109" t="s">
        <v>440</v>
      </c>
      <c r="K157" s="1308">
        <v>0.3</v>
      </c>
      <c r="M157" s="505" t="s">
        <v>406</v>
      </c>
      <c r="N157" s="111" t="s">
        <v>440</v>
      </c>
      <c r="O157" s="1308">
        <v>-1.7</v>
      </c>
      <c r="Q157" s="505" t="s">
        <v>406</v>
      </c>
      <c r="R157" s="109" t="s">
        <v>440</v>
      </c>
      <c r="S157" s="1282">
        <v>2627</v>
      </c>
      <c r="T157" s="1307"/>
    </row>
    <row r="158" spans="1:20" s="2" customFormat="1" ht="12">
      <c r="A158" s="505" t="s">
        <v>504</v>
      </c>
      <c r="B158" s="109" t="s">
        <v>641</v>
      </c>
      <c r="C158" s="1282">
        <v>10434475</v>
      </c>
      <c r="E158" s="505" t="s">
        <v>504</v>
      </c>
      <c r="F158" s="111" t="s">
        <v>641</v>
      </c>
      <c r="G158" s="1285">
        <v>10302013</v>
      </c>
      <c r="I158" s="505" t="s">
        <v>504</v>
      </c>
      <c r="J158" s="109" t="s">
        <v>641</v>
      </c>
      <c r="K158" s="1308">
        <v>-1.7</v>
      </c>
      <c r="M158" s="505" t="s">
        <v>504</v>
      </c>
      <c r="N158" s="111" t="s">
        <v>641</v>
      </c>
      <c r="O158" s="1308">
        <v>-1.7</v>
      </c>
      <c r="Q158" s="505" t="s">
        <v>504</v>
      </c>
      <c r="R158" s="109" t="s">
        <v>641</v>
      </c>
      <c r="S158" s="1282">
        <v>2642</v>
      </c>
      <c r="T158" s="1307"/>
    </row>
    <row r="159" spans="1:20" s="2" customFormat="1" ht="12">
      <c r="A159" s="505" t="s">
        <v>619</v>
      </c>
      <c r="B159" s="109" t="s">
        <v>634</v>
      </c>
      <c r="C159" s="1282">
        <v>10562277</v>
      </c>
      <c r="E159" s="505" t="s">
        <v>619</v>
      </c>
      <c r="F159" s="111" t="s">
        <v>634</v>
      </c>
      <c r="G159" s="1285">
        <v>10473283</v>
      </c>
      <c r="I159" s="505" t="s">
        <v>619</v>
      </c>
      <c r="J159" s="109" t="s">
        <v>634</v>
      </c>
      <c r="K159" s="1308">
        <v>1.2</v>
      </c>
      <c r="M159" s="505" t="s">
        <v>619</v>
      </c>
      <c r="N159" s="111" t="s">
        <v>634</v>
      </c>
      <c r="O159" s="1308">
        <v>1.7</v>
      </c>
      <c r="Q159" s="505" t="s">
        <v>619</v>
      </c>
      <c r="R159" s="109" t="s">
        <v>634</v>
      </c>
      <c r="S159" s="1282">
        <v>2689</v>
      </c>
      <c r="T159" s="1307"/>
    </row>
    <row r="160" spans="1:20" s="2" customFormat="1" ht="12">
      <c r="A160" s="505" t="s">
        <v>904</v>
      </c>
      <c r="B160" s="109" t="s">
        <v>1529</v>
      </c>
      <c r="C160" s="1282">
        <v>10847734</v>
      </c>
      <c r="E160" s="505" t="s">
        <v>904</v>
      </c>
      <c r="F160" s="111" t="s">
        <v>1529</v>
      </c>
      <c r="G160" s="1285">
        <v>10725336</v>
      </c>
      <c r="I160" s="505" t="s">
        <v>904</v>
      </c>
      <c r="J160" s="109" t="s">
        <v>1529</v>
      </c>
      <c r="K160" s="1308">
        <v>2.7</v>
      </c>
      <c r="M160" s="505" t="s">
        <v>904</v>
      </c>
      <c r="N160" s="111" t="s">
        <v>1529</v>
      </c>
      <c r="O160" s="1308">
        <v>2.4</v>
      </c>
      <c r="Q160" s="505" t="s">
        <v>904</v>
      </c>
      <c r="R160" s="109" t="s">
        <v>1529</v>
      </c>
      <c r="S160" s="1282">
        <v>2724</v>
      </c>
      <c r="T160" s="1307"/>
    </row>
    <row r="161" spans="1:21" s="2" customFormat="1" ht="12">
      <c r="A161" s="505" t="s">
        <v>1531</v>
      </c>
      <c r="B161" s="109" t="s">
        <v>1787</v>
      </c>
      <c r="C161" s="1282">
        <v>11271564</v>
      </c>
      <c r="E161" s="505" t="s">
        <v>1531</v>
      </c>
      <c r="F161" s="111" t="s">
        <v>1787</v>
      </c>
      <c r="G161" s="1285">
        <v>11109189</v>
      </c>
      <c r="I161" s="505" t="s">
        <v>1531</v>
      </c>
      <c r="J161" s="109" t="s">
        <v>1787</v>
      </c>
      <c r="K161" s="1308">
        <v>3.9</v>
      </c>
      <c r="M161" s="505" t="s">
        <v>1531</v>
      </c>
      <c r="N161" s="111" t="s">
        <v>1787</v>
      </c>
      <c r="O161" s="1308">
        <v>3.6</v>
      </c>
      <c r="Q161" s="505" t="s">
        <v>1531</v>
      </c>
      <c r="R161" s="109" t="s">
        <v>1787</v>
      </c>
      <c r="S161" s="1282">
        <v>2751</v>
      </c>
      <c r="T161" s="1307"/>
    </row>
    <row r="162" spans="1:21">
      <c r="A162" s="106" t="s">
        <v>2303</v>
      </c>
      <c r="B162" s="3175" t="s">
        <v>2254</v>
      </c>
      <c r="C162" s="1293">
        <v>11366616</v>
      </c>
      <c r="D162" s="5"/>
      <c r="E162" s="106" t="s">
        <v>2303</v>
      </c>
      <c r="F162" s="3175" t="s">
        <v>2254</v>
      </c>
      <c r="G162" s="1293">
        <v>11112916</v>
      </c>
      <c r="H162" s="5"/>
      <c r="I162" s="106" t="s">
        <v>2303</v>
      </c>
      <c r="J162" s="3175" t="s">
        <v>2254</v>
      </c>
      <c r="K162" s="1310">
        <v>0.8</v>
      </c>
      <c r="L162" s="5"/>
      <c r="M162" s="106" t="s">
        <v>2303</v>
      </c>
      <c r="N162" s="3175" t="s">
        <v>2254</v>
      </c>
      <c r="O162" s="1310">
        <v>0</v>
      </c>
      <c r="P162" s="5"/>
      <c r="Q162" s="106" t="s">
        <v>2303</v>
      </c>
      <c r="R162" s="3175" t="s">
        <v>2254</v>
      </c>
      <c r="S162" s="1293">
        <v>2749</v>
      </c>
      <c r="T162" s="1307"/>
      <c r="U162" s="5"/>
    </row>
    <row r="163" spans="1:21">
      <c r="A163" s="100"/>
      <c r="B163" s="109"/>
      <c r="C163" s="1263"/>
      <c r="D163" s="5"/>
      <c r="E163" s="100"/>
      <c r="F163" s="109"/>
      <c r="G163" s="1263"/>
      <c r="H163" s="5"/>
      <c r="I163" s="100"/>
      <c r="J163" s="109"/>
      <c r="K163" s="3186"/>
      <c r="L163" s="5"/>
      <c r="M163" s="100"/>
      <c r="N163" s="109"/>
      <c r="O163" s="3186"/>
      <c r="P163" s="5"/>
      <c r="Q163" s="100"/>
      <c r="R163" s="109"/>
      <c r="S163" s="1263"/>
      <c r="T163" s="1307"/>
      <c r="U163" s="5"/>
    </row>
    <row r="164" spans="1:21">
      <c r="A164" s="1298" t="s">
        <v>1777</v>
      </c>
      <c r="B164" s="100"/>
      <c r="C164" s="5"/>
      <c r="D164" s="5"/>
      <c r="E164" s="1298" t="s">
        <v>1778</v>
      </c>
      <c r="F164" s="100"/>
      <c r="G164" s="5"/>
      <c r="H164" s="88"/>
      <c r="I164" s="1298" t="s">
        <v>1174</v>
      </c>
      <c r="J164" s="100"/>
      <c r="K164" s="88"/>
      <c r="L164" s="5"/>
      <c r="M164" s="1298" t="s">
        <v>1175</v>
      </c>
      <c r="N164" s="100"/>
      <c r="O164" s="88"/>
      <c r="P164" s="88"/>
      <c r="Q164" s="88"/>
      <c r="R164" s="88"/>
      <c r="S164" s="88"/>
    </row>
    <row r="165" spans="1:21">
      <c r="A165" s="110"/>
      <c r="B165" s="100"/>
      <c r="C165" s="5" t="s">
        <v>158</v>
      </c>
      <c r="D165" s="5"/>
      <c r="E165" s="1298"/>
      <c r="F165" s="100"/>
      <c r="G165" s="5" t="s">
        <v>158</v>
      </c>
      <c r="H165" s="88"/>
      <c r="I165" s="1298"/>
      <c r="J165" s="100"/>
      <c r="K165" s="2376" t="s">
        <v>602</v>
      </c>
      <c r="L165" s="5"/>
      <c r="M165" s="1298"/>
      <c r="N165" s="100"/>
      <c r="O165" s="2376" t="s">
        <v>602</v>
      </c>
      <c r="P165" s="88"/>
      <c r="Q165" s="88"/>
      <c r="R165" s="88"/>
      <c r="S165" s="88"/>
    </row>
    <row r="166" spans="1:21" s="2" customFormat="1" ht="12">
      <c r="A166" s="91"/>
      <c r="B166" s="92"/>
      <c r="C166" s="126"/>
      <c r="E166" s="91"/>
      <c r="F166" s="92"/>
      <c r="G166" s="126"/>
      <c r="I166" s="91"/>
      <c r="J166" s="92"/>
      <c r="K166" s="126"/>
      <c r="M166" s="91"/>
      <c r="N166" s="93"/>
      <c r="O166" s="1256"/>
      <c r="Q166" s="91"/>
      <c r="R166" s="93"/>
      <c r="S166" s="1256" t="s">
        <v>2148</v>
      </c>
      <c r="T166" s="5"/>
    </row>
    <row r="167" spans="1:21" s="2" customFormat="1" ht="12">
      <c r="A167" s="94" t="s">
        <v>105</v>
      </c>
      <c r="B167" s="95"/>
      <c r="C167" s="507" t="s">
        <v>906</v>
      </c>
      <c r="E167" s="94" t="s">
        <v>105</v>
      </c>
      <c r="F167" s="95"/>
      <c r="G167" s="507" t="s">
        <v>906</v>
      </c>
      <c r="I167" s="94" t="s">
        <v>105</v>
      </c>
      <c r="J167" s="95"/>
      <c r="K167" s="1257" t="s">
        <v>1152</v>
      </c>
      <c r="M167" s="94" t="s">
        <v>105</v>
      </c>
      <c r="N167" s="96"/>
      <c r="O167" s="1258" t="s">
        <v>1152</v>
      </c>
      <c r="Q167" s="94" t="s">
        <v>105</v>
      </c>
      <c r="R167" s="96"/>
      <c r="S167" s="506" t="s">
        <v>1154</v>
      </c>
      <c r="T167" s="1299"/>
    </row>
    <row r="168" spans="1:21" s="2" customFormat="1" ht="12">
      <c r="A168" s="97"/>
      <c r="B168" s="98"/>
      <c r="C168" s="1259"/>
      <c r="E168" s="97"/>
      <c r="F168" s="98"/>
      <c r="G168" s="1259"/>
      <c r="I168" s="97"/>
      <c r="J168" s="98"/>
      <c r="K168" s="1259" t="s">
        <v>1155</v>
      </c>
      <c r="M168" s="97"/>
      <c r="N168" s="1300"/>
      <c r="O168" s="1260" t="s">
        <v>1155</v>
      </c>
      <c r="Q168" s="97"/>
      <c r="R168" s="1300"/>
      <c r="S168" s="508" t="s">
        <v>1157</v>
      </c>
      <c r="T168" s="1299"/>
    </row>
    <row r="169" spans="1:21" s="2" customFormat="1" ht="12" hidden="1">
      <c r="A169" s="91" t="s">
        <v>2149</v>
      </c>
      <c r="B169" s="1311" t="s">
        <v>2150</v>
      </c>
      <c r="C169" s="1261">
        <v>10530383</v>
      </c>
      <c r="E169" s="91" t="s">
        <v>2149</v>
      </c>
      <c r="F169" s="1311" t="s">
        <v>2150</v>
      </c>
      <c r="G169" s="1261">
        <v>10945647</v>
      </c>
      <c r="I169" s="505" t="s">
        <v>2149</v>
      </c>
      <c r="J169" s="111" t="s">
        <v>2150</v>
      </c>
      <c r="K169" s="1302" t="s">
        <v>2151</v>
      </c>
      <c r="M169" s="91" t="s">
        <v>2149</v>
      </c>
      <c r="N169" s="1301" t="s">
        <v>2150</v>
      </c>
      <c r="O169" s="1312" t="s">
        <v>2151</v>
      </c>
      <c r="Q169" s="91" t="s">
        <v>2149</v>
      </c>
      <c r="R169" s="1301" t="s">
        <v>2150</v>
      </c>
      <c r="S169" s="1258"/>
      <c r="T169" s="5"/>
    </row>
    <row r="170" spans="1:21" s="2" customFormat="1" ht="12" hidden="1">
      <c r="A170" s="505" t="s">
        <v>2152</v>
      </c>
      <c r="B170" s="111" t="s">
        <v>2153</v>
      </c>
      <c r="C170" s="1266">
        <v>10792391</v>
      </c>
      <c r="E170" s="505" t="s">
        <v>2152</v>
      </c>
      <c r="F170" s="111" t="s">
        <v>2153</v>
      </c>
      <c r="G170" s="1266">
        <v>11018871</v>
      </c>
      <c r="I170" s="505" t="s">
        <v>2152</v>
      </c>
      <c r="J170" s="111" t="s">
        <v>2153</v>
      </c>
      <c r="K170" s="1304">
        <v>2.5</v>
      </c>
      <c r="M170" s="505" t="s">
        <v>2152</v>
      </c>
      <c r="N170" s="109" t="s">
        <v>2153</v>
      </c>
      <c r="O170" s="1303">
        <v>0.7</v>
      </c>
      <c r="Q170" s="505" t="s">
        <v>2152</v>
      </c>
      <c r="R170" s="109" t="s">
        <v>2153</v>
      </c>
      <c r="S170" s="1258"/>
      <c r="T170" s="5"/>
    </row>
    <row r="171" spans="1:21" s="2" customFormat="1" ht="12" hidden="1">
      <c r="A171" s="505" t="s">
        <v>2154</v>
      </c>
      <c r="B171" s="111" t="s">
        <v>2155</v>
      </c>
      <c r="C171" s="1266">
        <v>10868536</v>
      </c>
      <c r="E171" s="505" t="s">
        <v>2154</v>
      </c>
      <c r="F171" s="111" t="s">
        <v>2155</v>
      </c>
      <c r="G171" s="1266">
        <v>10962434</v>
      </c>
      <c r="I171" s="505" t="s">
        <v>2154</v>
      </c>
      <c r="J171" s="111" t="s">
        <v>2155</v>
      </c>
      <c r="K171" s="1304">
        <v>0.7</v>
      </c>
      <c r="M171" s="505" t="s">
        <v>2154</v>
      </c>
      <c r="N171" s="109" t="s">
        <v>2155</v>
      </c>
      <c r="O171" s="1303">
        <v>-0.5</v>
      </c>
      <c r="Q171" s="505" t="s">
        <v>2154</v>
      </c>
      <c r="R171" s="109" t="s">
        <v>2155</v>
      </c>
      <c r="S171" s="1258"/>
      <c r="T171" s="5"/>
    </row>
    <row r="172" spans="1:21" s="2" customFormat="1" ht="12" hidden="1">
      <c r="A172" s="505" t="s">
        <v>2156</v>
      </c>
      <c r="B172" s="111" t="s">
        <v>2157</v>
      </c>
      <c r="C172" s="1266">
        <v>10730584</v>
      </c>
      <c r="E172" s="505" t="s">
        <v>2156</v>
      </c>
      <c r="F172" s="111" t="s">
        <v>2157</v>
      </c>
      <c r="G172" s="1266">
        <v>10726819</v>
      </c>
      <c r="I172" s="505" t="s">
        <v>2156</v>
      </c>
      <c r="J172" s="111" t="s">
        <v>2157</v>
      </c>
      <c r="K172" s="1304">
        <v>-1.3</v>
      </c>
      <c r="M172" s="505" t="s">
        <v>2156</v>
      </c>
      <c r="N172" s="109" t="s">
        <v>2157</v>
      </c>
      <c r="O172" s="1303">
        <v>-2.1</v>
      </c>
      <c r="Q172" s="505" t="s">
        <v>2156</v>
      </c>
      <c r="R172" s="109" t="s">
        <v>2157</v>
      </c>
      <c r="S172" s="1258"/>
      <c r="T172" s="5"/>
    </row>
    <row r="173" spans="1:21" s="2" customFormat="1" ht="12" hidden="1">
      <c r="A173" s="505" t="s">
        <v>2158</v>
      </c>
      <c r="B173" s="111" t="s">
        <v>2159</v>
      </c>
      <c r="C173" s="1266">
        <v>11080744</v>
      </c>
      <c r="E173" s="505" t="s">
        <v>2158</v>
      </c>
      <c r="F173" s="111" t="s">
        <v>2159</v>
      </c>
      <c r="G173" s="1266">
        <v>11050864</v>
      </c>
      <c r="I173" s="505" t="s">
        <v>2158</v>
      </c>
      <c r="J173" s="111" t="s">
        <v>2159</v>
      </c>
      <c r="K173" s="1304">
        <v>3.3</v>
      </c>
      <c r="M173" s="505" t="s">
        <v>2158</v>
      </c>
      <c r="N173" s="109" t="s">
        <v>2159</v>
      </c>
      <c r="O173" s="1303">
        <v>3</v>
      </c>
      <c r="Q173" s="505" t="s">
        <v>2158</v>
      </c>
      <c r="R173" s="109" t="s">
        <v>2159</v>
      </c>
      <c r="S173" s="1258"/>
      <c r="T173" s="5"/>
    </row>
    <row r="174" spans="1:21" s="2" customFormat="1" ht="12" hidden="1">
      <c r="A174" s="505" t="s">
        <v>2160</v>
      </c>
      <c r="B174" s="111" t="s">
        <v>2161</v>
      </c>
      <c r="C174" s="1266">
        <v>11657233</v>
      </c>
      <c r="E174" s="505" t="s">
        <v>2160</v>
      </c>
      <c r="F174" s="111" t="s">
        <v>2161</v>
      </c>
      <c r="G174" s="1266">
        <v>11444358</v>
      </c>
      <c r="I174" s="505" t="s">
        <v>2160</v>
      </c>
      <c r="J174" s="111" t="s">
        <v>2161</v>
      </c>
      <c r="K174" s="1304">
        <v>5.2</v>
      </c>
      <c r="M174" s="505" t="s">
        <v>2160</v>
      </c>
      <c r="N174" s="109" t="s">
        <v>2161</v>
      </c>
      <c r="O174" s="1303">
        <v>3.6</v>
      </c>
      <c r="Q174" s="505" t="s">
        <v>2160</v>
      </c>
      <c r="R174" s="109" t="s">
        <v>2161</v>
      </c>
      <c r="S174" s="1258"/>
      <c r="T174" s="5"/>
    </row>
    <row r="175" spans="1:21" s="2" customFormat="1" ht="12" hidden="1">
      <c r="A175" s="505" t="s">
        <v>2162</v>
      </c>
      <c r="B175" s="111" t="s">
        <v>2163</v>
      </c>
      <c r="C175" s="1266">
        <v>11987200</v>
      </c>
      <c r="E175" s="505" t="s">
        <v>2162</v>
      </c>
      <c r="F175" s="111" t="s">
        <v>2163</v>
      </c>
      <c r="G175" s="1266">
        <v>11549674</v>
      </c>
      <c r="I175" s="505" t="s">
        <v>2162</v>
      </c>
      <c r="J175" s="111" t="s">
        <v>2163</v>
      </c>
      <c r="K175" s="1304">
        <v>2.8</v>
      </c>
      <c r="M175" s="505" t="s">
        <v>2162</v>
      </c>
      <c r="N175" s="109" t="s">
        <v>2163</v>
      </c>
      <c r="O175" s="1303">
        <v>0.9</v>
      </c>
      <c r="Q175" s="505" t="s">
        <v>2162</v>
      </c>
      <c r="R175" s="109" t="s">
        <v>2163</v>
      </c>
      <c r="S175" s="1258"/>
      <c r="T175" s="5"/>
    </row>
    <row r="176" spans="1:21" s="2" customFormat="1" ht="12" hidden="1">
      <c r="A176" s="505" t="s">
        <v>2164</v>
      </c>
      <c r="B176" s="111" t="s">
        <v>2165</v>
      </c>
      <c r="C176" s="1266">
        <v>11276957</v>
      </c>
      <c r="E176" s="505" t="s">
        <v>2164</v>
      </c>
      <c r="F176" s="111" t="s">
        <v>2165</v>
      </c>
      <c r="G176" s="1266">
        <v>10777463</v>
      </c>
      <c r="I176" s="505" t="s">
        <v>2164</v>
      </c>
      <c r="J176" s="111" t="s">
        <v>2165</v>
      </c>
      <c r="K176" s="1304">
        <v>-5.9</v>
      </c>
      <c r="M176" s="505" t="s">
        <v>2164</v>
      </c>
      <c r="N176" s="109" t="s">
        <v>2165</v>
      </c>
      <c r="O176" s="1303">
        <v>-6.7</v>
      </c>
      <c r="Q176" s="505" t="s">
        <v>2164</v>
      </c>
      <c r="R176" s="109" t="s">
        <v>2165</v>
      </c>
      <c r="S176" s="1258"/>
      <c r="T176" s="5"/>
    </row>
    <row r="177" spans="1:20" s="2" customFormat="1" ht="12" hidden="1">
      <c r="A177" s="505" t="s">
        <v>2166</v>
      </c>
      <c r="B177" s="111" t="s">
        <v>2167</v>
      </c>
      <c r="C177" s="1266">
        <v>11535671</v>
      </c>
      <c r="E177" s="505" t="s">
        <v>2166</v>
      </c>
      <c r="F177" s="111" t="s">
        <v>2167</v>
      </c>
      <c r="G177" s="1266">
        <v>11067685</v>
      </c>
      <c r="I177" s="505" t="s">
        <v>2166</v>
      </c>
      <c r="J177" s="111" t="s">
        <v>2167</v>
      </c>
      <c r="K177" s="1304">
        <v>2.2999999999999998</v>
      </c>
      <c r="M177" s="505" t="s">
        <v>2166</v>
      </c>
      <c r="N177" s="109" t="s">
        <v>2167</v>
      </c>
      <c r="O177" s="1303">
        <v>2.7</v>
      </c>
      <c r="Q177" s="505" t="s">
        <v>2166</v>
      </c>
      <c r="R177" s="109" t="s">
        <v>2167</v>
      </c>
      <c r="S177" s="1258"/>
      <c r="T177" s="5"/>
    </row>
    <row r="178" spans="1:20" s="2" customFormat="1" ht="12" hidden="1">
      <c r="A178" s="505" t="s">
        <v>2168</v>
      </c>
      <c r="B178" s="111" t="s">
        <v>2169</v>
      </c>
      <c r="C178" s="1266">
        <v>11352041</v>
      </c>
      <c r="E178" s="505" t="s">
        <v>2168</v>
      </c>
      <c r="F178" s="111" t="s">
        <v>2169</v>
      </c>
      <c r="G178" s="1266">
        <v>10965622</v>
      </c>
      <c r="I178" s="505" t="s">
        <v>2168</v>
      </c>
      <c r="J178" s="111" t="s">
        <v>2169</v>
      </c>
      <c r="K178" s="1304">
        <v>-1.6</v>
      </c>
      <c r="M178" s="505" t="s">
        <v>2168</v>
      </c>
      <c r="N178" s="109" t="s">
        <v>2169</v>
      </c>
      <c r="O178" s="1303">
        <v>-0.9</v>
      </c>
      <c r="Q178" s="505" t="s">
        <v>2168</v>
      </c>
      <c r="R178" s="109" t="s">
        <v>2169</v>
      </c>
      <c r="S178" s="1258"/>
      <c r="T178" s="5"/>
    </row>
    <row r="179" spans="1:20" s="2" customFormat="1" ht="12">
      <c r="A179" s="91" t="s">
        <v>2304</v>
      </c>
      <c r="B179" s="1311" t="s">
        <v>2305</v>
      </c>
      <c r="C179" s="1281">
        <v>13538883</v>
      </c>
      <c r="E179" s="91" t="s">
        <v>2304</v>
      </c>
      <c r="F179" s="1311" t="s">
        <v>2305</v>
      </c>
      <c r="G179" s="1281">
        <v>12605626</v>
      </c>
      <c r="I179" s="91" t="s">
        <v>2304</v>
      </c>
      <c r="J179" s="1311" t="s">
        <v>2305</v>
      </c>
      <c r="K179" s="1887">
        <v>19.3</v>
      </c>
      <c r="M179" s="91" t="s">
        <v>2304</v>
      </c>
      <c r="N179" s="1301" t="s">
        <v>2305</v>
      </c>
      <c r="O179" s="1305">
        <v>15</v>
      </c>
      <c r="Q179" s="91" t="s">
        <v>2304</v>
      </c>
      <c r="R179" s="1301" t="s">
        <v>2305</v>
      </c>
      <c r="S179" s="1306">
        <v>2614</v>
      </c>
      <c r="T179" s="1307"/>
    </row>
    <row r="180" spans="1:20" s="2" customFormat="1" ht="12">
      <c r="A180" s="505" t="s">
        <v>2306</v>
      </c>
      <c r="B180" s="111" t="s">
        <v>2307</v>
      </c>
      <c r="C180" s="1285">
        <v>12740413</v>
      </c>
      <c r="E180" s="505" t="s">
        <v>2306</v>
      </c>
      <c r="F180" s="111" t="s">
        <v>2307</v>
      </c>
      <c r="G180" s="1285">
        <v>11917107</v>
      </c>
      <c r="I180" s="505" t="s">
        <v>2306</v>
      </c>
      <c r="J180" s="111" t="s">
        <v>2307</v>
      </c>
      <c r="K180" s="1888">
        <v>-5.9</v>
      </c>
      <c r="M180" s="505" t="s">
        <v>2306</v>
      </c>
      <c r="N180" s="109" t="s">
        <v>2307</v>
      </c>
      <c r="O180" s="1308">
        <v>-5.5</v>
      </c>
      <c r="Q180" s="505" t="s">
        <v>2306</v>
      </c>
      <c r="R180" s="109" t="s">
        <v>2307</v>
      </c>
      <c r="S180" s="1309">
        <v>2592</v>
      </c>
      <c r="T180" s="1307"/>
    </row>
    <row r="181" spans="1:20" s="2" customFormat="1" ht="12">
      <c r="A181" s="505" t="s">
        <v>2308</v>
      </c>
      <c r="B181" s="111" t="s">
        <v>2309</v>
      </c>
      <c r="C181" s="1285">
        <v>12302912</v>
      </c>
      <c r="E181" s="505" t="s">
        <v>2308</v>
      </c>
      <c r="F181" s="111" t="s">
        <v>2309</v>
      </c>
      <c r="G181" s="1285">
        <v>11596302</v>
      </c>
      <c r="I181" s="505" t="s">
        <v>2308</v>
      </c>
      <c r="J181" s="111" t="s">
        <v>2309</v>
      </c>
      <c r="K181" s="1888">
        <v>-3.4</v>
      </c>
      <c r="M181" s="505" t="s">
        <v>2308</v>
      </c>
      <c r="N181" s="109" t="s">
        <v>2309</v>
      </c>
      <c r="O181" s="1308">
        <v>-2.7</v>
      </c>
      <c r="Q181" s="505" t="s">
        <v>2308</v>
      </c>
      <c r="R181" s="109" t="s">
        <v>2309</v>
      </c>
      <c r="S181" s="1309">
        <v>2581</v>
      </c>
      <c r="T181" s="1307"/>
    </row>
    <row r="182" spans="1:20" s="2" customFormat="1" ht="12">
      <c r="A182" s="505" t="s">
        <v>2310</v>
      </c>
      <c r="B182" s="111" t="s">
        <v>2311</v>
      </c>
      <c r="C182" s="1285">
        <v>12334579</v>
      </c>
      <c r="E182" s="505" t="s">
        <v>2310</v>
      </c>
      <c r="F182" s="111" t="s">
        <v>2311</v>
      </c>
      <c r="G182" s="1285">
        <v>11689992</v>
      </c>
      <c r="I182" s="505" t="s">
        <v>2310</v>
      </c>
      <c r="J182" s="111" t="s">
        <v>2311</v>
      </c>
      <c r="K182" s="1888">
        <v>0.3</v>
      </c>
      <c r="M182" s="505" t="s">
        <v>2310</v>
      </c>
      <c r="N182" s="109" t="s">
        <v>2311</v>
      </c>
      <c r="O182" s="1308">
        <v>0.8</v>
      </c>
      <c r="Q182" s="505" t="s">
        <v>2310</v>
      </c>
      <c r="R182" s="109" t="s">
        <v>2311</v>
      </c>
      <c r="S182" s="1309">
        <v>2587</v>
      </c>
      <c r="T182" s="1307"/>
    </row>
    <row r="183" spans="1:20" s="2" customFormat="1" ht="12">
      <c r="A183" s="505" t="s">
        <v>2312</v>
      </c>
      <c r="B183" s="111" t="s">
        <v>2313</v>
      </c>
      <c r="C183" s="1285">
        <v>11119663</v>
      </c>
      <c r="E183" s="505" t="s">
        <v>2312</v>
      </c>
      <c r="F183" s="111" t="s">
        <v>2313</v>
      </c>
      <c r="G183" s="1285">
        <v>10622229</v>
      </c>
      <c r="I183" s="505" t="s">
        <v>2312</v>
      </c>
      <c r="J183" s="111" t="s">
        <v>2313</v>
      </c>
      <c r="K183" s="1888">
        <v>-9.8000000000000007</v>
      </c>
      <c r="M183" s="505" t="s">
        <v>2312</v>
      </c>
      <c r="N183" s="109" t="s">
        <v>2313</v>
      </c>
      <c r="O183" s="1308">
        <v>-9.1</v>
      </c>
      <c r="Q183" s="505" t="s">
        <v>2312</v>
      </c>
      <c r="R183" s="109" t="s">
        <v>2313</v>
      </c>
      <c r="S183" s="1309">
        <v>2602</v>
      </c>
      <c r="T183" s="1307"/>
    </row>
    <row r="184" spans="1:20" s="2" customFormat="1" ht="12">
      <c r="A184" s="505" t="s">
        <v>2259</v>
      </c>
      <c r="B184" s="111" t="s">
        <v>2260</v>
      </c>
      <c r="C184" s="1285">
        <v>10973743</v>
      </c>
      <c r="E184" s="505" t="s">
        <v>2259</v>
      </c>
      <c r="F184" s="111" t="s">
        <v>2260</v>
      </c>
      <c r="G184" s="1285">
        <v>10542866</v>
      </c>
      <c r="I184" s="505" t="s">
        <v>2259</v>
      </c>
      <c r="J184" s="111" t="s">
        <v>2260</v>
      </c>
      <c r="K184" s="1888">
        <v>-1.3</v>
      </c>
      <c r="M184" s="505" t="s">
        <v>2259</v>
      </c>
      <c r="N184" s="109" t="s">
        <v>2260</v>
      </c>
      <c r="O184" s="1308">
        <v>-0.7</v>
      </c>
      <c r="Q184" s="505" t="s">
        <v>2259</v>
      </c>
      <c r="R184" s="109" t="s">
        <v>2260</v>
      </c>
      <c r="S184" s="1309">
        <v>2616</v>
      </c>
      <c r="T184" s="1307"/>
    </row>
    <row r="185" spans="1:20" s="2" customFormat="1" ht="12">
      <c r="A185" s="505" t="s">
        <v>649</v>
      </c>
      <c r="B185" s="111" t="s">
        <v>650</v>
      </c>
      <c r="C185" s="1285">
        <v>10823122</v>
      </c>
      <c r="E185" s="505" t="s">
        <v>649</v>
      </c>
      <c r="F185" s="111" t="s">
        <v>650</v>
      </c>
      <c r="G185" s="1285">
        <v>10433574</v>
      </c>
      <c r="I185" s="505" t="s">
        <v>649</v>
      </c>
      <c r="J185" s="111" t="s">
        <v>650</v>
      </c>
      <c r="K185" s="1888">
        <v>-1.4</v>
      </c>
      <c r="M185" s="505" t="s">
        <v>649</v>
      </c>
      <c r="N185" s="109" t="s">
        <v>650</v>
      </c>
      <c r="O185" s="1308">
        <v>-1</v>
      </c>
      <c r="Q185" s="505" t="s">
        <v>649</v>
      </c>
      <c r="R185" s="109" t="s">
        <v>650</v>
      </c>
      <c r="S185" s="1309">
        <v>2633</v>
      </c>
      <c r="T185" s="1307"/>
    </row>
    <row r="186" spans="1:20" s="2" customFormat="1" ht="12">
      <c r="A186" s="505" t="s">
        <v>651</v>
      </c>
      <c r="B186" s="111" t="s">
        <v>652</v>
      </c>
      <c r="C186" s="1285">
        <v>10929366</v>
      </c>
      <c r="E186" s="505" t="s">
        <v>651</v>
      </c>
      <c r="F186" s="111" t="s">
        <v>652</v>
      </c>
      <c r="G186" s="1285">
        <v>10488994</v>
      </c>
      <c r="I186" s="505" t="s">
        <v>651</v>
      </c>
      <c r="J186" s="111" t="s">
        <v>652</v>
      </c>
      <c r="K186" s="1888">
        <v>1</v>
      </c>
      <c r="M186" s="505" t="s">
        <v>651</v>
      </c>
      <c r="N186" s="109" t="s">
        <v>652</v>
      </c>
      <c r="O186" s="1308">
        <v>0.5</v>
      </c>
      <c r="Q186" s="505" t="s">
        <v>651</v>
      </c>
      <c r="R186" s="109" t="s">
        <v>652</v>
      </c>
      <c r="S186" s="1309">
        <v>2657</v>
      </c>
      <c r="T186" s="1307"/>
    </row>
    <row r="187" spans="1:20" s="2" customFormat="1" ht="12">
      <c r="A187" s="505" t="s">
        <v>653</v>
      </c>
      <c r="B187" s="111" t="s">
        <v>654</v>
      </c>
      <c r="C187" s="1285">
        <v>10812043</v>
      </c>
      <c r="D187" s="5"/>
      <c r="E187" s="505" t="s">
        <v>653</v>
      </c>
      <c r="F187" s="111" t="s">
        <v>654</v>
      </c>
      <c r="G187" s="1285">
        <v>10596796</v>
      </c>
      <c r="H187" s="5"/>
      <c r="I187" s="505" t="s">
        <v>653</v>
      </c>
      <c r="J187" s="111" t="s">
        <v>654</v>
      </c>
      <c r="K187" s="1888">
        <v>-1.1000000000000001</v>
      </c>
      <c r="L187" s="5"/>
      <c r="M187" s="505" t="s">
        <v>653</v>
      </c>
      <c r="N187" s="109" t="s">
        <v>654</v>
      </c>
      <c r="O187" s="1308">
        <v>1</v>
      </c>
      <c r="Q187" s="505" t="s">
        <v>653</v>
      </c>
      <c r="R187" s="109" t="s">
        <v>654</v>
      </c>
      <c r="S187" s="1309">
        <v>2612</v>
      </c>
      <c r="T187" s="1307"/>
    </row>
    <row r="188" spans="1:20">
      <c r="A188" s="505" t="s">
        <v>655</v>
      </c>
      <c r="B188" s="111" t="s">
        <v>656</v>
      </c>
      <c r="C188" s="1285">
        <v>10304575</v>
      </c>
      <c r="D188" s="5"/>
      <c r="E188" s="505" t="s">
        <v>655</v>
      </c>
      <c r="F188" s="111" t="s">
        <v>656</v>
      </c>
      <c r="G188" s="1285">
        <v>10237749</v>
      </c>
      <c r="H188" s="5"/>
      <c r="I188" s="505" t="s">
        <v>655</v>
      </c>
      <c r="J188" s="111" t="s">
        <v>656</v>
      </c>
      <c r="K188" s="1888">
        <v>-4.7</v>
      </c>
      <c r="L188" s="5"/>
      <c r="M188" s="505" t="s">
        <v>655</v>
      </c>
      <c r="N188" s="109" t="s">
        <v>656</v>
      </c>
      <c r="O188" s="1308">
        <v>-3.4</v>
      </c>
      <c r="Q188" s="505" t="s">
        <v>655</v>
      </c>
      <c r="R188" s="109" t="s">
        <v>656</v>
      </c>
      <c r="S188" s="1309">
        <v>2567</v>
      </c>
      <c r="T188" s="1307"/>
    </row>
    <row r="189" spans="1:20">
      <c r="A189" s="505" t="s">
        <v>657</v>
      </c>
      <c r="B189" s="111" t="s">
        <v>1998</v>
      </c>
      <c r="C189" s="1285">
        <v>10263169</v>
      </c>
      <c r="E189" s="505" t="s">
        <v>657</v>
      </c>
      <c r="F189" s="111" t="s">
        <v>1998</v>
      </c>
      <c r="G189" s="1285">
        <v>10275116</v>
      </c>
      <c r="I189" s="505" t="s">
        <v>657</v>
      </c>
      <c r="J189" s="111" t="s">
        <v>1998</v>
      </c>
      <c r="K189" s="1888">
        <v>-0.4</v>
      </c>
      <c r="M189" s="505" t="s">
        <v>657</v>
      </c>
      <c r="N189" s="109" t="s">
        <v>1998</v>
      </c>
      <c r="O189" s="1308">
        <v>0.4</v>
      </c>
      <c r="Q189" s="505" t="s">
        <v>657</v>
      </c>
      <c r="R189" s="109" t="s">
        <v>1998</v>
      </c>
      <c r="S189" s="1309">
        <v>2555</v>
      </c>
      <c r="T189" s="1307"/>
    </row>
    <row r="190" spans="1:20">
      <c r="A190" s="505" t="s">
        <v>1999</v>
      </c>
      <c r="B190" s="111" t="s">
        <v>2000</v>
      </c>
      <c r="C190" s="1285">
        <v>10390126</v>
      </c>
      <c r="E190" s="505" t="s">
        <v>1999</v>
      </c>
      <c r="F190" s="111" t="s">
        <v>2000</v>
      </c>
      <c r="G190" s="1285">
        <v>10452951</v>
      </c>
      <c r="I190" s="505" t="s">
        <v>1999</v>
      </c>
      <c r="J190" s="111" t="s">
        <v>2000</v>
      </c>
      <c r="K190" s="1888">
        <v>1.2</v>
      </c>
      <c r="M190" s="505" t="s">
        <v>1999</v>
      </c>
      <c r="N190" s="109" t="s">
        <v>2000</v>
      </c>
      <c r="O190" s="1308">
        <v>1.7</v>
      </c>
      <c r="Q190" s="505" t="s">
        <v>1999</v>
      </c>
      <c r="R190" s="109" t="s">
        <v>2000</v>
      </c>
      <c r="S190" s="1309">
        <v>2576</v>
      </c>
      <c r="T190" s="1307"/>
    </row>
    <row r="191" spans="1:20">
      <c r="A191" s="1313" t="s">
        <v>2001</v>
      </c>
      <c r="B191" s="507" t="s">
        <v>2002</v>
      </c>
      <c r="C191" s="1285">
        <v>10546043</v>
      </c>
      <c r="D191" s="2"/>
      <c r="E191" s="1313" t="s">
        <v>2001</v>
      </c>
      <c r="F191" s="507" t="s">
        <v>2002</v>
      </c>
      <c r="G191" s="1285">
        <v>10638217</v>
      </c>
      <c r="H191" s="2"/>
      <c r="I191" s="1313" t="s">
        <v>2001</v>
      </c>
      <c r="J191" s="507" t="s">
        <v>2002</v>
      </c>
      <c r="K191" s="1888">
        <v>1.5</v>
      </c>
      <c r="L191" s="2"/>
      <c r="M191" s="1313" t="s">
        <v>2001</v>
      </c>
      <c r="N191" s="1299" t="s">
        <v>2002</v>
      </c>
      <c r="O191" s="1308">
        <v>1.8</v>
      </c>
      <c r="Q191" s="1313" t="s">
        <v>2001</v>
      </c>
      <c r="R191" s="1299" t="s">
        <v>2002</v>
      </c>
      <c r="S191" s="1309">
        <v>2614</v>
      </c>
      <c r="T191" s="1307"/>
    </row>
    <row r="192" spans="1:20">
      <c r="A192" s="1313" t="s">
        <v>2003</v>
      </c>
      <c r="B192" s="507" t="s">
        <v>2261</v>
      </c>
      <c r="C192" s="1285">
        <v>10649221</v>
      </c>
      <c r="D192" s="5"/>
      <c r="E192" s="1313" t="s">
        <v>2003</v>
      </c>
      <c r="F192" s="507" t="s">
        <v>2261</v>
      </c>
      <c r="G192" s="1285">
        <v>10547229</v>
      </c>
      <c r="H192" s="5"/>
      <c r="I192" s="1313" t="s">
        <v>2003</v>
      </c>
      <c r="J192" s="507" t="s">
        <v>2261</v>
      </c>
      <c r="K192" s="1888">
        <v>1</v>
      </c>
      <c r="L192" s="5"/>
      <c r="M192" s="1313" t="s">
        <v>2003</v>
      </c>
      <c r="N192" s="1299" t="s">
        <v>2261</v>
      </c>
      <c r="O192" s="1308">
        <v>-0.9</v>
      </c>
      <c r="P192" s="88"/>
      <c r="Q192" s="1313" t="s">
        <v>2003</v>
      </c>
      <c r="R192" s="1299" t="s">
        <v>2261</v>
      </c>
      <c r="S192" s="1309">
        <v>2626</v>
      </c>
      <c r="T192" s="1307"/>
    </row>
    <row r="193" spans="1:20">
      <c r="A193" s="1313" t="s">
        <v>2283</v>
      </c>
      <c r="B193" s="507" t="s">
        <v>2262</v>
      </c>
      <c r="C193" s="1285">
        <v>10445876</v>
      </c>
      <c r="D193" s="5"/>
      <c r="E193" s="1313" t="s">
        <v>2283</v>
      </c>
      <c r="F193" s="507" t="s">
        <v>2262</v>
      </c>
      <c r="G193" s="1285">
        <v>10313279</v>
      </c>
      <c r="H193" s="5"/>
      <c r="I193" s="1313" t="s">
        <v>2283</v>
      </c>
      <c r="J193" s="507" t="s">
        <v>2262</v>
      </c>
      <c r="K193" s="1888">
        <v>-1.9</v>
      </c>
      <c r="L193" s="5"/>
      <c r="M193" s="1313" t="s">
        <v>2283</v>
      </c>
      <c r="N193" s="1299" t="s">
        <v>2262</v>
      </c>
      <c r="O193" s="1308">
        <v>-2.2000000000000002</v>
      </c>
      <c r="P193" s="88"/>
      <c r="Q193" s="1313" t="s">
        <v>2283</v>
      </c>
      <c r="R193" s="1299" t="s">
        <v>2262</v>
      </c>
      <c r="S193" s="1309">
        <v>2633</v>
      </c>
      <c r="T193" s="1307"/>
    </row>
    <row r="194" spans="1:20">
      <c r="A194" s="1313" t="s">
        <v>2284</v>
      </c>
      <c r="B194" s="507" t="s">
        <v>2263</v>
      </c>
      <c r="C194" s="1285">
        <v>10529944</v>
      </c>
      <c r="D194" s="5"/>
      <c r="E194" s="1313" t="s">
        <v>2284</v>
      </c>
      <c r="F194" s="507" t="s">
        <v>2263</v>
      </c>
      <c r="G194" s="1285">
        <v>10428316</v>
      </c>
      <c r="H194" s="5"/>
      <c r="I194" s="1313" t="s">
        <v>2284</v>
      </c>
      <c r="J194" s="507" t="s">
        <v>2263</v>
      </c>
      <c r="K194" s="1888">
        <v>0.8</v>
      </c>
      <c r="L194" s="5"/>
      <c r="M194" s="1313" t="s">
        <v>2284</v>
      </c>
      <c r="N194" s="1299" t="s">
        <v>2263</v>
      </c>
      <c r="O194" s="1308">
        <v>1.1000000000000001</v>
      </c>
      <c r="P194" s="88"/>
      <c r="Q194" s="1313" t="s">
        <v>2284</v>
      </c>
      <c r="R194" s="1299" t="s">
        <v>2263</v>
      </c>
      <c r="S194" s="1309">
        <v>2678</v>
      </c>
      <c r="T194" s="1307"/>
    </row>
    <row r="195" spans="1:20">
      <c r="A195" s="1313" t="s">
        <v>903</v>
      </c>
      <c r="B195" s="507" t="s">
        <v>2264</v>
      </c>
      <c r="C195" s="1285">
        <v>10761785</v>
      </c>
      <c r="D195" s="5"/>
      <c r="E195" s="1313" t="s">
        <v>903</v>
      </c>
      <c r="F195" s="507" t="s">
        <v>2264</v>
      </c>
      <c r="G195" s="1285">
        <v>10660125</v>
      </c>
      <c r="H195" s="5"/>
      <c r="I195" s="1313" t="s">
        <v>903</v>
      </c>
      <c r="J195" s="507" t="s">
        <v>2264</v>
      </c>
      <c r="K195" s="1888">
        <v>2.2000000000000002</v>
      </c>
      <c r="L195" s="5"/>
      <c r="M195" s="1313" t="s">
        <v>903</v>
      </c>
      <c r="N195" s="1299" t="s">
        <v>2264</v>
      </c>
      <c r="O195" s="1308">
        <v>2.2000000000000002</v>
      </c>
      <c r="P195" s="88"/>
      <c r="Q195" s="1313" t="s">
        <v>903</v>
      </c>
      <c r="R195" s="1299" t="s">
        <v>2264</v>
      </c>
      <c r="S195" s="1309">
        <v>2716</v>
      </c>
      <c r="T195" s="1307"/>
    </row>
    <row r="196" spans="1:20">
      <c r="A196" s="1313" t="s">
        <v>1527</v>
      </c>
      <c r="B196" s="507" t="s">
        <v>2265</v>
      </c>
      <c r="C196" s="1285">
        <v>11228267</v>
      </c>
      <c r="D196" s="5"/>
      <c r="E196" s="1313" t="s">
        <v>1527</v>
      </c>
      <c r="F196" s="507" t="s">
        <v>2265</v>
      </c>
      <c r="G196" s="1285">
        <v>11066532</v>
      </c>
      <c r="H196" s="5"/>
      <c r="I196" s="1313" t="s">
        <v>1527</v>
      </c>
      <c r="J196" s="507" t="s">
        <v>2265</v>
      </c>
      <c r="K196" s="1888">
        <v>4.3</v>
      </c>
      <c r="L196" s="5"/>
      <c r="M196" s="1313" t="s">
        <v>1527</v>
      </c>
      <c r="N196" s="1299" t="s">
        <v>2265</v>
      </c>
      <c r="O196" s="1308">
        <v>3.8</v>
      </c>
      <c r="P196" s="88"/>
      <c r="Q196" s="1313" t="s">
        <v>1527</v>
      </c>
      <c r="R196" s="1299" t="s">
        <v>2265</v>
      </c>
      <c r="S196" s="1309">
        <v>2747</v>
      </c>
      <c r="T196" s="1307"/>
    </row>
    <row r="197" spans="1:20">
      <c r="A197" s="1314" t="s">
        <v>2170</v>
      </c>
      <c r="B197" s="1250" t="s">
        <v>2267</v>
      </c>
      <c r="C197" s="1293">
        <v>11412800</v>
      </c>
      <c r="D197" s="5"/>
      <c r="E197" s="1314" t="s">
        <v>2170</v>
      </c>
      <c r="F197" s="1250" t="s">
        <v>2267</v>
      </c>
      <c r="G197" s="1288">
        <v>11180446</v>
      </c>
      <c r="H197" s="5"/>
      <c r="I197" s="1314" t="s">
        <v>2170</v>
      </c>
      <c r="J197" s="1250" t="s">
        <v>2267</v>
      </c>
      <c r="K197" s="2377">
        <v>1.6</v>
      </c>
      <c r="L197" s="5"/>
      <c r="M197" s="1314" t="s">
        <v>2170</v>
      </c>
      <c r="N197" s="3187" t="s">
        <v>2267</v>
      </c>
      <c r="O197" s="1310">
        <v>1</v>
      </c>
      <c r="P197" s="88"/>
      <c r="Q197" s="1314" t="s">
        <v>2170</v>
      </c>
      <c r="R197" s="3187" t="s">
        <v>2267</v>
      </c>
      <c r="S197" s="1315">
        <v>2748</v>
      </c>
      <c r="T197" s="1307"/>
    </row>
    <row r="198" spans="1:20">
      <c r="Q198" s="2" t="s">
        <v>1163</v>
      </c>
    </row>
  </sheetData>
  <phoneticPr fontId="2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J20"/>
  <sheetViews>
    <sheetView workbookViewId="0">
      <selection activeCell="J26" sqref="J26"/>
    </sheetView>
  </sheetViews>
  <sheetFormatPr defaultRowHeight="13.5"/>
  <cols>
    <col min="1" max="1" width="10.625" style="549" customWidth="1"/>
    <col min="2" max="2" width="11.625" style="549" customWidth="1"/>
    <col min="3" max="3" width="8.125" style="549" customWidth="1"/>
    <col min="4" max="4" width="11.625" style="549" customWidth="1"/>
    <col min="5" max="5" width="8.125" style="549" customWidth="1"/>
    <col min="6" max="6" width="11.625" style="549" customWidth="1"/>
    <col min="7" max="7" width="8.125" style="549" customWidth="1"/>
    <col min="8" max="8" width="11.625" style="549" customWidth="1"/>
    <col min="9" max="9" width="8.125" style="549" customWidth="1"/>
    <col min="10" max="16384" width="9" style="549"/>
  </cols>
  <sheetData>
    <row r="1" spans="1:10" ht="14.25" thickBot="1">
      <c r="A1" s="2220" t="s">
        <v>2171</v>
      </c>
      <c r="B1" s="768"/>
      <c r="C1" s="768"/>
      <c r="D1" s="768"/>
      <c r="E1" s="768"/>
      <c r="F1" s="768"/>
      <c r="G1" s="768"/>
      <c r="H1" s="1580" t="s">
        <v>1779</v>
      </c>
      <c r="I1" s="768"/>
      <c r="J1" s="768"/>
    </row>
    <row r="2" spans="1:10">
      <c r="A2" s="2378" t="s">
        <v>1780</v>
      </c>
      <c r="B2" s="3927" t="s">
        <v>1781</v>
      </c>
      <c r="C2" s="3927"/>
      <c r="D2" s="2379" t="s">
        <v>1155</v>
      </c>
      <c r="E2" s="2380"/>
      <c r="F2" s="2381" t="s">
        <v>1782</v>
      </c>
      <c r="G2" s="2382"/>
      <c r="H2" s="2379" t="s">
        <v>1783</v>
      </c>
      <c r="I2" s="2380"/>
      <c r="J2" s="768"/>
    </row>
    <row r="3" spans="1:10" ht="14.25" thickBot="1">
      <c r="A3" s="2383"/>
      <c r="B3" s="2384" t="s">
        <v>1784</v>
      </c>
      <c r="C3" s="2954" t="s">
        <v>1785</v>
      </c>
      <c r="D3" s="2385" t="s">
        <v>1784</v>
      </c>
      <c r="E3" s="2955" t="s">
        <v>1785</v>
      </c>
      <c r="F3" s="2384" t="s">
        <v>1784</v>
      </c>
      <c r="G3" s="2954" t="s">
        <v>1785</v>
      </c>
      <c r="H3" s="2385" t="s">
        <v>1784</v>
      </c>
      <c r="I3" s="2955" t="s">
        <v>1785</v>
      </c>
      <c r="J3" s="768"/>
    </row>
    <row r="4" spans="1:10" hidden="1">
      <c r="A4" s="2386"/>
      <c r="B4" s="1210"/>
      <c r="C4" s="2387"/>
      <c r="D4" s="2388"/>
      <c r="E4" s="2389"/>
      <c r="F4" s="1210"/>
      <c r="G4" s="2387"/>
      <c r="H4" s="2388"/>
      <c r="I4" s="2389"/>
      <c r="J4" s="768"/>
    </row>
    <row r="5" spans="1:10" hidden="1">
      <c r="A5" s="2390"/>
      <c r="B5" s="2391"/>
      <c r="C5" s="2392"/>
      <c r="D5" s="2393"/>
      <c r="E5" s="2394"/>
      <c r="F5" s="2391"/>
      <c r="G5" s="2392"/>
      <c r="H5" s="2393"/>
      <c r="I5" s="2394"/>
      <c r="J5" s="768"/>
    </row>
    <row r="6" spans="1:10" hidden="1">
      <c r="A6" s="2395"/>
      <c r="B6" s="1210"/>
      <c r="C6" s="2392"/>
      <c r="D6" s="2388"/>
      <c r="E6" s="2394"/>
      <c r="F6" s="1210"/>
      <c r="G6" s="2392"/>
      <c r="H6" s="2388"/>
      <c r="I6" s="2394"/>
      <c r="J6" s="768"/>
    </row>
    <row r="7" spans="1:10" hidden="1">
      <c r="A7" s="2395"/>
      <c r="B7" s="1210"/>
      <c r="C7" s="2392"/>
      <c r="D7" s="2388"/>
      <c r="E7" s="2394"/>
      <c r="F7" s="1210"/>
      <c r="G7" s="2392"/>
      <c r="H7" s="2388"/>
      <c r="I7" s="2394"/>
      <c r="J7" s="768"/>
    </row>
    <row r="8" spans="1:10" hidden="1">
      <c r="A8" s="2396"/>
      <c r="B8" s="2397"/>
      <c r="C8" s="2392"/>
      <c r="D8" s="2398"/>
      <c r="E8" s="2394"/>
      <c r="F8" s="2397"/>
      <c r="G8" s="2392"/>
      <c r="H8" s="2398"/>
      <c r="I8" s="2394"/>
      <c r="J8" s="768"/>
    </row>
    <row r="9" spans="1:10">
      <c r="A9" s="2386" t="s">
        <v>1531</v>
      </c>
      <c r="B9" s="3188">
        <v>16624984</v>
      </c>
      <c r="C9" s="3189">
        <v>1.9</v>
      </c>
      <c r="D9" s="3188">
        <v>11271565</v>
      </c>
      <c r="E9" s="3189">
        <v>3.9</v>
      </c>
      <c r="F9" s="3066">
        <v>1121505</v>
      </c>
      <c r="G9" s="3190">
        <v>2.6</v>
      </c>
      <c r="H9" s="3188">
        <v>4231914</v>
      </c>
      <c r="I9" s="3189">
        <v>-3.4</v>
      </c>
      <c r="J9" s="768"/>
    </row>
    <row r="10" spans="1:10">
      <c r="A10" s="2390" t="s">
        <v>2172</v>
      </c>
      <c r="B10" s="3191">
        <v>4281530</v>
      </c>
      <c r="C10" s="3192">
        <v>2.7</v>
      </c>
      <c r="D10" s="3191">
        <v>3059159</v>
      </c>
      <c r="E10" s="3192">
        <v>4.7</v>
      </c>
      <c r="F10" s="3193">
        <v>231442</v>
      </c>
      <c r="G10" s="3194">
        <v>3.1</v>
      </c>
      <c r="H10" s="3191">
        <v>990929</v>
      </c>
      <c r="I10" s="3192">
        <v>-3.2</v>
      </c>
      <c r="J10" s="768"/>
    </row>
    <row r="11" spans="1:10">
      <c r="A11" s="2395" t="s">
        <v>2173</v>
      </c>
      <c r="B11" s="3188">
        <v>3922575</v>
      </c>
      <c r="C11" s="3195">
        <v>1.4</v>
      </c>
      <c r="D11" s="3188">
        <v>2540992</v>
      </c>
      <c r="E11" s="3195">
        <v>3.6</v>
      </c>
      <c r="F11" s="3066">
        <v>279538</v>
      </c>
      <c r="G11" s="3196">
        <v>2.9</v>
      </c>
      <c r="H11" s="3188">
        <v>1102045</v>
      </c>
      <c r="I11" s="3195">
        <v>-3.8</v>
      </c>
      <c r="J11" s="768"/>
    </row>
    <row r="12" spans="1:10">
      <c r="A12" s="2395" t="s">
        <v>2174</v>
      </c>
      <c r="B12" s="3188">
        <v>4528290</v>
      </c>
      <c r="C12" s="3195">
        <v>2.1</v>
      </c>
      <c r="D12" s="3188">
        <v>3333375</v>
      </c>
      <c r="E12" s="3195">
        <v>4.8</v>
      </c>
      <c r="F12" s="3066">
        <v>242033</v>
      </c>
      <c r="G12" s="3196">
        <v>2.4</v>
      </c>
      <c r="H12" s="3188">
        <v>952882</v>
      </c>
      <c r="I12" s="3195">
        <v>-6.4</v>
      </c>
      <c r="J12" s="768"/>
    </row>
    <row r="13" spans="1:10">
      <c r="A13" s="2396" t="s">
        <v>2176</v>
      </c>
      <c r="B13" s="3188">
        <v>3892589</v>
      </c>
      <c r="C13" s="3195">
        <v>1.1000000000000001</v>
      </c>
      <c r="D13" s="3188">
        <v>2338039</v>
      </c>
      <c r="E13" s="3195">
        <v>1.9</v>
      </c>
      <c r="F13" s="3066">
        <v>368492</v>
      </c>
      <c r="G13" s="3196">
        <v>2.2999999999999998</v>
      </c>
      <c r="H13" s="3188">
        <v>1186058</v>
      </c>
      <c r="I13" s="3195">
        <v>-0.7</v>
      </c>
      <c r="J13" s="768"/>
    </row>
    <row r="14" spans="1:10">
      <c r="A14" s="3208" t="s">
        <v>2303</v>
      </c>
      <c r="B14" s="3197">
        <v>16736056</v>
      </c>
      <c r="C14" s="3189">
        <v>0.7</v>
      </c>
      <c r="D14" s="3191">
        <v>11366616</v>
      </c>
      <c r="E14" s="3189">
        <v>0.8</v>
      </c>
      <c r="F14" s="3191">
        <v>1145326</v>
      </c>
      <c r="G14" s="3189">
        <v>2.1</v>
      </c>
      <c r="H14" s="3191">
        <v>4224114</v>
      </c>
      <c r="I14" s="3189">
        <v>-0.2</v>
      </c>
      <c r="J14" s="768"/>
    </row>
    <row r="15" spans="1:10">
      <c r="A15" s="2390" t="s">
        <v>2177</v>
      </c>
      <c r="B15" s="3198">
        <v>4313092</v>
      </c>
      <c r="C15" s="3199">
        <v>0.7</v>
      </c>
      <c r="D15" s="3198">
        <v>3090963</v>
      </c>
      <c r="E15" s="3199">
        <v>1</v>
      </c>
      <c r="F15" s="3193">
        <v>235921</v>
      </c>
      <c r="G15" s="3194">
        <v>1.9</v>
      </c>
      <c r="H15" s="3191">
        <v>986208</v>
      </c>
      <c r="I15" s="3192">
        <v>-0.5</v>
      </c>
      <c r="J15" s="768"/>
    </row>
    <row r="16" spans="1:10">
      <c r="A16" s="2395" t="s">
        <v>2178</v>
      </c>
      <c r="B16" s="3200">
        <v>3960019</v>
      </c>
      <c r="C16" s="3201">
        <v>1</v>
      </c>
      <c r="D16" s="3200">
        <v>2565953</v>
      </c>
      <c r="E16" s="3201">
        <v>1</v>
      </c>
      <c r="F16" s="3066">
        <v>285025</v>
      </c>
      <c r="G16" s="3196">
        <v>2</v>
      </c>
      <c r="H16" s="3188">
        <v>1109041</v>
      </c>
      <c r="I16" s="3195">
        <v>0.6</v>
      </c>
      <c r="J16" s="768"/>
    </row>
    <row r="17" spans="1:10">
      <c r="A17" s="2395" t="s">
        <v>2174</v>
      </c>
      <c r="B17" s="3200">
        <v>4605304</v>
      </c>
      <c r="C17" s="3201">
        <v>1.7</v>
      </c>
      <c r="D17" s="3200">
        <v>3417845</v>
      </c>
      <c r="E17" s="3201">
        <v>2.5</v>
      </c>
      <c r="F17" s="3066">
        <v>247487</v>
      </c>
      <c r="G17" s="3196">
        <v>2.2999999999999998</v>
      </c>
      <c r="H17" s="3188">
        <v>939972</v>
      </c>
      <c r="I17" s="3195">
        <v>-1.4</v>
      </c>
      <c r="J17" s="768"/>
    </row>
    <row r="18" spans="1:10">
      <c r="A18" s="2396" t="s">
        <v>2314</v>
      </c>
      <c r="B18" s="3200">
        <v>3857641</v>
      </c>
      <c r="C18" s="3201">
        <v>-0.9</v>
      </c>
      <c r="D18" s="3200">
        <v>2291855</v>
      </c>
      <c r="E18" s="3201">
        <v>-2</v>
      </c>
      <c r="F18" s="3066">
        <v>376893</v>
      </c>
      <c r="G18" s="3196">
        <v>2.2999999999999998</v>
      </c>
      <c r="H18" s="3188">
        <v>1188893</v>
      </c>
      <c r="I18" s="3195">
        <v>0.2</v>
      </c>
      <c r="J18" s="768"/>
    </row>
    <row r="19" spans="1:10">
      <c r="A19" s="3209" t="s">
        <v>1520</v>
      </c>
      <c r="B19" s="3202">
        <v>16581729</v>
      </c>
      <c r="C19" s="3189">
        <v>2.2999999999999998</v>
      </c>
      <c r="D19" s="3202">
        <v>11228267</v>
      </c>
      <c r="E19" s="3189">
        <v>4.3</v>
      </c>
      <c r="F19" s="3203">
        <v>1113297</v>
      </c>
      <c r="G19" s="3190">
        <v>6.5</v>
      </c>
      <c r="H19" s="3202">
        <v>4240165</v>
      </c>
      <c r="I19" s="3189">
        <v>-3.7</v>
      </c>
      <c r="J19" s="768"/>
    </row>
    <row r="20" spans="1:10" ht="14.25" thickBot="1">
      <c r="A20" s="3210" t="s">
        <v>2104</v>
      </c>
      <c r="B20" s="3204">
        <v>16771004</v>
      </c>
      <c r="C20" s="3205">
        <v>1.1000000000000001</v>
      </c>
      <c r="D20" s="3204">
        <v>11412800</v>
      </c>
      <c r="E20" s="3205">
        <v>1.6</v>
      </c>
      <c r="F20" s="3206">
        <v>1136925</v>
      </c>
      <c r="G20" s="3207">
        <v>2.1</v>
      </c>
      <c r="H20" s="3204">
        <v>4221279</v>
      </c>
      <c r="I20" s="3205">
        <v>-0.4</v>
      </c>
      <c r="J20" s="768"/>
    </row>
  </sheetData>
  <mergeCells count="1">
    <mergeCell ref="B2:C2"/>
  </mergeCells>
  <phoneticPr fontId="2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K287"/>
  <sheetViews>
    <sheetView workbookViewId="0">
      <selection activeCell="AT1359" sqref="AT1359"/>
    </sheetView>
  </sheetViews>
  <sheetFormatPr defaultRowHeight="13.5"/>
  <cols>
    <col min="1" max="1" width="4.25" style="741" customWidth="1"/>
    <col min="2" max="2" width="4" style="741" customWidth="1"/>
    <col min="3" max="3" width="14.375" style="741" customWidth="1"/>
    <col min="4" max="21" width="12.625" style="741" customWidth="1"/>
    <col min="22" max="63" width="9" style="1151"/>
    <col min="64" max="16384" width="9" style="741"/>
  </cols>
  <sheetData>
    <row r="1" spans="1:63" ht="15" customHeight="1">
      <c r="B1" s="2238"/>
      <c r="C1" s="2239" t="s">
        <v>1102</v>
      </c>
      <c r="D1" s="2240"/>
      <c r="E1" s="2240"/>
      <c r="F1" s="2241"/>
      <c r="G1" s="2241"/>
      <c r="H1" s="2241"/>
      <c r="I1" s="2241"/>
      <c r="J1" s="2241"/>
      <c r="K1" s="2241"/>
      <c r="L1" s="2241"/>
      <c r="M1" s="2240"/>
      <c r="N1" s="2242"/>
      <c r="O1" s="2242"/>
      <c r="P1" s="2242"/>
      <c r="Q1" s="2242"/>
      <c r="R1" s="2242"/>
      <c r="S1" s="2240"/>
      <c r="T1" s="2240"/>
      <c r="U1" s="2240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</row>
    <row r="2" spans="1:63" ht="13.5" customHeight="1" thickBot="1">
      <c r="B2" s="2238"/>
      <c r="C2" s="2239"/>
      <c r="D2" s="2243" t="s">
        <v>1</v>
      </c>
      <c r="E2" s="2243" t="s">
        <v>1</v>
      </c>
      <c r="F2" s="2243" t="s">
        <v>1</v>
      </c>
      <c r="G2" s="2243" t="s">
        <v>1</v>
      </c>
      <c r="H2" s="2243" t="s">
        <v>1</v>
      </c>
      <c r="I2" s="2241"/>
      <c r="J2" s="2241"/>
      <c r="K2" s="2241"/>
      <c r="L2" s="2241"/>
      <c r="M2" s="2240"/>
      <c r="N2" s="2244"/>
      <c r="O2" s="2245"/>
      <c r="P2" s="2245"/>
      <c r="Q2" s="2245"/>
      <c r="R2" s="2242"/>
      <c r="T2" s="2245"/>
      <c r="U2" s="2245" t="s">
        <v>158</v>
      </c>
      <c r="AX2" s="741"/>
      <c r="AY2" s="741"/>
      <c r="AZ2" s="741"/>
      <c r="BA2" s="741"/>
      <c r="BB2" s="741"/>
      <c r="BC2" s="741"/>
      <c r="BD2" s="741"/>
      <c r="BE2" s="741"/>
      <c r="BF2" s="741"/>
      <c r="BG2" s="741"/>
      <c r="BH2" s="741"/>
      <c r="BI2" s="741"/>
      <c r="BJ2" s="741"/>
      <c r="BK2" s="741"/>
    </row>
    <row r="3" spans="1:63" ht="13.5" customHeight="1">
      <c r="A3" s="742"/>
      <c r="B3" s="2240"/>
      <c r="C3" s="2246" t="s">
        <v>603</v>
      </c>
      <c r="D3" s="2247" t="s">
        <v>760</v>
      </c>
      <c r="E3" s="2247"/>
      <c r="F3" s="2248"/>
      <c r="G3" s="2249"/>
      <c r="H3" s="2248"/>
      <c r="I3" s="2250"/>
      <c r="J3" s="2251"/>
      <c r="K3" s="2250"/>
      <c r="L3" s="2251"/>
      <c r="M3" s="2250"/>
      <c r="N3" s="2251"/>
      <c r="O3" s="2252"/>
      <c r="P3" s="2253"/>
      <c r="Q3" s="2253"/>
      <c r="R3" s="2254"/>
      <c r="S3" s="2254" t="s">
        <v>2114</v>
      </c>
      <c r="T3" s="2252"/>
      <c r="U3" s="2255"/>
      <c r="AX3" s="741"/>
      <c r="AY3" s="741"/>
      <c r="AZ3" s="741"/>
      <c r="BA3" s="741"/>
      <c r="BB3" s="741"/>
      <c r="BC3" s="741"/>
      <c r="BD3" s="741"/>
      <c r="BE3" s="741"/>
      <c r="BF3" s="741"/>
      <c r="BG3" s="741"/>
      <c r="BH3" s="741"/>
      <c r="BI3" s="741"/>
      <c r="BJ3" s="741"/>
      <c r="BK3" s="741"/>
    </row>
    <row r="4" spans="1:63" ht="13.5" customHeight="1">
      <c r="A4" s="742"/>
      <c r="B4" s="2240"/>
      <c r="C4" s="2256"/>
      <c r="D4" s="2257" t="s">
        <v>1103</v>
      </c>
      <c r="E4" s="2257" t="s">
        <v>1104</v>
      </c>
      <c r="F4" s="2257" t="s">
        <v>1105</v>
      </c>
      <c r="G4" s="2258" t="s">
        <v>1106</v>
      </c>
      <c r="H4" s="2257" t="s">
        <v>1107</v>
      </c>
      <c r="I4" s="2259" t="s">
        <v>1108</v>
      </c>
      <c r="J4" s="2260" t="s">
        <v>1109</v>
      </c>
      <c r="K4" s="2259" t="s">
        <v>1110</v>
      </c>
      <c r="L4" s="2260" t="s">
        <v>1111</v>
      </c>
      <c r="M4" s="2259" t="s">
        <v>1112</v>
      </c>
      <c r="N4" s="2260" t="s">
        <v>1113</v>
      </c>
      <c r="O4" s="2259" t="s">
        <v>1114</v>
      </c>
      <c r="P4" s="2261" t="s">
        <v>1115</v>
      </c>
      <c r="Q4" s="2261" t="s">
        <v>1116</v>
      </c>
      <c r="R4" s="2260" t="s">
        <v>1117</v>
      </c>
      <c r="S4" s="2260" t="s">
        <v>1118</v>
      </c>
      <c r="T4" s="2259" t="s">
        <v>1119</v>
      </c>
      <c r="U4" s="2262" t="s">
        <v>1738</v>
      </c>
      <c r="AX4" s="741"/>
      <c r="AY4" s="741"/>
      <c r="AZ4" s="741"/>
      <c r="BA4" s="741"/>
      <c r="BB4" s="741"/>
      <c r="BC4" s="741"/>
      <c r="BD4" s="741"/>
      <c r="BE4" s="741"/>
      <c r="BF4" s="741"/>
      <c r="BG4" s="741"/>
      <c r="BH4" s="741"/>
      <c r="BI4" s="741"/>
      <c r="BJ4" s="741"/>
      <c r="BK4" s="741"/>
    </row>
    <row r="5" spans="1:63" ht="13.5" customHeight="1" thickBot="1">
      <c r="A5" s="742"/>
      <c r="B5" s="2240"/>
      <c r="C5" s="2263" t="s">
        <v>441</v>
      </c>
      <c r="D5" s="2264"/>
      <c r="E5" s="2264"/>
      <c r="F5" s="2264"/>
      <c r="G5" s="2265"/>
      <c r="H5" s="2264"/>
      <c r="I5" s="2266"/>
      <c r="J5" s="2267"/>
      <c r="K5" s="2266"/>
      <c r="L5" s="2267"/>
      <c r="M5" s="2266"/>
      <c r="N5" s="2267"/>
      <c r="O5" s="2266"/>
      <c r="P5" s="2268"/>
      <c r="Q5" s="2268"/>
      <c r="R5" s="2267"/>
      <c r="S5" s="2269"/>
      <c r="T5" s="2270" t="s">
        <v>2115</v>
      </c>
      <c r="U5" s="2271" t="s">
        <v>1120</v>
      </c>
      <c r="W5" s="3268"/>
      <c r="X5" s="3268"/>
      <c r="Z5" s="3268"/>
      <c r="AA5" s="3268"/>
      <c r="AX5" s="741"/>
      <c r="AY5" s="741"/>
      <c r="AZ5" s="741"/>
      <c r="BA5" s="741"/>
      <c r="BB5" s="741"/>
      <c r="BC5" s="741"/>
      <c r="BD5" s="741"/>
      <c r="BE5" s="741"/>
      <c r="BF5" s="741"/>
      <c r="BG5" s="741"/>
      <c r="BH5" s="741"/>
      <c r="BI5" s="741"/>
      <c r="BJ5" s="741"/>
      <c r="BK5" s="741"/>
    </row>
    <row r="6" spans="1:63" ht="13.5" customHeight="1">
      <c r="A6" s="742" t="s">
        <v>658</v>
      </c>
      <c r="B6" s="2240"/>
      <c r="C6" s="2256" t="s">
        <v>659</v>
      </c>
      <c r="D6" s="2273">
        <v>20099900.218105312</v>
      </c>
      <c r="E6" s="2274">
        <v>19639673.732835606</v>
      </c>
      <c r="F6" s="2274">
        <v>19524777.183848485</v>
      </c>
      <c r="G6" s="2274">
        <v>19760028.204650436</v>
      </c>
      <c r="H6" s="2274">
        <v>20085635.380053606</v>
      </c>
      <c r="I6" s="2275">
        <v>20685166.378402021</v>
      </c>
      <c r="J6" s="2275">
        <v>20627278.316831104</v>
      </c>
      <c r="K6" s="2275">
        <v>20205463.205991969</v>
      </c>
      <c r="L6" s="2275">
        <v>18779507.111172631</v>
      </c>
      <c r="M6" s="2275">
        <v>19644870.789474234</v>
      </c>
      <c r="N6" s="2275">
        <v>19410165.95154839</v>
      </c>
      <c r="O6" s="2276">
        <v>19529340</v>
      </c>
      <c r="P6" s="2276">
        <v>19804763</v>
      </c>
      <c r="Q6" s="2276">
        <v>20303990</v>
      </c>
      <c r="R6" s="2276">
        <v>20829387</v>
      </c>
      <c r="S6" s="2277">
        <v>20937780</v>
      </c>
      <c r="T6" s="2277">
        <v>21328823</v>
      </c>
      <c r="U6" s="2278">
        <v>21309692</v>
      </c>
      <c r="AX6" s="741"/>
      <c r="AY6" s="741"/>
      <c r="AZ6" s="741"/>
      <c r="BA6" s="741"/>
      <c r="BB6" s="741"/>
      <c r="BC6" s="741"/>
      <c r="BD6" s="741"/>
      <c r="BE6" s="741"/>
      <c r="BF6" s="741"/>
      <c r="BG6" s="741"/>
      <c r="BH6" s="741"/>
      <c r="BI6" s="741"/>
      <c r="BJ6" s="741"/>
      <c r="BK6" s="741"/>
    </row>
    <row r="7" spans="1:63" ht="13.5" customHeight="1">
      <c r="A7" s="742"/>
      <c r="B7" s="2240"/>
      <c r="C7" s="2256" t="s">
        <v>442</v>
      </c>
      <c r="D7" s="2273">
        <v>6267582.2181053124</v>
      </c>
      <c r="E7" s="2273">
        <v>6045705.7328356048</v>
      </c>
      <c r="F7" s="2273">
        <v>6017877.1838484854</v>
      </c>
      <c r="G7" s="2273">
        <v>6088780.2046504365</v>
      </c>
      <c r="H7" s="2273">
        <v>6172916.3800536068</v>
      </c>
      <c r="I7" s="2279">
        <v>6345943.3784020199</v>
      </c>
      <c r="J7" s="2279">
        <v>6349392.3168311054</v>
      </c>
      <c r="K7" s="2279">
        <v>6215727.2059919676</v>
      </c>
      <c r="L7" s="2279">
        <v>6061273.1111726332</v>
      </c>
      <c r="M7" s="2279">
        <v>6325000.7894742331</v>
      </c>
      <c r="N7" s="2279">
        <v>6308521.951548392</v>
      </c>
      <c r="O7" s="2276">
        <v>6274161</v>
      </c>
      <c r="P7" s="2276">
        <v>6279052</v>
      </c>
      <c r="Q7" s="2276">
        <v>6520477</v>
      </c>
      <c r="R7" s="2276">
        <v>6697016</v>
      </c>
      <c r="S7" s="2277">
        <v>6677576</v>
      </c>
      <c r="T7" s="2277">
        <v>6787024</v>
      </c>
      <c r="U7" s="2278">
        <v>6790042</v>
      </c>
      <c r="AX7" s="741"/>
      <c r="AY7" s="741"/>
      <c r="AZ7" s="741"/>
      <c r="BA7" s="741"/>
      <c r="BB7" s="741"/>
      <c r="BC7" s="741"/>
      <c r="BD7" s="741"/>
      <c r="BE7" s="741"/>
      <c r="BF7" s="741"/>
      <c r="BG7" s="741"/>
      <c r="BH7" s="741"/>
      <c r="BI7" s="741"/>
      <c r="BJ7" s="741"/>
      <c r="BK7" s="741"/>
    </row>
    <row r="8" spans="1:63" ht="13.5" customHeight="1">
      <c r="A8" s="742"/>
      <c r="B8" s="2240"/>
      <c r="C8" s="2256" t="s">
        <v>443</v>
      </c>
      <c r="D8" s="2273">
        <v>3071500</v>
      </c>
      <c r="E8" s="2273">
        <v>2923075</v>
      </c>
      <c r="F8" s="2273">
        <v>2905785</v>
      </c>
      <c r="G8" s="2273">
        <v>2948928</v>
      </c>
      <c r="H8" s="2273">
        <v>3037269</v>
      </c>
      <c r="I8" s="2279">
        <v>3176831</v>
      </c>
      <c r="J8" s="2279">
        <v>3200753</v>
      </c>
      <c r="K8" s="2279">
        <v>3071653</v>
      </c>
      <c r="L8" s="2279">
        <v>2892625</v>
      </c>
      <c r="M8" s="2279">
        <v>3125037</v>
      </c>
      <c r="N8" s="2279">
        <v>3120484</v>
      </c>
      <c r="O8" s="2276">
        <v>3076296</v>
      </c>
      <c r="P8" s="2276">
        <v>3148064</v>
      </c>
      <c r="Q8" s="2276">
        <v>3200404</v>
      </c>
      <c r="R8" s="2276">
        <v>3352844</v>
      </c>
      <c r="S8" s="2277">
        <v>3367969</v>
      </c>
      <c r="T8" s="2277">
        <v>3476727</v>
      </c>
      <c r="U8" s="2278">
        <v>3435093</v>
      </c>
      <c r="AX8" s="741"/>
      <c r="AY8" s="741"/>
      <c r="AZ8" s="741"/>
      <c r="BA8" s="741"/>
      <c r="BB8" s="741"/>
      <c r="BC8" s="741"/>
      <c r="BD8" s="741"/>
      <c r="BE8" s="741"/>
      <c r="BF8" s="741"/>
      <c r="BG8" s="741"/>
      <c r="BH8" s="741"/>
      <c r="BI8" s="741"/>
      <c r="BJ8" s="741"/>
      <c r="BK8" s="741"/>
    </row>
    <row r="9" spans="1:63" ht="13.5" customHeight="1">
      <c r="A9" s="742"/>
      <c r="B9" s="2240"/>
      <c r="C9" s="2256" t="s">
        <v>444</v>
      </c>
      <c r="D9" s="2273">
        <v>1783611</v>
      </c>
      <c r="E9" s="2273">
        <v>1733219</v>
      </c>
      <c r="F9" s="2273">
        <v>1749797</v>
      </c>
      <c r="G9" s="2273">
        <v>1794037</v>
      </c>
      <c r="H9" s="2273">
        <v>1851921</v>
      </c>
      <c r="I9" s="2279">
        <v>1929697</v>
      </c>
      <c r="J9" s="2279">
        <v>1916252</v>
      </c>
      <c r="K9" s="2279">
        <v>1825017</v>
      </c>
      <c r="L9" s="2279">
        <v>1726930</v>
      </c>
      <c r="M9" s="2279">
        <v>1787983</v>
      </c>
      <c r="N9" s="2279">
        <v>1818531</v>
      </c>
      <c r="O9" s="2276">
        <v>1869414</v>
      </c>
      <c r="P9" s="2276">
        <v>1872398</v>
      </c>
      <c r="Q9" s="2276">
        <v>1886876</v>
      </c>
      <c r="R9" s="2276">
        <v>1924034</v>
      </c>
      <c r="S9" s="2277">
        <v>2014052</v>
      </c>
      <c r="T9" s="2277">
        <v>2011967</v>
      </c>
      <c r="U9" s="2278">
        <v>2029985</v>
      </c>
      <c r="AX9" s="741"/>
      <c r="AY9" s="741"/>
      <c r="AZ9" s="741"/>
      <c r="BA9" s="741"/>
      <c r="BB9" s="741"/>
      <c r="BC9" s="741"/>
      <c r="BD9" s="741"/>
      <c r="BE9" s="741"/>
      <c r="BF9" s="741"/>
      <c r="BG9" s="741"/>
      <c r="BH9" s="741"/>
      <c r="BI9" s="741"/>
      <c r="BJ9" s="741"/>
      <c r="BK9" s="741"/>
    </row>
    <row r="10" spans="1:63" ht="13.5" customHeight="1">
      <c r="A10" s="742"/>
      <c r="B10" s="2240"/>
      <c r="C10" s="2256" t="s">
        <v>445</v>
      </c>
      <c r="D10" s="2273">
        <v>2538988</v>
      </c>
      <c r="E10" s="2273">
        <v>2573929</v>
      </c>
      <c r="F10" s="2273">
        <v>2598820</v>
      </c>
      <c r="G10" s="2273">
        <v>2634855</v>
      </c>
      <c r="H10" s="2273">
        <v>2698070</v>
      </c>
      <c r="I10" s="2279">
        <v>2856049</v>
      </c>
      <c r="J10" s="2279">
        <v>2884730</v>
      </c>
      <c r="K10" s="2279">
        <v>2904131</v>
      </c>
      <c r="L10" s="2279">
        <v>2455678</v>
      </c>
      <c r="M10" s="2279">
        <v>2558631</v>
      </c>
      <c r="N10" s="2279">
        <v>2458984</v>
      </c>
      <c r="O10" s="2276">
        <v>2654249</v>
      </c>
      <c r="P10" s="2276">
        <v>2657918</v>
      </c>
      <c r="Q10" s="2276">
        <v>2721949</v>
      </c>
      <c r="R10" s="2276">
        <v>2769411</v>
      </c>
      <c r="S10" s="2277">
        <v>2697980</v>
      </c>
      <c r="T10" s="2277">
        <v>2713910</v>
      </c>
      <c r="U10" s="2278">
        <v>2776393</v>
      </c>
      <c r="AX10" s="741"/>
      <c r="AY10" s="741"/>
      <c r="AZ10" s="741"/>
      <c r="BA10" s="741"/>
      <c r="BB10" s="741"/>
      <c r="BC10" s="741"/>
      <c r="BD10" s="741"/>
      <c r="BE10" s="741"/>
      <c r="BF10" s="741"/>
      <c r="BG10" s="741"/>
      <c r="BH10" s="741"/>
      <c r="BI10" s="741"/>
      <c r="BJ10" s="741"/>
      <c r="BK10" s="741"/>
    </row>
    <row r="11" spans="1:63" ht="13.5" customHeight="1">
      <c r="A11" s="742"/>
      <c r="B11" s="2240"/>
      <c r="C11" s="2256" t="s">
        <v>446</v>
      </c>
      <c r="D11" s="2273">
        <v>1202689</v>
      </c>
      <c r="E11" s="2273">
        <v>1159172</v>
      </c>
      <c r="F11" s="2273">
        <v>1157189</v>
      </c>
      <c r="G11" s="2273">
        <v>1170569</v>
      </c>
      <c r="H11" s="2273">
        <v>1181739</v>
      </c>
      <c r="I11" s="2279">
        <v>1209973</v>
      </c>
      <c r="J11" s="2279">
        <v>1184625</v>
      </c>
      <c r="K11" s="2279">
        <v>1164482</v>
      </c>
      <c r="L11" s="2279">
        <v>1087489</v>
      </c>
      <c r="M11" s="2279">
        <v>1105023</v>
      </c>
      <c r="N11" s="2279">
        <v>1053507</v>
      </c>
      <c r="O11" s="2276">
        <v>1060106</v>
      </c>
      <c r="P11" s="2276">
        <v>1072961</v>
      </c>
      <c r="Q11" s="2276">
        <v>1080596</v>
      </c>
      <c r="R11" s="2276">
        <v>1077982</v>
      </c>
      <c r="S11" s="2277">
        <v>1123422</v>
      </c>
      <c r="T11" s="2277">
        <v>1186320</v>
      </c>
      <c r="U11" s="2278">
        <v>1160464</v>
      </c>
      <c r="AX11" s="741"/>
      <c r="AY11" s="741"/>
      <c r="AZ11" s="741"/>
      <c r="BA11" s="741"/>
      <c r="BB11" s="741"/>
      <c r="BC11" s="741"/>
      <c r="BD11" s="741"/>
      <c r="BE11" s="741"/>
      <c r="BF11" s="741"/>
      <c r="BG11" s="741"/>
      <c r="BH11" s="741"/>
      <c r="BI11" s="741"/>
      <c r="BJ11" s="741"/>
      <c r="BK11" s="741"/>
    </row>
    <row r="12" spans="1:63" ht="13.5" customHeight="1">
      <c r="A12" s="742"/>
      <c r="B12" s="2240"/>
      <c r="C12" s="2256" t="s">
        <v>447</v>
      </c>
      <c r="D12" s="2273">
        <v>2456199</v>
      </c>
      <c r="E12" s="2273">
        <v>2447103</v>
      </c>
      <c r="F12" s="2273">
        <v>2452481</v>
      </c>
      <c r="G12" s="2273">
        <v>2509020</v>
      </c>
      <c r="H12" s="2273">
        <v>2569467</v>
      </c>
      <c r="I12" s="2279">
        <v>2602049</v>
      </c>
      <c r="J12" s="2279">
        <v>2568380</v>
      </c>
      <c r="K12" s="2279">
        <v>2637757</v>
      </c>
      <c r="L12" s="2279">
        <v>2296725</v>
      </c>
      <c r="M12" s="2279">
        <v>2446159</v>
      </c>
      <c r="N12" s="2279">
        <v>2395939</v>
      </c>
      <c r="O12" s="2276">
        <v>2373597</v>
      </c>
      <c r="P12" s="2276">
        <v>2471125</v>
      </c>
      <c r="Q12" s="2276">
        <v>2536419</v>
      </c>
      <c r="R12" s="2276">
        <v>2572756</v>
      </c>
      <c r="S12" s="2277">
        <v>2616780</v>
      </c>
      <c r="T12" s="2277">
        <v>2634293</v>
      </c>
      <c r="U12" s="2278">
        <v>2634898</v>
      </c>
      <c r="AX12" s="741"/>
      <c r="AY12" s="741"/>
      <c r="AZ12" s="741"/>
      <c r="BA12" s="741"/>
      <c r="BB12" s="741"/>
      <c r="BC12" s="741"/>
      <c r="BD12" s="741"/>
      <c r="BE12" s="741"/>
      <c r="BF12" s="741"/>
      <c r="BG12" s="741"/>
      <c r="BH12" s="741"/>
      <c r="BI12" s="741"/>
      <c r="BJ12" s="741"/>
      <c r="BK12" s="741"/>
    </row>
    <row r="13" spans="1:63" ht="13.5" customHeight="1">
      <c r="A13" s="742"/>
      <c r="B13" s="2240"/>
      <c r="C13" s="2256" t="s">
        <v>448</v>
      </c>
      <c r="D13" s="2273">
        <v>1093501</v>
      </c>
      <c r="E13" s="2273">
        <v>1071882</v>
      </c>
      <c r="F13" s="2273">
        <v>1035117</v>
      </c>
      <c r="G13" s="2273">
        <v>1022119</v>
      </c>
      <c r="H13" s="2273">
        <v>1004343</v>
      </c>
      <c r="I13" s="2279">
        <v>1006481</v>
      </c>
      <c r="J13" s="2279">
        <v>990435</v>
      </c>
      <c r="K13" s="2279">
        <v>949960</v>
      </c>
      <c r="L13" s="2279">
        <v>894862</v>
      </c>
      <c r="M13" s="2279">
        <v>926201</v>
      </c>
      <c r="N13" s="2279">
        <v>919684</v>
      </c>
      <c r="O13" s="2276">
        <v>938471</v>
      </c>
      <c r="P13" s="2276">
        <v>917927</v>
      </c>
      <c r="Q13" s="2276">
        <v>955591</v>
      </c>
      <c r="R13" s="2276">
        <v>979778</v>
      </c>
      <c r="S13" s="2277">
        <v>988758</v>
      </c>
      <c r="T13" s="2277">
        <v>1036325</v>
      </c>
      <c r="U13" s="2278">
        <v>1016591</v>
      </c>
      <c r="AX13" s="741"/>
      <c r="AY13" s="741"/>
      <c r="AZ13" s="741"/>
      <c r="BA13" s="741"/>
      <c r="BB13" s="741"/>
      <c r="BC13" s="741"/>
      <c r="BD13" s="741"/>
      <c r="BE13" s="741"/>
      <c r="BF13" s="741"/>
      <c r="BG13" s="741"/>
      <c r="BH13" s="741"/>
      <c r="BI13" s="741"/>
      <c r="BJ13" s="741"/>
      <c r="BK13" s="741"/>
    </row>
    <row r="14" spans="1:63" ht="13.5" customHeight="1">
      <c r="A14" s="742"/>
      <c r="B14" s="2240"/>
      <c r="C14" s="2256" t="s">
        <v>449</v>
      </c>
      <c r="D14" s="2273">
        <v>692897</v>
      </c>
      <c r="E14" s="2273">
        <v>705470</v>
      </c>
      <c r="F14" s="2273">
        <v>672365</v>
      </c>
      <c r="G14" s="2273">
        <v>671658</v>
      </c>
      <c r="H14" s="2273">
        <v>662665</v>
      </c>
      <c r="I14" s="2279">
        <v>648523</v>
      </c>
      <c r="J14" s="2279">
        <v>641198</v>
      </c>
      <c r="K14" s="2279">
        <v>601861</v>
      </c>
      <c r="L14" s="2279">
        <v>573719</v>
      </c>
      <c r="M14" s="2279">
        <v>569820</v>
      </c>
      <c r="N14" s="2279">
        <v>564808</v>
      </c>
      <c r="O14" s="2276">
        <v>573723</v>
      </c>
      <c r="P14" s="2276">
        <v>587758</v>
      </c>
      <c r="Q14" s="2276">
        <v>605189</v>
      </c>
      <c r="R14" s="2276">
        <v>628931</v>
      </c>
      <c r="S14" s="2277">
        <v>622705</v>
      </c>
      <c r="T14" s="2277">
        <v>642492</v>
      </c>
      <c r="U14" s="2278">
        <v>635864</v>
      </c>
      <c r="AX14" s="741"/>
      <c r="AY14" s="741"/>
      <c r="AZ14" s="741"/>
      <c r="BA14" s="741"/>
      <c r="BB14" s="741"/>
      <c r="BC14" s="741"/>
      <c r="BD14" s="741"/>
      <c r="BE14" s="741"/>
      <c r="BF14" s="741"/>
      <c r="BG14" s="741"/>
      <c r="BH14" s="741"/>
      <c r="BI14" s="741"/>
      <c r="BJ14" s="741"/>
      <c r="BK14" s="741"/>
    </row>
    <row r="15" spans="1:63" ht="13.5" customHeight="1">
      <c r="A15" s="742"/>
      <c r="B15" s="2240"/>
      <c r="C15" s="2256" t="s">
        <v>450</v>
      </c>
      <c r="D15" s="2273">
        <v>414462</v>
      </c>
      <c r="E15" s="2273">
        <v>416073</v>
      </c>
      <c r="F15" s="2273">
        <v>406663</v>
      </c>
      <c r="G15" s="2273">
        <v>399146</v>
      </c>
      <c r="H15" s="2273">
        <v>395316</v>
      </c>
      <c r="I15" s="2279">
        <v>401229</v>
      </c>
      <c r="J15" s="2279">
        <v>400982</v>
      </c>
      <c r="K15" s="2279">
        <v>368472</v>
      </c>
      <c r="L15" s="2279">
        <v>342738</v>
      </c>
      <c r="M15" s="2279">
        <v>348490</v>
      </c>
      <c r="N15" s="2279">
        <v>338764</v>
      </c>
      <c r="O15" s="2276">
        <v>278040</v>
      </c>
      <c r="P15" s="2276">
        <v>364324</v>
      </c>
      <c r="Q15" s="2276">
        <v>360453</v>
      </c>
      <c r="R15" s="2276">
        <v>378755</v>
      </c>
      <c r="S15" s="2277">
        <v>382993</v>
      </c>
      <c r="T15" s="2277">
        <v>392052</v>
      </c>
      <c r="U15" s="2278">
        <v>382532</v>
      </c>
      <c r="AX15" s="741"/>
      <c r="AY15" s="741"/>
      <c r="AZ15" s="741"/>
      <c r="BA15" s="741"/>
      <c r="BB15" s="741"/>
      <c r="BC15" s="741"/>
      <c r="BD15" s="741"/>
      <c r="BE15" s="741"/>
      <c r="BF15" s="741"/>
      <c r="BG15" s="741"/>
      <c r="BH15" s="741"/>
      <c r="BI15" s="741"/>
      <c r="BJ15" s="741"/>
      <c r="BK15" s="741"/>
    </row>
    <row r="16" spans="1:63" ht="13.5" customHeight="1">
      <c r="A16" s="742"/>
      <c r="B16" s="2240"/>
      <c r="C16" s="2256" t="s">
        <v>451</v>
      </c>
      <c r="D16" s="2273">
        <v>578471</v>
      </c>
      <c r="E16" s="2273">
        <v>564045</v>
      </c>
      <c r="F16" s="2273">
        <v>528683</v>
      </c>
      <c r="G16" s="2273">
        <v>520916</v>
      </c>
      <c r="H16" s="2273">
        <v>511929</v>
      </c>
      <c r="I16" s="2279">
        <v>508391</v>
      </c>
      <c r="J16" s="2279">
        <v>490531</v>
      </c>
      <c r="K16" s="2279">
        <v>466403</v>
      </c>
      <c r="L16" s="2279">
        <v>447468</v>
      </c>
      <c r="M16" s="2279">
        <v>452526</v>
      </c>
      <c r="N16" s="2279">
        <v>430943</v>
      </c>
      <c r="O16" s="2276">
        <v>431283</v>
      </c>
      <c r="P16" s="2276">
        <v>433236</v>
      </c>
      <c r="Q16" s="2276">
        <v>436036</v>
      </c>
      <c r="R16" s="2276">
        <v>447880</v>
      </c>
      <c r="S16" s="2277">
        <v>445545</v>
      </c>
      <c r="T16" s="2277">
        <v>447713</v>
      </c>
      <c r="U16" s="2278">
        <v>447830</v>
      </c>
      <c r="AX16" s="741"/>
      <c r="AY16" s="741"/>
      <c r="AZ16" s="741"/>
      <c r="BA16" s="741"/>
      <c r="BB16" s="741"/>
      <c r="BC16" s="741"/>
      <c r="BD16" s="741"/>
      <c r="BE16" s="741"/>
      <c r="BF16" s="741"/>
      <c r="BG16" s="741"/>
      <c r="BH16" s="741"/>
      <c r="BI16" s="741"/>
      <c r="BJ16" s="741"/>
      <c r="BK16" s="741"/>
    </row>
    <row r="17" spans="1:63" ht="13.5" customHeight="1">
      <c r="A17" s="742"/>
      <c r="B17" s="2240"/>
      <c r="C17" s="2280"/>
      <c r="D17" s="2281"/>
      <c r="E17" s="2282"/>
      <c r="F17" s="2282"/>
      <c r="G17" s="2282"/>
      <c r="H17" s="2282"/>
      <c r="I17" s="2283"/>
      <c r="J17" s="2283"/>
      <c r="K17" s="2283"/>
      <c r="L17" s="2283"/>
      <c r="M17" s="2283"/>
      <c r="N17" s="2283"/>
      <c r="O17" s="2283"/>
      <c r="P17" s="2283"/>
      <c r="Q17" s="2283"/>
      <c r="R17" s="2283"/>
      <c r="S17" s="2284"/>
      <c r="T17" s="2284" t="s">
        <v>479</v>
      </c>
      <c r="U17" s="2285" t="s">
        <v>479</v>
      </c>
      <c r="AX17" s="741"/>
      <c r="AY17" s="741"/>
      <c r="AZ17" s="741"/>
      <c r="BA17" s="741"/>
      <c r="BB17" s="741"/>
      <c r="BC17" s="741"/>
      <c r="BD17" s="741"/>
      <c r="BE17" s="741"/>
      <c r="BF17" s="741"/>
      <c r="BG17" s="741"/>
      <c r="BH17" s="741"/>
      <c r="BI17" s="741"/>
      <c r="BJ17" s="741"/>
      <c r="BK17" s="741"/>
    </row>
    <row r="18" spans="1:63" ht="13.5" customHeight="1">
      <c r="A18" s="742" t="s">
        <v>658</v>
      </c>
      <c r="B18" s="2277">
        <v>100</v>
      </c>
      <c r="C18" s="2256" t="s">
        <v>442</v>
      </c>
      <c r="D18" s="2273">
        <v>6267582.2181053124</v>
      </c>
      <c r="E18" s="2286">
        <v>6045705.7328356048</v>
      </c>
      <c r="F18" s="2286">
        <v>6017877.1838484854</v>
      </c>
      <c r="G18" s="2286">
        <v>6088780.2046504365</v>
      </c>
      <c r="H18" s="2286">
        <v>6172916.3800536068</v>
      </c>
      <c r="I18" s="2287">
        <v>6345943.3784020199</v>
      </c>
      <c r="J18" s="2287">
        <v>6349392.3168311054</v>
      </c>
      <c r="K18" s="2287">
        <v>6215727.2059919676</v>
      </c>
      <c r="L18" s="2287">
        <v>6061273.1111726332</v>
      </c>
      <c r="M18" s="2287">
        <v>6325000.7894742331</v>
      </c>
      <c r="N18" s="2287">
        <v>6308521.951548392</v>
      </c>
      <c r="O18" s="2287">
        <v>6274161</v>
      </c>
      <c r="P18" s="2287">
        <v>6279052</v>
      </c>
      <c r="Q18" s="2287">
        <v>6520477</v>
      </c>
      <c r="R18" s="2287">
        <v>6697016</v>
      </c>
      <c r="S18" s="2277">
        <v>6677576</v>
      </c>
      <c r="T18" s="2277">
        <v>6787024</v>
      </c>
      <c r="U18" s="2278">
        <v>6790042</v>
      </c>
      <c r="AX18" s="741"/>
      <c r="AY18" s="741"/>
      <c r="AZ18" s="741"/>
      <c r="BA18" s="741"/>
      <c r="BB18" s="741"/>
      <c r="BC18" s="741"/>
      <c r="BD18" s="741"/>
      <c r="BE18" s="741"/>
      <c r="BF18" s="741"/>
      <c r="BG18" s="741"/>
      <c r="BH18" s="741"/>
      <c r="BI18" s="741"/>
      <c r="BJ18" s="741"/>
      <c r="BK18" s="741"/>
    </row>
    <row r="19" spans="1:63" ht="13.5" customHeight="1">
      <c r="A19" s="1643" t="s">
        <v>658</v>
      </c>
      <c r="B19" s="2277"/>
      <c r="C19" s="2288" t="s">
        <v>660</v>
      </c>
      <c r="D19" s="2289">
        <v>3071500</v>
      </c>
      <c r="E19" s="2290">
        <v>2923075</v>
      </c>
      <c r="F19" s="2290">
        <v>2905785</v>
      </c>
      <c r="G19" s="2290">
        <v>2948928</v>
      </c>
      <c r="H19" s="2290">
        <v>3037269</v>
      </c>
      <c r="I19" s="2291">
        <v>3176831</v>
      </c>
      <c r="J19" s="2291">
        <v>3200753</v>
      </c>
      <c r="K19" s="2291">
        <v>3071653</v>
      </c>
      <c r="L19" s="2291">
        <v>2892625</v>
      </c>
      <c r="M19" s="2291">
        <v>3125037</v>
      </c>
      <c r="N19" s="2291">
        <v>3120484</v>
      </c>
      <c r="O19" s="2291">
        <v>3076296</v>
      </c>
      <c r="P19" s="2291">
        <v>3148064</v>
      </c>
      <c r="Q19" s="2291">
        <v>3200404</v>
      </c>
      <c r="R19" s="2291">
        <v>3352844</v>
      </c>
      <c r="S19" s="2292">
        <v>3367969</v>
      </c>
      <c r="T19" s="2292">
        <v>3476727</v>
      </c>
      <c r="U19" s="2293">
        <v>3435093</v>
      </c>
      <c r="AX19" s="741"/>
      <c r="AY19" s="741"/>
      <c r="AZ19" s="741"/>
      <c r="BA19" s="741"/>
      <c r="BB19" s="741"/>
      <c r="BC19" s="741"/>
      <c r="BD19" s="741"/>
      <c r="BE19" s="741"/>
      <c r="BF19" s="741"/>
      <c r="BG19" s="741"/>
      <c r="BH19" s="741"/>
      <c r="BI19" s="741"/>
      <c r="BJ19" s="741"/>
      <c r="BK19" s="741"/>
    </row>
    <row r="20" spans="1:63" ht="13.5" customHeight="1">
      <c r="A20" s="742"/>
      <c r="B20" s="2277">
        <v>202</v>
      </c>
      <c r="C20" s="2256" t="s">
        <v>452</v>
      </c>
      <c r="D20" s="2273">
        <v>1684994</v>
      </c>
      <c r="E20" s="2286">
        <v>1556800</v>
      </c>
      <c r="F20" s="2286">
        <v>1534138</v>
      </c>
      <c r="G20" s="2286">
        <v>1582658</v>
      </c>
      <c r="H20" s="2286">
        <v>1671566</v>
      </c>
      <c r="I20" s="2287">
        <v>1791169</v>
      </c>
      <c r="J20" s="2287">
        <v>1804375</v>
      </c>
      <c r="K20" s="2287">
        <v>1693582</v>
      </c>
      <c r="L20" s="2287">
        <v>1569142</v>
      </c>
      <c r="M20" s="2287">
        <v>1735932</v>
      </c>
      <c r="N20" s="2287">
        <v>1691521</v>
      </c>
      <c r="O20" s="2287">
        <v>1660236</v>
      </c>
      <c r="P20" s="2287">
        <v>1684734</v>
      </c>
      <c r="Q20" s="2287">
        <v>1739153</v>
      </c>
      <c r="R20" s="2287">
        <v>1798789</v>
      </c>
      <c r="S20" s="2277">
        <v>1828782</v>
      </c>
      <c r="T20" s="2277">
        <v>1892633</v>
      </c>
      <c r="U20" s="2278">
        <v>1858018</v>
      </c>
      <c r="AX20" s="741"/>
      <c r="AY20" s="741"/>
      <c r="AZ20" s="741"/>
      <c r="BA20" s="741"/>
      <c r="BB20" s="741"/>
      <c r="BC20" s="741"/>
      <c r="BD20" s="741"/>
      <c r="BE20" s="741"/>
      <c r="BF20" s="741"/>
      <c r="BG20" s="741"/>
      <c r="BH20" s="741"/>
      <c r="BI20" s="741"/>
      <c r="BJ20" s="741"/>
      <c r="BK20" s="741"/>
    </row>
    <row r="21" spans="1:63" ht="13.5" customHeight="1">
      <c r="A21" s="742"/>
      <c r="B21" s="2277">
        <v>204</v>
      </c>
      <c r="C21" s="2256" t="s">
        <v>453</v>
      </c>
      <c r="D21" s="2273">
        <v>1186902</v>
      </c>
      <c r="E21" s="2286">
        <v>1174338</v>
      </c>
      <c r="F21" s="2286">
        <v>1182060</v>
      </c>
      <c r="G21" s="2286">
        <v>1170419</v>
      </c>
      <c r="H21" s="2286">
        <v>1172548</v>
      </c>
      <c r="I21" s="2287">
        <v>1184507</v>
      </c>
      <c r="J21" s="2287">
        <v>1195657</v>
      </c>
      <c r="K21" s="2287">
        <v>1183717</v>
      </c>
      <c r="L21" s="2287">
        <v>1129014</v>
      </c>
      <c r="M21" s="2287">
        <v>1183801</v>
      </c>
      <c r="N21" s="2287">
        <v>1230150</v>
      </c>
      <c r="O21" s="2287">
        <v>1218258</v>
      </c>
      <c r="P21" s="2287">
        <v>1250755</v>
      </c>
      <c r="Q21" s="2287">
        <v>1258762</v>
      </c>
      <c r="R21" s="2287">
        <v>1328605</v>
      </c>
      <c r="S21" s="2277">
        <v>1326061</v>
      </c>
      <c r="T21" s="2277">
        <v>1364299</v>
      </c>
      <c r="U21" s="2278">
        <v>1368940</v>
      </c>
      <c r="AX21" s="741"/>
      <c r="AY21" s="741"/>
      <c r="AZ21" s="741"/>
      <c r="BA21" s="741"/>
      <c r="BB21" s="741"/>
      <c r="BC21" s="741"/>
      <c r="BD21" s="741"/>
      <c r="BE21" s="741"/>
      <c r="BF21" s="741"/>
      <c r="BG21" s="741"/>
      <c r="BH21" s="741"/>
      <c r="BI21" s="741"/>
      <c r="BJ21" s="741"/>
      <c r="BK21" s="741"/>
    </row>
    <row r="22" spans="1:63" ht="13.5" customHeight="1">
      <c r="A22" s="742"/>
      <c r="B22" s="2277">
        <v>206</v>
      </c>
      <c r="C22" s="2280" t="s">
        <v>454</v>
      </c>
      <c r="D22" s="2281">
        <v>199604</v>
      </c>
      <c r="E22" s="2294">
        <v>191937</v>
      </c>
      <c r="F22" s="2294">
        <v>189587</v>
      </c>
      <c r="G22" s="2294">
        <v>195851</v>
      </c>
      <c r="H22" s="2294">
        <v>193155</v>
      </c>
      <c r="I22" s="2295">
        <v>201155</v>
      </c>
      <c r="J22" s="2295">
        <v>200721</v>
      </c>
      <c r="K22" s="2295">
        <v>194354</v>
      </c>
      <c r="L22" s="2295">
        <v>194469</v>
      </c>
      <c r="M22" s="2295">
        <v>205304</v>
      </c>
      <c r="N22" s="2295">
        <v>198813</v>
      </c>
      <c r="O22" s="2295">
        <v>197802</v>
      </c>
      <c r="P22" s="2295">
        <v>212575</v>
      </c>
      <c r="Q22" s="2295">
        <v>202489</v>
      </c>
      <c r="R22" s="2295">
        <v>225450</v>
      </c>
      <c r="S22" s="2284">
        <v>213126</v>
      </c>
      <c r="T22" s="2284">
        <v>219795</v>
      </c>
      <c r="U22" s="2285">
        <v>208135</v>
      </c>
      <c r="AX22" s="741"/>
      <c r="AY22" s="741"/>
      <c r="AZ22" s="741"/>
      <c r="BA22" s="741"/>
      <c r="BB22" s="741"/>
      <c r="BC22" s="741"/>
      <c r="BD22" s="741"/>
      <c r="BE22" s="741"/>
      <c r="BF22" s="741"/>
      <c r="BG22" s="741"/>
      <c r="BH22" s="741"/>
      <c r="BI22" s="741"/>
      <c r="BJ22" s="741"/>
      <c r="BK22" s="741"/>
    </row>
    <row r="23" spans="1:63" ht="13.5" customHeight="1">
      <c r="A23" s="742" t="s">
        <v>2116</v>
      </c>
      <c r="B23" s="2277"/>
      <c r="C23" s="2256" t="s">
        <v>444</v>
      </c>
      <c r="D23" s="2273">
        <v>1783611</v>
      </c>
      <c r="E23" s="2286">
        <v>1733219</v>
      </c>
      <c r="F23" s="2286">
        <v>1749797</v>
      </c>
      <c r="G23" s="2286">
        <v>1794037</v>
      </c>
      <c r="H23" s="2286">
        <v>1851921</v>
      </c>
      <c r="I23" s="2287">
        <v>1929697</v>
      </c>
      <c r="J23" s="2287">
        <v>1916252</v>
      </c>
      <c r="K23" s="2287">
        <v>1825017</v>
      </c>
      <c r="L23" s="2287">
        <v>1726930</v>
      </c>
      <c r="M23" s="2287">
        <v>1787983</v>
      </c>
      <c r="N23" s="2287">
        <v>1818531</v>
      </c>
      <c r="O23" s="2287">
        <v>1869414</v>
      </c>
      <c r="P23" s="2287">
        <v>1872398</v>
      </c>
      <c r="Q23" s="2287">
        <v>1886876</v>
      </c>
      <c r="R23" s="2287">
        <v>1924034</v>
      </c>
      <c r="S23" s="2277">
        <v>2014052</v>
      </c>
      <c r="T23" s="2277">
        <v>2011967</v>
      </c>
      <c r="U23" s="2278">
        <v>2029985</v>
      </c>
      <c r="AX23" s="741"/>
      <c r="AY23" s="741"/>
      <c r="AZ23" s="741"/>
      <c r="BA23" s="741"/>
      <c r="BB23" s="741"/>
      <c r="BC23" s="741"/>
      <c r="BD23" s="741"/>
      <c r="BE23" s="741"/>
      <c r="BF23" s="741"/>
      <c r="BG23" s="741"/>
      <c r="BH23" s="741"/>
      <c r="BI23" s="741"/>
      <c r="BJ23" s="741"/>
      <c r="BK23" s="741"/>
    </row>
    <row r="24" spans="1:63" ht="13.5" customHeight="1">
      <c r="A24" s="742"/>
      <c r="B24" s="2277">
        <v>207</v>
      </c>
      <c r="C24" s="2256" t="s">
        <v>455</v>
      </c>
      <c r="D24" s="2273">
        <v>596020</v>
      </c>
      <c r="E24" s="2286">
        <v>548827</v>
      </c>
      <c r="F24" s="2286">
        <v>554898</v>
      </c>
      <c r="G24" s="2286">
        <v>595799</v>
      </c>
      <c r="H24" s="2286">
        <v>639993</v>
      </c>
      <c r="I24" s="2287">
        <v>671549</v>
      </c>
      <c r="J24" s="2287">
        <v>670523</v>
      </c>
      <c r="K24" s="2287">
        <v>614638</v>
      </c>
      <c r="L24" s="2287">
        <v>552326</v>
      </c>
      <c r="M24" s="2287">
        <v>586340</v>
      </c>
      <c r="N24" s="2287">
        <v>603229</v>
      </c>
      <c r="O24" s="2287">
        <v>611418</v>
      </c>
      <c r="P24" s="2287">
        <v>630598</v>
      </c>
      <c r="Q24" s="2287">
        <v>641671</v>
      </c>
      <c r="R24" s="2287">
        <v>639087</v>
      </c>
      <c r="S24" s="2277">
        <v>670112</v>
      </c>
      <c r="T24" s="2277">
        <v>660213</v>
      </c>
      <c r="U24" s="2278">
        <v>664412</v>
      </c>
      <c r="AX24" s="741"/>
      <c r="AY24" s="741"/>
      <c r="AZ24" s="741"/>
      <c r="BA24" s="741"/>
      <c r="BB24" s="741"/>
      <c r="BC24" s="741"/>
      <c r="BD24" s="741"/>
      <c r="BE24" s="741"/>
      <c r="BF24" s="741"/>
      <c r="BG24" s="741"/>
      <c r="BH24" s="741"/>
      <c r="BI24" s="741"/>
      <c r="BJ24" s="741"/>
      <c r="BK24" s="741"/>
    </row>
    <row r="25" spans="1:63" ht="13.5" customHeight="1">
      <c r="A25" s="742"/>
      <c r="B25" s="2277">
        <v>214</v>
      </c>
      <c r="C25" s="2256" t="s">
        <v>456</v>
      </c>
      <c r="D25" s="2273">
        <v>441253</v>
      </c>
      <c r="E25" s="2286">
        <v>427529</v>
      </c>
      <c r="F25" s="2286">
        <v>443572</v>
      </c>
      <c r="G25" s="2286">
        <v>445573</v>
      </c>
      <c r="H25" s="2286">
        <v>449584</v>
      </c>
      <c r="I25" s="2287">
        <v>473506</v>
      </c>
      <c r="J25" s="2287">
        <v>451996</v>
      </c>
      <c r="K25" s="2287">
        <v>440694</v>
      </c>
      <c r="L25" s="2287">
        <v>446384</v>
      </c>
      <c r="M25" s="2287">
        <v>436705</v>
      </c>
      <c r="N25" s="2287">
        <v>429543</v>
      </c>
      <c r="O25" s="2287">
        <v>428695</v>
      </c>
      <c r="P25" s="2287">
        <v>445097</v>
      </c>
      <c r="Q25" s="2287">
        <v>453292</v>
      </c>
      <c r="R25" s="2287">
        <v>468066</v>
      </c>
      <c r="S25" s="2277">
        <v>470846</v>
      </c>
      <c r="T25" s="2277">
        <v>480644</v>
      </c>
      <c r="U25" s="2278">
        <v>486401</v>
      </c>
      <c r="AX25" s="741"/>
      <c r="AY25" s="741"/>
      <c r="AZ25" s="741"/>
      <c r="BA25" s="741"/>
      <c r="BB25" s="741"/>
      <c r="BC25" s="741"/>
      <c r="BD25" s="741"/>
      <c r="BE25" s="741"/>
      <c r="BF25" s="741"/>
      <c r="BG25" s="741"/>
      <c r="BH25" s="741"/>
      <c r="BI25" s="741"/>
      <c r="BJ25" s="741"/>
      <c r="BK25" s="741"/>
    </row>
    <row r="26" spans="1:63" ht="13.5" customHeight="1">
      <c r="A26" s="742"/>
      <c r="B26" s="2277">
        <v>217</v>
      </c>
      <c r="C26" s="2256" t="s">
        <v>457</v>
      </c>
      <c r="D26" s="2273">
        <v>325536</v>
      </c>
      <c r="E26" s="2286">
        <v>316044</v>
      </c>
      <c r="F26" s="2286">
        <v>313373</v>
      </c>
      <c r="G26" s="2286">
        <v>311894</v>
      </c>
      <c r="H26" s="2286">
        <v>313226</v>
      </c>
      <c r="I26" s="2287">
        <v>312520</v>
      </c>
      <c r="J26" s="2287">
        <v>315688</v>
      </c>
      <c r="K26" s="2287">
        <v>301198</v>
      </c>
      <c r="L26" s="2287">
        <v>293001</v>
      </c>
      <c r="M26" s="2287">
        <v>302421</v>
      </c>
      <c r="N26" s="2287">
        <v>304747</v>
      </c>
      <c r="O26" s="2287">
        <v>316017</v>
      </c>
      <c r="P26" s="2287">
        <v>313276</v>
      </c>
      <c r="Q26" s="2287">
        <v>323100</v>
      </c>
      <c r="R26" s="2287">
        <v>321768</v>
      </c>
      <c r="S26" s="2277">
        <v>328030</v>
      </c>
      <c r="T26" s="2277">
        <v>336334</v>
      </c>
      <c r="U26" s="2278">
        <v>344855</v>
      </c>
      <c r="AX26" s="741"/>
      <c r="AY26" s="741"/>
      <c r="AZ26" s="741"/>
      <c r="BA26" s="741"/>
      <c r="BB26" s="741"/>
      <c r="BC26" s="741"/>
      <c r="BD26" s="741"/>
      <c r="BE26" s="741"/>
      <c r="BF26" s="741"/>
      <c r="BG26" s="741"/>
      <c r="BH26" s="741"/>
      <c r="BI26" s="741"/>
      <c r="BJ26" s="741"/>
      <c r="BK26" s="741"/>
    </row>
    <row r="27" spans="1:63" ht="13.5" customHeight="1">
      <c r="A27" s="742"/>
      <c r="B27" s="2277">
        <v>219</v>
      </c>
      <c r="C27" s="2256" t="s">
        <v>458</v>
      </c>
      <c r="D27" s="2273">
        <v>362976</v>
      </c>
      <c r="E27" s="2286">
        <v>383018</v>
      </c>
      <c r="F27" s="2286">
        <v>377037</v>
      </c>
      <c r="G27" s="2286">
        <v>386170</v>
      </c>
      <c r="H27" s="2286">
        <v>388665</v>
      </c>
      <c r="I27" s="2287">
        <v>406740</v>
      </c>
      <c r="J27" s="2287">
        <v>416739</v>
      </c>
      <c r="K27" s="2287">
        <v>409186</v>
      </c>
      <c r="L27" s="2287">
        <v>377115</v>
      </c>
      <c r="M27" s="2287">
        <v>404625</v>
      </c>
      <c r="N27" s="2287">
        <v>421891</v>
      </c>
      <c r="O27" s="2287">
        <v>454848</v>
      </c>
      <c r="P27" s="2287">
        <v>422812</v>
      </c>
      <c r="Q27" s="2287">
        <v>407021</v>
      </c>
      <c r="R27" s="2287">
        <v>430580</v>
      </c>
      <c r="S27" s="2277">
        <v>480472</v>
      </c>
      <c r="T27" s="2277">
        <v>466763</v>
      </c>
      <c r="U27" s="2278">
        <v>470208</v>
      </c>
      <c r="AX27" s="741"/>
      <c r="AY27" s="741"/>
      <c r="AZ27" s="741"/>
      <c r="BA27" s="741"/>
      <c r="BB27" s="741"/>
      <c r="BC27" s="741"/>
      <c r="BD27" s="741"/>
      <c r="BE27" s="741"/>
      <c r="BF27" s="741"/>
      <c r="BG27" s="741"/>
      <c r="BH27" s="741"/>
      <c r="BI27" s="741"/>
      <c r="BJ27" s="741"/>
      <c r="BK27" s="741"/>
    </row>
    <row r="28" spans="1:63" ht="13.5" customHeight="1">
      <c r="A28" s="742"/>
      <c r="B28" s="2277">
        <v>301</v>
      </c>
      <c r="C28" s="2256" t="s">
        <v>459</v>
      </c>
      <c r="D28" s="2273">
        <v>57826</v>
      </c>
      <c r="E28" s="2286">
        <v>57801</v>
      </c>
      <c r="F28" s="2286">
        <v>60917</v>
      </c>
      <c r="G28" s="2286">
        <v>54601</v>
      </c>
      <c r="H28" s="2286">
        <v>60453</v>
      </c>
      <c r="I28" s="2287">
        <v>65382</v>
      </c>
      <c r="J28" s="2287">
        <v>61306</v>
      </c>
      <c r="K28" s="2287">
        <v>59301</v>
      </c>
      <c r="L28" s="2287">
        <v>58104</v>
      </c>
      <c r="M28" s="2287">
        <v>57892</v>
      </c>
      <c r="N28" s="2287">
        <v>59121</v>
      </c>
      <c r="O28" s="2287">
        <v>58436</v>
      </c>
      <c r="P28" s="2287">
        <v>60615</v>
      </c>
      <c r="Q28" s="2287">
        <v>61792</v>
      </c>
      <c r="R28" s="2287">
        <v>64533</v>
      </c>
      <c r="S28" s="2277">
        <v>64592</v>
      </c>
      <c r="T28" s="2277">
        <v>68013</v>
      </c>
      <c r="U28" s="2278">
        <v>64109</v>
      </c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</row>
    <row r="29" spans="1:63" ht="13.5" customHeight="1">
      <c r="A29" s="742" t="s">
        <v>658</v>
      </c>
      <c r="B29" s="2277"/>
      <c r="C29" s="2296" t="s">
        <v>445</v>
      </c>
      <c r="D29" s="2289">
        <v>2538988</v>
      </c>
      <c r="E29" s="2290">
        <v>2573929</v>
      </c>
      <c r="F29" s="2290">
        <v>2598820</v>
      </c>
      <c r="G29" s="2290">
        <v>2634855</v>
      </c>
      <c r="H29" s="2290">
        <v>2698070</v>
      </c>
      <c r="I29" s="2291">
        <v>2856049</v>
      </c>
      <c r="J29" s="2291">
        <v>2884730</v>
      </c>
      <c r="K29" s="2291">
        <v>2904131</v>
      </c>
      <c r="L29" s="2291">
        <v>2455678</v>
      </c>
      <c r="M29" s="2291">
        <v>2558631</v>
      </c>
      <c r="N29" s="2291">
        <v>2458984</v>
      </c>
      <c r="O29" s="2291">
        <v>2654249</v>
      </c>
      <c r="P29" s="2291">
        <v>2657918</v>
      </c>
      <c r="Q29" s="2291">
        <v>2721949</v>
      </c>
      <c r="R29" s="2291">
        <v>2769411</v>
      </c>
      <c r="S29" s="2292">
        <v>2697980</v>
      </c>
      <c r="T29" s="2292">
        <v>2713910</v>
      </c>
      <c r="U29" s="2293">
        <v>2776393</v>
      </c>
      <c r="AX29" s="741"/>
      <c r="AY29" s="741"/>
      <c r="AZ29" s="741"/>
      <c r="BA29" s="741"/>
      <c r="BB29" s="741"/>
      <c r="BC29" s="741"/>
      <c r="BD29" s="741"/>
      <c r="BE29" s="741"/>
      <c r="BF29" s="741"/>
      <c r="BG29" s="741"/>
      <c r="BH29" s="741"/>
      <c r="BI29" s="741"/>
      <c r="BJ29" s="741"/>
      <c r="BK29" s="741"/>
    </row>
    <row r="30" spans="1:63" ht="13.5" customHeight="1">
      <c r="A30" s="742"/>
      <c r="B30" s="2277">
        <v>203</v>
      </c>
      <c r="C30" s="2256" t="s">
        <v>460</v>
      </c>
      <c r="D30" s="2273">
        <v>982135</v>
      </c>
      <c r="E30" s="2286">
        <v>1016179</v>
      </c>
      <c r="F30" s="2286">
        <v>1034543</v>
      </c>
      <c r="G30" s="2286">
        <v>1028082</v>
      </c>
      <c r="H30" s="2286">
        <v>1037322</v>
      </c>
      <c r="I30" s="2287">
        <v>1114272</v>
      </c>
      <c r="J30" s="2287">
        <v>1121187</v>
      </c>
      <c r="K30" s="2287">
        <v>1097909</v>
      </c>
      <c r="L30" s="2287">
        <v>954955</v>
      </c>
      <c r="M30" s="2287">
        <v>973837</v>
      </c>
      <c r="N30" s="2287">
        <v>953645</v>
      </c>
      <c r="O30" s="2287">
        <v>1063965</v>
      </c>
      <c r="P30" s="2287">
        <v>1030361</v>
      </c>
      <c r="Q30" s="2287">
        <v>1108171</v>
      </c>
      <c r="R30" s="2287">
        <v>1118279</v>
      </c>
      <c r="S30" s="2277">
        <v>1089777</v>
      </c>
      <c r="T30" s="2277">
        <v>1069336</v>
      </c>
      <c r="U30" s="2278">
        <v>1094134</v>
      </c>
      <c r="AX30" s="741"/>
      <c r="AY30" s="741"/>
      <c r="AZ30" s="741"/>
      <c r="BA30" s="741"/>
      <c r="BB30" s="741"/>
      <c r="BC30" s="741"/>
      <c r="BD30" s="741"/>
      <c r="BE30" s="741"/>
      <c r="BF30" s="741"/>
      <c r="BG30" s="741"/>
      <c r="BH30" s="741"/>
      <c r="BI30" s="741"/>
      <c r="BJ30" s="741"/>
      <c r="BK30" s="741"/>
    </row>
    <row r="31" spans="1:63" ht="13.5" customHeight="1">
      <c r="A31" s="742"/>
      <c r="B31" s="2277">
        <v>210</v>
      </c>
      <c r="C31" s="2256" t="s">
        <v>461</v>
      </c>
      <c r="D31" s="2273">
        <v>782174</v>
      </c>
      <c r="E31" s="2286">
        <v>777717</v>
      </c>
      <c r="F31" s="2286">
        <v>808932</v>
      </c>
      <c r="G31" s="2286">
        <v>844999</v>
      </c>
      <c r="H31" s="2286">
        <v>860804</v>
      </c>
      <c r="I31" s="2287">
        <v>887405</v>
      </c>
      <c r="J31" s="2287">
        <v>914332</v>
      </c>
      <c r="K31" s="2287">
        <v>920009</v>
      </c>
      <c r="L31" s="2287">
        <v>720287</v>
      </c>
      <c r="M31" s="2287">
        <v>774359</v>
      </c>
      <c r="N31" s="2287">
        <v>713788</v>
      </c>
      <c r="O31" s="2287">
        <v>715997</v>
      </c>
      <c r="P31" s="2287">
        <v>778148</v>
      </c>
      <c r="Q31" s="2287">
        <v>792114</v>
      </c>
      <c r="R31" s="2287">
        <v>785767</v>
      </c>
      <c r="S31" s="2277">
        <v>805777</v>
      </c>
      <c r="T31" s="2277">
        <v>830495</v>
      </c>
      <c r="U31" s="2278">
        <v>839888</v>
      </c>
      <c r="AX31" s="741"/>
      <c r="AY31" s="741"/>
      <c r="AZ31" s="741"/>
      <c r="BA31" s="741"/>
      <c r="BB31" s="741"/>
      <c r="BC31" s="741"/>
      <c r="BD31" s="741"/>
      <c r="BE31" s="741"/>
      <c r="BF31" s="741"/>
      <c r="BG31" s="741"/>
      <c r="BH31" s="741"/>
      <c r="BI31" s="741"/>
      <c r="BJ31" s="741"/>
      <c r="BK31" s="741"/>
    </row>
    <row r="32" spans="1:63" ht="13.5" customHeight="1">
      <c r="A32" s="742"/>
      <c r="B32" s="2277">
        <v>216</v>
      </c>
      <c r="C32" s="2256" t="s">
        <v>462</v>
      </c>
      <c r="D32" s="2273">
        <v>516451</v>
      </c>
      <c r="E32" s="2286">
        <v>528812</v>
      </c>
      <c r="F32" s="2286">
        <v>509914</v>
      </c>
      <c r="G32" s="2286">
        <v>506532</v>
      </c>
      <c r="H32" s="2286">
        <v>534017</v>
      </c>
      <c r="I32" s="2287">
        <v>571806</v>
      </c>
      <c r="J32" s="2287">
        <v>573051</v>
      </c>
      <c r="K32" s="2287">
        <v>610373</v>
      </c>
      <c r="L32" s="2287">
        <v>538050</v>
      </c>
      <c r="M32" s="2287">
        <v>573730</v>
      </c>
      <c r="N32" s="2287">
        <v>540126</v>
      </c>
      <c r="O32" s="2287">
        <v>588385</v>
      </c>
      <c r="P32" s="2287">
        <v>568152</v>
      </c>
      <c r="Q32" s="2287">
        <v>515926</v>
      </c>
      <c r="R32" s="2287">
        <v>545768</v>
      </c>
      <c r="S32" s="2277">
        <v>499534</v>
      </c>
      <c r="T32" s="2277">
        <v>500434</v>
      </c>
      <c r="U32" s="2278">
        <v>526769</v>
      </c>
      <c r="AX32" s="741"/>
      <c r="AY32" s="741"/>
      <c r="AZ32" s="741"/>
      <c r="BA32" s="741"/>
      <c r="BB32" s="741"/>
      <c r="BC32" s="741"/>
      <c r="BD32" s="741"/>
      <c r="BE32" s="741"/>
      <c r="BF32" s="741"/>
      <c r="BG32" s="741"/>
      <c r="BH32" s="741"/>
      <c r="BI32" s="741"/>
      <c r="BJ32" s="741"/>
      <c r="BK32" s="741"/>
    </row>
    <row r="33" spans="1:63" ht="13.5" customHeight="1">
      <c r="A33" s="742"/>
      <c r="B33" s="2277">
        <v>381</v>
      </c>
      <c r="C33" s="2256" t="s">
        <v>463</v>
      </c>
      <c r="D33" s="2273">
        <v>127979</v>
      </c>
      <c r="E33" s="2286">
        <v>125125</v>
      </c>
      <c r="F33" s="2286">
        <v>122488</v>
      </c>
      <c r="G33" s="2286">
        <v>130061</v>
      </c>
      <c r="H33" s="2286">
        <v>129282</v>
      </c>
      <c r="I33" s="2287">
        <v>144268</v>
      </c>
      <c r="J33" s="2287">
        <v>144539</v>
      </c>
      <c r="K33" s="2287">
        <v>136728</v>
      </c>
      <c r="L33" s="2287">
        <v>117220</v>
      </c>
      <c r="M33" s="2287">
        <v>128440</v>
      </c>
      <c r="N33" s="2287">
        <v>141757</v>
      </c>
      <c r="O33" s="2287">
        <v>156445</v>
      </c>
      <c r="P33" s="2287">
        <v>154910</v>
      </c>
      <c r="Q33" s="2287">
        <v>159847</v>
      </c>
      <c r="R33" s="2287">
        <v>176995</v>
      </c>
      <c r="S33" s="2277">
        <v>162856</v>
      </c>
      <c r="T33" s="2277">
        <v>165375</v>
      </c>
      <c r="U33" s="2278">
        <v>165042</v>
      </c>
      <c r="AX33" s="741"/>
      <c r="AY33" s="741"/>
      <c r="AZ33" s="741"/>
      <c r="BA33" s="741"/>
      <c r="BB33" s="741"/>
      <c r="BC33" s="741"/>
      <c r="BD33" s="741"/>
      <c r="BE33" s="741"/>
      <c r="BF33" s="741"/>
      <c r="BG33" s="741"/>
      <c r="BH33" s="741"/>
      <c r="BI33" s="741"/>
      <c r="BJ33" s="741"/>
      <c r="BK33" s="741"/>
    </row>
    <row r="34" spans="1:63" ht="13.5" customHeight="1">
      <c r="A34" s="742"/>
      <c r="B34" s="2277">
        <v>382</v>
      </c>
      <c r="C34" s="2280" t="s">
        <v>464</v>
      </c>
      <c r="D34" s="2281">
        <v>130249</v>
      </c>
      <c r="E34" s="2294">
        <v>126096</v>
      </c>
      <c r="F34" s="2294">
        <v>122943</v>
      </c>
      <c r="G34" s="2294">
        <v>125181</v>
      </c>
      <c r="H34" s="2294">
        <v>136645</v>
      </c>
      <c r="I34" s="2295">
        <v>138298</v>
      </c>
      <c r="J34" s="2295">
        <v>131621</v>
      </c>
      <c r="K34" s="2295">
        <v>139112</v>
      </c>
      <c r="L34" s="2295">
        <v>125166</v>
      </c>
      <c r="M34" s="2295">
        <v>108265</v>
      </c>
      <c r="N34" s="2295">
        <v>109668</v>
      </c>
      <c r="O34" s="2295">
        <v>129457</v>
      </c>
      <c r="P34" s="2295">
        <v>126347</v>
      </c>
      <c r="Q34" s="2295">
        <v>145891</v>
      </c>
      <c r="R34" s="2295">
        <v>142602</v>
      </c>
      <c r="S34" s="2284">
        <v>140036</v>
      </c>
      <c r="T34" s="2284">
        <v>148270</v>
      </c>
      <c r="U34" s="2285">
        <v>150560</v>
      </c>
      <c r="AX34" s="741"/>
      <c r="AY34" s="741"/>
      <c r="AZ34" s="741"/>
      <c r="BA34" s="741"/>
      <c r="BB34" s="741"/>
      <c r="BC34" s="741"/>
      <c r="BD34" s="741"/>
      <c r="BE34" s="741"/>
      <c r="BF34" s="741"/>
      <c r="BG34" s="741"/>
      <c r="BH34" s="741"/>
      <c r="BI34" s="741"/>
      <c r="BJ34" s="741"/>
      <c r="BK34" s="741"/>
    </row>
    <row r="35" spans="1:63" ht="13.5" customHeight="1">
      <c r="A35" s="742" t="s">
        <v>2116</v>
      </c>
      <c r="B35" s="2277"/>
      <c r="C35" s="2256" t="s">
        <v>446</v>
      </c>
      <c r="D35" s="2273">
        <v>1202689</v>
      </c>
      <c r="E35" s="2286">
        <v>1159172</v>
      </c>
      <c r="F35" s="2286">
        <v>1157189</v>
      </c>
      <c r="G35" s="2286">
        <v>1170569</v>
      </c>
      <c r="H35" s="2286">
        <v>1181739</v>
      </c>
      <c r="I35" s="2287">
        <v>1209973</v>
      </c>
      <c r="J35" s="2287">
        <v>1184625</v>
      </c>
      <c r="K35" s="2287">
        <v>1164482</v>
      </c>
      <c r="L35" s="2287">
        <v>1087489</v>
      </c>
      <c r="M35" s="2287">
        <v>1105023</v>
      </c>
      <c r="N35" s="2287">
        <v>1053507</v>
      </c>
      <c r="O35" s="2287">
        <v>1060106</v>
      </c>
      <c r="P35" s="2287">
        <v>1072961</v>
      </c>
      <c r="Q35" s="2287">
        <v>1080596</v>
      </c>
      <c r="R35" s="2287">
        <v>1077982</v>
      </c>
      <c r="S35" s="2277">
        <v>1123422</v>
      </c>
      <c r="T35" s="2277">
        <v>1186320</v>
      </c>
      <c r="U35" s="2278">
        <v>1160464</v>
      </c>
      <c r="AX35" s="741"/>
      <c r="AY35" s="741"/>
      <c r="AZ35" s="741"/>
      <c r="BA35" s="741"/>
      <c r="BB35" s="741"/>
      <c r="BC35" s="741"/>
      <c r="BD35" s="741"/>
      <c r="BE35" s="741"/>
      <c r="BF35" s="741"/>
      <c r="BG35" s="741"/>
      <c r="BH35" s="741"/>
      <c r="BI35" s="741"/>
      <c r="BJ35" s="741"/>
      <c r="BK35" s="741"/>
    </row>
    <row r="36" spans="1:63" ht="13.5" customHeight="1">
      <c r="A36" s="742"/>
      <c r="B36" s="2277">
        <v>213</v>
      </c>
      <c r="C36" s="2256" t="s">
        <v>2117</v>
      </c>
      <c r="D36" s="2273">
        <v>173419</v>
      </c>
      <c r="E36" s="2286">
        <v>169523</v>
      </c>
      <c r="F36" s="2286">
        <v>172354</v>
      </c>
      <c r="G36" s="2286">
        <v>164361</v>
      </c>
      <c r="H36" s="2286">
        <v>159573</v>
      </c>
      <c r="I36" s="2287">
        <v>163582</v>
      </c>
      <c r="J36" s="2287">
        <v>164057</v>
      </c>
      <c r="K36" s="2287">
        <v>154454</v>
      </c>
      <c r="L36" s="2287">
        <v>145384</v>
      </c>
      <c r="M36" s="2287">
        <v>146169</v>
      </c>
      <c r="N36" s="2287">
        <v>125008</v>
      </c>
      <c r="O36" s="2287">
        <v>126857</v>
      </c>
      <c r="P36" s="2287">
        <v>133311</v>
      </c>
      <c r="Q36" s="2287">
        <v>123248</v>
      </c>
      <c r="R36" s="2287">
        <v>130873</v>
      </c>
      <c r="S36" s="2277">
        <v>128269</v>
      </c>
      <c r="T36" s="2277">
        <v>128189</v>
      </c>
      <c r="U36" s="2278">
        <v>127881</v>
      </c>
      <c r="AX36" s="741"/>
      <c r="AY36" s="741"/>
      <c r="AZ36" s="741"/>
      <c r="BA36" s="741"/>
      <c r="BB36" s="741"/>
      <c r="BC36" s="741"/>
      <c r="BD36" s="741"/>
      <c r="BE36" s="741"/>
      <c r="BF36" s="741"/>
      <c r="BG36" s="741"/>
      <c r="BH36" s="741"/>
      <c r="BI36" s="741"/>
      <c r="BJ36" s="741"/>
      <c r="BK36" s="741"/>
    </row>
    <row r="37" spans="1:63" ht="13.5" customHeight="1">
      <c r="A37" s="742"/>
      <c r="B37" s="2277">
        <v>215</v>
      </c>
      <c r="C37" s="2256" t="s">
        <v>2118</v>
      </c>
      <c r="D37" s="2273">
        <v>293967</v>
      </c>
      <c r="E37" s="2286">
        <v>289636</v>
      </c>
      <c r="F37" s="2286">
        <v>287339</v>
      </c>
      <c r="G37" s="2286">
        <v>286329</v>
      </c>
      <c r="H37" s="2286">
        <v>289379</v>
      </c>
      <c r="I37" s="2287">
        <v>285547</v>
      </c>
      <c r="J37" s="2287">
        <v>285093</v>
      </c>
      <c r="K37" s="2287">
        <v>277452</v>
      </c>
      <c r="L37" s="2287">
        <v>261208</v>
      </c>
      <c r="M37" s="2287">
        <v>263763</v>
      </c>
      <c r="N37" s="2287">
        <v>251329</v>
      </c>
      <c r="O37" s="2287">
        <v>255068</v>
      </c>
      <c r="P37" s="2287">
        <v>267516</v>
      </c>
      <c r="Q37" s="2287">
        <v>263051</v>
      </c>
      <c r="R37" s="2287">
        <v>276076</v>
      </c>
      <c r="S37" s="2277">
        <v>281361</v>
      </c>
      <c r="T37" s="2277">
        <v>290296</v>
      </c>
      <c r="U37" s="2278">
        <v>294688</v>
      </c>
      <c r="AX37" s="741"/>
      <c r="AY37" s="741"/>
      <c r="AZ37" s="741"/>
      <c r="BA37" s="741"/>
      <c r="BB37" s="741"/>
      <c r="BC37" s="741"/>
      <c r="BD37" s="741"/>
      <c r="BE37" s="741"/>
      <c r="BF37" s="741"/>
      <c r="BG37" s="741"/>
      <c r="BH37" s="741"/>
      <c r="BI37" s="741"/>
      <c r="BJ37" s="741"/>
      <c r="BK37" s="741"/>
    </row>
    <row r="38" spans="1:63" ht="13.5" customHeight="1">
      <c r="A38" s="742"/>
      <c r="B38" s="2277">
        <v>218</v>
      </c>
      <c r="C38" s="2256" t="s">
        <v>465</v>
      </c>
      <c r="D38" s="2273">
        <v>211671</v>
      </c>
      <c r="E38" s="2286">
        <v>212082</v>
      </c>
      <c r="F38" s="2286">
        <v>210105</v>
      </c>
      <c r="G38" s="2286">
        <v>218829</v>
      </c>
      <c r="H38" s="2286">
        <v>218763</v>
      </c>
      <c r="I38" s="2287">
        <v>227252</v>
      </c>
      <c r="J38" s="2287">
        <v>222844</v>
      </c>
      <c r="K38" s="2287">
        <v>226730</v>
      </c>
      <c r="L38" s="2287">
        <v>206557</v>
      </c>
      <c r="M38" s="2287">
        <v>210848</v>
      </c>
      <c r="N38" s="2287">
        <v>205626</v>
      </c>
      <c r="O38" s="2287">
        <v>197063</v>
      </c>
      <c r="P38" s="2287">
        <v>208870</v>
      </c>
      <c r="Q38" s="2287">
        <v>217218</v>
      </c>
      <c r="R38" s="2287">
        <v>225252</v>
      </c>
      <c r="S38" s="2277">
        <v>219537</v>
      </c>
      <c r="T38" s="2277">
        <v>233567</v>
      </c>
      <c r="U38" s="2278">
        <v>234757</v>
      </c>
      <c r="AX38" s="741"/>
      <c r="AY38" s="741"/>
      <c r="AZ38" s="741"/>
      <c r="BA38" s="741"/>
      <c r="BB38" s="741"/>
      <c r="BC38" s="741"/>
      <c r="BD38" s="741"/>
      <c r="BE38" s="741"/>
      <c r="BF38" s="741"/>
      <c r="BG38" s="741"/>
      <c r="BH38" s="741"/>
      <c r="BI38" s="741"/>
      <c r="BJ38" s="741"/>
      <c r="BK38" s="741"/>
    </row>
    <row r="39" spans="1:63" ht="13.5" customHeight="1">
      <c r="A39" s="742"/>
      <c r="B39" s="2277">
        <v>220</v>
      </c>
      <c r="C39" s="2256" t="s">
        <v>466</v>
      </c>
      <c r="D39" s="2273">
        <v>195964</v>
      </c>
      <c r="E39" s="2286">
        <v>189786</v>
      </c>
      <c r="F39" s="2286">
        <v>188975</v>
      </c>
      <c r="G39" s="2286">
        <v>195593</v>
      </c>
      <c r="H39" s="2286">
        <v>198454</v>
      </c>
      <c r="I39" s="2287">
        <v>199323</v>
      </c>
      <c r="J39" s="2287">
        <v>199029</v>
      </c>
      <c r="K39" s="2287">
        <v>195428</v>
      </c>
      <c r="L39" s="2287">
        <v>187176</v>
      </c>
      <c r="M39" s="2287">
        <v>183928</v>
      </c>
      <c r="N39" s="2287">
        <v>182287</v>
      </c>
      <c r="O39" s="2287">
        <v>191822</v>
      </c>
      <c r="P39" s="2287">
        <v>188469</v>
      </c>
      <c r="Q39" s="2287">
        <v>181558</v>
      </c>
      <c r="R39" s="2287">
        <v>176966</v>
      </c>
      <c r="S39" s="2277">
        <v>192473</v>
      </c>
      <c r="T39" s="2277">
        <v>212837</v>
      </c>
      <c r="U39" s="2278">
        <v>210257</v>
      </c>
      <c r="AX39" s="741"/>
      <c r="AY39" s="741"/>
      <c r="AZ39" s="741"/>
      <c r="BA39" s="741"/>
      <c r="BB39" s="741"/>
      <c r="BC39" s="741"/>
      <c r="BD39" s="741"/>
      <c r="BE39" s="741"/>
      <c r="BF39" s="741"/>
      <c r="BG39" s="741"/>
      <c r="BH39" s="741"/>
      <c r="BI39" s="741"/>
      <c r="BJ39" s="741"/>
      <c r="BK39" s="741"/>
    </row>
    <row r="40" spans="1:63" ht="13.5" customHeight="1">
      <c r="A40" s="742"/>
      <c r="B40" s="2277">
        <v>228</v>
      </c>
      <c r="C40" s="2256" t="s">
        <v>661</v>
      </c>
      <c r="D40" s="2273">
        <v>258507</v>
      </c>
      <c r="E40" s="2286">
        <v>230526</v>
      </c>
      <c r="F40" s="2286">
        <v>230684</v>
      </c>
      <c r="G40" s="2286">
        <v>238576</v>
      </c>
      <c r="H40" s="2286">
        <v>248190</v>
      </c>
      <c r="I40" s="2287">
        <v>266813</v>
      </c>
      <c r="J40" s="2287">
        <v>247212</v>
      </c>
      <c r="K40" s="2287">
        <v>246246</v>
      </c>
      <c r="L40" s="2287">
        <v>231621</v>
      </c>
      <c r="M40" s="2287">
        <v>243130</v>
      </c>
      <c r="N40" s="2287">
        <v>229046</v>
      </c>
      <c r="O40" s="2287">
        <v>229507</v>
      </c>
      <c r="P40" s="2287">
        <v>217255</v>
      </c>
      <c r="Q40" s="2287">
        <v>237164</v>
      </c>
      <c r="R40" s="2287">
        <v>209432</v>
      </c>
      <c r="S40" s="2277">
        <v>241222</v>
      </c>
      <c r="T40" s="2277">
        <v>259440</v>
      </c>
      <c r="U40" s="2278">
        <v>233910</v>
      </c>
      <c r="AX40" s="741"/>
      <c r="AY40" s="741"/>
      <c r="AZ40" s="741"/>
      <c r="BA40" s="741"/>
      <c r="BB40" s="741"/>
      <c r="BC40" s="741"/>
      <c r="BD40" s="741"/>
      <c r="BE40" s="741"/>
      <c r="BF40" s="741"/>
      <c r="BG40" s="741"/>
      <c r="BH40" s="741"/>
      <c r="BI40" s="741"/>
      <c r="BJ40" s="741"/>
      <c r="BK40" s="741"/>
    </row>
    <row r="41" spans="1:63" ht="13.5" customHeight="1">
      <c r="A41" s="742"/>
      <c r="B41" s="2277">
        <v>365</v>
      </c>
      <c r="C41" s="2256" t="s">
        <v>662</v>
      </c>
      <c r="D41" s="2273">
        <v>69161</v>
      </c>
      <c r="E41" s="2286">
        <v>67619</v>
      </c>
      <c r="F41" s="2286">
        <v>67732</v>
      </c>
      <c r="G41" s="2286">
        <v>66881</v>
      </c>
      <c r="H41" s="2286">
        <v>67380</v>
      </c>
      <c r="I41" s="2287">
        <v>67456</v>
      </c>
      <c r="J41" s="2287">
        <v>66390</v>
      </c>
      <c r="K41" s="2287">
        <v>64172</v>
      </c>
      <c r="L41" s="2287">
        <v>55543</v>
      </c>
      <c r="M41" s="2287">
        <v>57185</v>
      </c>
      <c r="N41" s="2287">
        <v>60211</v>
      </c>
      <c r="O41" s="2287">
        <v>59789</v>
      </c>
      <c r="P41" s="2287">
        <v>57540</v>
      </c>
      <c r="Q41" s="2287">
        <v>58357</v>
      </c>
      <c r="R41" s="2287">
        <v>59383</v>
      </c>
      <c r="S41" s="2277">
        <v>60560</v>
      </c>
      <c r="T41" s="2277">
        <v>61991</v>
      </c>
      <c r="U41" s="2278">
        <v>58971</v>
      </c>
      <c r="AX41" s="741"/>
      <c r="AY41" s="741"/>
      <c r="AZ41" s="741"/>
      <c r="BA41" s="741"/>
      <c r="BB41" s="741"/>
      <c r="BC41" s="741"/>
      <c r="BD41" s="741"/>
      <c r="BE41" s="741"/>
      <c r="BF41" s="741"/>
      <c r="BG41" s="741"/>
      <c r="BH41" s="741"/>
      <c r="BI41" s="741"/>
      <c r="BJ41" s="741"/>
      <c r="BK41" s="741"/>
    </row>
    <row r="42" spans="1:63" ht="13.5" customHeight="1">
      <c r="A42" s="742" t="s">
        <v>658</v>
      </c>
      <c r="B42" s="2277"/>
      <c r="C42" s="2296" t="s">
        <v>447</v>
      </c>
      <c r="D42" s="2289">
        <v>2456199</v>
      </c>
      <c r="E42" s="2290">
        <v>2447103</v>
      </c>
      <c r="F42" s="2290">
        <v>2452481</v>
      </c>
      <c r="G42" s="2290">
        <v>2509020</v>
      </c>
      <c r="H42" s="2290">
        <v>2569467</v>
      </c>
      <c r="I42" s="2291">
        <v>2602049</v>
      </c>
      <c r="J42" s="2291">
        <v>2568380</v>
      </c>
      <c r="K42" s="2291">
        <v>2637757</v>
      </c>
      <c r="L42" s="2291">
        <v>2296725</v>
      </c>
      <c r="M42" s="2291">
        <v>2446159</v>
      </c>
      <c r="N42" s="2291">
        <v>2395939</v>
      </c>
      <c r="O42" s="2291">
        <v>2373597</v>
      </c>
      <c r="P42" s="2291">
        <v>2471125</v>
      </c>
      <c r="Q42" s="2291">
        <v>2536419</v>
      </c>
      <c r="R42" s="2291">
        <v>2572756</v>
      </c>
      <c r="S42" s="2292">
        <v>2616780</v>
      </c>
      <c r="T42" s="2292">
        <v>2634293</v>
      </c>
      <c r="U42" s="2293">
        <v>2634898</v>
      </c>
      <c r="AX42" s="741"/>
      <c r="AY42" s="741"/>
      <c r="AZ42" s="741"/>
      <c r="BA42" s="741"/>
      <c r="BB42" s="741"/>
      <c r="BC42" s="741"/>
      <c r="BD42" s="741"/>
      <c r="BE42" s="741"/>
      <c r="BF42" s="741"/>
      <c r="BG42" s="741"/>
      <c r="BH42" s="741"/>
      <c r="BI42" s="741"/>
      <c r="BJ42" s="741"/>
      <c r="BK42" s="741"/>
    </row>
    <row r="43" spans="1:63" ht="13.5" customHeight="1">
      <c r="A43" s="742"/>
      <c r="B43" s="2277">
        <v>201</v>
      </c>
      <c r="C43" s="2256" t="s">
        <v>663</v>
      </c>
      <c r="D43" s="2273">
        <v>2236968</v>
      </c>
      <c r="E43" s="2286">
        <v>2229619</v>
      </c>
      <c r="F43" s="2286">
        <v>2228742</v>
      </c>
      <c r="G43" s="2286">
        <v>2276536</v>
      </c>
      <c r="H43" s="2286">
        <v>2343740</v>
      </c>
      <c r="I43" s="2287">
        <v>2376708</v>
      </c>
      <c r="J43" s="2287">
        <v>2347980</v>
      </c>
      <c r="K43" s="2287">
        <v>2421488</v>
      </c>
      <c r="L43" s="2287">
        <v>2101599</v>
      </c>
      <c r="M43" s="2287">
        <v>2238725</v>
      </c>
      <c r="N43" s="2287">
        <v>2192214</v>
      </c>
      <c r="O43" s="2287">
        <v>2172755</v>
      </c>
      <c r="P43" s="2287">
        <v>2260774</v>
      </c>
      <c r="Q43" s="2287">
        <v>2326056</v>
      </c>
      <c r="R43" s="2287">
        <v>2366822</v>
      </c>
      <c r="S43" s="2277">
        <v>2394606</v>
      </c>
      <c r="T43" s="2277">
        <v>2403071</v>
      </c>
      <c r="U43" s="2278">
        <v>2411514</v>
      </c>
      <c r="AX43" s="741"/>
      <c r="AY43" s="741"/>
      <c r="AZ43" s="741"/>
      <c r="BA43" s="741"/>
      <c r="BB43" s="741"/>
      <c r="BC43" s="741"/>
      <c r="BD43" s="741"/>
      <c r="BE43" s="741"/>
      <c r="BF43" s="741"/>
      <c r="BG43" s="741"/>
      <c r="BH43" s="741"/>
      <c r="BI43" s="741"/>
      <c r="BJ43" s="741"/>
      <c r="BK43" s="741"/>
    </row>
    <row r="44" spans="1:63" ht="13.5" customHeight="1">
      <c r="A44" s="742"/>
      <c r="B44" s="2277">
        <v>442</v>
      </c>
      <c r="C44" s="2256" t="s">
        <v>467</v>
      </c>
      <c r="D44" s="2273">
        <v>37443</v>
      </c>
      <c r="E44" s="2286">
        <v>37572</v>
      </c>
      <c r="F44" s="2286">
        <v>38713</v>
      </c>
      <c r="G44" s="2286">
        <v>42154</v>
      </c>
      <c r="H44" s="2286">
        <v>42810</v>
      </c>
      <c r="I44" s="2287">
        <v>43140</v>
      </c>
      <c r="J44" s="2287">
        <v>40477</v>
      </c>
      <c r="K44" s="2287">
        <v>38436</v>
      </c>
      <c r="L44" s="2287">
        <v>33346</v>
      </c>
      <c r="M44" s="2287">
        <v>31495</v>
      </c>
      <c r="N44" s="2287">
        <v>29426</v>
      </c>
      <c r="O44" s="2287">
        <v>31912</v>
      </c>
      <c r="P44" s="2287">
        <v>31946</v>
      </c>
      <c r="Q44" s="2287">
        <v>30940</v>
      </c>
      <c r="R44" s="2287">
        <v>29486</v>
      </c>
      <c r="S44" s="2277">
        <v>32064</v>
      </c>
      <c r="T44" s="2277">
        <v>32454</v>
      </c>
      <c r="U44" s="2278">
        <v>32025</v>
      </c>
      <c r="AX44" s="741"/>
      <c r="AY44" s="741"/>
      <c r="AZ44" s="741"/>
      <c r="BA44" s="741"/>
      <c r="BB44" s="741"/>
      <c r="BC44" s="741"/>
      <c r="BD44" s="741"/>
      <c r="BE44" s="741"/>
      <c r="BF44" s="741"/>
      <c r="BG44" s="741"/>
      <c r="BH44" s="741"/>
      <c r="BI44" s="741"/>
      <c r="BJ44" s="741"/>
      <c r="BK44" s="741"/>
    </row>
    <row r="45" spans="1:63" ht="13.5" customHeight="1">
      <c r="A45" s="742"/>
      <c r="B45" s="2277">
        <v>443</v>
      </c>
      <c r="C45" s="2256" t="s">
        <v>468</v>
      </c>
      <c r="D45" s="2273">
        <v>144601</v>
      </c>
      <c r="E45" s="2286">
        <v>144634</v>
      </c>
      <c r="F45" s="2286">
        <v>150029</v>
      </c>
      <c r="G45" s="2286">
        <v>155381</v>
      </c>
      <c r="H45" s="2286">
        <v>146860</v>
      </c>
      <c r="I45" s="2287">
        <v>146548</v>
      </c>
      <c r="J45" s="2287">
        <v>146025</v>
      </c>
      <c r="K45" s="2287">
        <v>144661</v>
      </c>
      <c r="L45" s="2287">
        <v>129563</v>
      </c>
      <c r="M45" s="2287">
        <v>145420</v>
      </c>
      <c r="N45" s="2287">
        <v>144920</v>
      </c>
      <c r="O45" s="2287">
        <v>141139</v>
      </c>
      <c r="P45" s="2287">
        <v>149495</v>
      </c>
      <c r="Q45" s="2287">
        <v>149800</v>
      </c>
      <c r="R45" s="2287">
        <v>143907</v>
      </c>
      <c r="S45" s="2277">
        <v>157713</v>
      </c>
      <c r="T45" s="2277">
        <v>164920</v>
      </c>
      <c r="U45" s="2278">
        <v>157368</v>
      </c>
      <c r="AX45" s="741"/>
      <c r="AY45" s="741"/>
      <c r="AZ45" s="741"/>
      <c r="BA45" s="741"/>
      <c r="BB45" s="741"/>
      <c r="BC45" s="741"/>
      <c r="BD45" s="741"/>
      <c r="BE45" s="741"/>
      <c r="BF45" s="741"/>
      <c r="BG45" s="741"/>
      <c r="BH45" s="741"/>
      <c r="BI45" s="741"/>
      <c r="BJ45" s="741"/>
      <c r="BK45" s="741"/>
    </row>
    <row r="46" spans="1:63" ht="13.5" customHeight="1">
      <c r="A46" s="742"/>
      <c r="B46" s="2277">
        <v>446</v>
      </c>
      <c r="C46" s="2280" t="s">
        <v>664</v>
      </c>
      <c r="D46" s="2281">
        <v>37187</v>
      </c>
      <c r="E46" s="2294">
        <v>35278</v>
      </c>
      <c r="F46" s="2294">
        <v>34997</v>
      </c>
      <c r="G46" s="2294">
        <v>34949</v>
      </c>
      <c r="H46" s="2294">
        <v>36057</v>
      </c>
      <c r="I46" s="2295">
        <v>35653</v>
      </c>
      <c r="J46" s="2295">
        <v>33898</v>
      </c>
      <c r="K46" s="2295">
        <v>33172</v>
      </c>
      <c r="L46" s="2295">
        <v>32217</v>
      </c>
      <c r="M46" s="2295">
        <v>30519</v>
      </c>
      <c r="N46" s="2295">
        <v>29379</v>
      </c>
      <c r="O46" s="2295">
        <v>27791</v>
      </c>
      <c r="P46" s="2295">
        <v>28910</v>
      </c>
      <c r="Q46" s="2295">
        <v>29623</v>
      </c>
      <c r="R46" s="2295">
        <v>32541</v>
      </c>
      <c r="S46" s="2284">
        <v>32397</v>
      </c>
      <c r="T46" s="2284">
        <v>33848</v>
      </c>
      <c r="U46" s="2285">
        <v>33991</v>
      </c>
      <c r="AX46" s="741"/>
      <c r="AY46" s="741"/>
      <c r="AZ46" s="741"/>
      <c r="BA46" s="741"/>
      <c r="BB46" s="741"/>
      <c r="BC46" s="741"/>
      <c r="BD46" s="741"/>
      <c r="BE46" s="741"/>
      <c r="BF46" s="741"/>
      <c r="BG46" s="741"/>
      <c r="BH46" s="741"/>
      <c r="BI46" s="741"/>
      <c r="BJ46" s="741"/>
      <c r="BK46" s="741"/>
    </row>
    <row r="47" spans="1:63" ht="13.5" customHeight="1">
      <c r="A47" s="742" t="s">
        <v>658</v>
      </c>
      <c r="B47" s="2277"/>
      <c r="C47" s="2256" t="s">
        <v>448</v>
      </c>
      <c r="D47" s="2273">
        <v>1093501</v>
      </c>
      <c r="E47" s="2286">
        <v>1071882</v>
      </c>
      <c r="F47" s="2286">
        <v>1035117</v>
      </c>
      <c r="G47" s="2286">
        <v>1022119</v>
      </c>
      <c r="H47" s="2286">
        <v>1004343</v>
      </c>
      <c r="I47" s="2287">
        <v>1006481</v>
      </c>
      <c r="J47" s="2287">
        <v>990435</v>
      </c>
      <c r="K47" s="2287">
        <v>949960</v>
      </c>
      <c r="L47" s="2287">
        <v>894862</v>
      </c>
      <c r="M47" s="2287">
        <v>926201</v>
      </c>
      <c r="N47" s="2287">
        <v>919684</v>
      </c>
      <c r="O47" s="2287">
        <v>938471</v>
      </c>
      <c r="P47" s="2287">
        <v>917927</v>
      </c>
      <c r="Q47" s="2287">
        <v>955591</v>
      </c>
      <c r="R47" s="2287">
        <v>979778</v>
      </c>
      <c r="S47" s="2277">
        <v>988758</v>
      </c>
      <c r="T47" s="2277">
        <v>1036325</v>
      </c>
      <c r="U47" s="2278">
        <v>1016591</v>
      </c>
      <c r="AX47" s="741"/>
      <c r="AY47" s="741"/>
      <c r="AZ47" s="741"/>
      <c r="BA47" s="741"/>
      <c r="BB47" s="741"/>
      <c r="BC47" s="741"/>
      <c r="BD47" s="741"/>
      <c r="BE47" s="741"/>
      <c r="BF47" s="741"/>
      <c r="BG47" s="741"/>
      <c r="BH47" s="741"/>
      <c r="BI47" s="741"/>
      <c r="BJ47" s="741"/>
      <c r="BK47" s="741"/>
    </row>
    <row r="48" spans="1:63" ht="13.5" customHeight="1">
      <c r="A48" s="742"/>
      <c r="B48" s="2277">
        <v>208</v>
      </c>
      <c r="C48" s="2256" t="s">
        <v>469</v>
      </c>
      <c r="D48" s="2273">
        <v>145770</v>
      </c>
      <c r="E48" s="2286">
        <v>117477</v>
      </c>
      <c r="F48" s="2286">
        <v>107691</v>
      </c>
      <c r="G48" s="2286">
        <v>111401</v>
      </c>
      <c r="H48" s="2286">
        <v>129752</v>
      </c>
      <c r="I48" s="2287">
        <v>136918</v>
      </c>
      <c r="J48" s="2287">
        <v>134861</v>
      </c>
      <c r="K48" s="2287">
        <v>130791</v>
      </c>
      <c r="L48" s="2287">
        <v>125559</v>
      </c>
      <c r="M48" s="2287">
        <v>122756</v>
      </c>
      <c r="N48" s="2287">
        <v>111104</v>
      </c>
      <c r="O48" s="2287">
        <v>113764</v>
      </c>
      <c r="P48" s="2287">
        <v>114843</v>
      </c>
      <c r="Q48" s="2287">
        <v>137658</v>
      </c>
      <c r="R48" s="2287">
        <v>179789</v>
      </c>
      <c r="S48" s="2277">
        <v>140553</v>
      </c>
      <c r="T48" s="2277">
        <v>145589</v>
      </c>
      <c r="U48" s="2278">
        <v>151287</v>
      </c>
      <c r="AX48" s="741"/>
      <c r="AY48" s="741"/>
      <c r="AZ48" s="741"/>
      <c r="BA48" s="741"/>
      <c r="BB48" s="741"/>
      <c r="BC48" s="741"/>
      <c r="BD48" s="741"/>
      <c r="BE48" s="741"/>
      <c r="BF48" s="741"/>
      <c r="BG48" s="741"/>
      <c r="BH48" s="741"/>
      <c r="BI48" s="741"/>
      <c r="BJ48" s="741"/>
      <c r="BK48" s="741"/>
    </row>
    <row r="49" spans="1:63" ht="13.5" customHeight="1">
      <c r="A49" s="742"/>
      <c r="B49" s="2277">
        <v>212</v>
      </c>
      <c r="C49" s="2256" t="s">
        <v>470</v>
      </c>
      <c r="D49" s="2273">
        <v>208788</v>
      </c>
      <c r="E49" s="2286">
        <v>210923</v>
      </c>
      <c r="F49" s="2286">
        <v>209387</v>
      </c>
      <c r="G49" s="2286">
        <v>211004</v>
      </c>
      <c r="H49" s="2286">
        <v>207435</v>
      </c>
      <c r="I49" s="2287">
        <v>200913</v>
      </c>
      <c r="J49" s="2287">
        <v>191457</v>
      </c>
      <c r="K49" s="2287">
        <v>184006</v>
      </c>
      <c r="L49" s="2287">
        <v>186359</v>
      </c>
      <c r="M49" s="2287">
        <v>200763</v>
      </c>
      <c r="N49" s="2287">
        <v>203121</v>
      </c>
      <c r="O49" s="2287">
        <v>211852</v>
      </c>
      <c r="P49" s="2287">
        <v>212807</v>
      </c>
      <c r="Q49" s="2287">
        <v>213549</v>
      </c>
      <c r="R49" s="2287">
        <v>224709</v>
      </c>
      <c r="S49" s="2277">
        <v>239409</v>
      </c>
      <c r="T49" s="2277">
        <v>253031</v>
      </c>
      <c r="U49" s="2278">
        <v>255157</v>
      </c>
      <c r="AX49" s="741"/>
      <c r="AY49" s="741"/>
      <c r="AZ49" s="741"/>
      <c r="BA49" s="741"/>
      <c r="BB49" s="741"/>
      <c r="BC49" s="741"/>
      <c r="BD49" s="741"/>
      <c r="BE49" s="741"/>
      <c r="BF49" s="741"/>
      <c r="BG49" s="741"/>
      <c r="BH49" s="741"/>
      <c r="BI49" s="741"/>
      <c r="BJ49" s="741"/>
      <c r="BK49" s="741"/>
    </row>
    <row r="50" spans="1:63" ht="13.5" customHeight="1">
      <c r="A50" s="742"/>
      <c r="B50" s="2277">
        <v>227</v>
      </c>
      <c r="C50" s="2256" t="s">
        <v>471</v>
      </c>
      <c r="D50" s="2273">
        <v>142244</v>
      </c>
      <c r="E50" s="2286">
        <v>142339</v>
      </c>
      <c r="F50" s="2286">
        <v>136571</v>
      </c>
      <c r="G50" s="2286">
        <v>134460</v>
      </c>
      <c r="H50" s="2286">
        <v>132412</v>
      </c>
      <c r="I50" s="2287">
        <v>130048</v>
      </c>
      <c r="J50" s="2287">
        <v>128661</v>
      </c>
      <c r="K50" s="2287">
        <v>120344</v>
      </c>
      <c r="L50" s="2287">
        <v>114798</v>
      </c>
      <c r="M50" s="2287">
        <v>112208</v>
      </c>
      <c r="N50" s="2287">
        <v>108855</v>
      </c>
      <c r="O50" s="2287">
        <v>112577</v>
      </c>
      <c r="P50" s="2287">
        <v>112128</v>
      </c>
      <c r="Q50" s="2287">
        <v>112016</v>
      </c>
      <c r="R50" s="2287">
        <v>112175</v>
      </c>
      <c r="S50" s="2277">
        <v>112440</v>
      </c>
      <c r="T50" s="2277">
        <v>112363</v>
      </c>
      <c r="U50" s="2278">
        <v>113005</v>
      </c>
      <c r="AX50" s="741"/>
      <c r="AY50" s="741"/>
      <c r="AZ50" s="741"/>
      <c r="BA50" s="741"/>
      <c r="BB50" s="741"/>
      <c r="BC50" s="741"/>
      <c r="BD50" s="741"/>
      <c r="BE50" s="741"/>
      <c r="BF50" s="741"/>
      <c r="BG50" s="741"/>
      <c r="BH50" s="741"/>
      <c r="BI50" s="741"/>
      <c r="BJ50" s="741"/>
      <c r="BK50" s="741"/>
    </row>
    <row r="51" spans="1:63" ht="13.5" customHeight="1">
      <c r="A51" s="742"/>
      <c r="B51" s="2277">
        <v>229</v>
      </c>
      <c r="C51" s="2256" t="s">
        <v>665</v>
      </c>
      <c r="D51" s="2273">
        <v>346286</v>
      </c>
      <c r="E51" s="2286">
        <v>347028</v>
      </c>
      <c r="F51" s="2286">
        <v>339723</v>
      </c>
      <c r="G51" s="2286">
        <v>327438</v>
      </c>
      <c r="H51" s="2286">
        <v>311284</v>
      </c>
      <c r="I51" s="2287">
        <v>319931</v>
      </c>
      <c r="J51" s="2287">
        <v>316158</v>
      </c>
      <c r="K51" s="2287">
        <v>314054</v>
      </c>
      <c r="L51" s="2287">
        <v>278863</v>
      </c>
      <c r="M51" s="2287">
        <v>292968</v>
      </c>
      <c r="N51" s="2287">
        <v>301967</v>
      </c>
      <c r="O51" s="2287">
        <v>308264</v>
      </c>
      <c r="P51" s="2287">
        <v>300754</v>
      </c>
      <c r="Q51" s="2287">
        <v>301350</v>
      </c>
      <c r="R51" s="2287">
        <v>308305</v>
      </c>
      <c r="S51" s="2277">
        <v>315316</v>
      </c>
      <c r="T51" s="2277">
        <v>325874</v>
      </c>
      <c r="U51" s="2278">
        <v>306134</v>
      </c>
      <c r="AX51" s="741"/>
      <c r="AY51" s="741"/>
      <c r="AZ51" s="741"/>
      <c r="BA51" s="741"/>
      <c r="BB51" s="741"/>
      <c r="BC51" s="741"/>
      <c r="BD51" s="741"/>
      <c r="BE51" s="741"/>
      <c r="BF51" s="741"/>
      <c r="BG51" s="741"/>
      <c r="BH51" s="741"/>
      <c r="BI51" s="741"/>
      <c r="BJ51" s="741"/>
      <c r="BK51" s="741"/>
    </row>
    <row r="52" spans="1:63" ht="13.5" customHeight="1">
      <c r="A52" s="742"/>
      <c r="B52" s="2277">
        <v>464</v>
      </c>
      <c r="C52" s="2256" t="s">
        <v>472</v>
      </c>
      <c r="D52" s="2273">
        <v>127670</v>
      </c>
      <c r="E52" s="2286">
        <v>133190</v>
      </c>
      <c r="F52" s="2286">
        <v>124458</v>
      </c>
      <c r="G52" s="2286">
        <v>119694</v>
      </c>
      <c r="H52" s="2286">
        <v>111515</v>
      </c>
      <c r="I52" s="2287">
        <v>108474</v>
      </c>
      <c r="J52" s="2287">
        <v>111031</v>
      </c>
      <c r="K52" s="2287">
        <v>97628</v>
      </c>
      <c r="L52" s="2287">
        <v>90376</v>
      </c>
      <c r="M52" s="2287">
        <v>97592</v>
      </c>
      <c r="N52" s="2287">
        <v>100038</v>
      </c>
      <c r="O52" s="2287">
        <v>98364</v>
      </c>
      <c r="P52" s="2287">
        <v>83593</v>
      </c>
      <c r="Q52" s="2287">
        <v>91719</v>
      </c>
      <c r="R52" s="2287">
        <v>55215</v>
      </c>
      <c r="S52" s="2277">
        <v>76428</v>
      </c>
      <c r="T52" s="2277">
        <v>94481</v>
      </c>
      <c r="U52" s="2278">
        <v>88587</v>
      </c>
      <c r="AX52" s="741"/>
      <c r="AY52" s="741"/>
      <c r="AZ52" s="741"/>
      <c r="BA52" s="741"/>
      <c r="BB52" s="741"/>
      <c r="BC52" s="741"/>
      <c r="BD52" s="741"/>
      <c r="BE52" s="741"/>
      <c r="BF52" s="741"/>
      <c r="BG52" s="741"/>
      <c r="BH52" s="741"/>
      <c r="BI52" s="741"/>
      <c r="BJ52" s="741"/>
      <c r="BK52" s="741"/>
    </row>
    <row r="53" spans="1:63" ht="13.5" customHeight="1">
      <c r="A53" s="742"/>
      <c r="B53" s="2277">
        <v>481</v>
      </c>
      <c r="C53" s="2256" t="s">
        <v>473</v>
      </c>
      <c r="D53" s="2273">
        <v>54172</v>
      </c>
      <c r="E53" s="2286">
        <v>50263</v>
      </c>
      <c r="F53" s="2286">
        <v>48779</v>
      </c>
      <c r="G53" s="2286">
        <v>49897</v>
      </c>
      <c r="H53" s="2286">
        <v>48630</v>
      </c>
      <c r="I53" s="2287">
        <v>47211</v>
      </c>
      <c r="J53" s="2287">
        <v>47643</v>
      </c>
      <c r="K53" s="2287">
        <v>44332</v>
      </c>
      <c r="L53" s="2287">
        <v>41457</v>
      </c>
      <c r="M53" s="2287">
        <v>41158</v>
      </c>
      <c r="N53" s="2287">
        <v>38503</v>
      </c>
      <c r="O53" s="2287">
        <v>39162</v>
      </c>
      <c r="P53" s="2287">
        <v>39437</v>
      </c>
      <c r="Q53" s="2287">
        <v>44785</v>
      </c>
      <c r="R53" s="2287">
        <v>45038</v>
      </c>
      <c r="S53" s="2277">
        <v>50570</v>
      </c>
      <c r="T53" s="2277">
        <v>49762</v>
      </c>
      <c r="U53" s="2278">
        <v>48740</v>
      </c>
      <c r="AX53" s="741"/>
      <c r="AY53" s="741"/>
      <c r="AZ53" s="741"/>
      <c r="BA53" s="741"/>
      <c r="BB53" s="741"/>
      <c r="BC53" s="741"/>
      <c r="BD53" s="741"/>
      <c r="BE53" s="741"/>
      <c r="BF53" s="741"/>
      <c r="BG53" s="741"/>
      <c r="BH53" s="741"/>
      <c r="BI53" s="741"/>
      <c r="BJ53" s="741"/>
      <c r="BK53" s="741"/>
    </row>
    <row r="54" spans="1:63" ht="13.5" customHeight="1">
      <c r="A54" s="742"/>
      <c r="B54" s="2277">
        <v>501</v>
      </c>
      <c r="C54" s="2256" t="s">
        <v>2119</v>
      </c>
      <c r="D54" s="2273">
        <v>68571</v>
      </c>
      <c r="E54" s="2286">
        <v>70662</v>
      </c>
      <c r="F54" s="2286">
        <v>68508</v>
      </c>
      <c r="G54" s="2286">
        <v>68225</v>
      </c>
      <c r="H54" s="2286">
        <v>63315</v>
      </c>
      <c r="I54" s="2287">
        <v>62986</v>
      </c>
      <c r="J54" s="2287">
        <v>60624</v>
      </c>
      <c r="K54" s="2287">
        <v>58805</v>
      </c>
      <c r="L54" s="2287">
        <v>57450</v>
      </c>
      <c r="M54" s="2287">
        <v>58756</v>
      </c>
      <c r="N54" s="2287">
        <v>56096</v>
      </c>
      <c r="O54" s="2287">
        <v>54488</v>
      </c>
      <c r="P54" s="2287">
        <v>54365</v>
      </c>
      <c r="Q54" s="2287">
        <v>54514</v>
      </c>
      <c r="R54" s="2287">
        <v>54547</v>
      </c>
      <c r="S54" s="2277">
        <v>54042</v>
      </c>
      <c r="T54" s="2277">
        <v>55225</v>
      </c>
      <c r="U54" s="2278">
        <v>53681</v>
      </c>
      <c r="AX54" s="741"/>
      <c r="AY54" s="741"/>
      <c r="AZ54" s="741"/>
      <c r="BA54" s="741"/>
      <c r="BB54" s="741"/>
      <c r="BC54" s="741"/>
      <c r="BD54" s="741"/>
      <c r="BE54" s="741"/>
      <c r="BF54" s="741"/>
      <c r="BG54" s="741"/>
      <c r="BH54" s="741"/>
      <c r="BI54" s="741"/>
      <c r="BJ54" s="741"/>
      <c r="BK54" s="741"/>
    </row>
    <row r="55" spans="1:63" ht="13.5" customHeight="1">
      <c r="A55" s="742" t="s">
        <v>2116</v>
      </c>
      <c r="B55" s="2277"/>
      <c r="C55" s="2296" t="s">
        <v>449</v>
      </c>
      <c r="D55" s="2289">
        <v>692897</v>
      </c>
      <c r="E55" s="2290">
        <v>705470</v>
      </c>
      <c r="F55" s="2290">
        <v>672365</v>
      </c>
      <c r="G55" s="2290">
        <v>671658</v>
      </c>
      <c r="H55" s="2290">
        <v>662665</v>
      </c>
      <c r="I55" s="2291">
        <v>648523</v>
      </c>
      <c r="J55" s="2291">
        <v>641198</v>
      </c>
      <c r="K55" s="2291">
        <v>601861</v>
      </c>
      <c r="L55" s="2291">
        <v>573719</v>
      </c>
      <c r="M55" s="2291">
        <v>569820</v>
      </c>
      <c r="N55" s="2291">
        <v>564808</v>
      </c>
      <c r="O55" s="2291">
        <v>573723</v>
      </c>
      <c r="P55" s="2291">
        <v>587758</v>
      </c>
      <c r="Q55" s="2291">
        <v>605189</v>
      </c>
      <c r="R55" s="2291">
        <v>628931</v>
      </c>
      <c r="S55" s="2292">
        <v>622705</v>
      </c>
      <c r="T55" s="2292">
        <v>642492</v>
      </c>
      <c r="U55" s="2293">
        <v>635864</v>
      </c>
      <c r="AX55" s="741"/>
      <c r="AY55" s="741"/>
      <c r="AZ55" s="741"/>
      <c r="BA55" s="741"/>
      <c r="BB55" s="741"/>
      <c r="BC55" s="741"/>
      <c r="BD55" s="741"/>
      <c r="BE55" s="741"/>
      <c r="BF55" s="741"/>
      <c r="BG55" s="741"/>
      <c r="BH55" s="741"/>
      <c r="BI55" s="741"/>
      <c r="BJ55" s="741"/>
      <c r="BK55" s="741"/>
    </row>
    <row r="56" spans="1:63" ht="13.5" customHeight="1">
      <c r="A56" s="742"/>
      <c r="B56" s="2277">
        <v>209</v>
      </c>
      <c r="C56" s="2256" t="s">
        <v>2120</v>
      </c>
      <c r="D56" s="2273">
        <v>327269</v>
      </c>
      <c r="E56" s="2286">
        <v>343002</v>
      </c>
      <c r="F56" s="2286">
        <v>325709</v>
      </c>
      <c r="G56" s="2286">
        <v>327283</v>
      </c>
      <c r="H56" s="2286">
        <v>323190</v>
      </c>
      <c r="I56" s="2287">
        <v>317461</v>
      </c>
      <c r="J56" s="2287">
        <v>312355</v>
      </c>
      <c r="K56" s="2287">
        <v>295642</v>
      </c>
      <c r="L56" s="2287">
        <v>285237</v>
      </c>
      <c r="M56" s="2287">
        <v>282140</v>
      </c>
      <c r="N56" s="2287">
        <v>276760</v>
      </c>
      <c r="O56" s="2287">
        <v>282560</v>
      </c>
      <c r="P56" s="2287">
        <v>289730</v>
      </c>
      <c r="Q56" s="2287">
        <v>288548</v>
      </c>
      <c r="R56" s="2287">
        <v>298171</v>
      </c>
      <c r="S56" s="2277">
        <v>294166</v>
      </c>
      <c r="T56" s="2277">
        <v>297904</v>
      </c>
      <c r="U56" s="2278">
        <v>294556</v>
      </c>
      <c r="AX56" s="741"/>
      <c r="AY56" s="741"/>
      <c r="AZ56" s="741"/>
      <c r="BA56" s="741"/>
      <c r="BB56" s="741"/>
      <c r="BC56" s="741"/>
      <c r="BD56" s="741"/>
      <c r="BE56" s="741"/>
      <c r="BF56" s="741"/>
      <c r="BG56" s="741"/>
      <c r="BH56" s="741"/>
      <c r="BI56" s="741"/>
      <c r="BJ56" s="741"/>
      <c r="BK56" s="741"/>
    </row>
    <row r="57" spans="1:63" ht="13.5" customHeight="1">
      <c r="A57" s="742"/>
      <c r="B57" s="2277">
        <v>222</v>
      </c>
      <c r="C57" s="2256" t="s">
        <v>666</v>
      </c>
      <c r="D57" s="2273">
        <v>99875</v>
      </c>
      <c r="E57" s="2286">
        <v>107799</v>
      </c>
      <c r="F57" s="2286">
        <v>96312</v>
      </c>
      <c r="G57" s="2286">
        <v>94577</v>
      </c>
      <c r="H57" s="2286">
        <v>95315</v>
      </c>
      <c r="I57" s="2287">
        <v>93816</v>
      </c>
      <c r="J57" s="2287">
        <v>88955</v>
      </c>
      <c r="K57" s="2287">
        <v>82754</v>
      </c>
      <c r="L57" s="2287">
        <v>71152</v>
      </c>
      <c r="M57" s="2287">
        <v>74809</v>
      </c>
      <c r="N57" s="2287">
        <v>80591</v>
      </c>
      <c r="O57" s="2287">
        <v>83032</v>
      </c>
      <c r="P57" s="2287">
        <v>82250</v>
      </c>
      <c r="Q57" s="2287">
        <v>83149</v>
      </c>
      <c r="R57" s="2287">
        <v>79472</v>
      </c>
      <c r="S57" s="2277">
        <v>78810</v>
      </c>
      <c r="T57" s="2277">
        <v>83299</v>
      </c>
      <c r="U57" s="2278">
        <v>83601</v>
      </c>
      <c r="AX57" s="741"/>
      <c r="AY57" s="741"/>
      <c r="AZ57" s="741"/>
      <c r="BA57" s="741"/>
      <c r="BB57" s="741"/>
      <c r="BC57" s="741"/>
      <c r="BD57" s="741"/>
      <c r="BE57" s="741"/>
      <c r="BF57" s="741"/>
      <c r="BG57" s="741"/>
      <c r="BH57" s="741"/>
      <c r="BI57" s="741"/>
      <c r="BJ57" s="741"/>
      <c r="BK57" s="741"/>
    </row>
    <row r="58" spans="1:63" ht="13.5" customHeight="1">
      <c r="A58" s="742"/>
      <c r="B58" s="2277">
        <v>225</v>
      </c>
      <c r="C58" s="2256" t="s">
        <v>474</v>
      </c>
      <c r="D58" s="2273">
        <v>146242</v>
      </c>
      <c r="E58" s="2286">
        <v>137848</v>
      </c>
      <c r="F58" s="2286">
        <v>135365</v>
      </c>
      <c r="G58" s="2286">
        <v>134747</v>
      </c>
      <c r="H58" s="2286">
        <v>129333</v>
      </c>
      <c r="I58" s="2287">
        <v>126870</v>
      </c>
      <c r="J58" s="2287">
        <v>132814</v>
      </c>
      <c r="K58" s="2287">
        <v>124744</v>
      </c>
      <c r="L58" s="2287">
        <v>122622</v>
      </c>
      <c r="M58" s="2287">
        <v>123334</v>
      </c>
      <c r="N58" s="2287">
        <v>121231</v>
      </c>
      <c r="O58" s="2287">
        <v>120751</v>
      </c>
      <c r="P58" s="2287">
        <v>127097</v>
      </c>
      <c r="Q58" s="2287">
        <v>142112</v>
      </c>
      <c r="R58" s="2287">
        <v>152332</v>
      </c>
      <c r="S58" s="2277">
        <v>159963</v>
      </c>
      <c r="T58" s="2277">
        <v>164084</v>
      </c>
      <c r="U58" s="2278">
        <v>162030</v>
      </c>
      <c r="AX58" s="741"/>
      <c r="AY58" s="741"/>
      <c r="AZ58" s="741"/>
      <c r="BA58" s="741"/>
      <c r="BB58" s="741"/>
      <c r="BC58" s="741"/>
      <c r="BD58" s="741"/>
      <c r="BE58" s="741"/>
      <c r="BF58" s="741"/>
      <c r="BG58" s="741"/>
      <c r="BH58" s="741"/>
      <c r="BI58" s="741"/>
      <c r="BJ58" s="741"/>
      <c r="BK58" s="741"/>
    </row>
    <row r="59" spans="1:63" ht="13.5" customHeight="1">
      <c r="A59" s="742"/>
      <c r="B59" s="2277">
        <v>585</v>
      </c>
      <c r="C59" s="2256" t="s">
        <v>475</v>
      </c>
      <c r="D59" s="2273">
        <v>69326</v>
      </c>
      <c r="E59" s="2286">
        <v>67516</v>
      </c>
      <c r="F59" s="2286">
        <v>65752</v>
      </c>
      <c r="G59" s="2286">
        <v>65928</v>
      </c>
      <c r="H59" s="2286">
        <v>66729</v>
      </c>
      <c r="I59" s="2287">
        <v>63439</v>
      </c>
      <c r="J59" s="2287">
        <v>61879</v>
      </c>
      <c r="K59" s="2287">
        <v>57316</v>
      </c>
      <c r="L59" s="2287">
        <v>54834</v>
      </c>
      <c r="M59" s="2287">
        <v>51732</v>
      </c>
      <c r="N59" s="2287">
        <v>50280</v>
      </c>
      <c r="O59" s="2287">
        <v>51497</v>
      </c>
      <c r="P59" s="2287">
        <v>50856</v>
      </c>
      <c r="Q59" s="2287">
        <v>52054</v>
      </c>
      <c r="R59" s="2287">
        <v>51225</v>
      </c>
      <c r="S59" s="2277">
        <v>51518</v>
      </c>
      <c r="T59" s="2277">
        <v>55448</v>
      </c>
      <c r="U59" s="2278">
        <v>54190</v>
      </c>
      <c r="AX59" s="741"/>
      <c r="AY59" s="741"/>
      <c r="AZ59" s="741"/>
      <c r="BA59" s="741"/>
      <c r="BB59" s="741"/>
      <c r="BC59" s="741"/>
      <c r="BD59" s="741"/>
      <c r="BE59" s="741"/>
      <c r="BF59" s="741"/>
      <c r="BG59" s="741"/>
      <c r="BH59" s="741"/>
      <c r="BI59" s="741"/>
      <c r="BJ59" s="741"/>
      <c r="BK59" s="741"/>
    </row>
    <row r="60" spans="1:63" ht="13.5" customHeight="1">
      <c r="A60" s="742"/>
      <c r="B60" s="2277">
        <v>586</v>
      </c>
      <c r="C60" s="2280" t="s">
        <v>667</v>
      </c>
      <c r="D60" s="2281">
        <v>50185</v>
      </c>
      <c r="E60" s="2294">
        <v>49305</v>
      </c>
      <c r="F60" s="2294">
        <v>49227</v>
      </c>
      <c r="G60" s="2294">
        <v>49123</v>
      </c>
      <c r="H60" s="2294">
        <v>48098</v>
      </c>
      <c r="I60" s="2295">
        <v>46937</v>
      </c>
      <c r="J60" s="2295">
        <v>45195</v>
      </c>
      <c r="K60" s="2295">
        <v>41405</v>
      </c>
      <c r="L60" s="2295">
        <v>39874</v>
      </c>
      <c r="M60" s="2295">
        <v>37805</v>
      </c>
      <c r="N60" s="2295">
        <v>35946</v>
      </c>
      <c r="O60" s="2295">
        <v>35883</v>
      </c>
      <c r="P60" s="2295">
        <v>37825</v>
      </c>
      <c r="Q60" s="2295">
        <v>39326</v>
      </c>
      <c r="R60" s="2295">
        <v>47731</v>
      </c>
      <c r="S60" s="2284">
        <v>38248</v>
      </c>
      <c r="T60" s="2284">
        <v>41757</v>
      </c>
      <c r="U60" s="2285">
        <v>41487</v>
      </c>
      <c r="AX60" s="741"/>
      <c r="AY60" s="741"/>
      <c r="AZ60" s="741"/>
      <c r="BA60" s="741"/>
      <c r="BB60" s="741"/>
      <c r="BC60" s="741"/>
      <c r="BD60" s="741"/>
      <c r="BE60" s="741"/>
      <c r="BF60" s="741"/>
      <c r="BG60" s="741"/>
      <c r="BH60" s="741"/>
      <c r="BI60" s="741"/>
      <c r="BJ60" s="741"/>
      <c r="BK60" s="741"/>
    </row>
    <row r="61" spans="1:63" ht="13.5" customHeight="1">
      <c r="A61" s="742" t="s">
        <v>2116</v>
      </c>
      <c r="B61" s="2277"/>
      <c r="C61" s="2256" t="s">
        <v>450</v>
      </c>
      <c r="D61" s="2273">
        <v>414462</v>
      </c>
      <c r="E61" s="2286">
        <v>416073</v>
      </c>
      <c r="F61" s="2286">
        <v>406663</v>
      </c>
      <c r="G61" s="2286">
        <v>399146</v>
      </c>
      <c r="H61" s="2286">
        <v>395316</v>
      </c>
      <c r="I61" s="2287">
        <v>401229</v>
      </c>
      <c r="J61" s="2287">
        <v>400982</v>
      </c>
      <c r="K61" s="2287">
        <v>368472</v>
      </c>
      <c r="L61" s="2287">
        <v>342738</v>
      </c>
      <c r="M61" s="2287">
        <v>348490</v>
      </c>
      <c r="N61" s="2287">
        <v>338764</v>
      </c>
      <c r="O61" s="2287">
        <v>278040</v>
      </c>
      <c r="P61" s="2287">
        <v>364324</v>
      </c>
      <c r="Q61" s="2287">
        <v>360453</v>
      </c>
      <c r="R61" s="2287">
        <v>378755</v>
      </c>
      <c r="S61" s="2277">
        <v>382993</v>
      </c>
      <c r="T61" s="2277">
        <v>392052</v>
      </c>
      <c r="U61" s="2278">
        <v>382532</v>
      </c>
      <c r="AX61" s="741"/>
      <c r="AY61" s="741"/>
      <c r="AZ61" s="741"/>
      <c r="BA61" s="741"/>
      <c r="BB61" s="741"/>
      <c r="BC61" s="741"/>
      <c r="BD61" s="741"/>
      <c r="BE61" s="741"/>
      <c r="BF61" s="741"/>
      <c r="BG61" s="741"/>
      <c r="BH61" s="741"/>
      <c r="BI61" s="741"/>
      <c r="BJ61" s="741"/>
      <c r="BK61" s="741"/>
    </row>
    <row r="62" spans="1:63" ht="13.5" customHeight="1">
      <c r="A62" s="742"/>
      <c r="B62" s="2277">
        <v>221</v>
      </c>
      <c r="C62" s="2256" t="s">
        <v>668</v>
      </c>
      <c r="D62" s="2273">
        <v>161702</v>
      </c>
      <c r="E62" s="2286">
        <v>161403</v>
      </c>
      <c r="F62" s="2286">
        <v>158824</v>
      </c>
      <c r="G62" s="2286">
        <v>148278</v>
      </c>
      <c r="H62" s="2286">
        <v>150437</v>
      </c>
      <c r="I62" s="2287">
        <v>155384</v>
      </c>
      <c r="J62" s="2287">
        <v>152634</v>
      </c>
      <c r="K62" s="2287">
        <v>144668</v>
      </c>
      <c r="L62" s="2287">
        <v>137898</v>
      </c>
      <c r="M62" s="2287">
        <v>140807</v>
      </c>
      <c r="N62" s="2287">
        <v>113525</v>
      </c>
      <c r="O62" s="2287">
        <v>51491</v>
      </c>
      <c r="P62" s="2287">
        <v>136779</v>
      </c>
      <c r="Q62" s="2287">
        <v>135276</v>
      </c>
      <c r="R62" s="2287">
        <v>143390</v>
      </c>
      <c r="S62" s="2277">
        <v>148292</v>
      </c>
      <c r="T62" s="2277">
        <v>154439</v>
      </c>
      <c r="U62" s="2278">
        <v>153256</v>
      </c>
      <c r="AX62" s="741"/>
      <c r="AY62" s="741"/>
      <c r="AZ62" s="741"/>
      <c r="BA62" s="741"/>
      <c r="BB62" s="741"/>
      <c r="BC62" s="741"/>
      <c r="BD62" s="741"/>
      <c r="BE62" s="741"/>
      <c r="BF62" s="741"/>
      <c r="BG62" s="741"/>
      <c r="BH62" s="741"/>
      <c r="BI62" s="741"/>
      <c r="BJ62" s="741"/>
      <c r="BK62" s="741"/>
    </row>
    <row r="63" spans="1:63" ht="13.5" customHeight="1">
      <c r="A63" s="742"/>
      <c r="B63" s="2277">
        <v>223</v>
      </c>
      <c r="C63" s="2256" t="s">
        <v>476</v>
      </c>
      <c r="D63" s="2273">
        <v>252760</v>
      </c>
      <c r="E63" s="2286">
        <v>254670</v>
      </c>
      <c r="F63" s="2286">
        <v>247839</v>
      </c>
      <c r="G63" s="2286">
        <v>250868</v>
      </c>
      <c r="H63" s="2286">
        <v>244879</v>
      </c>
      <c r="I63" s="2287">
        <v>245845</v>
      </c>
      <c r="J63" s="2287">
        <v>248348</v>
      </c>
      <c r="K63" s="2287">
        <v>223804</v>
      </c>
      <c r="L63" s="2287">
        <v>204840</v>
      </c>
      <c r="M63" s="2287">
        <v>207683</v>
      </c>
      <c r="N63" s="2287">
        <v>225239</v>
      </c>
      <c r="O63" s="2287">
        <v>226549</v>
      </c>
      <c r="P63" s="2287">
        <v>227545</v>
      </c>
      <c r="Q63" s="2287">
        <v>225177</v>
      </c>
      <c r="R63" s="2287">
        <v>235365</v>
      </c>
      <c r="S63" s="2277">
        <v>234701</v>
      </c>
      <c r="T63" s="2277">
        <v>237613</v>
      </c>
      <c r="U63" s="2278">
        <v>229276</v>
      </c>
      <c r="AX63" s="741"/>
      <c r="AY63" s="741"/>
      <c r="AZ63" s="741"/>
      <c r="BA63" s="741"/>
      <c r="BB63" s="741"/>
      <c r="BC63" s="741"/>
      <c r="BD63" s="741"/>
      <c r="BE63" s="741"/>
      <c r="BF63" s="741"/>
      <c r="BG63" s="741"/>
      <c r="BH63" s="741"/>
      <c r="BI63" s="741"/>
      <c r="BJ63" s="741"/>
      <c r="BK63" s="741"/>
    </row>
    <row r="64" spans="1:63" ht="13.5" customHeight="1">
      <c r="A64" s="742" t="s">
        <v>2116</v>
      </c>
      <c r="B64" s="2277"/>
      <c r="C64" s="2296" t="s">
        <v>451</v>
      </c>
      <c r="D64" s="2289">
        <v>578471</v>
      </c>
      <c r="E64" s="2290">
        <v>564045</v>
      </c>
      <c r="F64" s="2290">
        <v>528683</v>
      </c>
      <c r="G64" s="2290">
        <v>520916</v>
      </c>
      <c r="H64" s="2290">
        <v>511929</v>
      </c>
      <c r="I64" s="2291">
        <v>508391</v>
      </c>
      <c r="J64" s="2291">
        <v>490531</v>
      </c>
      <c r="K64" s="2291">
        <v>466403</v>
      </c>
      <c r="L64" s="2291">
        <v>447468</v>
      </c>
      <c r="M64" s="2291">
        <v>452526</v>
      </c>
      <c r="N64" s="2291">
        <v>430943</v>
      </c>
      <c r="O64" s="2291">
        <v>431283</v>
      </c>
      <c r="P64" s="2291">
        <v>433236</v>
      </c>
      <c r="Q64" s="2291">
        <v>436036</v>
      </c>
      <c r="R64" s="2291">
        <v>447880</v>
      </c>
      <c r="S64" s="2292">
        <v>445545</v>
      </c>
      <c r="T64" s="2292">
        <v>447713</v>
      </c>
      <c r="U64" s="2293">
        <v>447830</v>
      </c>
      <c r="AX64" s="741"/>
      <c r="AY64" s="741"/>
      <c r="AZ64" s="741"/>
      <c r="BA64" s="741"/>
      <c r="BB64" s="741"/>
      <c r="BC64" s="741"/>
      <c r="BD64" s="741"/>
      <c r="BE64" s="741"/>
      <c r="BF64" s="741"/>
      <c r="BG64" s="741"/>
      <c r="BH64" s="741"/>
      <c r="BI64" s="741"/>
      <c r="BJ64" s="741"/>
      <c r="BK64" s="741"/>
    </row>
    <row r="65" spans="1:63" ht="13.5" customHeight="1">
      <c r="A65" s="742"/>
      <c r="B65" s="2277">
        <v>205</v>
      </c>
      <c r="C65" s="2256" t="s">
        <v>2121</v>
      </c>
      <c r="D65" s="2273">
        <v>241082</v>
      </c>
      <c r="E65" s="2286">
        <v>225163</v>
      </c>
      <c r="F65" s="2286">
        <v>201535</v>
      </c>
      <c r="G65" s="2286">
        <v>202243</v>
      </c>
      <c r="H65" s="2286">
        <v>204301</v>
      </c>
      <c r="I65" s="2287">
        <v>202284</v>
      </c>
      <c r="J65" s="2287">
        <v>190040</v>
      </c>
      <c r="K65" s="2287">
        <v>176071</v>
      </c>
      <c r="L65" s="2287">
        <v>173120</v>
      </c>
      <c r="M65" s="2287">
        <v>173812</v>
      </c>
      <c r="N65" s="2287">
        <v>159320</v>
      </c>
      <c r="O65" s="2287">
        <v>158260</v>
      </c>
      <c r="P65" s="2287">
        <v>158906</v>
      </c>
      <c r="Q65" s="2287">
        <v>159491</v>
      </c>
      <c r="R65" s="2287">
        <v>168969</v>
      </c>
      <c r="S65" s="2277">
        <v>156408</v>
      </c>
      <c r="T65" s="2277">
        <v>156047</v>
      </c>
      <c r="U65" s="2278">
        <v>155103</v>
      </c>
    </row>
    <row r="66" spans="1:63" ht="13.5" customHeight="1">
      <c r="A66" s="742"/>
      <c r="B66" s="2277">
        <v>224</v>
      </c>
      <c r="C66" s="2256" t="s">
        <v>477</v>
      </c>
      <c r="D66" s="2273">
        <v>178667</v>
      </c>
      <c r="E66" s="2286">
        <v>182265</v>
      </c>
      <c r="F66" s="2286">
        <v>178564</v>
      </c>
      <c r="G66" s="2286">
        <v>171439</v>
      </c>
      <c r="H66" s="2286">
        <v>165988</v>
      </c>
      <c r="I66" s="2287">
        <v>162324</v>
      </c>
      <c r="J66" s="2287">
        <v>157186</v>
      </c>
      <c r="K66" s="2287">
        <v>153011</v>
      </c>
      <c r="L66" s="2287">
        <v>144149</v>
      </c>
      <c r="M66" s="2287">
        <v>149942</v>
      </c>
      <c r="N66" s="2287">
        <v>146338</v>
      </c>
      <c r="O66" s="2287">
        <v>141678</v>
      </c>
      <c r="P66" s="2287">
        <v>144390</v>
      </c>
      <c r="Q66" s="2287">
        <v>145443</v>
      </c>
      <c r="R66" s="2287">
        <v>151185</v>
      </c>
      <c r="S66" s="2277">
        <v>150722</v>
      </c>
      <c r="T66" s="2277">
        <v>153214</v>
      </c>
      <c r="U66" s="2278">
        <v>154839</v>
      </c>
    </row>
    <row r="67" spans="1:63" ht="13.5" customHeight="1" thickBot="1">
      <c r="A67" s="742"/>
      <c r="B67" s="2277">
        <v>226</v>
      </c>
      <c r="C67" s="2263" t="s">
        <v>478</v>
      </c>
      <c r="D67" s="2297">
        <v>158722</v>
      </c>
      <c r="E67" s="2298">
        <v>156617</v>
      </c>
      <c r="F67" s="2298">
        <v>148584</v>
      </c>
      <c r="G67" s="2298">
        <v>147234</v>
      </c>
      <c r="H67" s="2298">
        <v>141640</v>
      </c>
      <c r="I67" s="2299">
        <v>143783</v>
      </c>
      <c r="J67" s="2299">
        <v>143305</v>
      </c>
      <c r="K67" s="2299">
        <v>137321</v>
      </c>
      <c r="L67" s="2299">
        <v>130199</v>
      </c>
      <c r="M67" s="2299">
        <v>128772</v>
      </c>
      <c r="N67" s="2299">
        <v>125285</v>
      </c>
      <c r="O67" s="2299">
        <v>131345</v>
      </c>
      <c r="P67" s="2299">
        <v>129940</v>
      </c>
      <c r="Q67" s="2299">
        <v>131102</v>
      </c>
      <c r="R67" s="2299">
        <v>127726</v>
      </c>
      <c r="S67" s="2300">
        <v>138415</v>
      </c>
      <c r="T67" s="2300">
        <v>138452</v>
      </c>
      <c r="U67" s="2301">
        <v>137888</v>
      </c>
    </row>
    <row r="68" spans="1:63">
      <c r="A68" s="742"/>
      <c r="B68" s="742"/>
      <c r="C68" s="138" t="s">
        <v>2122</v>
      </c>
    </row>
    <row r="69" spans="1:63" s="742" customFormat="1">
      <c r="B69" s="2277"/>
      <c r="C69" s="1244" t="s">
        <v>1066</v>
      </c>
      <c r="D69" s="1245">
        <f>D18+D20+D21+D22+D24+D25+D26+D30+D37+D65+D66+D67</f>
        <v>12556464.218105312</v>
      </c>
      <c r="E69" s="1245">
        <f t="shared" ref="E69:U69" si="0">E18+E20+E21+E22+E24+E25+E26+E30+E37+E65+E66+E67</f>
        <v>12131040.732835606</v>
      </c>
      <c r="F69" s="1245">
        <f t="shared" si="0"/>
        <v>12086070.183848485</v>
      </c>
      <c r="G69" s="1245">
        <f t="shared" si="0"/>
        <v>12226301.204650436</v>
      </c>
      <c r="H69" s="1245">
        <f t="shared" si="0"/>
        <v>12451618.380053606</v>
      </c>
      <c r="I69" s="1245">
        <f t="shared" si="0"/>
        <v>12888559.378402021</v>
      </c>
      <c r="J69" s="1245">
        <f t="shared" si="0"/>
        <v>12885163.316831104</v>
      </c>
      <c r="K69" s="1245">
        <f t="shared" si="0"/>
        <v>12485674.205991969</v>
      </c>
      <c r="L69" s="1245">
        <f t="shared" si="0"/>
        <v>11909240.111172633</v>
      </c>
      <c r="M69" s="1245">
        <f t="shared" si="0"/>
        <v>12465629.789474234</v>
      </c>
      <c r="N69" s="1245">
        <f t="shared" si="0"/>
        <v>12402441.951548392</v>
      </c>
      <c r="O69" s="1245">
        <f t="shared" si="0"/>
        <v>12456903</v>
      </c>
      <c r="P69" s="1245">
        <f t="shared" si="0"/>
        <v>12547200</v>
      </c>
      <c r="Q69" s="1245">
        <f t="shared" si="0"/>
        <v>12946202</v>
      </c>
      <c r="R69" s="1245">
        <f t="shared" si="0"/>
        <v>13321016</v>
      </c>
      <c r="S69" s="1245">
        <f t="shared" si="0"/>
        <v>13331216</v>
      </c>
      <c r="T69" s="1245">
        <f t="shared" si="0"/>
        <v>13548287</v>
      </c>
      <c r="U69" s="1245">
        <f t="shared" si="0"/>
        <v>13557455</v>
      </c>
      <c r="V69" s="1151"/>
      <c r="W69" s="1151"/>
      <c r="X69" s="1151"/>
      <c r="Y69" s="1151"/>
      <c r="Z69" s="1151"/>
      <c r="AA69" s="1151"/>
      <c r="AB69" s="1151"/>
      <c r="AC69" s="1151"/>
      <c r="AD69" s="1151"/>
      <c r="AE69" s="1151"/>
      <c r="AF69" s="1151"/>
      <c r="AG69" s="1151"/>
      <c r="AH69" s="1151"/>
      <c r="AI69" s="1151"/>
      <c r="AJ69" s="1151"/>
      <c r="AK69" s="1151"/>
      <c r="AL69" s="1151"/>
      <c r="AM69" s="1151"/>
      <c r="AN69" s="1151"/>
      <c r="AO69" s="1151"/>
      <c r="AP69" s="1151"/>
      <c r="AQ69" s="1151"/>
      <c r="AR69" s="1151"/>
      <c r="AS69" s="1151"/>
      <c r="AT69" s="1151"/>
      <c r="AU69" s="1151"/>
      <c r="AV69" s="1151"/>
      <c r="AW69" s="1151"/>
      <c r="AX69" s="1246"/>
      <c r="AY69" s="1246"/>
      <c r="AZ69" s="1246"/>
      <c r="BA69" s="1246"/>
      <c r="BB69" s="1246"/>
      <c r="BC69" s="1246"/>
      <c r="BD69" s="1246"/>
      <c r="BE69" s="1246"/>
      <c r="BF69" s="1246"/>
      <c r="BG69" s="1246"/>
      <c r="BH69" s="1246"/>
      <c r="BI69" s="1246"/>
      <c r="BJ69" s="1246"/>
      <c r="BK69" s="1246"/>
    </row>
    <row r="70" spans="1:63" s="742" customFormat="1">
      <c r="B70" s="2277"/>
      <c r="D70" s="1247"/>
      <c r="E70" s="1247"/>
      <c r="F70" s="1247"/>
      <c r="G70" s="1247"/>
      <c r="H70" s="1247"/>
      <c r="I70" s="1247"/>
      <c r="J70" s="1247"/>
      <c r="K70" s="1247"/>
      <c r="L70" s="1247"/>
      <c r="M70" s="1247"/>
      <c r="N70" s="1247"/>
      <c r="O70" s="1247"/>
      <c r="P70" s="1247"/>
      <c r="Q70" s="1247"/>
      <c r="R70" s="1247"/>
      <c r="S70" s="1247"/>
      <c r="T70" s="1247"/>
      <c r="U70" s="1247"/>
      <c r="V70" s="1151"/>
      <c r="W70" s="1151"/>
      <c r="X70" s="1151"/>
      <c r="Y70" s="1151"/>
      <c r="Z70" s="1151"/>
      <c r="AA70" s="1151"/>
      <c r="AB70" s="1151"/>
      <c r="AC70" s="1151"/>
      <c r="AD70" s="1151"/>
      <c r="AE70" s="1151"/>
      <c r="AF70" s="1151"/>
      <c r="AG70" s="1151"/>
      <c r="AH70" s="1151"/>
      <c r="AI70" s="1151"/>
      <c r="AJ70" s="1151"/>
      <c r="AK70" s="1151"/>
      <c r="AL70" s="1151"/>
      <c r="AM70" s="1151"/>
      <c r="AN70" s="1151"/>
      <c r="AO70" s="1151"/>
      <c r="AP70" s="1151"/>
      <c r="AQ70" s="1151"/>
      <c r="AR70" s="1151"/>
      <c r="AS70" s="1151"/>
      <c r="AT70" s="1151"/>
      <c r="AU70" s="1151"/>
      <c r="AV70" s="1151"/>
      <c r="AW70" s="1151"/>
      <c r="AX70" s="1246"/>
      <c r="AY70" s="1246"/>
      <c r="AZ70" s="1246"/>
      <c r="BA70" s="1246"/>
      <c r="BB70" s="1246"/>
      <c r="BC70" s="1246"/>
      <c r="BD70" s="1246"/>
      <c r="BE70" s="1246"/>
      <c r="BF70" s="1246"/>
      <c r="BG70" s="1246"/>
      <c r="BH70" s="1246"/>
      <c r="BI70" s="1246"/>
      <c r="BJ70" s="1246"/>
      <c r="BK70" s="1246"/>
    </row>
    <row r="71" spans="1:63" s="742" customFormat="1">
      <c r="B71" s="2277"/>
      <c r="D71" s="1247"/>
      <c r="E71" s="1247"/>
      <c r="F71" s="1247"/>
      <c r="G71" s="1247"/>
      <c r="H71" s="1247"/>
      <c r="I71" s="1247"/>
      <c r="J71" s="1247"/>
      <c r="K71" s="1247"/>
      <c r="L71" s="1247"/>
      <c r="M71" s="1247"/>
      <c r="N71" s="1247"/>
      <c r="O71" s="1247"/>
      <c r="P71" s="1247"/>
      <c r="Q71" s="1247"/>
      <c r="R71" s="1247"/>
      <c r="S71" s="1247"/>
      <c r="T71" s="1247"/>
      <c r="U71" s="1247"/>
      <c r="V71" s="1151"/>
      <c r="W71" s="1151"/>
      <c r="X71" s="1151"/>
      <c r="Y71" s="1151"/>
      <c r="Z71" s="1151"/>
      <c r="AA71" s="1151"/>
      <c r="AB71" s="1151"/>
      <c r="AC71" s="1151"/>
      <c r="AD71" s="1151"/>
      <c r="AE71" s="1151"/>
      <c r="AF71" s="1151"/>
      <c r="AG71" s="1151"/>
      <c r="AH71" s="1151"/>
      <c r="AI71" s="1151"/>
      <c r="AJ71" s="1151"/>
      <c r="AK71" s="1151"/>
      <c r="AL71" s="1151"/>
      <c r="AM71" s="1151"/>
      <c r="AN71" s="1151"/>
      <c r="AO71" s="1151"/>
      <c r="AP71" s="1151"/>
      <c r="AQ71" s="1151"/>
      <c r="AR71" s="1151"/>
      <c r="AS71" s="1151"/>
      <c r="AT71" s="1151"/>
      <c r="AU71" s="1151"/>
      <c r="AV71" s="1151"/>
      <c r="AW71" s="1151"/>
      <c r="AX71" s="1246"/>
      <c r="AY71" s="1246"/>
      <c r="AZ71" s="1246"/>
      <c r="BA71" s="1246"/>
      <c r="BB71" s="1246"/>
      <c r="BC71" s="1246"/>
      <c r="BD71" s="1246"/>
      <c r="BE71" s="1246"/>
      <c r="BF71" s="1246"/>
      <c r="BG71" s="1246"/>
      <c r="BH71" s="1246"/>
      <c r="BI71" s="1246"/>
      <c r="BJ71" s="1246"/>
      <c r="BK71" s="1246"/>
    </row>
    <row r="72" spans="1:63" s="742" customFormat="1">
      <c r="B72" s="2277"/>
      <c r="D72" s="1247"/>
      <c r="E72" s="1247"/>
      <c r="F72" s="1247"/>
      <c r="G72" s="1247"/>
      <c r="H72" s="1247"/>
      <c r="I72" s="1247"/>
      <c r="J72" s="1247"/>
      <c r="K72" s="1247"/>
      <c r="L72" s="1247"/>
      <c r="M72" s="1247"/>
      <c r="N72" s="1247"/>
      <c r="O72" s="1247"/>
      <c r="P72" s="1247"/>
      <c r="Q72" s="1247"/>
      <c r="R72" s="1247"/>
      <c r="S72" s="1247"/>
      <c r="T72" s="1247"/>
      <c r="U72" s="1247"/>
      <c r="V72" s="1151"/>
      <c r="W72" s="1151"/>
      <c r="X72" s="1151"/>
      <c r="Y72" s="1151"/>
      <c r="Z72" s="1151"/>
      <c r="AA72" s="1151"/>
      <c r="AB72" s="1151"/>
      <c r="AC72" s="1151"/>
      <c r="AD72" s="1151"/>
      <c r="AE72" s="1151"/>
      <c r="AF72" s="1151"/>
      <c r="AG72" s="1151"/>
      <c r="AH72" s="1151"/>
      <c r="AI72" s="1151"/>
      <c r="AJ72" s="1151"/>
      <c r="AK72" s="1151"/>
      <c r="AL72" s="1151"/>
      <c r="AM72" s="1151"/>
      <c r="AN72" s="1151"/>
      <c r="AO72" s="1151"/>
      <c r="AP72" s="1151"/>
      <c r="AQ72" s="1151"/>
      <c r="AR72" s="1151"/>
      <c r="AS72" s="1151"/>
      <c r="AT72" s="1151"/>
      <c r="AU72" s="1151"/>
      <c r="AV72" s="1151"/>
      <c r="AW72" s="1151"/>
      <c r="AX72" s="1246"/>
      <c r="AY72" s="1246"/>
      <c r="AZ72" s="1246"/>
      <c r="BA72" s="1246"/>
      <c r="BB72" s="1246"/>
      <c r="BC72" s="1246"/>
      <c r="BD72" s="1246"/>
      <c r="BE72" s="1246"/>
      <c r="BF72" s="1246"/>
      <c r="BG72" s="1246"/>
      <c r="BH72" s="1246"/>
      <c r="BI72" s="1246"/>
      <c r="BJ72" s="1246"/>
      <c r="BK72" s="1246"/>
    </row>
    <row r="73" spans="1:63" s="742" customFormat="1">
      <c r="B73" s="2277"/>
      <c r="D73" s="1247"/>
      <c r="E73" s="1247"/>
      <c r="F73" s="1247"/>
      <c r="G73" s="1247"/>
      <c r="H73" s="1247"/>
      <c r="I73" s="1247"/>
      <c r="J73" s="1247"/>
      <c r="K73" s="1247"/>
      <c r="L73" s="1247"/>
      <c r="M73" s="1247"/>
      <c r="N73" s="1247"/>
      <c r="O73" s="1247"/>
      <c r="P73" s="1247" t="s">
        <v>2123</v>
      </c>
      <c r="Q73" s="1247"/>
      <c r="R73" s="1247"/>
      <c r="S73" s="1247"/>
      <c r="T73" s="1247"/>
      <c r="U73" s="1247"/>
      <c r="V73" s="1151"/>
      <c r="W73" s="1151"/>
      <c r="X73" s="1151"/>
      <c r="Y73" s="1151"/>
      <c r="Z73" s="1151"/>
      <c r="AA73" s="1151"/>
      <c r="AB73" s="1151"/>
      <c r="AC73" s="1151"/>
      <c r="AD73" s="1151"/>
      <c r="AE73" s="1151"/>
      <c r="AF73" s="1151"/>
      <c r="AG73" s="1151"/>
      <c r="AH73" s="1151"/>
      <c r="AI73" s="1151"/>
      <c r="AJ73" s="1151"/>
      <c r="AK73" s="1151"/>
      <c r="AL73" s="1151"/>
      <c r="AM73" s="1151"/>
      <c r="AN73" s="1151"/>
      <c r="AO73" s="1151"/>
      <c r="AP73" s="1151"/>
      <c r="AQ73" s="1151"/>
      <c r="AR73" s="1151"/>
      <c r="AS73" s="1151"/>
      <c r="AT73" s="1151"/>
      <c r="AU73" s="1151"/>
      <c r="AV73" s="1151"/>
      <c r="AW73" s="1151"/>
      <c r="AX73" s="1246"/>
      <c r="AY73" s="1246"/>
      <c r="AZ73" s="1246"/>
      <c r="BA73" s="1246"/>
      <c r="BB73" s="1246"/>
      <c r="BC73" s="1246"/>
      <c r="BD73" s="1246"/>
      <c r="BE73" s="1246"/>
      <c r="BF73" s="1246"/>
      <c r="BG73" s="1246"/>
      <c r="BH73" s="1246"/>
      <c r="BI73" s="1246"/>
      <c r="BJ73" s="1246"/>
      <c r="BK73" s="1246"/>
    </row>
    <row r="74" spans="1:63" s="742" customFormat="1">
      <c r="B74" s="2277"/>
      <c r="D74" s="1247"/>
      <c r="E74" s="1247"/>
      <c r="F74" s="1247"/>
      <c r="G74" s="1247"/>
      <c r="H74" s="1247"/>
      <c r="I74" s="1247"/>
      <c r="J74" s="1247"/>
      <c r="K74" s="1247"/>
      <c r="L74" s="1247"/>
      <c r="M74" s="1247"/>
      <c r="N74" s="1247"/>
      <c r="O74" s="1247"/>
      <c r="P74" s="1247"/>
      <c r="Q74" s="1247"/>
      <c r="R74" s="1247"/>
      <c r="S74" s="1247"/>
      <c r="T74" s="1247"/>
      <c r="U74" s="1247"/>
      <c r="V74" s="1151"/>
      <c r="W74" s="1151"/>
      <c r="X74" s="1151"/>
      <c r="Y74" s="1151"/>
      <c r="Z74" s="1151"/>
      <c r="AA74" s="1151"/>
      <c r="AB74" s="1151"/>
      <c r="AC74" s="1151"/>
      <c r="AD74" s="1151"/>
      <c r="AE74" s="1151"/>
      <c r="AF74" s="1151"/>
      <c r="AG74" s="1151"/>
      <c r="AH74" s="1151"/>
      <c r="AI74" s="1151"/>
      <c r="AJ74" s="1151"/>
      <c r="AK74" s="1151"/>
      <c r="AL74" s="1151"/>
      <c r="AM74" s="1151"/>
      <c r="AN74" s="1151"/>
      <c r="AO74" s="1151"/>
      <c r="AP74" s="1151"/>
      <c r="AQ74" s="1151"/>
      <c r="AR74" s="1151"/>
      <c r="AS74" s="1151"/>
      <c r="AT74" s="1151"/>
      <c r="AU74" s="1151"/>
      <c r="AV74" s="1151"/>
      <c r="AW74" s="1151"/>
      <c r="AX74" s="1246"/>
      <c r="AY74" s="1246"/>
      <c r="AZ74" s="1246"/>
      <c r="BA74" s="1246"/>
      <c r="BB74" s="1246"/>
      <c r="BC74" s="1246"/>
      <c r="BD74" s="1246"/>
      <c r="BE74" s="1246"/>
      <c r="BF74" s="1246"/>
      <c r="BG74" s="1246"/>
      <c r="BH74" s="1246"/>
      <c r="BI74" s="1246"/>
      <c r="BJ74" s="1246"/>
      <c r="BK74" s="1246"/>
    </row>
    <row r="75" spans="1:63" s="742" customFormat="1">
      <c r="B75" s="2277"/>
      <c r="D75" s="1247"/>
      <c r="E75" s="1247"/>
      <c r="F75" s="1247"/>
      <c r="G75" s="1247"/>
      <c r="H75" s="1247"/>
      <c r="I75" s="1247"/>
      <c r="J75" s="1247"/>
      <c r="K75" s="1247"/>
      <c r="L75" s="1247"/>
      <c r="M75" s="1247"/>
      <c r="N75" s="1247"/>
      <c r="O75" s="1247"/>
      <c r="P75" s="1247"/>
      <c r="Q75" s="1247"/>
      <c r="R75" s="1247"/>
      <c r="S75" s="1247"/>
      <c r="T75" s="1247"/>
      <c r="U75" s="1247"/>
      <c r="V75" s="1151"/>
      <c r="W75" s="1151"/>
      <c r="X75" s="1151"/>
      <c r="Y75" s="1151"/>
      <c r="Z75" s="1151"/>
      <c r="AA75" s="1151"/>
      <c r="AB75" s="1151"/>
      <c r="AC75" s="1151"/>
      <c r="AD75" s="1151"/>
      <c r="AE75" s="1151"/>
      <c r="AF75" s="1151"/>
      <c r="AG75" s="1151"/>
      <c r="AH75" s="1151"/>
      <c r="AI75" s="1151"/>
      <c r="AJ75" s="1151"/>
      <c r="AK75" s="1151"/>
      <c r="AL75" s="1151"/>
      <c r="AM75" s="1151"/>
      <c r="AN75" s="1151"/>
      <c r="AO75" s="1151"/>
      <c r="AP75" s="1151"/>
      <c r="AQ75" s="1151"/>
      <c r="AR75" s="1151"/>
      <c r="AS75" s="1151"/>
      <c r="AT75" s="1151"/>
      <c r="AU75" s="1151"/>
      <c r="AV75" s="1151"/>
      <c r="AW75" s="1151"/>
      <c r="AX75" s="1246"/>
      <c r="AY75" s="1246"/>
      <c r="AZ75" s="1246"/>
      <c r="BA75" s="1246"/>
      <c r="BB75" s="1246"/>
      <c r="BC75" s="1246"/>
      <c r="BD75" s="1246"/>
      <c r="BE75" s="1246"/>
      <c r="BF75" s="1246"/>
      <c r="BG75" s="1246"/>
      <c r="BH75" s="1246"/>
      <c r="BI75" s="1246"/>
      <c r="BJ75" s="1246"/>
      <c r="BK75" s="1246"/>
    </row>
    <row r="76" spans="1:63" s="742" customFormat="1">
      <c r="B76" s="2277"/>
      <c r="D76" s="1247"/>
      <c r="E76" s="1247"/>
      <c r="F76" s="1247"/>
      <c r="G76" s="1247"/>
      <c r="H76" s="1247"/>
      <c r="I76" s="1247"/>
      <c r="J76" s="1247"/>
      <c r="K76" s="1247"/>
      <c r="L76" s="1247"/>
      <c r="M76" s="1247"/>
      <c r="N76" s="1247"/>
      <c r="O76" s="1247"/>
      <c r="P76" s="1247"/>
      <c r="Q76" s="1247"/>
      <c r="R76" s="1247"/>
      <c r="S76" s="1247"/>
      <c r="T76" s="1247"/>
      <c r="U76" s="1247"/>
      <c r="V76" s="1151"/>
      <c r="W76" s="1151"/>
      <c r="X76" s="1151"/>
      <c r="Y76" s="1151"/>
      <c r="Z76" s="1151"/>
      <c r="AA76" s="1151"/>
      <c r="AB76" s="1151"/>
      <c r="AC76" s="1151"/>
      <c r="AD76" s="1151"/>
      <c r="AE76" s="1151"/>
      <c r="AF76" s="1151"/>
      <c r="AG76" s="1151"/>
      <c r="AH76" s="1151"/>
      <c r="AI76" s="1151"/>
      <c r="AJ76" s="1151"/>
      <c r="AK76" s="1151"/>
      <c r="AL76" s="1151"/>
      <c r="AM76" s="1151"/>
      <c r="AN76" s="1151"/>
      <c r="AO76" s="1151"/>
      <c r="AP76" s="1151"/>
      <c r="AQ76" s="1151"/>
      <c r="AR76" s="1151"/>
      <c r="AS76" s="1151"/>
      <c r="AT76" s="1151"/>
      <c r="AU76" s="1151"/>
      <c r="AV76" s="1151"/>
      <c r="AW76" s="1151"/>
      <c r="AX76" s="1246"/>
      <c r="AY76" s="1246"/>
      <c r="AZ76" s="1246"/>
      <c r="BA76" s="1246"/>
      <c r="BB76" s="1246"/>
      <c r="BC76" s="1246"/>
      <c r="BD76" s="1246"/>
      <c r="BE76" s="1246"/>
      <c r="BF76" s="1246"/>
      <c r="BG76" s="1246"/>
      <c r="BH76" s="1246"/>
      <c r="BI76" s="1246"/>
      <c r="BJ76" s="1246"/>
      <c r="BK76" s="1246"/>
    </row>
    <row r="77" spans="1:63" s="742" customFormat="1">
      <c r="B77" s="2277"/>
      <c r="D77" s="1247"/>
      <c r="E77" s="1247"/>
      <c r="F77" s="1247"/>
      <c r="G77" s="1247"/>
      <c r="H77" s="1247"/>
      <c r="I77" s="1247"/>
      <c r="J77" s="1247"/>
      <c r="K77" s="1247"/>
      <c r="L77" s="1247"/>
      <c r="M77" s="1247"/>
      <c r="N77" s="1247"/>
      <c r="O77" s="1247"/>
      <c r="P77" s="1247"/>
      <c r="Q77" s="1247"/>
      <c r="R77" s="1247"/>
      <c r="S77" s="1247"/>
      <c r="T77" s="1247"/>
      <c r="U77" s="1247"/>
      <c r="V77" s="1151"/>
      <c r="W77" s="1151"/>
      <c r="X77" s="1151"/>
      <c r="Y77" s="1151"/>
      <c r="Z77" s="1151"/>
      <c r="AA77" s="1151"/>
      <c r="AB77" s="1151"/>
      <c r="AC77" s="1151"/>
      <c r="AD77" s="1151"/>
      <c r="AE77" s="1151"/>
      <c r="AF77" s="1151"/>
      <c r="AG77" s="1151"/>
      <c r="AH77" s="1151"/>
      <c r="AI77" s="1151"/>
      <c r="AJ77" s="1151"/>
      <c r="AK77" s="1151"/>
      <c r="AL77" s="1151"/>
      <c r="AM77" s="1151"/>
      <c r="AN77" s="1151"/>
      <c r="AO77" s="1151"/>
      <c r="AP77" s="1151"/>
      <c r="AQ77" s="1151"/>
      <c r="AR77" s="1151"/>
      <c r="AS77" s="1151"/>
      <c r="AT77" s="1151"/>
      <c r="AU77" s="1151"/>
      <c r="AV77" s="1151"/>
      <c r="AW77" s="1151"/>
      <c r="AX77" s="1246"/>
      <c r="AY77" s="1246"/>
      <c r="AZ77" s="1246"/>
      <c r="BA77" s="1246"/>
      <c r="BB77" s="1246"/>
      <c r="BC77" s="1246"/>
      <c r="BD77" s="1246"/>
      <c r="BE77" s="1246"/>
      <c r="BF77" s="1246"/>
      <c r="BG77" s="1246"/>
      <c r="BH77" s="1246"/>
      <c r="BI77" s="1246"/>
      <c r="BJ77" s="1246"/>
      <c r="BK77" s="1246"/>
    </row>
    <row r="78" spans="1:63" s="742" customFormat="1">
      <c r="B78" s="2277"/>
      <c r="D78" s="1247"/>
      <c r="E78" s="1247"/>
      <c r="F78" s="1247"/>
      <c r="G78" s="1247"/>
      <c r="H78" s="1247"/>
      <c r="I78" s="1247"/>
      <c r="J78" s="1247"/>
      <c r="K78" s="1247"/>
      <c r="L78" s="1247"/>
      <c r="M78" s="1247"/>
      <c r="N78" s="1247"/>
      <c r="O78" s="1247"/>
      <c r="P78" s="1247"/>
      <c r="Q78" s="1247"/>
      <c r="R78" s="1247"/>
      <c r="S78" s="1247"/>
      <c r="T78" s="1247"/>
      <c r="U78" s="1247"/>
      <c r="V78" s="1151"/>
      <c r="W78" s="1151"/>
      <c r="X78" s="1151"/>
      <c r="Y78" s="1151"/>
      <c r="Z78" s="1151"/>
      <c r="AA78" s="1151"/>
      <c r="AB78" s="1151"/>
      <c r="AC78" s="1151"/>
      <c r="AD78" s="1151"/>
      <c r="AE78" s="1151"/>
      <c r="AF78" s="1151"/>
      <c r="AG78" s="1151"/>
      <c r="AH78" s="1151"/>
      <c r="AI78" s="1151"/>
      <c r="AJ78" s="1151"/>
      <c r="AK78" s="1151"/>
      <c r="AL78" s="1151"/>
      <c r="AM78" s="1151"/>
      <c r="AN78" s="1151"/>
      <c r="AO78" s="1151"/>
      <c r="AP78" s="1151"/>
      <c r="AQ78" s="1151"/>
      <c r="AR78" s="1151"/>
      <c r="AS78" s="1151"/>
      <c r="AT78" s="1151"/>
      <c r="AU78" s="1151"/>
      <c r="AV78" s="1151"/>
      <c r="AW78" s="1151"/>
      <c r="AX78" s="1246"/>
      <c r="AY78" s="1246"/>
      <c r="AZ78" s="1246"/>
      <c r="BA78" s="1246"/>
      <c r="BB78" s="1246"/>
      <c r="BC78" s="1246"/>
      <c r="BD78" s="1246"/>
      <c r="BE78" s="1246"/>
      <c r="BF78" s="1246"/>
      <c r="BG78" s="1246"/>
      <c r="BH78" s="1246"/>
      <c r="BI78" s="1246"/>
      <c r="BJ78" s="1246"/>
      <c r="BK78" s="1246"/>
    </row>
    <row r="79" spans="1:63" s="742" customFormat="1">
      <c r="B79" s="2277"/>
      <c r="D79" s="1247"/>
      <c r="E79" s="1247"/>
      <c r="F79" s="1247"/>
      <c r="G79" s="1247"/>
      <c r="H79" s="1247"/>
      <c r="I79" s="1247"/>
      <c r="J79" s="1247"/>
      <c r="K79" s="1247"/>
      <c r="L79" s="1247"/>
      <c r="M79" s="1247"/>
      <c r="N79" s="1247"/>
      <c r="O79" s="1247"/>
      <c r="P79" s="1247"/>
      <c r="Q79" s="1247"/>
      <c r="R79" s="1247"/>
      <c r="S79" s="1247"/>
      <c r="T79" s="1247"/>
      <c r="U79" s="1247"/>
      <c r="V79" s="1151"/>
      <c r="W79" s="1151"/>
      <c r="X79" s="1151"/>
      <c r="Y79" s="1151"/>
      <c r="Z79" s="1151"/>
      <c r="AA79" s="1151"/>
      <c r="AB79" s="1151"/>
      <c r="AC79" s="1151"/>
      <c r="AD79" s="1151"/>
      <c r="AE79" s="1151"/>
      <c r="AF79" s="1151"/>
      <c r="AG79" s="1151"/>
      <c r="AH79" s="1151"/>
      <c r="AI79" s="1151"/>
      <c r="AJ79" s="1151"/>
      <c r="AK79" s="1151"/>
      <c r="AL79" s="1151"/>
      <c r="AM79" s="1151"/>
      <c r="AN79" s="1151"/>
      <c r="AO79" s="1151"/>
      <c r="AP79" s="1151"/>
      <c r="AQ79" s="1151"/>
      <c r="AR79" s="1151"/>
      <c r="AS79" s="1151"/>
      <c r="AT79" s="1151"/>
      <c r="AU79" s="1151"/>
      <c r="AV79" s="1151"/>
      <c r="AW79" s="1151"/>
      <c r="AX79" s="1246"/>
      <c r="AY79" s="1246"/>
      <c r="AZ79" s="1246"/>
      <c r="BA79" s="1246"/>
      <c r="BB79" s="1246"/>
      <c r="BC79" s="1246"/>
      <c r="BD79" s="1246"/>
      <c r="BE79" s="1246"/>
      <c r="BF79" s="1246"/>
      <c r="BG79" s="1246"/>
      <c r="BH79" s="1246"/>
      <c r="BI79" s="1246"/>
      <c r="BJ79" s="1246"/>
      <c r="BK79" s="1246"/>
    </row>
    <row r="80" spans="1:63" s="742" customFormat="1">
      <c r="B80" s="2277"/>
      <c r="D80" s="1247"/>
      <c r="E80" s="1247"/>
      <c r="F80" s="1247"/>
      <c r="G80" s="1247"/>
      <c r="H80" s="1247"/>
      <c r="I80" s="1247"/>
      <c r="J80" s="1247"/>
      <c r="K80" s="1247"/>
      <c r="L80" s="1247"/>
      <c r="M80" s="1247"/>
      <c r="N80" s="1247"/>
      <c r="O80" s="1247"/>
      <c r="P80" s="1247"/>
      <c r="Q80" s="1247"/>
      <c r="R80" s="1247"/>
      <c r="S80" s="1247"/>
      <c r="T80" s="1247"/>
      <c r="U80" s="1247"/>
      <c r="V80" s="1151"/>
      <c r="W80" s="1151"/>
      <c r="X80" s="1151"/>
      <c r="Y80" s="1151"/>
      <c r="Z80" s="1151"/>
      <c r="AA80" s="1151"/>
      <c r="AB80" s="1151"/>
      <c r="AC80" s="1151"/>
      <c r="AD80" s="1151"/>
      <c r="AE80" s="1151"/>
      <c r="AF80" s="1151"/>
      <c r="AG80" s="1151"/>
      <c r="AH80" s="1151"/>
      <c r="AI80" s="1151"/>
      <c r="AJ80" s="1151"/>
      <c r="AK80" s="1151"/>
      <c r="AL80" s="1151"/>
      <c r="AM80" s="1151"/>
      <c r="AN80" s="1151"/>
      <c r="AO80" s="1151"/>
      <c r="AP80" s="1151"/>
      <c r="AQ80" s="1151"/>
      <c r="AR80" s="1151"/>
      <c r="AS80" s="1151"/>
      <c r="AT80" s="1151"/>
      <c r="AU80" s="1151"/>
      <c r="AV80" s="1151"/>
      <c r="AW80" s="1151"/>
      <c r="AX80" s="1246"/>
      <c r="AY80" s="1246"/>
      <c r="AZ80" s="1246"/>
      <c r="BA80" s="1246"/>
      <c r="BB80" s="1246"/>
      <c r="BC80" s="1246"/>
      <c r="BD80" s="1246"/>
      <c r="BE80" s="1246"/>
      <c r="BF80" s="1246"/>
      <c r="BG80" s="1246"/>
      <c r="BH80" s="1246"/>
      <c r="BI80" s="1246"/>
      <c r="BJ80" s="1246"/>
      <c r="BK80" s="1246"/>
    </row>
    <row r="81" spans="2:63" s="742" customFormat="1">
      <c r="B81" s="2277"/>
      <c r="D81" s="1247"/>
      <c r="E81" s="1247"/>
      <c r="F81" s="1247"/>
      <c r="G81" s="1247"/>
      <c r="H81" s="1247"/>
      <c r="I81" s="1247"/>
      <c r="J81" s="1247"/>
      <c r="K81" s="1247"/>
      <c r="L81" s="1247"/>
      <c r="M81" s="1247"/>
      <c r="N81" s="1247"/>
      <c r="O81" s="1247"/>
      <c r="P81" s="1247"/>
      <c r="Q81" s="1247"/>
      <c r="R81" s="1247"/>
      <c r="S81" s="1247"/>
      <c r="T81" s="1247"/>
      <c r="U81" s="1247"/>
      <c r="V81" s="1151"/>
      <c r="W81" s="1151"/>
      <c r="X81" s="1151"/>
      <c r="Y81" s="1151"/>
      <c r="Z81" s="1151"/>
      <c r="AA81" s="1151"/>
      <c r="AB81" s="1151"/>
      <c r="AC81" s="1151"/>
      <c r="AD81" s="1151"/>
      <c r="AE81" s="1151"/>
      <c r="AF81" s="1151"/>
      <c r="AG81" s="1151"/>
      <c r="AH81" s="1151"/>
      <c r="AI81" s="1151"/>
      <c r="AJ81" s="1151"/>
      <c r="AK81" s="1151"/>
      <c r="AL81" s="1151"/>
      <c r="AM81" s="1151"/>
      <c r="AN81" s="1151"/>
      <c r="AO81" s="1151"/>
      <c r="AP81" s="1151"/>
      <c r="AQ81" s="1151"/>
      <c r="AR81" s="1151"/>
      <c r="AS81" s="1151"/>
      <c r="AT81" s="1151"/>
      <c r="AU81" s="1151"/>
      <c r="AV81" s="1151"/>
      <c r="AW81" s="1151"/>
      <c r="AX81" s="1246"/>
      <c r="AY81" s="1246"/>
      <c r="AZ81" s="1246"/>
      <c r="BA81" s="1246"/>
      <c r="BB81" s="1246"/>
      <c r="BC81" s="1246"/>
      <c r="BD81" s="1246"/>
      <c r="BE81" s="1246"/>
      <c r="BF81" s="1246"/>
      <c r="BG81" s="1246"/>
      <c r="BH81" s="1246"/>
      <c r="BI81" s="1246"/>
      <c r="BJ81" s="1246"/>
      <c r="BK81" s="1246"/>
    </row>
    <row r="82" spans="2:63" s="742" customFormat="1">
      <c r="B82" s="2277"/>
      <c r="D82" s="1247"/>
      <c r="E82" s="1247"/>
      <c r="F82" s="1247"/>
      <c r="G82" s="1247"/>
      <c r="H82" s="1247"/>
      <c r="I82" s="1247"/>
      <c r="J82" s="1247"/>
      <c r="K82" s="1247"/>
      <c r="L82" s="1247"/>
      <c r="M82" s="1247"/>
      <c r="N82" s="1247"/>
      <c r="O82" s="1247"/>
      <c r="P82" s="1247"/>
      <c r="Q82" s="1247"/>
      <c r="R82" s="1247"/>
      <c r="S82" s="1247"/>
      <c r="T82" s="1247"/>
      <c r="U82" s="1247"/>
      <c r="V82" s="1151"/>
      <c r="W82" s="1151"/>
      <c r="X82" s="1151"/>
      <c r="Y82" s="1151"/>
      <c r="Z82" s="1151"/>
      <c r="AA82" s="1151"/>
      <c r="AB82" s="1151"/>
      <c r="AC82" s="1151"/>
      <c r="AD82" s="1151"/>
      <c r="AE82" s="1151"/>
      <c r="AF82" s="1151"/>
      <c r="AG82" s="1151"/>
      <c r="AH82" s="1151"/>
      <c r="AI82" s="1151"/>
      <c r="AJ82" s="1151"/>
      <c r="AK82" s="1151"/>
      <c r="AL82" s="1151"/>
      <c r="AM82" s="1151"/>
      <c r="AN82" s="1151"/>
      <c r="AO82" s="1151"/>
      <c r="AP82" s="1151"/>
      <c r="AQ82" s="1151"/>
      <c r="AR82" s="1151"/>
      <c r="AS82" s="1151"/>
      <c r="AT82" s="1151"/>
      <c r="AU82" s="1151"/>
      <c r="AV82" s="1151"/>
      <c r="AW82" s="1151"/>
      <c r="AX82" s="1246"/>
      <c r="AY82" s="1246"/>
      <c r="AZ82" s="1246"/>
      <c r="BA82" s="1246"/>
      <c r="BB82" s="1246"/>
      <c r="BC82" s="1246"/>
      <c r="BD82" s="1246"/>
      <c r="BE82" s="1246"/>
      <c r="BF82" s="1246"/>
      <c r="BG82" s="1246"/>
      <c r="BH82" s="1246"/>
      <c r="BI82" s="1246"/>
      <c r="BJ82" s="1246"/>
      <c r="BK82" s="1246"/>
    </row>
    <row r="83" spans="2:63" s="742" customFormat="1">
      <c r="B83" s="2277"/>
      <c r="D83" s="1247"/>
      <c r="E83" s="1247"/>
      <c r="F83" s="1247"/>
      <c r="G83" s="1247"/>
      <c r="H83" s="1247"/>
      <c r="I83" s="1247"/>
      <c r="J83" s="1247"/>
      <c r="K83" s="1247"/>
      <c r="L83" s="1247"/>
      <c r="M83" s="1247"/>
      <c r="N83" s="1247"/>
      <c r="O83" s="1247"/>
      <c r="P83" s="1247"/>
      <c r="Q83" s="1247"/>
      <c r="R83" s="1247"/>
      <c r="S83" s="1247"/>
      <c r="T83" s="1247"/>
      <c r="U83" s="1247"/>
      <c r="V83" s="1151"/>
      <c r="W83" s="1151"/>
      <c r="X83" s="1151"/>
      <c r="Y83" s="1151"/>
      <c r="Z83" s="1151"/>
      <c r="AA83" s="1151"/>
      <c r="AB83" s="1151"/>
      <c r="AC83" s="1151"/>
      <c r="AD83" s="1151"/>
      <c r="AE83" s="1151"/>
      <c r="AF83" s="1151"/>
      <c r="AG83" s="1151"/>
      <c r="AH83" s="1151"/>
      <c r="AI83" s="1151"/>
      <c r="AJ83" s="1151"/>
      <c r="AK83" s="1151"/>
      <c r="AL83" s="1151"/>
      <c r="AM83" s="1151"/>
      <c r="AN83" s="1151"/>
      <c r="AO83" s="1151"/>
      <c r="AP83" s="1151"/>
      <c r="AQ83" s="1151"/>
      <c r="AR83" s="1151"/>
      <c r="AS83" s="1151"/>
      <c r="AT83" s="1151"/>
      <c r="AU83" s="1151"/>
      <c r="AV83" s="1151"/>
      <c r="AW83" s="1151"/>
      <c r="AX83" s="1246"/>
      <c r="AY83" s="1246"/>
      <c r="AZ83" s="1246"/>
      <c r="BA83" s="1246"/>
      <c r="BB83" s="1246"/>
      <c r="BC83" s="1246"/>
      <c r="BD83" s="1246"/>
      <c r="BE83" s="1246"/>
      <c r="BF83" s="1246"/>
      <c r="BG83" s="1246"/>
      <c r="BH83" s="1246"/>
      <c r="BI83" s="1246"/>
      <c r="BJ83" s="1246"/>
      <c r="BK83" s="1246"/>
    </row>
    <row r="84" spans="2:63" s="742" customFormat="1">
      <c r="B84" s="2277"/>
      <c r="D84" s="1247"/>
      <c r="E84" s="1247"/>
      <c r="F84" s="1247"/>
      <c r="G84" s="1247"/>
      <c r="H84" s="1247"/>
      <c r="I84" s="1247"/>
      <c r="J84" s="1247"/>
      <c r="K84" s="1247"/>
      <c r="L84" s="1247"/>
      <c r="M84" s="1247"/>
      <c r="N84" s="1247"/>
      <c r="O84" s="1247"/>
      <c r="P84" s="1247"/>
      <c r="Q84" s="1247"/>
      <c r="R84" s="1247"/>
      <c r="S84" s="1247"/>
      <c r="T84" s="1247"/>
      <c r="U84" s="1247"/>
      <c r="V84" s="1151"/>
      <c r="W84" s="1151"/>
      <c r="X84" s="1151"/>
      <c r="Y84" s="1151"/>
      <c r="Z84" s="1151"/>
      <c r="AA84" s="1151"/>
      <c r="AB84" s="1151"/>
      <c r="AC84" s="1151"/>
      <c r="AD84" s="1151"/>
      <c r="AE84" s="1151"/>
      <c r="AF84" s="1151"/>
      <c r="AG84" s="1151"/>
      <c r="AH84" s="1151"/>
      <c r="AI84" s="1151"/>
      <c r="AJ84" s="1151"/>
      <c r="AK84" s="1151"/>
      <c r="AL84" s="1151"/>
      <c r="AM84" s="1151"/>
      <c r="AN84" s="1151"/>
      <c r="AO84" s="1151"/>
      <c r="AP84" s="1151"/>
      <c r="AQ84" s="1151"/>
      <c r="AR84" s="1151"/>
      <c r="AS84" s="1151"/>
      <c r="AT84" s="1151"/>
      <c r="AU84" s="1151"/>
      <c r="AV84" s="1151"/>
      <c r="AW84" s="1151"/>
      <c r="AX84" s="1246"/>
      <c r="AY84" s="1246"/>
      <c r="AZ84" s="1246"/>
      <c r="BA84" s="1246"/>
      <c r="BB84" s="1246"/>
      <c r="BC84" s="1246"/>
      <c r="BD84" s="1246"/>
      <c r="BE84" s="1246"/>
      <c r="BF84" s="1246"/>
      <c r="BG84" s="1246"/>
      <c r="BH84" s="1246"/>
      <c r="BI84" s="1246"/>
      <c r="BJ84" s="1246"/>
      <c r="BK84" s="1246"/>
    </row>
    <row r="85" spans="2:63" s="742" customFormat="1">
      <c r="B85" s="2277"/>
      <c r="D85" s="1247"/>
      <c r="E85" s="1247"/>
      <c r="F85" s="1247"/>
      <c r="G85" s="1247"/>
      <c r="H85" s="1247"/>
      <c r="I85" s="1247"/>
      <c r="J85" s="1247"/>
      <c r="K85" s="1247"/>
      <c r="L85" s="1247"/>
      <c r="M85" s="1247"/>
      <c r="N85" s="1247"/>
      <c r="O85" s="1247"/>
      <c r="P85" s="1247"/>
      <c r="Q85" s="1247"/>
      <c r="R85" s="1247"/>
      <c r="S85" s="1247"/>
      <c r="T85" s="1247"/>
      <c r="U85" s="1247"/>
      <c r="V85" s="1151"/>
      <c r="W85" s="1151"/>
      <c r="X85" s="1151"/>
      <c r="Y85" s="1151"/>
      <c r="Z85" s="1151"/>
      <c r="AA85" s="1151"/>
      <c r="AB85" s="1151"/>
      <c r="AC85" s="1151"/>
      <c r="AD85" s="1151"/>
      <c r="AE85" s="1151"/>
      <c r="AF85" s="1151"/>
      <c r="AG85" s="1151"/>
      <c r="AH85" s="1151"/>
      <c r="AI85" s="1151"/>
      <c r="AJ85" s="1151"/>
      <c r="AK85" s="1151"/>
      <c r="AL85" s="1151"/>
      <c r="AM85" s="1151"/>
      <c r="AN85" s="1151"/>
      <c r="AO85" s="1151"/>
      <c r="AP85" s="1151"/>
      <c r="AQ85" s="1151"/>
      <c r="AR85" s="1151"/>
      <c r="AS85" s="1151"/>
      <c r="AT85" s="1151"/>
      <c r="AU85" s="1151"/>
      <c r="AV85" s="1151"/>
      <c r="AW85" s="1151"/>
      <c r="AX85" s="1246"/>
      <c r="AY85" s="1246"/>
      <c r="AZ85" s="1246"/>
      <c r="BA85" s="1246"/>
      <c r="BB85" s="1246"/>
      <c r="BC85" s="1246"/>
      <c r="BD85" s="1246"/>
      <c r="BE85" s="1246"/>
      <c r="BF85" s="1246"/>
      <c r="BG85" s="1246"/>
      <c r="BH85" s="1246"/>
      <c r="BI85" s="1246"/>
      <c r="BJ85" s="1246"/>
      <c r="BK85" s="1246"/>
    </row>
    <row r="86" spans="2:63" s="742" customFormat="1">
      <c r="B86" s="2277"/>
      <c r="D86" s="1247"/>
      <c r="E86" s="1247"/>
      <c r="F86" s="1247"/>
      <c r="G86" s="1247"/>
      <c r="H86" s="1247"/>
      <c r="I86" s="1247"/>
      <c r="J86" s="1247"/>
      <c r="K86" s="1247"/>
      <c r="L86" s="1247"/>
      <c r="M86" s="1247"/>
      <c r="N86" s="1247"/>
      <c r="O86" s="1247"/>
      <c r="P86" s="1247"/>
      <c r="Q86" s="1247"/>
      <c r="R86" s="1247"/>
      <c r="S86" s="1247"/>
      <c r="T86" s="1247"/>
      <c r="U86" s="1247"/>
      <c r="V86" s="1151"/>
      <c r="W86" s="1151"/>
      <c r="X86" s="1151"/>
      <c r="Y86" s="1151"/>
      <c r="Z86" s="1151"/>
      <c r="AA86" s="1151"/>
      <c r="AB86" s="1151"/>
      <c r="AC86" s="1151"/>
      <c r="AD86" s="1151"/>
      <c r="AE86" s="1151"/>
      <c r="AF86" s="1151"/>
      <c r="AG86" s="1151"/>
      <c r="AH86" s="1151"/>
      <c r="AI86" s="1151"/>
      <c r="AJ86" s="1151"/>
      <c r="AK86" s="1151"/>
      <c r="AL86" s="1151"/>
      <c r="AM86" s="1151"/>
      <c r="AN86" s="1151"/>
      <c r="AO86" s="1151"/>
      <c r="AP86" s="1151"/>
      <c r="AQ86" s="1151"/>
      <c r="AR86" s="1151"/>
      <c r="AS86" s="1151"/>
      <c r="AT86" s="1151"/>
      <c r="AU86" s="1151"/>
      <c r="AV86" s="1151"/>
      <c r="AW86" s="1151"/>
      <c r="AX86" s="1246"/>
      <c r="AY86" s="1246"/>
      <c r="AZ86" s="1246"/>
      <c r="BA86" s="1246"/>
      <c r="BB86" s="1246"/>
      <c r="BC86" s="1246"/>
      <c r="BD86" s="1246"/>
      <c r="BE86" s="1246"/>
      <c r="BF86" s="1246"/>
      <c r="BG86" s="1246"/>
      <c r="BH86" s="1246"/>
      <c r="BI86" s="1246"/>
      <c r="BJ86" s="1246"/>
      <c r="BK86" s="1246"/>
    </row>
    <row r="87" spans="2:63" s="742" customFormat="1">
      <c r="B87" s="2277"/>
      <c r="D87" s="1247"/>
      <c r="E87" s="1247"/>
      <c r="F87" s="1247"/>
      <c r="G87" s="1247"/>
      <c r="H87" s="1247"/>
      <c r="I87" s="1247"/>
      <c r="J87" s="1247"/>
      <c r="K87" s="1247"/>
      <c r="L87" s="1247"/>
      <c r="M87" s="1247"/>
      <c r="N87" s="1247"/>
      <c r="O87" s="1247"/>
      <c r="P87" s="1247"/>
      <c r="Q87" s="1247"/>
      <c r="R87" s="1247"/>
      <c r="S87" s="1247"/>
      <c r="T87" s="1247"/>
      <c r="U87" s="1247"/>
      <c r="V87" s="1151"/>
      <c r="W87" s="1151"/>
      <c r="X87" s="1151"/>
      <c r="Y87" s="1151"/>
      <c r="Z87" s="1151"/>
      <c r="AA87" s="1151"/>
      <c r="AB87" s="1151"/>
      <c r="AC87" s="1151"/>
      <c r="AD87" s="1151"/>
      <c r="AE87" s="1151"/>
      <c r="AF87" s="1151"/>
      <c r="AG87" s="1151"/>
      <c r="AH87" s="1151"/>
      <c r="AI87" s="1151"/>
      <c r="AJ87" s="1151"/>
      <c r="AK87" s="1151"/>
      <c r="AL87" s="1151"/>
      <c r="AM87" s="1151"/>
      <c r="AN87" s="1151"/>
      <c r="AO87" s="1151"/>
      <c r="AP87" s="1151"/>
      <c r="AQ87" s="1151"/>
      <c r="AR87" s="1151"/>
      <c r="AS87" s="1151"/>
      <c r="AT87" s="1151"/>
      <c r="AU87" s="1151"/>
      <c r="AV87" s="1151"/>
      <c r="AW87" s="1151"/>
      <c r="AX87" s="1246"/>
      <c r="AY87" s="1246"/>
      <c r="AZ87" s="1246"/>
      <c r="BA87" s="1246"/>
      <c r="BB87" s="1246"/>
      <c r="BC87" s="1246"/>
      <c r="BD87" s="1246"/>
      <c r="BE87" s="1246"/>
      <c r="BF87" s="1246"/>
      <c r="BG87" s="1246"/>
      <c r="BH87" s="1246"/>
      <c r="BI87" s="1246"/>
      <c r="BJ87" s="1246"/>
      <c r="BK87" s="1246"/>
    </row>
    <row r="88" spans="2:63" s="742" customFormat="1">
      <c r="B88" s="2277"/>
      <c r="D88" s="1247"/>
      <c r="E88" s="1247"/>
      <c r="F88" s="1247"/>
      <c r="G88" s="1247"/>
      <c r="H88" s="1247"/>
      <c r="I88" s="1247"/>
      <c r="J88" s="1247"/>
      <c r="K88" s="1247"/>
      <c r="L88" s="1247"/>
      <c r="M88" s="1247"/>
      <c r="N88" s="1247"/>
      <c r="O88" s="1247"/>
      <c r="P88" s="1247"/>
      <c r="Q88" s="1247"/>
      <c r="R88" s="1247"/>
      <c r="S88" s="1247"/>
      <c r="T88" s="1247"/>
      <c r="U88" s="1247"/>
      <c r="V88" s="1151"/>
      <c r="W88" s="1151"/>
      <c r="X88" s="1151"/>
      <c r="Y88" s="1151"/>
      <c r="Z88" s="1151"/>
      <c r="AA88" s="1151"/>
      <c r="AB88" s="1151"/>
      <c r="AC88" s="1151"/>
      <c r="AD88" s="1151"/>
      <c r="AE88" s="1151"/>
      <c r="AF88" s="1151"/>
      <c r="AG88" s="1151"/>
      <c r="AH88" s="1151"/>
      <c r="AI88" s="1151"/>
      <c r="AJ88" s="1151"/>
      <c r="AK88" s="1151"/>
      <c r="AL88" s="1151"/>
      <c r="AM88" s="1151"/>
      <c r="AN88" s="1151"/>
      <c r="AO88" s="1151"/>
      <c r="AP88" s="1151"/>
      <c r="AQ88" s="1151"/>
      <c r="AR88" s="1151"/>
      <c r="AS88" s="1151"/>
      <c r="AT88" s="1151"/>
      <c r="AU88" s="1151"/>
      <c r="AV88" s="1151"/>
      <c r="AW88" s="1151"/>
      <c r="AX88" s="1246"/>
      <c r="AY88" s="1246"/>
      <c r="AZ88" s="1246"/>
      <c r="BA88" s="1246"/>
      <c r="BB88" s="1246"/>
      <c r="BC88" s="1246"/>
      <c r="BD88" s="1246"/>
      <c r="BE88" s="1246"/>
      <c r="BF88" s="1246"/>
      <c r="BG88" s="1246"/>
      <c r="BH88" s="1246"/>
      <c r="BI88" s="1246"/>
      <c r="BJ88" s="1246"/>
      <c r="BK88" s="1246"/>
    </row>
    <row r="89" spans="2:63" s="742" customFormat="1">
      <c r="B89" s="2277"/>
      <c r="D89" s="1247"/>
      <c r="E89" s="1247"/>
      <c r="F89" s="1247"/>
      <c r="G89" s="1247"/>
      <c r="H89" s="1247"/>
      <c r="I89" s="1247"/>
      <c r="J89" s="1247"/>
      <c r="K89" s="1247"/>
      <c r="L89" s="1247"/>
      <c r="M89" s="1247"/>
      <c r="N89" s="1247"/>
      <c r="O89" s="1247"/>
      <c r="P89" s="1247"/>
      <c r="Q89" s="1247"/>
      <c r="R89" s="1247"/>
      <c r="S89" s="1247"/>
      <c r="T89" s="1247"/>
      <c r="U89" s="1247"/>
      <c r="V89" s="1151"/>
      <c r="W89" s="1151"/>
      <c r="X89" s="1151"/>
      <c r="Y89" s="1151"/>
      <c r="Z89" s="1151"/>
      <c r="AA89" s="1151"/>
      <c r="AB89" s="1151"/>
      <c r="AC89" s="1151"/>
      <c r="AD89" s="1151"/>
      <c r="AE89" s="1151"/>
      <c r="AF89" s="1151"/>
      <c r="AG89" s="1151"/>
      <c r="AH89" s="1151"/>
      <c r="AI89" s="1151"/>
      <c r="AJ89" s="1151"/>
      <c r="AK89" s="1151"/>
      <c r="AL89" s="1151"/>
      <c r="AM89" s="1151"/>
      <c r="AN89" s="1151"/>
      <c r="AO89" s="1151"/>
      <c r="AP89" s="1151"/>
      <c r="AQ89" s="1151"/>
      <c r="AR89" s="1151"/>
      <c r="AS89" s="1151"/>
      <c r="AT89" s="1151"/>
      <c r="AU89" s="1151"/>
      <c r="AV89" s="1151"/>
      <c r="AW89" s="1151"/>
      <c r="AX89" s="1246"/>
      <c r="AY89" s="1246"/>
      <c r="AZ89" s="1246"/>
      <c r="BA89" s="1246"/>
      <c r="BB89" s="1246"/>
      <c r="BC89" s="1246"/>
      <c r="BD89" s="1246"/>
      <c r="BE89" s="1246"/>
      <c r="BF89" s="1246"/>
      <c r="BG89" s="1246"/>
      <c r="BH89" s="1246"/>
      <c r="BI89" s="1246"/>
      <c r="BJ89" s="1246"/>
      <c r="BK89" s="1246"/>
    </row>
    <row r="90" spans="2:63" s="742" customFormat="1">
      <c r="B90" s="2277"/>
      <c r="D90" s="1247"/>
      <c r="E90" s="1247"/>
      <c r="F90" s="1247"/>
      <c r="G90" s="1247"/>
      <c r="H90" s="1247"/>
      <c r="I90" s="1247"/>
      <c r="J90" s="1247"/>
      <c r="K90" s="1247"/>
      <c r="L90" s="1247"/>
      <c r="M90" s="1247"/>
      <c r="N90" s="1247"/>
      <c r="O90" s="1247"/>
      <c r="P90" s="1247"/>
      <c r="Q90" s="1247"/>
      <c r="R90" s="1247"/>
      <c r="S90" s="1247"/>
      <c r="T90" s="1247"/>
      <c r="U90" s="1247"/>
      <c r="V90" s="1151"/>
      <c r="W90" s="1151"/>
      <c r="X90" s="1151"/>
      <c r="Y90" s="1151"/>
      <c r="Z90" s="1151"/>
      <c r="AA90" s="1151"/>
      <c r="AB90" s="1151"/>
      <c r="AC90" s="1151"/>
      <c r="AD90" s="1151"/>
      <c r="AE90" s="1151"/>
      <c r="AF90" s="1151"/>
      <c r="AG90" s="1151"/>
      <c r="AH90" s="1151"/>
      <c r="AI90" s="1151"/>
      <c r="AJ90" s="1151"/>
      <c r="AK90" s="1151"/>
      <c r="AL90" s="1151"/>
      <c r="AM90" s="1151"/>
      <c r="AN90" s="1151"/>
      <c r="AO90" s="1151"/>
      <c r="AP90" s="1151"/>
      <c r="AQ90" s="1151"/>
      <c r="AR90" s="1151"/>
      <c r="AS90" s="1151"/>
      <c r="AT90" s="1151"/>
      <c r="AU90" s="1151"/>
      <c r="AV90" s="1151"/>
      <c r="AW90" s="1151"/>
      <c r="AX90" s="1246"/>
      <c r="AY90" s="1246"/>
      <c r="AZ90" s="1246"/>
      <c r="BA90" s="1246"/>
      <c r="BB90" s="1246"/>
      <c r="BC90" s="1246"/>
      <c r="BD90" s="1246"/>
      <c r="BE90" s="1246"/>
      <c r="BF90" s="1246"/>
      <c r="BG90" s="1246"/>
      <c r="BH90" s="1246"/>
      <c r="BI90" s="1246"/>
      <c r="BJ90" s="1246"/>
      <c r="BK90" s="1246"/>
    </row>
    <row r="91" spans="2:63" s="742" customFormat="1">
      <c r="B91" s="2277"/>
      <c r="D91" s="1247"/>
      <c r="E91" s="1247"/>
      <c r="F91" s="1247"/>
      <c r="G91" s="1247"/>
      <c r="H91" s="1247"/>
      <c r="I91" s="1247"/>
      <c r="J91" s="1247"/>
      <c r="K91" s="1247"/>
      <c r="L91" s="1247"/>
      <c r="M91" s="1247"/>
      <c r="N91" s="1247"/>
      <c r="O91" s="1247"/>
      <c r="P91" s="1247"/>
      <c r="Q91" s="1247"/>
      <c r="R91" s="1247"/>
      <c r="S91" s="1247"/>
      <c r="T91" s="1247"/>
      <c r="U91" s="1247"/>
      <c r="V91" s="1151"/>
      <c r="W91" s="1151"/>
      <c r="X91" s="1151"/>
      <c r="Y91" s="1151"/>
      <c r="Z91" s="1151"/>
      <c r="AA91" s="1151"/>
      <c r="AB91" s="1151"/>
      <c r="AC91" s="1151"/>
      <c r="AD91" s="1151"/>
      <c r="AE91" s="1151"/>
      <c r="AF91" s="1151"/>
      <c r="AG91" s="1151"/>
      <c r="AH91" s="1151"/>
      <c r="AI91" s="1151"/>
      <c r="AJ91" s="1151"/>
      <c r="AK91" s="1151"/>
      <c r="AL91" s="1151"/>
      <c r="AM91" s="1151"/>
      <c r="AN91" s="1151"/>
      <c r="AO91" s="1151"/>
      <c r="AP91" s="1151"/>
      <c r="AQ91" s="1151"/>
      <c r="AR91" s="1151"/>
      <c r="AS91" s="1151"/>
      <c r="AT91" s="1151"/>
      <c r="AU91" s="1151"/>
      <c r="AV91" s="1151"/>
      <c r="AW91" s="1151"/>
      <c r="AX91" s="1246"/>
      <c r="AY91" s="1246"/>
      <c r="AZ91" s="1246"/>
      <c r="BA91" s="1246"/>
      <c r="BB91" s="1246"/>
      <c r="BC91" s="1246"/>
      <c r="BD91" s="1246"/>
      <c r="BE91" s="1246"/>
      <c r="BF91" s="1246"/>
      <c r="BG91" s="1246"/>
      <c r="BH91" s="1246"/>
      <c r="BI91" s="1246"/>
      <c r="BJ91" s="1246"/>
      <c r="BK91" s="1246"/>
    </row>
    <row r="92" spans="2:63" s="742" customFormat="1">
      <c r="B92" s="2277"/>
      <c r="C92" s="2240"/>
      <c r="D92" s="1247"/>
      <c r="E92" s="1247"/>
      <c r="F92" s="1247"/>
      <c r="G92" s="1247"/>
      <c r="H92" s="1247"/>
      <c r="I92" s="1247"/>
      <c r="J92" s="1247"/>
      <c r="K92" s="1247"/>
      <c r="L92" s="1247"/>
      <c r="M92" s="1247"/>
      <c r="N92" s="1247"/>
      <c r="O92" s="1247"/>
      <c r="P92" s="1247"/>
      <c r="Q92" s="1247"/>
      <c r="R92" s="1247"/>
      <c r="S92" s="1247"/>
      <c r="T92" s="1247"/>
      <c r="U92" s="1247"/>
      <c r="V92" s="1151"/>
      <c r="W92" s="1151"/>
      <c r="X92" s="1151"/>
      <c r="Y92" s="1151"/>
      <c r="Z92" s="1151"/>
      <c r="AA92" s="1151"/>
      <c r="AB92" s="1151"/>
      <c r="AC92" s="1151"/>
      <c r="AD92" s="1151"/>
      <c r="AE92" s="1151"/>
      <c r="AF92" s="1151"/>
      <c r="AG92" s="1151"/>
      <c r="AH92" s="1151"/>
      <c r="AI92" s="1151"/>
      <c r="AJ92" s="1151"/>
      <c r="AK92" s="1151"/>
      <c r="AL92" s="1151"/>
      <c r="AM92" s="1151"/>
      <c r="AN92" s="1151"/>
      <c r="AO92" s="1151"/>
      <c r="AP92" s="1151"/>
      <c r="AQ92" s="1151"/>
      <c r="AR92" s="1151"/>
      <c r="AS92" s="1151"/>
      <c r="AT92" s="1151"/>
      <c r="AU92" s="1151"/>
      <c r="AV92" s="1151"/>
      <c r="AW92" s="1151"/>
      <c r="AX92" s="1246"/>
      <c r="AY92" s="1246"/>
      <c r="AZ92" s="1246"/>
      <c r="BA92" s="1246"/>
      <c r="BB92" s="1246"/>
      <c r="BC92" s="1246"/>
      <c r="BD92" s="1246"/>
      <c r="BE92" s="1246"/>
      <c r="BF92" s="1246"/>
      <c r="BG92" s="1246"/>
      <c r="BH92" s="1246"/>
      <c r="BI92" s="1246"/>
      <c r="BJ92" s="1246"/>
      <c r="BK92" s="1246"/>
    </row>
    <row r="93" spans="2:63" s="742" customFormat="1">
      <c r="B93" s="2277"/>
      <c r="D93" s="1247"/>
      <c r="E93" s="1247"/>
      <c r="F93" s="1247"/>
      <c r="G93" s="1247"/>
      <c r="H93" s="1247"/>
      <c r="I93" s="1247"/>
      <c r="J93" s="1247"/>
      <c r="K93" s="1247"/>
      <c r="L93" s="1247"/>
      <c r="M93" s="1247"/>
      <c r="N93" s="1247"/>
      <c r="O93" s="1247"/>
      <c r="P93" s="1247"/>
      <c r="Q93" s="1247"/>
      <c r="R93" s="1247"/>
      <c r="S93" s="1247"/>
      <c r="T93" s="1247"/>
      <c r="U93" s="1247"/>
      <c r="V93" s="1151"/>
      <c r="W93" s="1151"/>
      <c r="X93" s="1151"/>
      <c r="Y93" s="1151"/>
      <c r="Z93" s="1151"/>
      <c r="AA93" s="1151"/>
      <c r="AB93" s="1151"/>
      <c r="AC93" s="1151"/>
      <c r="AD93" s="1151"/>
      <c r="AE93" s="1151"/>
      <c r="AF93" s="1151"/>
      <c r="AG93" s="1151"/>
      <c r="AH93" s="1151"/>
      <c r="AI93" s="1151"/>
      <c r="AJ93" s="1151"/>
      <c r="AK93" s="1151"/>
      <c r="AL93" s="1151"/>
      <c r="AM93" s="1151"/>
      <c r="AN93" s="1151"/>
      <c r="AO93" s="1151"/>
      <c r="AP93" s="1151"/>
      <c r="AQ93" s="1151"/>
      <c r="AR93" s="1151"/>
      <c r="AS93" s="1151"/>
      <c r="AT93" s="1151"/>
      <c r="AU93" s="1151"/>
      <c r="AV93" s="1151"/>
      <c r="AW93" s="1151"/>
      <c r="AX93" s="1246"/>
      <c r="AY93" s="1246"/>
      <c r="AZ93" s="1246"/>
      <c r="BA93" s="1246"/>
      <c r="BB93" s="1246"/>
      <c r="BC93" s="1246"/>
      <c r="BD93" s="1246"/>
      <c r="BE93" s="1246"/>
      <c r="BF93" s="1246"/>
      <c r="BG93" s="1246"/>
      <c r="BH93" s="1246"/>
      <c r="BI93" s="1246"/>
      <c r="BJ93" s="1246"/>
      <c r="BK93" s="1246"/>
    </row>
    <row r="94" spans="2:63" s="742" customFormat="1">
      <c r="B94" s="2277"/>
      <c r="D94" s="1247"/>
      <c r="E94" s="1247"/>
      <c r="F94" s="1247"/>
      <c r="G94" s="1247"/>
      <c r="H94" s="1247"/>
      <c r="I94" s="1247"/>
      <c r="J94" s="1247"/>
      <c r="K94" s="1247"/>
      <c r="L94" s="1247"/>
      <c r="M94" s="1247"/>
      <c r="N94" s="1247"/>
      <c r="O94" s="1247"/>
      <c r="P94" s="1247"/>
      <c r="Q94" s="1247"/>
      <c r="R94" s="1247"/>
      <c r="S94" s="1247"/>
      <c r="T94" s="1247"/>
      <c r="U94" s="1247"/>
      <c r="V94" s="1151"/>
      <c r="W94" s="1151"/>
      <c r="X94" s="1151"/>
      <c r="Y94" s="1151"/>
      <c r="Z94" s="1151"/>
      <c r="AA94" s="1151"/>
      <c r="AB94" s="1151"/>
      <c r="AC94" s="1151"/>
      <c r="AD94" s="1151"/>
      <c r="AE94" s="1151"/>
      <c r="AF94" s="1151"/>
      <c r="AG94" s="1151"/>
      <c r="AH94" s="1151"/>
      <c r="AI94" s="1151"/>
      <c r="AJ94" s="1151"/>
      <c r="AK94" s="1151"/>
      <c r="AL94" s="1151"/>
      <c r="AM94" s="1151"/>
      <c r="AN94" s="1151"/>
      <c r="AO94" s="1151"/>
      <c r="AP94" s="1151"/>
      <c r="AQ94" s="1151"/>
      <c r="AR94" s="1151"/>
      <c r="AS94" s="1151"/>
      <c r="AT94" s="1151"/>
      <c r="AU94" s="1151"/>
      <c r="AV94" s="1151"/>
      <c r="AW94" s="1151"/>
      <c r="AX94" s="1246"/>
      <c r="AY94" s="1246"/>
      <c r="AZ94" s="1246"/>
      <c r="BA94" s="1246"/>
      <c r="BB94" s="1246"/>
      <c r="BC94" s="1246"/>
      <c r="BD94" s="1246"/>
      <c r="BE94" s="1246"/>
      <c r="BF94" s="1246"/>
      <c r="BG94" s="1246"/>
      <c r="BH94" s="1246"/>
      <c r="BI94" s="1246"/>
      <c r="BJ94" s="1246"/>
      <c r="BK94" s="1246"/>
    </row>
    <row r="95" spans="2:63" s="742" customFormat="1">
      <c r="B95" s="2277"/>
      <c r="D95" s="1247"/>
      <c r="E95" s="1247"/>
      <c r="F95" s="1247"/>
      <c r="G95" s="1247"/>
      <c r="H95" s="1247"/>
      <c r="I95" s="1247"/>
      <c r="J95" s="1247"/>
      <c r="K95" s="1247"/>
      <c r="L95" s="1247"/>
      <c r="M95" s="1247"/>
      <c r="N95" s="1247"/>
      <c r="O95" s="1247"/>
      <c r="P95" s="1247"/>
      <c r="Q95" s="1247"/>
      <c r="R95" s="1247"/>
      <c r="S95" s="1247"/>
      <c r="T95" s="1247"/>
      <c r="U95" s="1247"/>
      <c r="V95" s="1151"/>
      <c r="W95" s="1151"/>
      <c r="X95" s="1151"/>
      <c r="Y95" s="1151"/>
      <c r="Z95" s="1151"/>
      <c r="AA95" s="1151"/>
      <c r="AB95" s="1151"/>
      <c r="AC95" s="1151"/>
      <c r="AD95" s="1151"/>
      <c r="AE95" s="1151"/>
      <c r="AF95" s="1151"/>
      <c r="AG95" s="1151"/>
      <c r="AH95" s="1151"/>
      <c r="AI95" s="1151"/>
      <c r="AJ95" s="1151"/>
      <c r="AK95" s="1151"/>
      <c r="AL95" s="1151"/>
      <c r="AM95" s="1151"/>
      <c r="AN95" s="1151"/>
      <c r="AO95" s="1151"/>
      <c r="AP95" s="1151"/>
      <c r="AQ95" s="1151"/>
      <c r="AR95" s="1151"/>
      <c r="AS95" s="1151"/>
      <c r="AT95" s="1151"/>
      <c r="AU95" s="1151"/>
      <c r="AV95" s="1151"/>
      <c r="AW95" s="1151"/>
      <c r="AX95" s="1246"/>
      <c r="AY95" s="1246"/>
      <c r="AZ95" s="1246"/>
      <c r="BA95" s="1246"/>
      <c r="BB95" s="1246"/>
      <c r="BC95" s="1246"/>
      <c r="BD95" s="1246"/>
      <c r="BE95" s="1246"/>
      <c r="BF95" s="1246"/>
      <c r="BG95" s="1246"/>
      <c r="BH95" s="1246"/>
      <c r="BI95" s="1246"/>
      <c r="BJ95" s="1246"/>
      <c r="BK95" s="1246"/>
    </row>
    <row r="96" spans="2:63" s="742" customFormat="1">
      <c r="B96" s="2277"/>
      <c r="D96" s="1247"/>
      <c r="E96" s="1247"/>
      <c r="F96" s="1247"/>
      <c r="G96" s="1247"/>
      <c r="H96" s="1247"/>
      <c r="I96" s="1247"/>
      <c r="J96" s="1247"/>
      <c r="K96" s="1247"/>
      <c r="L96" s="1247"/>
      <c r="M96" s="1247"/>
      <c r="N96" s="1247"/>
      <c r="O96" s="1247"/>
      <c r="P96" s="1247"/>
      <c r="Q96" s="1247"/>
      <c r="R96" s="1247"/>
      <c r="S96" s="1247"/>
      <c r="T96" s="1247"/>
      <c r="U96" s="1247"/>
      <c r="V96" s="1151"/>
      <c r="W96" s="1151"/>
      <c r="X96" s="1151"/>
      <c r="Y96" s="1151"/>
      <c r="Z96" s="1151"/>
      <c r="AA96" s="1151"/>
      <c r="AB96" s="1151"/>
      <c r="AC96" s="1151"/>
      <c r="AD96" s="1151"/>
      <c r="AE96" s="1151"/>
      <c r="AF96" s="1151"/>
      <c r="AG96" s="1151"/>
      <c r="AH96" s="1151"/>
      <c r="AI96" s="1151"/>
      <c r="AJ96" s="1151"/>
      <c r="AK96" s="1151"/>
      <c r="AL96" s="1151"/>
      <c r="AM96" s="1151"/>
      <c r="AN96" s="1151"/>
      <c r="AO96" s="1151"/>
      <c r="AP96" s="1151"/>
      <c r="AQ96" s="1151"/>
      <c r="AR96" s="1151"/>
      <c r="AS96" s="1151"/>
      <c r="AT96" s="1151"/>
      <c r="AU96" s="1151"/>
      <c r="AV96" s="1151"/>
      <c r="AW96" s="1151"/>
      <c r="AX96" s="1246"/>
      <c r="AY96" s="1246"/>
      <c r="AZ96" s="1246"/>
      <c r="BA96" s="1246"/>
      <c r="BB96" s="1246"/>
      <c r="BC96" s="1246"/>
      <c r="BD96" s="1246"/>
      <c r="BE96" s="1246"/>
      <c r="BF96" s="1246"/>
      <c r="BG96" s="1246"/>
      <c r="BH96" s="1246"/>
      <c r="BI96" s="1246"/>
      <c r="BJ96" s="1246"/>
      <c r="BK96" s="1246"/>
    </row>
    <row r="97" spans="2:63" s="742" customFormat="1">
      <c r="B97" s="2277"/>
      <c r="D97" s="1247"/>
      <c r="E97" s="1247"/>
      <c r="F97" s="1247"/>
      <c r="G97" s="1247"/>
      <c r="H97" s="1247"/>
      <c r="I97" s="1247"/>
      <c r="J97" s="1247"/>
      <c r="K97" s="1247"/>
      <c r="L97" s="1247"/>
      <c r="M97" s="1247"/>
      <c r="N97" s="1247"/>
      <c r="O97" s="1247"/>
      <c r="P97" s="1247"/>
      <c r="Q97" s="1247"/>
      <c r="R97" s="1247"/>
      <c r="S97" s="1247"/>
      <c r="T97" s="1247"/>
      <c r="U97" s="1247"/>
      <c r="V97" s="1151"/>
      <c r="W97" s="1151"/>
      <c r="X97" s="1151"/>
      <c r="Y97" s="1151"/>
      <c r="Z97" s="1151"/>
      <c r="AA97" s="1151"/>
      <c r="AB97" s="1151"/>
      <c r="AC97" s="1151"/>
      <c r="AD97" s="1151"/>
      <c r="AE97" s="1151"/>
      <c r="AF97" s="1151"/>
      <c r="AG97" s="1151"/>
      <c r="AH97" s="1151"/>
      <c r="AI97" s="1151"/>
      <c r="AJ97" s="1151"/>
      <c r="AK97" s="1151"/>
      <c r="AL97" s="1151"/>
      <c r="AM97" s="1151"/>
      <c r="AN97" s="1151"/>
      <c r="AO97" s="1151"/>
      <c r="AP97" s="1151"/>
      <c r="AQ97" s="1151"/>
      <c r="AR97" s="1151"/>
      <c r="AS97" s="1151"/>
      <c r="AT97" s="1151"/>
      <c r="AU97" s="1151"/>
      <c r="AV97" s="1151"/>
      <c r="AW97" s="1151"/>
      <c r="AX97" s="1246"/>
      <c r="AY97" s="1246"/>
      <c r="AZ97" s="1246"/>
      <c r="BA97" s="1246"/>
      <c r="BB97" s="1246"/>
      <c r="BC97" s="1246"/>
      <c r="BD97" s="1246"/>
      <c r="BE97" s="1246"/>
      <c r="BF97" s="1246"/>
      <c r="BG97" s="1246"/>
      <c r="BH97" s="1246"/>
      <c r="BI97" s="1246"/>
      <c r="BJ97" s="1246"/>
      <c r="BK97" s="1246"/>
    </row>
    <row r="98" spans="2:63" s="742" customFormat="1">
      <c r="B98" s="2277"/>
      <c r="D98" s="1247"/>
      <c r="E98" s="1247"/>
      <c r="F98" s="1247"/>
      <c r="G98" s="1247"/>
      <c r="H98" s="1247"/>
      <c r="I98" s="1247"/>
      <c r="J98" s="1247"/>
      <c r="K98" s="1247"/>
      <c r="L98" s="1247"/>
      <c r="M98" s="1247"/>
      <c r="N98" s="1247"/>
      <c r="O98" s="1247"/>
      <c r="P98" s="1247"/>
      <c r="Q98" s="1247"/>
      <c r="R98" s="1247"/>
      <c r="S98" s="1247"/>
      <c r="T98" s="1247"/>
      <c r="U98" s="1247"/>
      <c r="V98" s="1151"/>
      <c r="W98" s="1151"/>
      <c r="X98" s="1151"/>
      <c r="Y98" s="1151"/>
      <c r="Z98" s="1151"/>
      <c r="AA98" s="1151"/>
      <c r="AB98" s="1151"/>
      <c r="AC98" s="1151"/>
      <c r="AD98" s="1151"/>
      <c r="AE98" s="1151"/>
      <c r="AF98" s="1151"/>
      <c r="AG98" s="1151"/>
      <c r="AH98" s="1151"/>
      <c r="AI98" s="1151"/>
      <c r="AJ98" s="1151"/>
      <c r="AK98" s="1151"/>
      <c r="AL98" s="1151"/>
      <c r="AM98" s="1151"/>
      <c r="AN98" s="1151"/>
      <c r="AO98" s="1151"/>
      <c r="AP98" s="1151"/>
      <c r="AQ98" s="1151"/>
      <c r="AR98" s="1151"/>
      <c r="AS98" s="1151"/>
      <c r="AT98" s="1151"/>
      <c r="AU98" s="1151"/>
      <c r="AV98" s="1151"/>
      <c r="AW98" s="1151"/>
      <c r="AX98" s="1246"/>
      <c r="AY98" s="1246"/>
      <c r="AZ98" s="1246"/>
      <c r="BA98" s="1246"/>
      <c r="BB98" s="1246"/>
      <c r="BC98" s="1246"/>
      <c r="BD98" s="1246"/>
      <c r="BE98" s="1246"/>
      <c r="BF98" s="1246"/>
      <c r="BG98" s="1246"/>
      <c r="BH98" s="1246"/>
      <c r="BI98" s="1246"/>
      <c r="BJ98" s="1246"/>
      <c r="BK98" s="1246"/>
    </row>
    <row r="99" spans="2:63" s="742" customFormat="1">
      <c r="B99" s="2277"/>
      <c r="D99" s="1247"/>
      <c r="E99" s="1247"/>
      <c r="F99" s="1247"/>
      <c r="G99" s="1247"/>
      <c r="H99" s="1247"/>
      <c r="I99" s="1247"/>
      <c r="J99" s="1247"/>
      <c r="K99" s="1247"/>
      <c r="L99" s="1247"/>
      <c r="M99" s="1247"/>
      <c r="N99" s="1247"/>
      <c r="O99" s="1247"/>
      <c r="P99" s="1247"/>
      <c r="Q99" s="1247"/>
      <c r="R99" s="1247"/>
      <c r="S99" s="1247"/>
      <c r="T99" s="1247"/>
      <c r="U99" s="1247"/>
      <c r="V99" s="1151"/>
      <c r="W99" s="1151"/>
      <c r="X99" s="1151"/>
      <c r="Y99" s="1151"/>
      <c r="Z99" s="1151"/>
      <c r="AA99" s="1151"/>
      <c r="AB99" s="1151"/>
      <c r="AC99" s="1151"/>
      <c r="AD99" s="1151"/>
      <c r="AE99" s="1151"/>
      <c r="AF99" s="1151"/>
      <c r="AG99" s="1151"/>
      <c r="AH99" s="1151"/>
      <c r="AI99" s="1151"/>
      <c r="AJ99" s="1151"/>
      <c r="AK99" s="1151"/>
      <c r="AL99" s="1151"/>
      <c r="AM99" s="1151"/>
      <c r="AN99" s="1151"/>
      <c r="AO99" s="1151"/>
      <c r="AP99" s="1151"/>
      <c r="AQ99" s="1151"/>
      <c r="AR99" s="1151"/>
      <c r="AS99" s="1151"/>
      <c r="AT99" s="1151"/>
      <c r="AU99" s="1151"/>
      <c r="AV99" s="1151"/>
      <c r="AW99" s="1151"/>
      <c r="AX99" s="1246"/>
      <c r="AY99" s="1246"/>
      <c r="AZ99" s="1246"/>
      <c r="BA99" s="1246"/>
      <c r="BB99" s="1246"/>
      <c r="BC99" s="1246"/>
      <c r="BD99" s="1246"/>
      <c r="BE99" s="1246"/>
      <c r="BF99" s="1246"/>
      <c r="BG99" s="1246"/>
      <c r="BH99" s="1246"/>
      <c r="BI99" s="1246"/>
      <c r="BJ99" s="1246"/>
      <c r="BK99" s="1246"/>
    </row>
    <row r="100" spans="2:63" s="742" customFormat="1">
      <c r="B100" s="2277"/>
      <c r="D100" s="1247"/>
      <c r="E100" s="1247"/>
      <c r="F100" s="1247"/>
      <c r="G100" s="1247"/>
      <c r="H100" s="1247"/>
      <c r="I100" s="1247"/>
      <c r="J100" s="1247"/>
      <c r="K100" s="1247"/>
      <c r="L100" s="1247"/>
      <c r="M100" s="1247"/>
      <c r="N100" s="1247"/>
      <c r="O100" s="1247"/>
      <c r="P100" s="1247"/>
      <c r="Q100" s="1247"/>
      <c r="R100" s="1247"/>
      <c r="S100" s="1247"/>
      <c r="T100" s="1247"/>
      <c r="U100" s="1247"/>
      <c r="V100" s="1151"/>
      <c r="W100" s="1151"/>
      <c r="X100" s="1151"/>
      <c r="Y100" s="1151"/>
      <c r="Z100" s="1151"/>
      <c r="AA100" s="1151"/>
      <c r="AB100" s="1151"/>
      <c r="AC100" s="1151"/>
      <c r="AD100" s="1151"/>
      <c r="AE100" s="1151"/>
      <c r="AF100" s="1151"/>
      <c r="AG100" s="1151"/>
      <c r="AH100" s="1151"/>
      <c r="AI100" s="1151"/>
      <c r="AJ100" s="1151"/>
      <c r="AK100" s="1151"/>
      <c r="AL100" s="1151"/>
      <c r="AM100" s="1151"/>
      <c r="AN100" s="1151"/>
      <c r="AO100" s="1151"/>
      <c r="AP100" s="1151"/>
      <c r="AQ100" s="1151"/>
      <c r="AR100" s="1151"/>
      <c r="AS100" s="1151"/>
      <c r="AT100" s="1151"/>
      <c r="AU100" s="1151"/>
      <c r="AV100" s="1151"/>
      <c r="AW100" s="1151"/>
      <c r="AX100" s="1246"/>
      <c r="AY100" s="1246"/>
      <c r="AZ100" s="1246"/>
      <c r="BA100" s="1246"/>
      <c r="BB100" s="1246"/>
      <c r="BC100" s="1246"/>
      <c r="BD100" s="1246"/>
      <c r="BE100" s="1246"/>
      <c r="BF100" s="1246"/>
      <c r="BG100" s="1246"/>
      <c r="BH100" s="1246"/>
      <c r="BI100" s="1246"/>
      <c r="BJ100" s="1246"/>
      <c r="BK100" s="1246"/>
    </row>
    <row r="101" spans="2:63" s="742" customFormat="1">
      <c r="B101" s="2277"/>
      <c r="D101" s="1247"/>
      <c r="E101" s="1247"/>
      <c r="F101" s="1247"/>
      <c r="G101" s="1247"/>
      <c r="H101" s="1247"/>
      <c r="I101" s="1247"/>
      <c r="J101" s="1247"/>
      <c r="K101" s="1247"/>
      <c r="L101" s="1247"/>
      <c r="M101" s="1247"/>
      <c r="N101" s="1247"/>
      <c r="O101" s="1247"/>
      <c r="P101" s="1247"/>
      <c r="Q101" s="1247"/>
      <c r="R101" s="1247"/>
      <c r="S101" s="1247"/>
      <c r="T101" s="1247"/>
      <c r="U101" s="1247"/>
      <c r="V101" s="1151"/>
      <c r="W101" s="1151"/>
      <c r="X101" s="1151"/>
      <c r="Y101" s="1151"/>
      <c r="Z101" s="1151"/>
      <c r="AA101" s="1151"/>
      <c r="AB101" s="1151"/>
      <c r="AC101" s="1151"/>
      <c r="AD101" s="1151"/>
      <c r="AE101" s="1151"/>
      <c r="AF101" s="1151"/>
      <c r="AG101" s="1151"/>
      <c r="AH101" s="1151"/>
      <c r="AI101" s="1151"/>
      <c r="AJ101" s="1151"/>
      <c r="AK101" s="1151"/>
      <c r="AL101" s="1151"/>
      <c r="AM101" s="1151"/>
      <c r="AN101" s="1151"/>
      <c r="AO101" s="1151"/>
      <c r="AP101" s="1151"/>
      <c r="AQ101" s="1151"/>
      <c r="AR101" s="1151"/>
      <c r="AS101" s="1151"/>
      <c r="AT101" s="1151"/>
      <c r="AU101" s="1151"/>
      <c r="AV101" s="1151"/>
      <c r="AW101" s="1151"/>
      <c r="AX101" s="1246"/>
      <c r="AY101" s="1246"/>
      <c r="AZ101" s="1246"/>
      <c r="BA101" s="1246"/>
      <c r="BB101" s="1246"/>
      <c r="BC101" s="1246"/>
      <c r="BD101" s="1246"/>
      <c r="BE101" s="1246"/>
      <c r="BF101" s="1246"/>
      <c r="BG101" s="1246"/>
      <c r="BH101" s="1246"/>
      <c r="BI101" s="1246"/>
      <c r="BJ101" s="1246"/>
      <c r="BK101" s="1246"/>
    </row>
    <row r="102" spans="2:63" s="742" customFormat="1">
      <c r="B102" s="2277"/>
      <c r="D102" s="1247"/>
      <c r="E102" s="1247"/>
      <c r="F102" s="1247"/>
      <c r="G102" s="1247"/>
      <c r="H102" s="1247"/>
      <c r="I102" s="1247"/>
      <c r="J102" s="1247"/>
      <c r="K102" s="1247"/>
      <c r="L102" s="1247"/>
      <c r="M102" s="1247"/>
      <c r="N102" s="1247"/>
      <c r="O102" s="1247"/>
      <c r="P102" s="1247"/>
      <c r="Q102" s="1247"/>
      <c r="R102" s="1247"/>
      <c r="S102" s="1247"/>
      <c r="T102" s="1247"/>
      <c r="U102" s="1247"/>
      <c r="V102" s="1151"/>
      <c r="W102" s="1151"/>
      <c r="X102" s="1151"/>
      <c r="Y102" s="1151"/>
      <c r="Z102" s="1151"/>
      <c r="AA102" s="1151"/>
      <c r="AB102" s="1151"/>
      <c r="AC102" s="1151"/>
      <c r="AD102" s="1151"/>
      <c r="AE102" s="1151"/>
      <c r="AF102" s="1151"/>
      <c r="AG102" s="1151"/>
      <c r="AH102" s="1151"/>
      <c r="AI102" s="1151"/>
      <c r="AJ102" s="1151"/>
      <c r="AK102" s="1151"/>
      <c r="AL102" s="1151"/>
      <c r="AM102" s="1151"/>
      <c r="AN102" s="1151"/>
      <c r="AO102" s="1151"/>
      <c r="AP102" s="1151"/>
      <c r="AQ102" s="1151"/>
      <c r="AR102" s="1151"/>
      <c r="AS102" s="1151"/>
      <c r="AT102" s="1151"/>
      <c r="AU102" s="1151"/>
      <c r="AV102" s="1151"/>
      <c r="AW102" s="1151"/>
      <c r="AX102" s="1246"/>
      <c r="AY102" s="1246"/>
      <c r="AZ102" s="1246"/>
      <c r="BA102" s="1246"/>
      <c r="BB102" s="1246"/>
      <c r="BC102" s="1246"/>
      <c r="BD102" s="1246"/>
      <c r="BE102" s="1246"/>
      <c r="BF102" s="1246"/>
      <c r="BG102" s="1246"/>
      <c r="BH102" s="1246"/>
      <c r="BI102" s="1246"/>
      <c r="BJ102" s="1246"/>
      <c r="BK102" s="1246"/>
    </row>
    <row r="103" spans="2:63" s="742" customFormat="1">
      <c r="B103" s="2277"/>
      <c r="D103" s="1247"/>
      <c r="E103" s="1247"/>
      <c r="F103" s="1247"/>
      <c r="G103" s="1247"/>
      <c r="H103" s="1247"/>
      <c r="I103" s="1247"/>
      <c r="J103" s="1247"/>
      <c r="K103" s="1247"/>
      <c r="L103" s="1247"/>
      <c r="M103" s="1247"/>
      <c r="N103" s="1247"/>
      <c r="O103" s="1247"/>
      <c r="P103" s="1247"/>
      <c r="Q103" s="1247"/>
      <c r="R103" s="1247"/>
      <c r="S103" s="1247"/>
      <c r="T103" s="1247"/>
      <c r="U103" s="1247"/>
      <c r="V103" s="1151"/>
      <c r="W103" s="1151"/>
      <c r="X103" s="1151"/>
      <c r="Y103" s="1151"/>
      <c r="Z103" s="1151"/>
      <c r="AA103" s="1151"/>
      <c r="AB103" s="1151"/>
      <c r="AC103" s="1151"/>
      <c r="AD103" s="1151"/>
      <c r="AE103" s="1151"/>
      <c r="AF103" s="1151"/>
      <c r="AG103" s="1151"/>
      <c r="AH103" s="1151"/>
      <c r="AI103" s="1151"/>
      <c r="AJ103" s="1151"/>
      <c r="AK103" s="1151"/>
      <c r="AL103" s="1151"/>
      <c r="AM103" s="1151"/>
      <c r="AN103" s="1151"/>
      <c r="AO103" s="1151"/>
      <c r="AP103" s="1151"/>
      <c r="AQ103" s="1151"/>
      <c r="AR103" s="1151"/>
      <c r="AS103" s="1151"/>
      <c r="AT103" s="1151"/>
      <c r="AU103" s="1151"/>
      <c r="AV103" s="1151"/>
      <c r="AW103" s="1151"/>
      <c r="AX103" s="1246"/>
      <c r="AY103" s="1246"/>
      <c r="AZ103" s="1246"/>
      <c r="BA103" s="1246"/>
      <c r="BB103" s="1246"/>
      <c r="BC103" s="1246"/>
      <c r="BD103" s="1246"/>
      <c r="BE103" s="1246"/>
      <c r="BF103" s="1246"/>
      <c r="BG103" s="1246"/>
      <c r="BH103" s="1246"/>
      <c r="BI103" s="1246"/>
      <c r="BJ103" s="1246"/>
      <c r="BK103" s="1246"/>
    </row>
    <row r="104" spans="2:63" s="742" customFormat="1">
      <c r="B104" s="2277"/>
      <c r="D104" s="1247"/>
      <c r="E104" s="1247"/>
      <c r="F104" s="1247"/>
      <c r="G104" s="1247"/>
      <c r="H104" s="1247"/>
      <c r="I104" s="1247"/>
      <c r="J104" s="1247"/>
      <c r="K104" s="1247"/>
      <c r="L104" s="1247"/>
      <c r="M104" s="1247"/>
      <c r="N104" s="1247"/>
      <c r="O104" s="1247"/>
      <c r="P104" s="1247"/>
      <c r="Q104" s="1247"/>
      <c r="R104" s="1247"/>
      <c r="S104" s="1247"/>
      <c r="T104" s="1247"/>
      <c r="U104" s="1247"/>
      <c r="V104" s="1151"/>
      <c r="W104" s="1151"/>
      <c r="X104" s="1151"/>
      <c r="Y104" s="1151"/>
      <c r="Z104" s="1151"/>
      <c r="AA104" s="1151"/>
      <c r="AB104" s="1151"/>
      <c r="AC104" s="1151"/>
      <c r="AD104" s="1151"/>
      <c r="AE104" s="1151"/>
      <c r="AF104" s="1151"/>
      <c r="AG104" s="1151"/>
      <c r="AH104" s="1151"/>
      <c r="AI104" s="1151"/>
      <c r="AJ104" s="1151"/>
      <c r="AK104" s="1151"/>
      <c r="AL104" s="1151"/>
      <c r="AM104" s="1151"/>
      <c r="AN104" s="1151"/>
      <c r="AO104" s="1151"/>
      <c r="AP104" s="1151"/>
      <c r="AQ104" s="1151"/>
      <c r="AR104" s="1151"/>
      <c r="AS104" s="1151"/>
      <c r="AT104" s="1151"/>
      <c r="AU104" s="1151"/>
      <c r="AV104" s="1151"/>
      <c r="AW104" s="1151"/>
      <c r="AX104" s="1246"/>
      <c r="AY104" s="1246"/>
      <c r="AZ104" s="1246"/>
      <c r="BA104" s="1246"/>
      <c r="BB104" s="1246"/>
      <c r="BC104" s="1246"/>
      <c r="BD104" s="1246"/>
      <c r="BE104" s="1246"/>
      <c r="BF104" s="1246"/>
      <c r="BG104" s="1246"/>
      <c r="BH104" s="1246"/>
      <c r="BI104" s="1246"/>
      <c r="BJ104" s="1246"/>
      <c r="BK104" s="1246"/>
    </row>
    <row r="105" spans="2:63" s="742" customFormat="1">
      <c r="B105" s="2277"/>
      <c r="D105" s="1247"/>
      <c r="E105" s="1247"/>
      <c r="F105" s="1247"/>
      <c r="G105" s="1247"/>
      <c r="H105" s="1247"/>
      <c r="I105" s="1247"/>
      <c r="J105" s="1247"/>
      <c r="K105" s="1247"/>
      <c r="L105" s="1247"/>
      <c r="M105" s="1247"/>
      <c r="N105" s="1247"/>
      <c r="O105" s="1247"/>
      <c r="P105" s="1247"/>
      <c r="Q105" s="1247"/>
      <c r="R105" s="1247"/>
      <c r="S105" s="1247"/>
      <c r="T105" s="1247"/>
      <c r="U105" s="1247"/>
      <c r="V105" s="1151"/>
      <c r="W105" s="1151"/>
      <c r="X105" s="1151"/>
      <c r="Y105" s="1151"/>
      <c r="Z105" s="1151"/>
      <c r="AA105" s="1151"/>
      <c r="AB105" s="1151"/>
      <c r="AC105" s="1151"/>
      <c r="AD105" s="1151"/>
      <c r="AE105" s="1151"/>
      <c r="AF105" s="1151"/>
      <c r="AG105" s="1151"/>
      <c r="AH105" s="1151"/>
      <c r="AI105" s="1151"/>
      <c r="AJ105" s="1151"/>
      <c r="AK105" s="1151"/>
      <c r="AL105" s="1151"/>
      <c r="AM105" s="1151"/>
      <c r="AN105" s="1151"/>
      <c r="AO105" s="1151"/>
      <c r="AP105" s="1151"/>
      <c r="AQ105" s="1151"/>
      <c r="AR105" s="1151"/>
      <c r="AS105" s="1151"/>
      <c r="AT105" s="1151"/>
      <c r="AU105" s="1151"/>
      <c r="AV105" s="1151"/>
      <c r="AW105" s="1151"/>
      <c r="AX105" s="1246"/>
      <c r="AY105" s="1246"/>
      <c r="AZ105" s="1246"/>
      <c r="BA105" s="1246"/>
      <c r="BB105" s="1246"/>
      <c r="BC105" s="1246"/>
      <c r="BD105" s="1246"/>
      <c r="BE105" s="1246"/>
      <c r="BF105" s="1246"/>
      <c r="BG105" s="1246"/>
      <c r="BH105" s="1246"/>
      <c r="BI105" s="1246"/>
      <c r="BJ105" s="1246"/>
      <c r="BK105" s="1246"/>
    </row>
    <row r="106" spans="2:63" s="742" customFormat="1">
      <c r="B106" s="2277"/>
      <c r="D106" s="1247"/>
      <c r="E106" s="1247"/>
      <c r="F106" s="1247"/>
      <c r="G106" s="1247"/>
      <c r="H106" s="1247"/>
      <c r="I106" s="1247"/>
      <c r="J106" s="1247"/>
      <c r="K106" s="1247"/>
      <c r="L106" s="1247"/>
      <c r="M106" s="1247"/>
      <c r="N106" s="1247"/>
      <c r="O106" s="1247"/>
      <c r="P106" s="1247"/>
      <c r="Q106" s="1247"/>
      <c r="R106" s="1247"/>
      <c r="S106" s="1247"/>
      <c r="T106" s="1247"/>
      <c r="U106" s="1247"/>
      <c r="V106" s="1151"/>
      <c r="W106" s="1151"/>
      <c r="X106" s="1151"/>
      <c r="Y106" s="1151"/>
      <c r="Z106" s="1151"/>
      <c r="AA106" s="1151"/>
      <c r="AB106" s="1151"/>
      <c r="AC106" s="1151"/>
      <c r="AD106" s="1151"/>
      <c r="AE106" s="1151"/>
      <c r="AF106" s="1151"/>
      <c r="AG106" s="1151"/>
      <c r="AH106" s="1151"/>
      <c r="AI106" s="1151"/>
      <c r="AJ106" s="1151"/>
      <c r="AK106" s="1151"/>
      <c r="AL106" s="1151"/>
      <c r="AM106" s="1151"/>
      <c r="AN106" s="1151"/>
      <c r="AO106" s="1151"/>
      <c r="AP106" s="1151"/>
      <c r="AQ106" s="1151"/>
      <c r="AR106" s="1151"/>
      <c r="AS106" s="1151"/>
      <c r="AT106" s="1151"/>
      <c r="AU106" s="1151"/>
      <c r="AV106" s="1151"/>
      <c r="AW106" s="1151"/>
      <c r="AX106" s="1246"/>
      <c r="AY106" s="1246"/>
      <c r="AZ106" s="1246"/>
      <c r="BA106" s="1246"/>
      <c r="BB106" s="1246"/>
      <c r="BC106" s="1246"/>
      <c r="BD106" s="1246"/>
      <c r="BE106" s="1246"/>
      <c r="BF106" s="1246"/>
      <c r="BG106" s="1246"/>
      <c r="BH106" s="1246"/>
      <c r="BI106" s="1246"/>
      <c r="BJ106" s="1246"/>
      <c r="BK106" s="1246"/>
    </row>
    <row r="107" spans="2:63" s="742" customFormat="1">
      <c r="B107" s="2277"/>
      <c r="D107" s="1247"/>
      <c r="E107" s="1247"/>
      <c r="F107" s="1247"/>
      <c r="G107" s="1247"/>
      <c r="H107" s="1247"/>
      <c r="I107" s="1247"/>
      <c r="J107" s="1247"/>
      <c r="K107" s="1247"/>
      <c r="L107" s="1247"/>
      <c r="M107" s="1247"/>
      <c r="N107" s="1247"/>
      <c r="O107" s="1247"/>
      <c r="P107" s="1247"/>
      <c r="Q107" s="1247"/>
      <c r="R107" s="1247"/>
      <c r="S107" s="1247"/>
      <c r="T107" s="1247"/>
      <c r="U107" s="1247"/>
      <c r="V107" s="1151"/>
      <c r="W107" s="1151"/>
      <c r="X107" s="1151"/>
      <c r="Y107" s="1151"/>
      <c r="Z107" s="1151"/>
      <c r="AA107" s="1151"/>
      <c r="AB107" s="1151"/>
      <c r="AC107" s="1151"/>
      <c r="AD107" s="1151"/>
      <c r="AE107" s="1151"/>
      <c r="AF107" s="1151"/>
      <c r="AG107" s="1151"/>
      <c r="AH107" s="1151"/>
      <c r="AI107" s="1151"/>
      <c r="AJ107" s="1151"/>
      <c r="AK107" s="1151"/>
      <c r="AL107" s="1151"/>
      <c r="AM107" s="1151"/>
      <c r="AN107" s="1151"/>
      <c r="AO107" s="1151"/>
      <c r="AP107" s="1151"/>
      <c r="AQ107" s="1151"/>
      <c r="AR107" s="1151"/>
      <c r="AS107" s="1151"/>
      <c r="AT107" s="1151"/>
      <c r="AU107" s="1151"/>
      <c r="AV107" s="1151"/>
      <c r="AW107" s="1151"/>
      <c r="AX107" s="1246"/>
      <c r="AY107" s="1246"/>
      <c r="AZ107" s="1246"/>
      <c r="BA107" s="1246"/>
      <c r="BB107" s="1246"/>
      <c r="BC107" s="1246"/>
      <c r="BD107" s="1246"/>
      <c r="BE107" s="1246"/>
      <c r="BF107" s="1246"/>
      <c r="BG107" s="1246"/>
      <c r="BH107" s="1246"/>
      <c r="BI107" s="1246"/>
      <c r="BJ107" s="1246"/>
      <c r="BK107" s="1246"/>
    </row>
    <row r="108" spans="2:63" s="742" customFormat="1">
      <c r="B108" s="2277"/>
      <c r="D108" s="1247"/>
      <c r="E108" s="1247"/>
      <c r="F108" s="1247"/>
      <c r="G108" s="1247"/>
      <c r="H108" s="1247"/>
      <c r="I108" s="1247"/>
      <c r="J108" s="1247"/>
      <c r="K108" s="1247"/>
      <c r="L108" s="1247"/>
      <c r="M108" s="1247"/>
      <c r="N108" s="1247"/>
      <c r="O108" s="1247"/>
      <c r="P108" s="1247"/>
      <c r="Q108" s="1247"/>
      <c r="R108" s="1247"/>
      <c r="S108" s="1247"/>
      <c r="T108" s="1247"/>
      <c r="U108" s="1247"/>
      <c r="V108" s="1151"/>
      <c r="W108" s="1151"/>
      <c r="X108" s="1151"/>
      <c r="Y108" s="1151"/>
      <c r="Z108" s="1151"/>
      <c r="AA108" s="1151"/>
      <c r="AB108" s="1151"/>
      <c r="AC108" s="1151"/>
      <c r="AD108" s="1151"/>
      <c r="AE108" s="1151"/>
      <c r="AF108" s="1151"/>
      <c r="AG108" s="1151"/>
      <c r="AH108" s="1151"/>
      <c r="AI108" s="1151"/>
      <c r="AJ108" s="1151"/>
      <c r="AK108" s="1151"/>
      <c r="AL108" s="1151"/>
      <c r="AM108" s="1151"/>
      <c r="AN108" s="1151"/>
      <c r="AO108" s="1151"/>
      <c r="AP108" s="1151"/>
      <c r="AQ108" s="1151"/>
      <c r="AR108" s="1151"/>
      <c r="AS108" s="1151"/>
      <c r="AT108" s="1151"/>
      <c r="AU108" s="1151"/>
      <c r="AV108" s="1151"/>
      <c r="AW108" s="1151"/>
      <c r="AX108" s="1246"/>
      <c r="AY108" s="1246"/>
      <c r="AZ108" s="1246"/>
      <c r="BA108" s="1246"/>
      <c r="BB108" s="1246"/>
      <c r="BC108" s="1246"/>
      <c r="BD108" s="1246"/>
      <c r="BE108" s="1246"/>
      <c r="BF108" s="1246"/>
      <c r="BG108" s="1246"/>
      <c r="BH108" s="1246"/>
      <c r="BI108" s="1246"/>
      <c r="BJ108" s="1246"/>
      <c r="BK108" s="1246"/>
    </row>
    <row r="109" spans="2:63" s="742" customFormat="1">
      <c r="B109" s="2277"/>
      <c r="D109" s="1247"/>
      <c r="E109" s="1247"/>
      <c r="F109" s="1247"/>
      <c r="G109" s="1247"/>
      <c r="H109" s="1247"/>
      <c r="I109" s="1247"/>
      <c r="J109" s="1247"/>
      <c r="K109" s="1247"/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151"/>
      <c r="W109" s="1151"/>
      <c r="X109" s="1151"/>
      <c r="Y109" s="1151"/>
      <c r="Z109" s="1151"/>
      <c r="AA109" s="1151"/>
      <c r="AB109" s="1151"/>
      <c r="AC109" s="1151"/>
      <c r="AD109" s="1151"/>
      <c r="AE109" s="1151"/>
      <c r="AF109" s="1151"/>
      <c r="AG109" s="1151"/>
      <c r="AH109" s="1151"/>
      <c r="AI109" s="1151"/>
      <c r="AJ109" s="1151"/>
      <c r="AK109" s="1151"/>
      <c r="AL109" s="1151"/>
      <c r="AM109" s="1151"/>
      <c r="AN109" s="1151"/>
      <c r="AO109" s="1151"/>
      <c r="AP109" s="1151"/>
      <c r="AQ109" s="1151"/>
      <c r="AR109" s="1151"/>
      <c r="AS109" s="1151"/>
      <c r="AT109" s="1151"/>
      <c r="AU109" s="1151"/>
      <c r="AV109" s="1151"/>
      <c r="AW109" s="1151"/>
      <c r="AX109" s="1246"/>
      <c r="AY109" s="1246"/>
      <c r="AZ109" s="1246"/>
      <c r="BA109" s="1246"/>
      <c r="BB109" s="1246"/>
      <c r="BC109" s="1246"/>
      <c r="BD109" s="1246"/>
      <c r="BE109" s="1246"/>
      <c r="BF109" s="1246"/>
      <c r="BG109" s="1246"/>
      <c r="BH109" s="1246"/>
      <c r="BI109" s="1246"/>
      <c r="BJ109" s="1246"/>
      <c r="BK109" s="1246"/>
    </row>
    <row r="110" spans="2:63" s="742" customFormat="1">
      <c r="B110" s="2277"/>
      <c r="D110" s="1247"/>
      <c r="E110" s="1247"/>
      <c r="F110" s="1247"/>
      <c r="G110" s="1247"/>
      <c r="H110" s="1247"/>
      <c r="I110" s="1247"/>
      <c r="J110" s="1247"/>
      <c r="K110" s="1247"/>
      <c r="L110" s="1247"/>
      <c r="M110" s="1247"/>
      <c r="N110" s="1247"/>
      <c r="O110" s="1247"/>
      <c r="P110" s="1247"/>
      <c r="Q110" s="1247"/>
      <c r="R110" s="1247"/>
      <c r="S110" s="1247"/>
      <c r="T110" s="1247"/>
      <c r="U110" s="1247"/>
      <c r="V110" s="1151"/>
      <c r="W110" s="1151"/>
      <c r="X110" s="1151"/>
      <c r="Y110" s="1151"/>
      <c r="Z110" s="1151"/>
      <c r="AA110" s="1151"/>
      <c r="AB110" s="1151"/>
      <c r="AC110" s="1151"/>
      <c r="AD110" s="1151"/>
      <c r="AE110" s="1151"/>
      <c r="AF110" s="1151"/>
      <c r="AG110" s="1151"/>
      <c r="AH110" s="1151"/>
      <c r="AI110" s="1151"/>
      <c r="AJ110" s="1151"/>
      <c r="AK110" s="1151"/>
      <c r="AL110" s="1151"/>
      <c r="AM110" s="1151"/>
      <c r="AN110" s="1151"/>
      <c r="AO110" s="1151"/>
      <c r="AP110" s="1151"/>
      <c r="AQ110" s="1151"/>
      <c r="AR110" s="1151"/>
      <c r="AS110" s="1151"/>
      <c r="AT110" s="1151"/>
      <c r="AU110" s="1151"/>
      <c r="AV110" s="1151"/>
      <c r="AW110" s="1151"/>
      <c r="AX110" s="1246"/>
      <c r="AY110" s="1246"/>
      <c r="AZ110" s="1246"/>
      <c r="BA110" s="1246"/>
      <c r="BB110" s="1246"/>
      <c r="BC110" s="1246"/>
      <c r="BD110" s="1246"/>
      <c r="BE110" s="1246"/>
      <c r="BF110" s="1246"/>
      <c r="BG110" s="1246"/>
      <c r="BH110" s="1246"/>
      <c r="BI110" s="1246"/>
      <c r="BJ110" s="1246"/>
      <c r="BK110" s="1246"/>
    </row>
    <row r="111" spans="2:63" s="742" customFormat="1">
      <c r="V111" s="1151"/>
      <c r="W111" s="1151"/>
      <c r="X111" s="1151"/>
      <c r="Y111" s="1151"/>
      <c r="Z111" s="1151"/>
      <c r="AA111" s="1151"/>
      <c r="AB111" s="1151"/>
      <c r="AC111" s="1151"/>
      <c r="AD111" s="1151"/>
      <c r="AE111" s="1151"/>
      <c r="AF111" s="1151"/>
      <c r="AG111" s="1151"/>
      <c r="AH111" s="1151"/>
      <c r="AI111" s="1151"/>
      <c r="AJ111" s="1151"/>
      <c r="AK111" s="1151"/>
      <c r="AL111" s="1151"/>
      <c r="AM111" s="1151"/>
      <c r="AN111" s="1151"/>
      <c r="AO111" s="1151"/>
      <c r="AP111" s="1151"/>
      <c r="AQ111" s="1151"/>
      <c r="AR111" s="1151"/>
      <c r="AS111" s="1151"/>
      <c r="AT111" s="1151"/>
      <c r="AU111" s="1151"/>
      <c r="AV111" s="1151"/>
      <c r="AW111" s="1151"/>
      <c r="AX111" s="1246"/>
      <c r="AY111" s="1246"/>
      <c r="AZ111" s="1246"/>
      <c r="BA111" s="1246"/>
      <c r="BB111" s="1246"/>
      <c r="BC111" s="1246"/>
      <c r="BD111" s="1246"/>
      <c r="BE111" s="1246"/>
      <c r="BF111" s="1246"/>
      <c r="BG111" s="1246"/>
      <c r="BH111" s="1246"/>
      <c r="BI111" s="1246"/>
      <c r="BJ111" s="1246"/>
      <c r="BK111" s="1246"/>
    </row>
    <row r="112" spans="2:63" s="742" customFormat="1">
      <c r="V112" s="1151"/>
      <c r="W112" s="1151"/>
      <c r="X112" s="1151"/>
      <c r="Y112" s="1151"/>
      <c r="Z112" s="1151"/>
      <c r="AA112" s="1151"/>
      <c r="AB112" s="1151"/>
      <c r="AC112" s="1151"/>
      <c r="AD112" s="1151"/>
      <c r="AE112" s="1151"/>
      <c r="AF112" s="1151"/>
      <c r="AG112" s="1151"/>
      <c r="AH112" s="1151"/>
      <c r="AI112" s="1151"/>
      <c r="AJ112" s="1151"/>
      <c r="AK112" s="1151"/>
      <c r="AL112" s="1151"/>
      <c r="AM112" s="1151"/>
      <c r="AN112" s="1151"/>
      <c r="AO112" s="1151"/>
      <c r="AP112" s="1151"/>
      <c r="AQ112" s="1151"/>
      <c r="AR112" s="1151"/>
      <c r="AS112" s="1151"/>
      <c r="AT112" s="1151"/>
      <c r="AU112" s="1151"/>
      <c r="AV112" s="1151"/>
      <c r="AW112" s="1151"/>
      <c r="AX112" s="1246"/>
      <c r="AY112" s="1246"/>
      <c r="AZ112" s="1246"/>
      <c r="BA112" s="1246"/>
      <c r="BB112" s="1246"/>
      <c r="BC112" s="1246"/>
      <c r="BD112" s="1246"/>
      <c r="BE112" s="1246"/>
      <c r="BF112" s="1246"/>
      <c r="BG112" s="1246"/>
      <c r="BH112" s="1246"/>
      <c r="BI112" s="1246"/>
      <c r="BJ112" s="1246"/>
      <c r="BK112" s="1246"/>
    </row>
    <row r="113" spans="22:63" s="742" customFormat="1">
      <c r="V113" s="1151"/>
      <c r="W113" s="1151"/>
      <c r="X113" s="1151"/>
      <c r="Y113" s="1151"/>
      <c r="Z113" s="1151"/>
      <c r="AA113" s="1151"/>
      <c r="AB113" s="1151"/>
      <c r="AC113" s="1151"/>
      <c r="AD113" s="1151"/>
      <c r="AE113" s="1151"/>
      <c r="AF113" s="1151"/>
      <c r="AG113" s="1151"/>
      <c r="AH113" s="1151"/>
      <c r="AI113" s="1151"/>
      <c r="AJ113" s="1151"/>
      <c r="AK113" s="1151"/>
      <c r="AL113" s="1151"/>
      <c r="AM113" s="1151"/>
      <c r="AN113" s="1151"/>
      <c r="AO113" s="1151"/>
      <c r="AP113" s="1151"/>
      <c r="AQ113" s="1151"/>
      <c r="AR113" s="1151"/>
      <c r="AS113" s="1151"/>
      <c r="AT113" s="1151"/>
      <c r="AU113" s="1151"/>
      <c r="AV113" s="1151"/>
      <c r="AW113" s="1151"/>
      <c r="AX113" s="1246"/>
      <c r="AY113" s="1246"/>
      <c r="AZ113" s="1246"/>
      <c r="BA113" s="1246"/>
      <c r="BB113" s="1246"/>
      <c r="BC113" s="1246"/>
      <c r="BD113" s="1246"/>
      <c r="BE113" s="1246"/>
      <c r="BF113" s="1246"/>
      <c r="BG113" s="1246"/>
      <c r="BH113" s="1246"/>
      <c r="BI113" s="1246"/>
      <c r="BJ113" s="1246"/>
      <c r="BK113" s="1246"/>
    </row>
    <row r="114" spans="22:63" s="742" customFormat="1">
      <c r="V114" s="1151"/>
      <c r="W114" s="1151"/>
      <c r="X114" s="1151"/>
      <c r="Y114" s="1151"/>
      <c r="Z114" s="1151"/>
      <c r="AA114" s="1151"/>
      <c r="AB114" s="1151"/>
      <c r="AC114" s="1151"/>
      <c r="AD114" s="1151"/>
      <c r="AE114" s="1151"/>
      <c r="AF114" s="1151"/>
      <c r="AG114" s="1151"/>
      <c r="AH114" s="1151"/>
      <c r="AI114" s="1151"/>
      <c r="AJ114" s="1151"/>
      <c r="AK114" s="1151"/>
      <c r="AL114" s="1151"/>
      <c r="AM114" s="1151"/>
      <c r="AN114" s="1151"/>
      <c r="AO114" s="1151"/>
      <c r="AP114" s="1151"/>
      <c r="AQ114" s="1151"/>
      <c r="AR114" s="1151"/>
      <c r="AS114" s="1151"/>
      <c r="AT114" s="1151"/>
      <c r="AU114" s="1151"/>
      <c r="AV114" s="1151"/>
      <c r="AW114" s="1151"/>
      <c r="AX114" s="1246"/>
      <c r="AY114" s="1246"/>
      <c r="AZ114" s="1246"/>
      <c r="BA114" s="1246"/>
      <c r="BB114" s="1246"/>
      <c r="BC114" s="1246"/>
      <c r="BD114" s="1246"/>
      <c r="BE114" s="1246"/>
      <c r="BF114" s="1246"/>
      <c r="BG114" s="1246"/>
      <c r="BH114" s="1246"/>
      <c r="BI114" s="1246"/>
      <c r="BJ114" s="1246"/>
      <c r="BK114" s="1246"/>
    </row>
    <row r="115" spans="22:63" s="742" customFormat="1">
      <c r="V115" s="1151"/>
      <c r="W115" s="1151"/>
      <c r="X115" s="1151"/>
      <c r="Y115" s="1151"/>
      <c r="Z115" s="1151"/>
      <c r="AA115" s="1151"/>
      <c r="AB115" s="1151"/>
      <c r="AC115" s="1151"/>
      <c r="AD115" s="1151"/>
      <c r="AE115" s="1151"/>
      <c r="AF115" s="1151"/>
      <c r="AG115" s="1151"/>
      <c r="AH115" s="1151"/>
      <c r="AI115" s="1151"/>
      <c r="AJ115" s="1151"/>
      <c r="AK115" s="1151"/>
      <c r="AL115" s="1151"/>
      <c r="AM115" s="1151"/>
      <c r="AN115" s="1151"/>
      <c r="AO115" s="1151"/>
      <c r="AP115" s="1151"/>
      <c r="AQ115" s="1151"/>
      <c r="AR115" s="1151"/>
      <c r="AS115" s="1151"/>
      <c r="AT115" s="1151"/>
      <c r="AU115" s="1151"/>
      <c r="AV115" s="1151"/>
      <c r="AW115" s="1151"/>
      <c r="AX115" s="1246"/>
      <c r="AY115" s="1246"/>
      <c r="AZ115" s="1246"/>
      <c r="BA115" s="1246"/>
      <c r="BB115" s="1246"/>
      <c r="BC115" s="1246"/>
      <c r="BD115" s="1246"/>
      <c r="BE115" s="1246"/>
      <c r="BF115" s="1246"/>
      <c r="BG115" s="1246"/>
      <c r="BH115" s="1246"/>
      <c r="BI115" s="1246"/>
      <c r="BJ115" s="1246"/>
      <c r="BK115" s="1246"/>
    </row>
    <row r="116" spans="22:63" s="742" customFormat="1">
      <c r="V116" s="1151"/>
      <c r="W116" s="1151"/>
      <c r="X116" s="1151"/>
      <c r="Y116" s="1151"/>
      <c r="Z116" s="1151"/>
      <c r="AA116" s="1151"/>
      <c r="AB116" s="1151"/>
      <c r="AC116" s="1151"/>
      <c r="AD116" s="1151"/>
      <c r="AE116" s="1151"/>
      <c r="AF116" s="1151"/>
      <c r="AG116" s="1151"/>
      <c r="AH116" s="1151"/>
      <c r="AI116" s="1151"/>
      <c r="AJ116" s="1151"/>
      <c r="AK116" s="1151"/>
      <c r="AL116" s="1151"/>
      <c r="AM116" s="1151"/>
      <c r="AN116" s="1151"/>
      <c r="AO116" s="1151"/>
      <c r="AP116" s="1151"/>
      <c r="AQ116" s="1151"/>
      <c r="AR116" s="1151"/>
      <c r="AS116" s="1151"/>
      <c r="AT116" s="1151"/>
      <c r="AU116" s="1151"/>
      <c r="AV116" s="1151"/>
      <c r="AW116" s="1151"/>
      <c r="AX116" s="1246"/>
      <c r="AY116" s="1246"/>
      <c r="AZ116" s="1246"/>
      <c r="BA116" s="1246"/>
      <c r="BB116" s="1246"/>
      <c r="BC116" s="1246"/>
      <c r="BD116" s="1246"/>
      <c r="BE116" s="1246"/>
      <c r="BF116" s="1246"/>
      <c r="BG116" s="1246"/>
      <c r="BH116" s="1246"/>
      <c r="BI116" s="1246"/>
      <c r="BJ116" s="1246"/>
      <c r="BK116" s="1246"/>
    </row>
    <row r="117" spans="22:63" s="742" customFormat="1">
      <c r="V117" s="1151"/>
      <c r="W117" s="1151"/>
      <c r="X117" s="1151"/>
      <c r="Y117" s="1151"/>
      <c r="Z117" s="1151"/>
      <c r="AA117" s="1151"/>
      <c r="AB117" s="1151"/>
      <c r="AC117" s="1151"/>
      <c r="AD117" s="1151"/>
      <c r="AE117" s="1151"/>
      <c r="AF117" s="1151"/>
      <c r="AG117" s="1151"/>
      <c r="AH117" s="1151"/>
      <c r="AI117" s="1151"/>
      <c r="AJ117" s="1151"/>
      <c r="AK117" s="1151"/>
      <c r="AL117" s="1151"/>
      <c r="AM117" s="1151"/>
      <c r="AN117" s="1151"/>
      <c r="AO117" s="1151"/>
      <c r="AP117" s="1151"/>
      <c r="AQ117" s="1151"/>
      <c r="AR117" s="1151"/>
      <c r="AS117" s="1151"/>
      <c r="AT117" s="1151"/>
      <c r="AU117" s="1151"/>
      <c r="AV117" s="1151"/>
      <c r="AW117" s="1151"/>
      <c r="AX117" s="1246"/>
      <c r="AY117" s="1246"/>
      <c r="AZ117" s="1246"/>
      <c r="BA117" s="1246"/>
      <c r="BB117" s="1246"/>
      <c r="BC117" s="1246"/>
      <c r="BD117" s="1246"/>
      <c r="BE117" s="1246"/>
      <c r="BF117" s="1246"/>
      <c r="BG117" s="1246"/>
      <c r="BH117" s="1246"/>
      <c r="BI117" s="1246"/>
      <c r="BJ117" s="1246"/>
      <c r="BK117" s="1246"/>
    </row>
    <row r="118" spans="22:63" s="742" customFormat="1">
      <c r="V118" s="1151"/>
      <c r="W118" s="1151"/>
      <c r="X118" s="1151"/>
      <c r="Y118" s="1151"/>
      <c r="Z118" s="1151"/>
      <c r="AA118" s="1151"/>
      <c r="AB118" s="1151"/>
      <c r="AC118" s="1151"/>
      <c r="AD118" s="1151"/>
      <c r="AE118" s="1151"/>
      <c r="AF118" s="1151"/>
      <c r="AG118" s="1151"/>
      <c r="AH118" s="1151"/>
      <c r="AI118" s="1151"/>
      <c r="AJ118" s="1151"/>
      <c r="AK118" s="1151"/>
      <c r="AL118" s="1151"/>
      <c r="AM118" s="1151"/>
      <c r="AN118" s="1151"/>
      <c r="AO118" s="1151"/>
      <c r="AP118" s="1151"/>
      <c r="AQ118" s="1151"/>
      <c r="AR118" s="1151"/>
      <c r="AS118" s="1151"/>
      <c r="AT118" s="1151"/>
      <c r="AU118" s="1151"/>
      <c r="AV118" s="1151"/>
      <c r="AW118" s="1151"/>
      <c r="AX118" s="1246"/>
      <c r="AY118" s="1246"/>
      <c r="AZ118" s="1246"/>
      <c r="BA118" s="1246"/>
      <c r="BB118" s="1246"/>
      <c r="BC118" s="1246"/>
      <c r="BD118" s="1246"/>
      <c r="BE118" s="1246"/>
      <c r="BF118" s="1246"/>
      <c r="BG118" s="1246"/>
      <c r="BH118" s="1246"/>
      <c r="BI118" s="1246"/>
      <c r="BJ118" s="1246"/>
      <c r="BK118" s="1246"/>
    </row>
    <row r="119" spans="22:63" s="742" customFormat="1">
      <c r="V119" s="1151"/>
      <c r="W119" s="1151"/>
      <c r="X119" s="1151"/>
      <c r="Y119" s="1151"/>
      <c r="Z119" s="1151"/>
      <c r="AA119" s="1151"/>
      <c r="AB119" s="1151"/>
      <c r="AC119" s="1151"/>
      <c r="AD119" s="1151"/>
      <c r="AE119" s="1151"/>
      <c r="AF119" s="1151"/>
      <c r="AG119" s="1151"/>
      <c r="AH119" s="1151"/>
      <c r="AI119" s="1151"/>
      <c r="AJ119" s="1151"/>
      <c r="AK119" s="1151"/>
      <c r="AL119" s="1151"/>
      <c r="AM119" s="1151"/>
      <c r="AN119" s="1151"/>
      <c r="AO119" s="1151"/>
      <c r="AP119" s="1151"/>
      <c r="AQ119" s="1151"/>
      <c r="AR119" s="1151"/>
      <c r="AS119" s="1151"/>
      <c r="AT119" s="1151"/>
      <c r="AU119" s="1151"/>
      <c r="AV119" s="1151"/>
      <c r="AW119" s="1151"/>
      <c r="AX119" s="1246"/>
      <c r="AY119" s="1246"/>
      <c r="AZ119" s="1246"/>
      <c r="BA119" s="1246"/>
      <c r="BB119" s="1246"/>
      <c r="BC119" s="1246"/>
      <c r="BD119" s="1246"/>
      <c r="BE119" s="1246"/>
      <c r="BF119" s="1246"/>
      <c r="BG119" s="1246"/>
      <c r="BH119" s="1246"/>
      <c r="BI119" s="1246"/>
      <c r="BJ119" s="1246"/>
      <c r="BK119" s="1246"/>
    </row>
    <row r="120" spans="22:63" s="742" customFormat="1">
      <c r="V120" s="1151"/>
      <c r="W120" s="1151"/>
      <c r="X120" s="1151"/>
      <c r="Y120" s="1151"/>
      <c r="Z120" s="1151"/>
      <c r="AA120" s="1151"/>
      <c r="AB120" s="1151"/>
      <c r="AC120" s="1151"/>
      <c r="AD120" s="1151"/>
      <c r="AE120" s="1151"/>
      <c r="AF120" s="1151"/>
      <c r="AG120" s="1151"/>
      <c r="AH120" s="1151"/>
      <c r="AI120" s="1151"/>
      <c r="AJ120" s="1151"/>
      <c r="AK120" s="1151"/>
      <c r="AL120" s="1151"/>
      <c r="AM120" s="1151"/>
      <c r="AN120" s="1151"/>
      <c r="AO120" s="1151"/>
      <c r="AP120" s="1151"/>
      <c r="AQ120" s="1151"/>
      <c r="AR120" s="1151"/>
      <c r="AS120" s="1151"/>
      <c r="AT120" s="1151"/>
      <c r="AU120" s="1151"/>
      <c r="AV120" s="1151"/>
      <c r="AW120" s="1151"/>
      <c r="AX120" s="1246"/>
      <c r="AY120" s="1246"/>
      <c r="AZ120" s="1246"/>
      <c r="BA120" s="1246"/>
      <c r="BB120" s="1246"/>
      <c r="BC120" s="1246"/>
      <c r="BD120" s="1246"/>
      <c r="BE120" s="1246"/>
      <c r="BF120" s="1246"/>
      <c r="BG120" s="1246"/>
      <c r="BH120" s="1246"/>
      <c r="BI120" s="1246"/>
      <c r="BJ120" s="1246"/>
      <c r="BK120" s="1246"/>
    </row>
    <row r="121" spans="22:63" s="742" customFormat="1">
      <c r="V121" s="1151"/>
      <c r="W121" s="1151"/>
      <c r="X121" s="1151"/>
      <c r="Y121" s="1151"/>
      <c r="Z121" s="1151"/>
      <c r="AA121" s="1151"/>
      <c r="AB121" s="1151"/>
      <c r="AC121" s="1151"/>
      <c r="AD121" s="1151"/>
      <c r="AE121" s="1151"/>
      <c r="AF121" s="1151"/>
      <c r="AG121" s="1151"/>
      <c r="AH121" s="1151"/>
      <c r="AI121" s="1151"/>
      <c r="AJ121" s="1151"/>
      <c r="AK121" s="1151"/>
      <c r="AL121" s="1151"/>
      <c r="AM121" s="1151"/>
      <c r="AN121" s="1151"/>
      <c r="AO121" s="1151"/>
      <c r="AP121" s="1151"/>
      <c r="AQ121" s="1151"/>
      <c r="AR121" s="1151"/>
      <c r="AS121" s="1151"/>
      <c r="AT121" s="1151"/>
      <c r="AU121" s="1151"/>
      <c r="AV121" s="1151"/>
      <c r="AW121" s="1151"/>
      <c r="AX121" s="1246"/>
      <c r="AY121" s="1246"/>
      <c r="AZ121" s="1246"/>
      <c r="BA121" s="1246"/>
      <c r="BB121" s="1246"/>
      <c r="BC121" s="1246"/>
      <c r="BD121" s="1246"/>
      <c r="BE121" s="1246"/>
      <c r="BF121" s="1246"/>
      <c r="BG121" s="1246"/>
      <c r="BH121" s="1246"/>
      <c r="BI121" s="1246"/>
      <c r="BJ121" s="1246"/>
      <c r="BK121" s="1246"/>
    </row>
    <row r="122" spans="22:63" s="742" customFormat="1">
      <c r="V122" s="1151"/>
      <c r="W122" s="1151"/>
      <c r="X122" s="1151"/>
      <c r="Y122" s="1151"/>
      <c r="Z122" s="1151"/>
      <c r="AA122" s="1151"/>
      <c r="AB122" s="1151"/>
      <c r="AC122" s="1151"/>
      <c r="AD122" s="1151"/>
      <c r="AE122" s="1151"/>
      <c r="AF122" s="1151"/>
      <c r="AG122" s="1151"/>
      <c r="AH122" s="1151"/>
      <c r="AI122" s="1151"/>
      <c r="AJ122" s="1151"/>
      <c r="AK122" s="1151"/>
      <c r="AL122" s="1151"/>
      <c r="AM122" s="1151"/>
      <c r="AN122" s="1151"/>
      <c r="AO122" s="1151"/>
      <c r="AP122" s="1151"/>
      <c r="AQ122" s="1151"/>
      <c r="AR122" s="1151"/>
      <c r="AS122" s="1151"/>
      <c r="AT122" s="1151"/>
      <c r="AU122" s="1151"/>
      <c r="AV122" s="1151"/>
      <c r="AW122" s="1151"/>
      <c r="AX122" s="1246"/>
      <c r="AY122" s="1246"/>
      <c r="AZ122" s="1246"/>
      <c r="BA122" s="1246"/>
      <c r="BB122" s="1246"/>
      <c r="BC122" s="1246"/>
      <c r="BD122" s="1246"/>
      <c r="BE122" s="1246"/>
      <c r="BF122" s="1246"/>
      <c r="BG122" s="1246"/>
      <c r="BH122" s="1246"/>
      <c r="BI122" s="1246"/>
      <c r="BJ122" s="1246"/>
      <c r="BK122" s="1246"/>
    </row>
    <row r="123" spans="22:63" s="742" customFormat="1">
      <c r="V123" s="1151"/>
      <c r="W123" s="1151"/>
      <c r="X123" s="1151"/>
      <c r="Y123" s="1151"/>
      <c r="Z123" s="1151"/>
      <c r="AA123" s="1151"/>
      <c r="AB123" s="1151"/>
      <c r="AC123" s="1151"/>
      <c r="AD123" s="1151"/>
      <c r="AE123" s="1151"/>
      <c r="AF123" s="1151"/>
      <c r="AG123" s="1151"/>
      <c r="AH123" s="1151"/>
      <c r="AI123" s="1151"/>
      <c r="AJ123" s="1151"/>
      <c r="AK123" s="1151"/>
      <c r="AL123" s="1151"/>
      <c r="AM123" s="1151"/>
      <c r="AN123" s="1151"/>
      <c r="AO123" s="1151"/>
      <c r="AP123" s="1151"/>
      <c r="AQ123" s="1151"/>
      <c r="AR123" s="1151"/>
      <c r="AS123" s="1151"/>
      <c r="AT123" s="1151"/>
      <c r="AU123" s="1151"/>
      <c r="AV123" s="1151"/>
      <c r="AW123" s="1151"/>
      <c r="AX123" s="1246"/>
      <c r="AY123" s="1246"/>
      <c r="AZ123" s="1246"/>
      <c r="BA123" s="1246"/>
      <c r="BB123" s="1246"/>
      <c r="BC123" s="1246"/>
      <c r="BD123" s="1246"/>
      <c r="BE123" s="1246"/>
      <c r="BF123" s="1246"/>
      <c r="BG123" s="1246"/>
      <c r="BH123" s="1246"/>
      <c r="BI123" s="1246"/>
      <c r="BJ123" s="1246"/>
      <c r="BK123" s="1246"/>
    </row>
    <row r="124" spans="22:63" s="742" customFormat="1">
      <c r="V124" s="1151"/>
      <c r="W124" s="1151"/>
      <c r="X124" s="1151"/>
      <c r="Y124" s="1151"/>
      <c r="Z124" s="1151"/>
      <c r="AA124" s="1151"/>
      <c r="AB124" s="1151"/>
      <c r="AC124" s="1151"/>
      <c r="AD124" s="1151"/>
      <c r="AE124" s="1151"/>
      <c r="AF124" s="1151"/>
      <c r="AG124" s="1151"/>
      <c r="AH124" s="1151"/>
      <c r="AI124" s="1151"/>
      <c r="AJ124" s="1151"/>
      <c r="AK124" s="1151"/>
      <c r="AL124" s="1151"/>
      <c r="AM124" s="1151"/>
      <c r="AN124" s="1151"/>
      <c r="AO124" s="1151"/>
      <c r="AP124" s="1151"/>
      <c r="AQ124" s="1151"/>
      <c r="AR124" s="1151"/>
      <c r="AS124" s="1151"/>
      <c r="AT124" s="1151"/>
      <c r="AU124" s="1151"/>
      <c r="AV124" s="1151"/>
      <c r="AW124" s="1151"/>
      <c r="AX124" s="1246"/>
      <c r="AY124" s="1246"/>
      <c r="AZ124" s="1246"/>
      <c r="BA124" s="1246"/>
      <c r="BB124" s="1246"/>
      <c r="BC124" s="1246"/>
      <c r="BD124" s="1246"/>
      <c r="BE124" s="1246"/>
      <c r="BF124" s="1246"/>
      <c r="BG124" s="1246"/>
      <c r="BH124" s="1246"/>
      <c r="BI124" s="1246"/>
      <c r="BJ124" s="1246"/>
      <c r="BK124" s="1246"/>
    </row>
    <row r="125" spans="22:63" s="742" customFormat="1">
      <c r="V125" s="1151"/>
      <c r="W125" s="1151"/>
      <c r="X125" s="1151"/>
      <c r="Y125" s="1151"/>
      <c r="Z125" s="1151"/>
      <c r="AA125" s="1151"/>
      <c r="AB125" s="1151"/>
      <c r="AC125" s="1151"/>
      <c r="AD125" s="1151"/>
      <c r="AE125" s="1151"/>
      <c r="AF125" s="1151"/>
      <c r="AG125" s="1151"/>
      <c r="AH125" s="1151"/>
      <c r="AI125" s="1151"/>
      <c r="AJ125" s="1151"/>
      <c r="AK125" s="1151"/>
      <c r="AL125" s="1151"/>
      <c r="AM125" s="1151"/>
      <c r="AN125" s="1151"/>
      <c r="AO125" s="1151"/>
      <c r="AP125" s="1151"/>
      <c r="AQ125" s="1151"/>
      <c r="AR125" s="1151"/>
      <c r="AS125" s="1151"/>
      <c r="AT125" s="1151"/>
      <c r="AU125" s="1151"/>
      <c r="AV125" s="1151"/>
      <c r="AW125" s="1151"/>
      <c r="AX125" s="1246"/>
      <c r="AY125" s="1246"/>
      <c r="AZ125" s="1246"/>
      <c r="BA125" s="1246"/>
      <c r="BB125" s="1246"/>
      <c r="BC125" s="1246"/>
      <c r="BD125" s="1246"/>
      <c r="BE125" s="1246"/>
      <c r="BF125" s="1246"/>
      <c r="BG125" s="1246"/>
      <c r="BH125" s="1246"/>
      <c r="BI125" s="1246"/>
      <c r="BJ125" s="1246"/>
      <c r="BK125" s="1246"/>
    </row>
    <row r="126" spans="22:63" s="742" customFormat="1">
      <c r="V126" s="1151"/>
      <c r="W126" s="1151"/>
      <c r="X126" s="1151"/>
      <c r="Y126" s="1151"/>
      <c r="Z126" s="1151"/>
      <c r="AA126" s="1151"/>
      <c r="AB126" s="1151"/>
      <c r="AC126" s="1151"/>
      <c r="AD126" s="1151"/>
      <c r="AE126" s="1151"/>
      <c r="AF126" s="1151"/>
      <c r="AG126" s="1151"/>
      <c r="AH126" s="1151"/>
      <c r="AI126" s="1151"/>
      <c r="AJ126" s="1151"/>
      <c r="AK126" s="1151"/>
      <c r="AL126" s="1151"/>
      <c r="AM126" s="1151"/>
      <c r="AN126" s="1151"/>
      <c r="AO126" s="1151"/>
      <c r="AP126" s="1151"/>
      <c r="AQ126" s="1151"/>
      <c r="AR126" s="1151"/>
      <c r="AS126" s="1151"/>
      <c r="AT126" s="1151"/>
      <c r="AU126" s="1151"/>
      <c r="AV126" s="1151"/>
      <c r="AW126" s="1151"/>
      <c r="AX126" s="1246"/>
      <c r="AY126" s="1246"/>
      <c r="AZ126" s="1246"/>
      <c r="BA126" s="1246"/>
      <c r="BB126" s="1246"/>
      <c r="BC126" s="1246"/>
      <c r="BD126" s="1246"/>
      <c r="BE126" s="1246"/>
      <c r="BF126" s="1246"/>
      <c r="BG126" s="1246"/>
      <c r="BH126" s="1246"/>
      <c r="BI126" s="1246"/>
      <c r="BJ126" s="1246"/>
      <c r="BK126" s="1246"/>
    </row>
    <row r="127" spans="22:63" s="742" customFormat="1">
      <c r="V127" s="1151"/>
      <c r="W127" s="1151"/>
      <c r="X127" s="1151"/>
      <c r="Y127" s="1151"/>
      <c r="Z127" s="1151"/>
      <c r="AA127" s="1151"/>
      <c r="AB127" s="1151"/>
      <c r="AC127" s="1151"/>
      <c r="AD127" s="1151"/>
      <c r="AE127" s="1151"/>
      <c r="AF127" s="1151"/>
      <c r="AG127" s="1151"/>
      <c r="AH127" s="1151"/>
      <c r="AI127" s="1151"/>
      <c r="AJ127" s="1151"/>
      <c r="AK127" s="1151"/>
      <c r="AL127" s="1151"/>
      <c r="AM127" s="1151"/>
      <c r="AN127" s="1151"/>
      <c r="AO127" s="1151"/>
      <c r="AP127" s="1151"/>
      <c r="AQ127" s="1151"/>
      <c r="AR127" s="1151"/>
      <c r="AS127" s="1151"/>
      <c r="AT127" s="1151"/>
      <c r="AU127" s="1151"/>
      <c r="AV127" s="1151"/>
      <c r="AW127" s="1151"/>
      <c r="AX127" s="1246"/>
      <c r="AY127" s="1246"/>
      <c r="AZ127" s="1246"/>
      <c r="BA127" s="1246"/>
      <c r="BB127" s="1246"/>
      <c r="BC127" s="1246"/>
      <c r="BD127" s="1246"/>
      <c r="BE127" s="1246"/>
      <c r="BF127" s="1246"/>
      <c r="BG127" s="1246"/>
      <c r="BH127" s="1246"/>
      <c r="BI127" s="1246"/>
      <c r="BJ127" s="1246"/>
      <c r="BK127" s="1246"/>
    </row>
    <row r="128" spans="22:63" s="742" customFormat="1">
      <c r="V128" s="1151"/>
      <c r="W128" s="1151"/>
      <c r="X128" s="1151"/>
      <c r="Y128" s="1151"/>
      <c r="Z128" s="1151"/>
      <c r="AA128" s="1151"/>
      <c r="AB128" s="1151"/>
      <c r="AC128" s="1151"/>
      <c r="AD128" s="1151"/>
      <c r="AE128" s="1151"/>
      <c r="AF128" s="1151"/>
      <c r="AG128" s="1151"/>
      <c r="AH128" s="1151"/>
      <c r="AI128" s="1151"/>
      <c r="AJ128" s="1151"/>
      <c r="AK128" s="1151"/>
      <c r="AL128" s="1151"/>
      <c r="AM128" s="1151"/>
      <c r="AN128" s="1151"/>
      <c r="AO128" s="1151"/>
      <c r="AP128" s="1151"/>
      <c r="AQ128" s="1151"/>
      <c r="AR128" s="1151"/>
      <c r="AS128" s="1151"/>
      <c r="AT128" s="1151"/>
      <c r="AU128" s="1151"/>
      <c r="AV128" s="1151"/>
      <c r="AW128" s="1151"/>
      <c r="AX128" s="1246"/>
      <c r="AY128" s="1246"/>
      <c r="AZ128" s="1246"/>
      <c r="BA128" s="1246"/>
      <c r="BB128" s="1246"/>
      <c r="BC128" s="1246"/>
      <c r="BD128" s="1246"/>
      <c r="BE128" s="1246"/>
      <c r="BF128" s="1246"/>
      <c r="BG128" s="1246"/>
      <c r="BH128" s="1246"/>
      <c r="BI128" s="1246"/>
      <c r="BJ128" s="1246"/>
      <c r="BK128" s="1246"/>
    </row>
    <row r="129" spans="22:63" s="742" customFormat="1">
      <c r="V129" s="1151"/>
      <c r="W129" s="1151"/>
      <c r="X129" s="1151"/>
      <c r="Y129" s="1151"/>
      <c r="Z129" s="1151"/>
      <c r="AA129" s="1151"/>
      <c r="AB129" s="1151"/>
      <c r="AC129" s="1151"/>
      <c r="AD129" s="1151"/>
      <c r="AE129" s="1151"/>
      <c r="AF129" s="1151"/>
      <c r="AG129" s="1151"/>
      <c r="AH129" s="1151"/>
      <c r="AI129" s="1151"/>
      <c r="AJ129" s="1151"/>
      <c r="AK129" s="1151"/>
      <c r="AL129" s="1151"/>
      <c r="AM129" s="1151"/>
      <c r="AN129" s="1151"/>
      <c r="AO129" s="1151"/>
      <c r="AP129" s="1151"/>
      <c r="AQ129" s="1151"/>
      <c r="AR129" s="1151"/>
      <c r="AS129" s="1151"/>
      <c r="AT129" s="1151"/>
      <c r="AU129" s="1151"/>
      <c r="AV129" s="1151"/>
      <c r="AW129" s="1151"/>
      <c r="AX129" s="1246"/>
      <c r="AY129" s="1246"/>
      <c r="AZ129" s="1246"/>
      <c r="BA129" s="1246"/>
      <c r="BB129" s="1246"/>
      <c r="BC129" s="1246"/>
      <c r="BD129" s="1246"/>
      <c r="BE129" s="1246"/>
      <c r="BF129" s="1246"/>
      <c r="BG129" s="1246"/>
      <c r="BH129" s="1246"/>
      <c r="BI129" s="1246"/>
      <c r="BJ129" s="1246"/>
      <c r="BK129" s="1246"/>
    </row>
    <row r="130" spans="22:63" s="742" customFormat="1">
      <c r="V130" s="1151"/>
      <c r="W130" s="1151"/>
      <c r="X130" s="1151"/>
      <c r="Y130" s="1151"/>
      <c r="Z130" s="1151"/>
      <c r="AA130" s="1151"/>
      <c r="AB130" s="1151"/>
      <c r="AC130" s="1151"/>
      <c r="AD130" s="1151"/>
      <c r="AE130" s="1151"/>
      <c r="AF130" s="1151"/>
      <c r="AG130" s="1151"/>
      <c r="AH130" s="1151"/>
      <c r="AI130" s="1151"/>
      <c r="AJ130" s="1151"/>
      <c r="AK130" s="1151"/>
      <c r="AL130" s="1151"/>
      <c r="AM130" s="1151"/>
      <c r="AN130" s="1151"/>
      <c r="AO130" s="1151"/>
      <c r="AP130" s="1151"/>
      <c r="AQ130" s="1151"/>
      <c r="AR130" s="1151"/>
      <c r="AS130" s="1151"/>
      <c r="AT130" s="1151"/>
      <c r="AU130" s="1151"/>
      <c r="AV130" s="1151"/>
      <c r="AW130" s="1151"/>
      <c r="AX130" s="1246"/>
      <c r="AY130" s="1246"/>
      <c r="AZ130" s="1246"/>
      <c r="BA130" s="1246"/>
      <c r="BB130" s="1246"/>
      <c r="BC130" s="1246"/>
      <c r="BD130" s="1246"/>
      <c r="BE130" s="1246"/>
      <c r="BF130" s="1246"/>
      <c r="BG130" s="1246"/>
      <c r="BH130" s="1246"/>
      <c r="BI130" s="1246"/>
      <c r="BJ130" s="1246"/>
      <c r="BK130" s="1246"/>
    </row>
    <row r="131" spans="22:63" s="742" customFormat="1">
      <c r="V131" s="1151"/>
      <c r="W131" s="1151"/>
      <c r="X131" s="1151"/>
      <c r="Y131" s="1151"/>
      <c r="Z131" s="1151"/>
      <c r="AA131" s="1151"/>
      <c r="AB131" s="1151"/>
      <c r="AC131" s="1151"/>
      <c r="AD131" s="1151"/>
      <c r="AE131" s="1151"/>
      <c r="AF131" s="1151"/>
      <c r="AG131" s="1151"/>
      <c r="AH131" s="1151"/>
      <c r="AI131" s="1151"/>
      <c r="AJ131" s="1151"/>
      <c r="AK131" s="1151"/>
      <c r="AL131" s="1151"/>
      <c r="AM131" s="1151"/>
      <c r="AN131" s="1151"/>
      <c r="AO131" s="1151"/>
      <c r="AP131" s="1151"/>
      <c r="AQ131" s="1151"/>
      <c r="AR131" s="1151"/>
      <c r="AS131" s="1151"/>
      <c r="AT131" s="1151"/>
      <c r="AU131" s="1151"/>
      <c r="AV131" s="1151"/>
      <c r="AW131" s="1151"/>
      <c r="AX131" s="1246"/>
      <c r="AY131" s="1246"/>
      <c r="AZ131" s="1246"/>
      <c r="BA131" s="1246"/>
      <c r="BB131" s="1246"/>
      <c r="BC131" s="1246"/>
      <c r="BD131" s="1246"/>
      <c r="BE131" s="1246"/>
      <c r="BF131" s="1246"/>
      <c r="BG131" s="1246"/>
      <c r="BH131" s="1246"/>
      <c r="BI131" s="1246"/>
      <c r="BJ131" s="1246"/>
      <c r="BK131" s="1246"/>
    </row>
    <row r="132" spans="22:63" s="742" customFormat="1">
      <c r="V132" s="1151"/>
      <c r="W132" s="1151"/>
      <c r="X132" s="1151"/>
      <c r="Y132" s="1151"/>
      <c r="Z132" s="1151"/>
      <c r="AA132" s="1151"/>
      <c r="AB132" s="1151"/>
      <c r="AC132" s="1151"/>
      <c r="AD132" s="1151"/>
      <c r="AE132" s="1151"/>
      <c r="AF132" s="1151"/>
      <c r="AG132" s="1151"/>
      <c r="AH132" s="1151"/>
      <c r="AI132" s="1151"/>
      <c r="AJ132" s="1151"/>
      <c r="AK132" s="1151"/>
      <c r="AL132" s="1151"/>
      <c r="AM132" s="1151"/>
      <c r="AN132" s="1151"/>
      <c r="AO132" s="1151"/>
      <c r="AP132" s="1151"/>
      <c r="AQ132" s="1151"/>
      <c r="AR132" s="1151"/>
      <c r="AS132" s="1151"/>
      <c r="AT132" s="1151"/>
      <c r="AU132" s="1151"/>
      <c r="AV132" s="1151"/>
      <c r="AW132" s="1151"/>
      <c r="AX132" s="1246"/>
      <c r="AY132" s="1246"/>
      <c r="AZ132" s="1246"/>
      <c r="BA132" s="1246"/>
      <c r="BB132" s="1246"/>
      <c r="BC132" s="1246"/>
      <c r="BD132" s="1246"/>
      <c r="BE132" s="1246"/>
      <c r="BF132" s="1246"/>
      <c r="BG132" s="1246"/>
      <c r="BH132" s="1246"/>
      <c r="BI132" s="1246"/>
      <c r="BJ132" s="1246"/>
      <c r="BK132" s="1246"/>
    </row>
    <row r="133" spans="22:63" s="742" customFormat="1">
      <c r="V133" s="1151"/>
      <c r="W133" s="1151"/>
      <c r="X133" s="1151"/>
      <c r="Y133" s="1151"/>
      <c r="Z133" s="1151"/>
      <c r="AA133" s="1151"/>
      <c r="AB133" s="1151"/>
      <c r="AC133" s="1151"/>
      <c r="AD133" s="1151"/>
      <c r="AE133" s="1151"/>
      <c r="AF133" s="1151"/>
      <c r="AG133" s="1151"/>
      <c r="AH133" s="1151"/>
      <c r="AI133" s="1151"/>
      <c r="AJ133" s="1151"/>
      <c r="AK133" s="1151"/>
      <c r="AL133" s="1151"/>
      <c r="AM133" s="1151"/>
      <c r="AN133" s="1151"/>
      <c r="AO133" s="1151"/>
      <c r="AP133" s="1151"/>
      <c r="AQ133" s="1151"/>
      <c r="AR133" s="1151"/>
      <c r="AS133" s="1151"/>
      <c r="AT133" s="1151"/>
      <c r="AU133" s="1151"/>
      <c r="AV133" s="1151"/>
      <c r="AW133" s="1151"/>
      <c r="AX133" s="1246"/>
      <c r="AY133" s="1246"/>
      <c r="AZ133" s="1246"/>
      <c r="BA133" s="1246"/>
      <c r="BB133" s="1246"/>
      <c r="BC133" s="1246"/>
      <c r="BD133" s="1246"/>
      <c r="BE133" s="1246"/>
      <c r="BF133" s="1246"/>
      <c r="BG133" s="1246"/>
      <c r="BH133" s="1246"/>
      <c r="BI133" s="1246"/>
      <c r="BJ133" s="1246"/>
      <c r="BK133" s="1246"/>
    </row>
    <row r="134" spans="22:63" s="742" customFormat="1">
      <c r="V134" s="1151"/>
      <c r="W134" s="1151"/>
      <c r="X134" s="1151"/>
      <c r="Y134" s="1151"/>
      <c r="Z134" s="1151"/>
      <c r="AA134" s="1151"/>
      <c r="AB134" s="1151"/>
      <c r="AC134" s="1151"/>
      <c r="AD134" s="1151"/>
      <c r="AE134" s="1151"/>
      <c r="AF134" s="1151"/>
      <c r="AG134" s="1151"/>
      <c r="AH134" s="1151"/>
      <c r="AI134" s="1151"/>
      <c r="AJ134" s="1151"/>
      <c r="AK134" s="1151"/>
      <c r="AL134" s="1151"/>
      <c r="AM134" s="1151"/>
      <c r="AN134" s="1151"/>
      <c r="AO134" s="1151"/>
      <c r="AP134" s="1151"/>
      <c r="AQ134" s="1151"/>
      <c r="AR134" s="1151"/>
      <c r="AS134" s="1151"/>
      <c r="AT134" s="1151"/>
      <c r="AU134" s="1151"/>
      <c r="AV134" s="1151"/>
      <c r="AW134" s="1151"/>
      <c r="AX134" s="1246"/>
      <c r="AY134" s="1246"/>
      <c r="AZ134" s="1246"/>
      <c r="BA134" s="1246"/>
      <c r="BB134" s="1246"/>
      <c r="BC134" s="1246"/>
      <c r="BD134" s="1246"/>
      <c r="BE134" s="1246"/>
      <c r="BF134" s="1246"/>
      <c r="BG134" s="1246"/>
      <c r="BH134" s="1246"/>
      <c r="BI134" s="1246"/>
      <c r="BJ134" s="1246"/>
      <c r="BK134" s="1246"/>
    </row>
    <row r="135" spans="22:63" s="742" customFormat="1">
      <c r="V135" s="1151"/>
      <c r="W135" s="1151"/>
      <c r="X135" s="1151"/>
      <c r="Y135" s="1151"/>
      <c r="Z135" s="1151"/>
      <c r="AA135" s="1151"/>
      <c r="AB135" s="1151"/>
      <c r="AC135" s="1151"/>
      <c r="AD135" s="1151"/>
      <c r="AE135" s="1151"/>
      <c r="AF135" s="1151"/>
      <c r="AG135" s="1151"/>
      <c r="AH135" s="1151"/>
      <c r="AI135" s="1151"/>
      <c r="AJ135" s="1151"/>
      <c r="AK135" s="1151"/>
      <c r="AL135" s="1151"/>
      <c r="AM135" s="1151"/>
      <c r="AN135" s="1151"/>
      <c r="AO135" s="1151"/>
      <c r="AP135" s="1151"/>
      <c r="AQ135" s="1151"/>
      <c r="AR135" s="1151"/>
      <c r="AS135" s="1151"/>
      <c r="AT135" s="1151"/>
      <c r="AU135" s="1151"/>
      <c r="AV135" s="1151"/>
      <c r="AW135" s="1151"/>
      <c r="AX135" s="1246"/>
      <c r="AY135" s="1246"/>
      <c r="AZ135" s="1246"/>
      <c r="BA135" s="1246"/>
      <c r="BB135" s="1246"/>
      <c r="BC135" s="1246"/>
      <c r="BD135" s="1246"/>
      <c r="BE135" s="1246"/>
      <c r="BF135" s="1246"/>
      <c r="BG135" s="1246"/>
      <c r="BH135" s="1246"/>
      <c r="BI135" s="1246"/>
      <c r="BJ135" s="1246"/>
      <c r="BK135" s="1246"/>
    </row>
    <row r="136" spans="22:63" s="742" customFormat="1">
      <c r="V136" s="1151"/>
      <c r="W136" s="1151"/>
      <c r="X136" s="1151"/>
      <c r="Y136" s="1151"/>
      <c r="Z136" s="1151"/>
      <c r="AA136" s="1151"/>
      <c r="AB136" s="1151"/>
      <c r="AC136" s="1151"/>
      <c r="AD136" s="1151"/>
      <c r="AE136" s="1151"/>
      <c r="AF136" s="1151"/>
      <c r="AG136" s="1151"/>
      <c r="AH136" s="1151"/>
      <c r="AI136" s="1151"/>
      <c r="AJ136" s="1151"/>
      <c r="AK136" s="1151"/>
      <c r="AL136" s="1151"/>
      <c r="AM136" s="1151"/>
      <c r="AN136" s="1151"/>
      <c r="AO136" s="1151"/>
      <c r="AP136" s="1151"/>
      <c r="AQ136" s="1151"/>
      <c r="AR136" s="1151"/>
      <c r="AS136" s="1151"/>
      <c r="AT136" s="1151"/>
      <c r="AU136" s="1151"/>
      <c r="AV136" s="1151"/>
      <c r="AW136" s="1151"/>
      <c r="AX136" s="1246"/>
      <c r="AY136" s="1246"/>
      <c r="AZ136" s="1246"/>
      <c r="BA136" s="1246"/>
      <c r="BB136" s="1246"/>
      <c r="BC136" s="1246"/>
      <c r="BD136" s="1246"/>
      <c r="BE136" s="1246"/>
      <c r="BF136" s="1246"/>
      <c r="BG136" s="1246"/>
      <c r="BH136" s="1246"/>
      <c r="BI136" s="1246"/>
      <c r="BJ136" s="1246"/>
      <c r="BK136" s="1246"/>
    </row>
    <row r="137" spans="22:63" s="742" customFormat="1">
      <c r="V137" s="1151"/>
      <c r="W137" s="1151"/>
      <c r="X137" s="1151"/>
      <c r="Y137" s="1151"/>
      <c r="Z137" s="1151"/>
      <c r="AA137" s="1151"/>
      <c r="AB137" s="1151"/>
      <c r="AC137" s="1151"/>
      <c r="AD137" s="1151"/>
      <c r="AE137" s="1151"/>
      <c r="AF137" s="1151"/>
      <c r="AG137" s="1151"/>
      <c r="AH137" s="1151"/>
      <c r="AI137" s="1151"/>
      <c r="AJ137" s="1151"/>
      <c r="AK137" s="1151"/>
      <c r="AL137" s="1151"/>
      <c r="AM137" s="1151"/>
      <c r="AN137" s="1151"/>
      <c r="AO137" s="1151"/>
      <c r="AP137" s="1151"/>
      <c r="AQ137" s="1151"/>
      <c r="AR137" s="1151"/>
      <c r="AS137" s="1151"/>
      <c r="AT137" s="1151"/>
      <c r="AU137" s="1151"/>
      <c r="AV137" s="1151"/>
      <c r="AW137" s="1151"/>
      <c r="AX137" s="1246"/>
      <c r="AY137" s="1246"/>
      <c r="AZ137" s="1246"/>
      <c r="BA137" s="1246"/>
      <c r="BB137" s="1246"/>
      <c r="BC137" s="1246"/>
      <c r="BD137" s="1246"/>
      <c r="BE137" s="1246"/>
      <c r="BF137" s="1246"/>
      <c r="BG137" s="1246"/>
      <c r="BH137" s="1246"/>
      <c r="BI137" s="1246"/>
      <c r="BJ137" s="1246"/>
      <c r="BK137" s="1246"/>
    </row>
    <row r="138" spans="22:63" s="742" customFormat="1">
      <c r="V138" s="1151"/>
      <c r="W138" s="1151"/>
      <c r="X138" s="1151"/>
      <c r="Y138" s="1151"/>
      <c r="Z138" s="1151"/>
      <c r="AA138" s="1151"/>
      <c r="AB138" s="1151"/>
      <c r="AC138" s="1151"/>
      <c r="AD138" s="1151"/>
      <c r="AE138" s="1151"/>
      <c r="AF138" s="1151"/>
      <c r="AG138" s="1151"/>
      <c r="AH138" s="1151"/>
      <c r="AI138" s="1151"/>
      <c r="AJ138" s="1151"/>
      <c r="AK138" s="1151"/>
      <c r="AL138" s="1151"/>
      <c r="AM138" s="1151"/>
      <c r="AN138" s="1151"/>
      <c r="AO138" s="1151"/>
      <c r="AP138" s="1151"/>
      <c r="AQ138" s="1151"/>
      <c r="AR138" s="1151"/>
      <c r="AS138" s="1151"/>
      <c r="AT138" s="1151"/>
      <c r="AU138" s="1151"/>
      <c r="AV138" s="1151"/>
      <c r="AW138" s="1151"/>
      <c r="AX138" s="1246"/>
      <c r="AY138" s="1246"/>
      <c r="AZ138" s="1246"/>
      <c r="BA138" s="1246"/>
      <c r="BB138" s="1246"/>
      <c r="BC138" s="1246"/>
      <c r="BD138" s="1246"/>
      <c r="BE138" s="1246"/>
      <c r="BF138" s="1246"/>
      <c r="BG138" s="1246"/>
      <c r="BH138" s="1246"/>
      <c r="BI138" s="1246"/>
      <c r="BJ138" s="1246"/>
      <c r="BK138" s="1246"/>
    </row>
    <row r="139" spans="22:63" s="742" customFormat="1">
      <c r="V139" s="1151"/>
      <c r="W139" s="1151"/>
      <c r="X139" s="1151"/>
      <c r="Y139" s="1151"/>
      <c r="Z139" s="1151"/>
      <c r="AA139" s="1151"/>
      <c r="AB139" s="1151"/>
      <c r="AC139" s="1151"/>
      <c r="AD139" s="1151"/>
      <c r="AE139" s="1151"/>
      <c r="AF139" s="1151"/>
      <c r="AG139" s="1151"/>
      <c r="AH139" s="1151"/>
      <c r="AI139" s="1151"/>
      <c r="AJ139" s="1151"/>
      <c r="AK139" s="1151"/>
      <c r="AL139" s="1151"/>
      <c r="AM139" s="1151"/>
      <c r="AN139" s="1151"/>
      <c r="AO139" s="1151"/>
      <c r="AP139" s="1151"/>
      <c r="AQ139" s="1151"/>
      <c r="AR139" s="1151"/>
      <c r="AS139" s="1151"/>
      <c r="AT139" s="1151"/>
      <c r="AU139" s="1151"/>
      <c r="AV139" s="1151"/>
      <c r="AW139" s="1151"/>
      <c r="AX139" s="1246"/>
      <c r="AY139" s="1246"/>
      <c r="AZ139" s="1246"/>
      <c r="BA139" s="1246"/>
      <c r="BB139" s="1246"/>
      <c r="BC139" s="1246"/>
      <c r="BD139" s="1246"/>
      <c r="BE139" s="1246"/>
      <c r="BF139" s="1246"/>
      <c r="BG139" s="1246"/>
      <c r="BH139" s="1246"/>
      <c r="BI139" s="1246"/>
      <c r="BJ139" s="1246"/>
      <c r="BK139" s="1246"/>
    </row>
    <row r="140" spans="22:63" s="742" customFormat="1">
      <c r="V140" s="1151"/>
      <c r="W140" s="1151"/>
      <c r="X140" s="1151"/>
      <c r="Y140" s="1151"/>
      <c r="Z140" s="1151"/>
      <c r="AA140" s="1151"/>
      <c r="AB140" s="1151"/>
      <c r="AC140" s="1151"/>
      <c r="AD140" s="1151"/>
      <c r="AE140" s="1151"/>
      <c r="AF140" s="1151"/>
      <c r="AG140" s="1151"/>
      <c r="AH140" s="1151"/>
      <c r="AI140" s="1151"/>
      <c r="AJ140" s="1151"/>
      <c r="AK140" s="1151"/>
      <c r="AL140" s="1151"/>
      <c r="AM140" s="1151"/>
      <c r="AN140" s="1151"/>
      <c r="AO140" s="1151"/>
      <c r="AP140" s="1151"/>
      <c r="AQ140" s="1151"/>
      <c r="AR140" s="1151"/>
      <c r="AS140" s="1151"/>
      <c r="AT140" s="1151"/>
      <c r="AU140" s="1151"/>
      <c r="AV140" s="1151"/>
      <c r="AW140" s="1151"/>
      <c r="AX140" s="1246"/>
      <c r="AY140" s="1246"/>
      <c r="AZ140" s="1246"/>
      <c r="BA140" s="1246"/>
      <c r="BB140" s="1246"/>
      <c r="BC140" s="1246"/>
      <c r="BD140" s="1246"/>
      <c r="BE140" s="1246"/>
      <c r="BF140" s="1246"/>
      <c r="BG140" s="1246"/>
      <c r="BH140" s="1246"/>
      <c r="BI140" s="1246"/>
      <c r="BJ140" s="1246"/>
      <c r="BK140" s="1246"/>
    </row>
    <row r="141" spans="22:63" s="742" customFormat="1">
      <c r="V141" s="1151"/>
      <c r="W141" s="1151"/>
      <c r="X141" s="1151"/>
      <c r="Y141" s="1151"/>
      <c r="Z141" s="1151"/>
      <c r="AA141" s="1151"/>
      <c r="AB141" s="1151"/>
      <c r="AC141" s="1151"/>
      <c r="AD141" s="1151"/>
      <c r="AE141" s="1151"/>
      <c r="AF141" s="1151"/>
      <c r="AG141" s="1151"/>
      <c r="AH141" s="1151"/>
      <c r="AI141" s="1151"/>
      <c r="AJ141" s="1151"/>
      <c r="AK141" s="1151"/>
      <c r="AL141" s="1151"/>
      <c r="AM141" s="1151"/>
      <c r="AN141" s="1151"/>
      <c r="AO141" s="1151"/>
      <c r="AP141" s="1151"/>
      <c r="AQ141" s="1151"/>
      <c r="AR141" s="1151"/>
      <c r="AS141" s="1151"/>
      <c r="AT141" s="1151"/>
      <c r="AU141" s="1151"/>
      <c r="AV141" s="1151"/>
      <c r="AW141" s="1151"/>
      <c r="AX141" s="1246"/>
      <c r="AY141" s="1246"/>
      <c r="AZ141" s="1246"/>
      <c r="BA141" s="1246"/>
      <c r="BB141" s="1246"/>
      <c r="BC141" s="1246"/>
      <c r="BD141" s="1246"/>
      <c r="BE141" s="1246"/>
      <c r="BF141" s="1246"/>
      <c r="BG141" s="1246"/>
      <c r="BH141" s="1246"/>
      <c r="BI141" s="1246"/>
      <c r="BJ141" s="1246"/>
      <c r="BK141" s="1246"/>
    </row>
    <row r="142" spans="22:63" s="742" customFormat="1">
      <c r="V142" s="1151"/>
      <c r="W142" s="1151"/>
      <c r="X142" s="1151"/>
      <c r="Y142" s="1151"/>
      <c r="Z142" s="1151"/>
      <c r="AA142" s="1151"/>
      <c r="AB142" s="1151"/>
      <c r="AC142" s="1151"/>
      <c r="AD142" s="1151"/>
      <c r="AE142" s="1151"/>
      <c r="AF142" s="1151"/>
      <c r="AG142" s="1151"/>
      <c r="AH142" s="1151"/>
      <c r="AI142" s="1151"/>
      <c r="AJ142" s="1151"/>
      <c r="AK142" s="1151"/>
      <c r="AL142" s="1151"/>
      <c r="AM142" s="1151"/>
      <c r="AN142" s="1151"/>
      <c r="AO142" s="1151"/>
      <c r="AP142" s="1151"/>
      <c r="AQ142" s="1151"/>
      <c r="AR142" s="1151"/>
      <c r="AS142" s="1151"/>
      <c r="AT142" s="1151"/>
      <c r="AU142" s="1151"/>
      <c r="AV142" s="1151"/>
      <c r="AW142" s="1151"/>
      <c r="AX142" s="1246"/>
      <c r="AY142" s="1246"/>
      <c r="AZ142" s="1246"/>
      <c r="BA142" s="1246"/>
      <c r="BB142" s="1246"/>
      <c r="BC142" s="1246"/>
      <c r="BD142" s="1246"/>
      <c r="BE142" s="1246"/>
      <c r="BF142" s="1246"/>
      <c r="BG142" s="1246"/>
      <c r="BH142" s="1246"/>
      <c r="BI142" s="1246"/>
      <c r="BJ142" s="1246"/>
      <c r="BK142" s="1246"/>
    </row>
    <row r="143" spans="22:63" s="742" customFormat="1">
      <c r="V143" s="1151"/>
      <c r="W143" s="1151"/>
      <c r="X143" s="1151"/>
      <c r="Y143" s="1151"/>
      <c r="Z143" s="1151"/>
      <c r="AA143" s="1151"/>
      <c r="AB143" s="1151"/>
      <c r="AC143" s="1151"/>
      <c r="AD143" s="1151"/>
      <c r="AE143" s="1151"/>
      <c r="AF143" s="1151"/>
      <c r="AG143" s="1151"/>
      <c r="AH143" s="1151"/>
      <c r="AI143" s="1151"/>
      <c r="AJ143" s="1151"/>
      <c r="AK143" s="1151"/>
      <c r="AL143" s="1151"/>
      <c r="AM143" s="1151"/>
      <c r="AN143" s="1151"/>
      <c r="AO143" s="1151"/>
      <c r="AP143" s="1151"/>
      <c r="AQ143" s="1151"/>
      <c r="AR143" s="1151"/>
      <c r="AS143" s="1151"/>
      <c r="AT143" s="1151"/>
      <c r="AU143" s="1151"/>
      <c r="AV143" s="1151"/>
      <c r="AW143" s="1151"/>
      <c r="AX143" s="1246"/>
      <c r="AY143" s="1246"/>
      <c r="AZ143" s="1246"/>
      <c r="BA143" s="1246"/>
      <c r="BB143" s="1246"/>
      <c r="BC143" s="1246"/>
      <c r="BD143" s="1246"/>
      <c r="BE143" s="1246"/>
      <c r="BF143" s="1246"/>
      <c r="BG143" s="1246"/>
      <c r="BH143" s="1246"/>
      <c r="BI143" s="1246"/>
      <c r="BJ143" s="1246"/>
      <c r="BK143" s="1246"/>
    </row>
    <row r="144" spans="22:63" s="742" customFormat="1">
      <c r="V144" s="1151"/>
      <c r="W144" s="1151"/>
      <c r="X144" s="1151"/>
      <c r="Y144" s="1151"/>
      <c r="Z144" s="1151"/>
      <c r="AA144" s="1151"/>
      <c r="AB144" s="1151"/>
      <c r="AC144" s="1151"/>
      <c r="AD144" s="1151"/>
      <c r="AE144" s="1151"/>
      <c r="AF144" s="1151"/>
      <c r="AG144" s="1151"/>
      <c r="AH144" s="1151"/>
      <c r="AI144" s="1151"/>
      <c r="AJ144" s="1151"/>
      <c r="AK144" s="1151"/>
      <c r="AL144" s="1151"/>
      <c r="AM144" s="1151"/>
      <c r="AN144" s="1151"/>
      <c r="AO144" s="1151"/>
      <c r="AP144" s="1151"/>
      <c r="AQ144" s="1151"/>
      <c r="AR144" s="1151"/>
      <c r="AS144" s="1151"/>
      <c r="AT144" s="1151"/>
      <c r="AU144" s="1151"/>
      <c r="AV144" s="1151"/>
      <c r="AW144" s="1151"/>
      <c r="AX144" s="1246"/>
      <c r="AY144" s="1246"/>
      <c r="AZ144" s="1246"/>
      <c r="BA144" s="1246"/>
      <c r="BB144" s="1246"/>
      <c r="BC144" s="1246"/>
      <c r="BD144" s="1246"/>
      <c r="BE144" s="1246"/>
      <c r="BF144" s="1246"/>
      <c r="BG144" s="1246"/>
      <c r="BH144" s="1246"/>
      <c r="BI144" s="1246"/>
      <c r="BJ144" s="1246"/>
      <c r="BK144" s="1246"/>
    </row>
    <row r="145" spans="22:63" s="742" customFormat="1">
      <c r="V145" s="1151"/>
      <c r="W145" s="1151"/>
      <c r="X145" s="1151"/>
      <c r="Y145" s="1151"/>
      <c r="Z145" s="1151"/>
      <c r="AA145" s="1151"/>
      <c r="AB145" s="1151"/>
      <c r="AC145" s="1151"/>
      <c r="AD145" s="1151"/>
      <c r="AE145" s="1151"/>
      <c r="AF145" s="1151"/>
      <c r="AG145" s="1151"/>
      <c r="AH145" s="1151"/>
      <c r="AI145" s="1151"/>
      <c r="AJ145" s="1151"/>
      <c r="AK145" s="1151"/>
      <c r="AL145" s="1151"/>
      <c r="AM145" s="1151"/>
      <c r="AN145" s="1151"/>
      <c r="AO145" s="1151"/>
      <c r="AP145" s="1151"/>
      <c r="AQ145" s="1151"/>
      <c r="AR145" s="1151"/>
      <c r="AS145" s="1151"/>
      <c r="AT145" s="1151"/>
      <c r="AU145" s="1151"/>
      <c r="AV145" s="1151"/>
      <c r="AW145" s="1151"/>
      <c r="AX145" s="1246"/>
      <c r="AY145" s="1246"/>
      <c r="AZ145" s="1246"/>
      <c r="BA145" s="1246"/>
      <c r="BB145" s="1246"/>
      <c r="BC145" s="1246"/>
      <c r="BD145" s="1246"/>
      <c r="BE145" s="1246"/>
      <c r="BF145" s="1246"/>
      <c r="BG145" s="1246"/>
      <c r="BH145" s="1246"/>
      <c r="BI145" s="1246"/>
      <c r="BJ145" s="1246"/>
      <c r="BK145" s="1246"/>
    </row>
    <row r="146" spans="22:63" s="742" customFormat="1">
      <c r="V146" s="1151"/>
      <c r="W146" s="1151"/>
      <c r="X146" s="1151"/>
      <c r="Y146" s="1151"/>
      <c r="Z146" s="1151"/>
      <c r="AA146" s="1151"/>
      <c r="AB146" s="1151"/>
      <c r="AC146" s="1151"/>
      <c r="AD146" s="1151"/>
      <c r="AE146" s="1151"/>
      <c r="AF146" s="1151"/>
      <c r="AG146" s="1151"/>
      <c r="AH146" s="1151"/>
      <c r="AI146" s="1151"/>
      <c r="AJ146" s="1151"/>
      <c r="AK146" s="1151"/>
      <c r="AL146" s="1151"/>
      <c r="AM146" s="1151"/>
      <c r="AN146" s="1151"/>
      <c r="AO146" s="1151"/>
      <c r="AP146" s="1151"/>
      <c r="AQ146" s="1151"/>
      <c r="AR146" s="1151"/>
      <c r="AS146" s="1151"/>
      <c r="AT146" s="1151"/>
      <c r="AU146" s="1151"/>
      <c r="AV146" s="1151"/>
      <c r="AW146" s="1151"/>
      <c r="AX146" s="1246"/>
      <c r="AY146" s="1246"/>
      <c r="AZ146" s="1246"/>
      <c r="BA146" s="1246"/>
      <c r="BB146" s="1246"/>
      <c r="BC146" s="1246"/>
      <c r="BD146" s="1246"/>
      <c r="BE146" s="1246"/>
      <c r="BF146" s="1246"/>
      <c r="BG146" s="1246"/>
      <c r="BH146" s="1246"/>
      <c r="BI146" s="1246"/>
      <c r="BJ146" s="1246"/>
      <c r="BK146" s="1246"/>
    </row>
    <row r="147" spans="22:63" s="742" customFormat="1">
      <c r="V147" s="1151"/>
      <c r="W147" s="1151"/>
      <c r="X147" s="1151"/>
      <c r="Y147" s="1151"/>
      <c r="Z147" s="1151"/>
      <c r="AA147" s="1151"/>
      <c r="AB147" s="1151"/>
      <c r="AC147" s="1151"/>
      <c r="AD147" s="1151"/>
      <c r="AE147" s="1151"/>
      <c r="AF147" s="1151"/>
      <c r="AG147" s="1151"/>
      <c r="AH147" s="1151"/>
      <c r="AI147" s="1151"/>
      <c r="AJ147" s="1151"/>
      <c r="AK147" s="1151"/>
      <c r="AL147" s="1151"/>
      <c r="AM147" s="1151"/>
      <c r="AN147" s="1151"/>
      <c r="AO147" s="1151"/>
      <c r="AP147" s="1151"/>
      <c r="AQ147" s="1151"/>
      <c r="AR147" s="1151"/>
      <c r="AS147" s="1151"/>
      <c r="AT147" s="1151"/>
      <c r="AU147" s="1151"/>
      <c r="AV147" s="1151"/>
      <c r="AW147" s="1151"/>
      <c r="AX147" s="1246"/>
      <c r="AY147" s="1246"/>
      <c r="AZ147" s="1246"/>
      <c r="BA147" s="1246"/>
      <c r="BB147" s="1246"/>
      <c r="BC147" s="1246"/>
      <c r="BD147" s="1246"/>
      <c r="BE147" s="1246"/>
      <c r="BF147" s="1246"/>
      <c r="BG147" s="1246"/>
      <c r="BH147" s="1246"/>
      <c r="BI147" s="1246"/>
      <c r="BJ147" s="1246"/>
      <c r="BK147" s="1246"/>
    </row>
    <row r="148" spans="22:63" s="742" customFormat="1">
      <c r="V148" s="1151"/>
      <c r="W148" s="1151"/>
      <c r="X148" s="1151"/>
      <c r="Y148" s="1151"/>
      <c r="Z148" s="1151"/>
      <c r="AA148" s="1151"/>
      <c r="AB148" s="1151"/>
      <c r="AC148" s="1151"/>
      <c r="AD148" s="1151"/>
      <c r="AE148" s="1151"/>
      <c r="AF148" s="1151"/>
      <c r="AG148" s="1151"/>
      <c r="AH148" s="1151"/>
      <c r="AI148" s="1151"/>
      <c r="AJ148" s="1151"/>
      <c r="AK148" s="1151"/>
      <c r="AL148" s="1151"/>
      <c r="AM148" s="1151"/>
      <c r="AN148" s="1151"/>
      <c r="AO148" s="1151"/>
      <c r="AP148" s="1151"/>
      <c r="AQ148" s="1151"/>
      <c r="AR148" s="1151"/>
      <c r="AS148" s="1151"/>
      <c r="AT148" s="1151"/>
      <c r="AU148" s="1151"/>
      <c r="AV148" s="1151"/>
      <c r="AW148" s="1151"/>
      <c r="AX148" s="1246"/>
      <c r="AY148" s="1246"/>
      <c r="AZ148" s="1246"/>
      <c r="BA148" s="1246"/>
      <c r="BB148" s="1246"/>
      <c r="BC148" s="1246"/>
      <c r="BD148" s="1246"/>
      <c r="BE148" s="1246"/>
      <c r="BF148" s="1246"/>
      <c r="BG148" s="1246"/>
      <c r="BH148" s="1246"/>
      <c r="BI148" s="1246"/>
      <c r="BJ148" s="1246"/>
      <c r="BK148" s="1246"/>
    </row>
    <row r="149" spans="22:63" s="742" customFormat="1">
      <c r="V149" s="1151"/>
      <c r="W149" s="1151"/>
      <c r="X149" s="1151"/>
      <c r="Y149" s="1151"/>
      <c r="Z149" s="1151"/>
      <c r="AA149" s="1151"/>
      <c r="AB149" s="1151"/>
      <c r="AC149" s="1151"/>
      <c r="AD149" s="1151"/>
      <c r="AE149" s="1151"/>
      <c r="AF149" s="1151"/>
      <c r="AG149" s="1151"/>
      <c r="AH149" s="1151"/>
      <c r="AI149" s="1151"/>
      <c r="AJ149" s="1151"/>
      <c r="AK149" s="1151"/>
      <c r="AL149" s="1151"/>
      <c r="AM149" s="1151"/>
      <c r="AN149" s="1151"/>
      <c r="AO149" s="1151"/>
      <c r="AP149" s="1151"/>
      <c r="AQ149" s="1151"/>
      <c r="AR149" s="1151"/>
      <c r="AS149" s="1151"/>
      <c r="AT149" s="1151"/>
      <c r="AU149" s="1151"/>
      <c r="AV149" s="1151"/>
      <c r="AW149" s="1151"/>
      <c r="AX149" s="1246"/>
      <c r="AY149" s="1246"/>
      <c r="AZ149" s="1246"/>
      <c r="BA149" s="1246"/>
      <c r="BB149" s="1246"/>
      <c r="BC149" s="1246"/>
      <c r="BD149" s="1246"/>
      <c r="BE149" s="1246"/>
      <c r="BF149" s="1246"/>
      <c r="BG149" s="1246"/>
      <c r="BH149" s="1246"/>
      <c r="BI149" s="1246"/>
      <c r="BJ149" s="1246"/>
      <c r="BK149" s="1246"/>
    </row>
    <row r="150" spans="22:63" s="742" customFormat="1">
      <c r="V150" s="1151"/>
      <c r="W150" s="1151"/>
      <c r="X150" s="1151"/>
      <c r="Y150" s="1151"/>
      <c r="Z150" s="1151"/>
      <c r="AA150" s="1151"/>
      <c r="AB150" s="1151"/>
      <c r="AC150" s="1151"/>
      <c r="AD150" s="1151"/>
      <c r="AE150" s="1151"/>
      <c r="AF150" s="1151"/>
      <c r="AG150" s="1151"/>
      <c r="AH150" s="1151"/>
      <c r="AI150" s="1151"/>
      <c r="AJ150" s="1151"/>
      <c r="AK150" s="1151"/>
      <c r="AL150" s="1151"/>
      <c r="AM150" s="1151"/>
      <c r="AN150" s="1151"/>
      <c r="AO150" s="1151"/>
      <c r="AP150" s="1151"/>
      <c r="AQ150" s="1151"/>
      <c r="AR150" s="1151"/>
      <c r="AS150" s="1151"/>
      <c r="AT150" s="1151"/>
      <c r="AU150" s="1151"/>
      <c r="AV150" s="1151"/>
      <c r="AW150" s="1151"/>
      <c r="AX150" s="1246"/>
      <c r="AY150" s="1246"/>
      <c r="AZ150" s="1246"/>
      <c r="BA150" s="1246"/>
      <c r="BB150" s="1246"/>
      <c r="BC150" s="1246"/>
      <c r="BD150" s="1246"/>
      <c r="BE150" s="1246"/>
      <c r="BF150" s="1246"/>
      <c r="BG150" s="1246"/>
      <c r="BH150" s="1246"/>
      <c r="BI150" s="1246"/>
      <c r="BJ150" s="1246"/>
      <c r="BK150" s="1246"/>
    </row>
    <row r="151" spans="22:63" s="742" customFormat="1">
      <c r="V151" s="1151"/>
      <c r="W151" s="1151"/>
      <c r="X151" s="1151"/>
      <c r="Y151" s="1151"/>
      <c r="Z151" s="1151"/>
      <c r="AA151" s="1151"/>
      <c r="AB151" s="1151"/>
      <c r="AC151" s="1151"/>
      <c r="AD151" s="1151"/>
      <c r="AE151" s="1151"/>
      <c r="AF151" s="1151"/>
      <c r="AG151" s="1151"/>
      <c r="AH151" s="1151"/>
      <c r="AI151" s="1151"/>
      <c r="AJ151" s="1151"/>
      <c r="AK151" s="1151"/>
      <c r="AL151" s="1151"/>
      <c r="AM151" s="1151"/>
      <c r="AN151" s="1151"/>
      <c r="AO151" s="1151"/>
      <c r="AP151" s="1151"/>
      <c r="AQ151" s="1151"/>
      <c r="AR151" s="1151"/>
      <c r="AS151" s="1151"/>
      <c r="AT151" s="1151"/>
      <c r="AU151" s="1151"/>
      <c r="AV151" s="1151"/>
      <c r="AW151" s="1151"/>
      <c r="AX151" s="1246"/>
      <c r="AY151" s="1246"/>
      <c r="AZ151" s="1246"/>
      <c r="BA151" s="1246"/>
      <c r="BB151" s="1246"/>
      <c r="BC151" s="1246"/>
      <c r="BD151" s="1246"/>
      <c r="BE151" s="1246"/>
      <c r="BF151" s="1246"/>
      <c r="BG151" s="1246"/>
      <c r="BH151" s="1246"/>
      <c r="BI151" s="1246"/>
      <c r="BJ151" s="1246"/>
      <c r="BK151" s="1246"/>
    </row>
    <row r="152" spans="22:63" s="742" customFormat="1">
      <c r="V152" s="1151"/>
      <c r="W152" s="1151"/>
      <c r="X152" s="1151"/>
      <c r="Y152" s="1151"/>
      <c r="Z152" s="1151"/>
      <c r="AA152" s="1151"/>
      <c r="AB152" s="1151"/>
      <c r="AC152" s="1151"/>
      <c r="AD152" s="1151"/>
      <c r="AE152" s="1151"/>
      <c r="AF152" s="1151"/>
      <c r="AG152" s="1151"/>
      <c r="AH152" s="1151"/>
      <c r="AI152" s="1151"/>
      <c r="AJ152" s="1151"/>
      <c r="AK152" s="1151"/>
      <c r="AL152" s="1151"/>
      <c r="AM152" s="1151"/>
      <c r="AN152" s="1151"/>
      <c r="AO152" s="1151"/>
      <c r="AP152" s="1151"/>
      <c r="AQ152" s="1151"/>
      <c r="AR152" s="1151"/>
      <c r="AS152" s="1151"/>
      <c r="AT152" s="1151"/>
      <c r="AU152" s="1151"/>
      <c r="AV152" s="1151"/>
      <c r="AW152" s="1151"/>
      <c r="AX152" s="1246"/>
      <c r="AY152" s="1246"/>
      <c r="AZ152" s="1246"/>
      <c r="BA152" s="1246"/>
      <c r="BB152" s="1246"/>
      <c r="BC152" s="1246"/>
      <c r="BD152" s="1246"/>
      <c r="BE152" s="1246"/>
      <c r="BF152" s="1246"/>
      <c r="BG152" s="1246"/>
      <c r="BH152" s="1246"/>
      <c r="BI152" s="1246"/>
      <c r="BJ152" s="1246"/>
      <c r="BK152" s="1246"/>
    </row>
    <row r="153" spans="22:63" s="742" customFormat="1">
      <c r="V153" s="1151"/>
      <c r="W153" s="1151"/>
      <c r="X153" s="1151"/>
      <c r="Y153" s="1151"/>
      <c r="Z153" s="1151"/>
      <c r="AA153" s="1151"/>
      <c r="AB153" s="1151"/>
      <c r="AC153" s="1151"/>
      <c r="AD153" s="1151"/>
      <c r="AE153" s="1151"/>
      <c r="AF153" s="1151"/>
      <c r="AG153" s="1151"/>
      <c r="AH153" s="1151"/>
      <c r="AI153" s="1151"/>
      <c r="AJ153" s="1151"/>
      <c r="AK153" s="1151"/>
      <c r="AL153" s="1151"/>
      <c r="AM153" s="1151"/>
      <c r="AN153" s="1151"/>
      <c r="AO153" s="1151"/>
      <c r="AP153" s="1151"/>
      <c r="AQ153" s="1151"/>
      <c r="AR153" s="1151"/>
      <c r="AS153" s="1151"/>
      <c r="AT153" s="1151"/>
      <c r="AU153" s="1151"/>
      <c r="AV153" s="1151"/>
      <c r="AW153" s="1151"/>
      <c r="AX153" s="1246"/>
      <c r="AY153" s="1246"/>
      <c r="AZ153" s="1246"/>
      <c r="BA153" s="1246"/>
      <c r="BB153" s="1246"/>
      <c r="BC153" s="1246"/>
      <c r="BD153" s="1246"/>
      <c r="BE153" s="1246"/>
      <c r="BF153" s="1246"/>
      <c r="BG153" s="1246"/>
      <c r="BH153" s="1246"/>
      <c r="BI153" s="1246"/>
      <c r="BJ153" s="1246"/>
      <c r="BK153" s="1246"/>
    </row>
    <row r="154" spans="22:63" s="742" customFormat="1">
      <c r="V154" s="1151"/>
      <c r="W154" s="1151"/>
      <c r="X154" s="1151"/>
      <c r="Y154" s="1151"/>
      <c r="Z154" s="1151"/>
      <c r="AA154" s="1151"/>
      <c r="AB154" s="1151"/>
      <c r="AC154" s="1151"/>
      <c r="AD154" s="1151"/>
      <c r="AE154" s="1151"/>
      <c r="AF154" s="1151"/>
      <c r="AG154" s="1151"/>
      <c r="AH154" s="1151"/>
      <c r="AI154" s="1151"/>
      <c r="AJ154" s="1151"/>
      <c r="AK154" s="1151"/>
      <c r="AL154" s="1151"/>
      <c r="AM154" s="1151"/>
      <c r="AN154" s="1151"/>
      <c r="AO154" s="1151"/>
      <c r="AP154" s="1151"/>
      <c r="AQ154" s="1151"/>
      <c r="AR154" s="1151"/>
      <c r="AS154" s="1151"/>
      <c r="AT154" s="1151"/>
      <c r="AU154" s="1151"/>
      <c r="AV154" s="1151"/>
      <c r="AW154" s="1151"/>
      <c r="AX154" s="1246"/>
      <c r="AY154" s="1246"/>
      <c r="AZ154" s="1246"/>
      <c r="BA154" s="1246"/>
      <c r="BB154" s="1246"/>
      <c r="BC154" s="1246"/>
      <c r="BD154" s="1246"/>
      <c r="BE154" s="1246"/>
      <c r="BF154" s="1246"/>
      <c r="BG154" s="1246"/>
      <c r="BH154" s="1246"/>
      <c r="BI154" s="1246"/>
      <c r="BJ154" s="1246"/>
      <c r="BK154" s="1246"/>
    </row>
    <row r="155" spans="22:63" s="742" customFormat="1">
      <c r="V155" s="1151"/>
      <c r="W155" s="1151"/>
      <c r="X155" s="1151"/>
      <c r="Y155" s="1151"/>
      <c r="Z155" s="1151"/>
      <c r="AA155" s="1151"/>
      <c r="AB155" s="1151"/>
      <c r="AC155" s="1151"/>
      <c r="AD155" s="1151"/>
      <c r="AE155" s="1151"/>
      <c r="AF155" s="1151"/>
      <c r="AG155" s="1151"/>
      <c r="AH155" s="1151"/>
      <c r="AI155" s="1151"/>
      <c r="AJ155" s="1151"/>
      <c r="AK155" s="1151"/>
      <c r="AL155" s="1151"/>
      <c r="AM155" s="1151"/>
      <c r="AN155" s="1151"/>
      <c r="AO155" s="1151"/>
      <c r="AP155" s="1151"/>
      <c r="AQ155" s="1151"/>
      <c r="AR155" s="1151"/>
      <c r="AS155" s="1151"/>
      <c r="AT155" s="1151"/>
      <c r="AU155" s="1151"/>
      <c r="AV155" s="1151"/>
      <c r="AW155" s="1151"/>
      <c r="AX155" s="1246"/>
      <c r="AY155" s="1246"/>
      <c r="AZ155" s="1246"/>
      <c r="BA155" s="1246"/>
      <c r="BB155" s="1246"/>
      <c r="BC155" s="1246"/>
      <c r="BD155" s="1246"/>
      <c r="BE155" s="1246"/>
      <c r="BF155" s="1246"/>
      <c r="BG155" s="1246"/>
      <c r="BH155" s="1246"/>
      <c r="BI155" s="1246"/>
      <c r="BJ155" s="1246"/>
      <c r="BK155" s="1246"/>
    </row>
    <row r="156" spans="22:63" s="742" customFormat="1">
      <c r="V156" s="1151"/>
      <c r="W156" s="1151"/>
      <c r="X156" s="1151"/>
      <c r="Y156" s="1151"/>
      <c r="Z156" s="1151"/>
      <c r="AA156" s="1151"/>
      <c r="AB156" s="1151"/>
      <c r="AC156" s="1151"/>
      <c r="AD156" s="1151"/>
      <c r="AE156" s="1151"/>
      <c r="AF156" s="1151"/>
      <c r="AG156" s="1151"/>
      <c r="AH156" s="1151"/>
      <c r="AI156" s="1151"/>
      <c r="AJ156" s="1151"/>
      <c r="AK156" s="1151"/>
      <c r="AL156" s="1151"/>
      <c r="AM156" s="1151"/>
      <c r="AN156" s="1151"/>
      <c r="AO156" s="1151"/>
      <c r="AP156" s="1151"/>
      <c r="AQ156" s="1151"/>
      <c r="AR156" s="1151"/>
      <c r="AS156" s="1151"/>
      <c r="AT156" s="1151"/>
      <c r="AU156" s="1151"/>
      <c r="AV156" s="1151"/>
      <c r="AW156" s="1151"/>
      <c r="AX156" s="1246"/>
      <c r="AY156" s="1246"/>
      <c r="AZ156" s="1246"/>
      <c r="BA156" s="1246"/>
      <c r="BB156" s="1246"/>
      <c r="BC156" s="1246"/>
      <c r="BD156" s="1246"/>
      <c r="BE156" s="1246"/>
      <c r="BF156" s="1246"/>
      <c r="BG156" s="1246"/>
      <c r="BH156" s="1246"/>
      <c r="BI156" s="1246"/>
      <c r="BJ156" s="1246"/>
      <c r="BK156" s="1246"/>
    </row>
    <row r="157" spans="22:63" s="742" customFormat="1">
      <c r="V157" s="1151"/>
      <c r="W157" s="1151"/>
      <c r="X157" s="1151"/>
      <c r="Y157" s="1151"/>
      <c r="Z157" s="1151"/>
      <c r="AA157" s="1151"/>
      <c r="AB157" s="1151"/>
      <c r="AC157" s="1151"/>
      <c r="AD157" s="1151"/>
      <c r="AE157" s="1151"/>
      <c r="AF157" s="1151"/>
      <c r="AG157" s="1151"/>
      <c r="AH157" s="1151"/>
      <c r="AI157" s="1151"/>
      <c r="AJ157" s="1151"/>
      <c r="AK157" s="1151"/>
      <c r="AL157" s="1151"/>
      <c r="AM157" s="1151"/>
      <c r="AN157" s="1151"/>
      <c r="AO157" s="1151"/>
      <c r="AP157" s="1151"/>
      <c r="AQ157" s="1151"/>
      <c r="AR157" s="1151"/>
      <c r="AS157" s="1151"/>
      <c r="AT157" s="1151"/>
      <c r="AU157" s="1151"/>
      <c r="AV157" s="1151"/>
      <c r="AW157" s="1151"/>
      <c r="AX157" s="1246"/>
      <c r="AY157" s="1246"/>
      <c r="AZ157" s="1246"/>
      <c r="BA157" s="1246"/>
      <c r="BB157" s="1246"/>
      <c r="BC157" s="1246"/>
      <c r="BD157" s="1246"/>
      <c r="BE157" s="1246"/>
      <c r="BF157" s="1246"/>
      <c r="BG157" s="1246"/>
      <c r="BH157" s="1246"/>
      <c r="BI157" s="1246"/>
      <c r="BJ157" s="1246"/>
      <c r="BK157" s="1246"/>
    </row>
    <row r="158" spans="22:63" s="742" customFormat="1">
      <c r="V158" s="1151"/>
      <c r="W158" s="1151"/>
      <c r="X158" s="1151"/>
      <c r="Y158" s="1151"/>
      <c r="Z158" s="1151"/>
      <c r="AA158" s="1151"/>
      <c r="AB158" s="1151"/>
      <c r="AC158" s="1151"/>
      <c r="AD158" s="1151"/>
      <c r="AE158" s="1151"/>
      <c r="AF158" s="1151"/>
      <c r="AG158" s="1151"/>
      <c r="AH158" s="1151"/>
      <c r="AI158" s="1151"/>
      <c r="AJ158" s="1151"/>
      <c r="AK158" s="1151"/>
      <c r="AL158" s="1151"/>
      <c r="AM158" s="1151"/>
      <c r="AN158" s="1151"/>
      <c r="AO158" s="1151"/>
      <c r="AP158" s="1151"/>
      <c r="AQ158" s="1151"/>
      <c r="AR158" s="1151"/>
      <c r="AS158" s="1151"/>
      <c r="AT158" s="1151"/>
      <c r="AU158" s="1151"/>
      <c r="AV158" s="1151"/>
      <c r="AW158" s="1151"/>
      <c r="AX158" s="1246"/>
      <c r="AY158" s="1246"/>
      <c r="AZ158" s="1246"/>
      <c r="BA158" s="1246"/>
      <c r="BB158" s="1246"/>
      <c r="BC158" s="1246"/>
      <c r="BD158" s="1246"/>
      <c r="BE158" s="1246"/>
      <c r="BF158" s="1246"/>
      <c r="BG158" s="1246"/>
      <c r="BH158" s="1246"/>
      <c r="BI158" s="1246"/>
      <c r="BJ158" s="1246"/>
      <c r="BK158" s="1246"/>
    </row>
    <row r="159" spans="22:63" s="742" customFormat="1">
      <c r="V159" s="1151"/>
      <c r="W159" s="1151"/>
      <c r="X159" s="1151"/>
      <c r="Y159" s="1151"/>
      <c r="Z159" s="1151"/>
      <c r="AA159" s="1151"/>
      <c r="AB159" s="1151"/>
      <c r="AC159" s="1151"/>
      <c r="AD159" s="1151"/>
      <c r="AE159" s="1151"/>
      <c r="AF159" s="1151"/>
      <c r="AG159" s="1151"/>
      <c r="AH159" s="1151"/>
      <c r="AI159" s="1151"/>
      <c r="AJ159" s="1151"/>
      <c r="AK159" s="1151"/>
      <c r="AL159" s="1151"/>
      <c r="AM159" s="1151"/>
      <c r="AN159" s="1151"/>
      <c r="AO159" s="1151"/>
      <c r="AP159" s="1151"/>
      <c r="AQ159" s="1151"/>
      <c r="AR159" s="1151"/>
      <c r="AS159" s="1151"/>
      <c r="AT159" s="1151"/>
      <c r="AU159" s="1151"/>
      <c r="AV159" s="1151"/>
      <c r="AW159" s="1151"/>
      <c r="AX159" s="1246"/>
      <c r="AY159" s="1246"/>
      <c r="AZ159" s="1246"/>
      <c r="BA159" s="1246"/>
      <c r="BB159" s="1246"/>
      <c r="BC159" s="1246"/>
      <c r="BD159" s="1246"/>
      <c r="BE159" s="1246"/>
      <c r="BF159" s="1246"/>
      <c r="BG159" s="1246"/>
      <c r="BH159" s="1246"/>
      <c r="BI159" s="1246"/>
      <c r="BJ159" s="1246"/>
      <c r="BK159" s="1246"/>
    </row>
    <row r="160" spans="22:63" s="742" customFormat="1">
      <c r="V160" s="1151"/>
      <c r="W160" s="1151"/>
      <c r="X160" s="1151"/>
      <c r="Y160" s="1151"/>
      <c r="Z160" s="1151"/>
      <c r="AA160" s="1151"/>
      <c r="AB160" s="1151"/>
      <c r="AC160" s="1151"/>
      <c r="AD160" s="1151"/>
      <c r="AE160" s="1151"/>
      <c r="AF160" s="1151"/>
      <c r="AG160" s="1151"/>
      <c r="AH160" s="1151"/>
      <c r="AI160" s="1151"/>
      <c r="AJ160" s="1151"/>
      <c r="AK160" s="1151"/>
      <c r="AL160" s="1151"/>
      <c r="AM160" s="1151"/>
      <c r="AN160" s="1151"/>
      <c r="AO160" s="1151"/>
      <c r="AP160" s="1151"/>
      <c r="AQ160" s="1151"/>
      <c r="AR160" s="1151"/>
      <c r="AS160" s="1151"/>
      <c r="AT160" s="1151"/>
      <c r="AU160" s="1151"/>
      <c r="AV160" s="1151"/>
      <c r="AW160" s="1151"/>
      <c r="AX160" s="1246"/>
      <c r="AY160" s="1246"/>
      <c r="AZ160" s="1246"/>
      <c r="BA160" s="1246"/>
      <c r="BB160" s="1246"/>
      <c r="BC160" s="1246"/>
      <c r="BD160" s="1246"/>
      <c r="BE160" s="1246"/>
      <c r="BF160" s="1246"/>
      <c r="BG160" s="1246"/>
      <c r="BH160" s="1246"/>
      <c r="BI160" s="1246"/>
      <c r="BJ160" s="1246"/>
      <c r="BK160" s="1246"/>
    </row>
    <row r="161" spans="22:63" s="742" customFormat="1">
      <c r="V161" s="1151"/>
      <c r="W161" s="1151"/>
      <c r="X161" s="1151"/>
      <c r="Y161" s="1151"/>
      <c r="Z161" s="1151"/>
      <c r="AA161" s="1151"/>
      <c r="AB161" s="1151"/>
      <c r="AC161" s="1151"/>
      <c r="AD161" s="1151"/>
      <c r="AE161" s="1151"/>
      <c r="AF161" s="1151"/>
      <c r="AG161" s="1151"/>
      <c r="AH161" s="1151"/>
      <c r="AI161" s="1151"/>
      <c r="AJ161" s="1151"/>
      <c r="AK161" s="1151"/>
      <c r="AL161" s="1151"/>
      <c r="AM161" s="1151"/>
      <c r="AN161" s="1151"/>
      <c r="AO161" s="1151"/>
      <c r="AP161" s="1151"/>
      <c r="AQ161" s="1151"/>
      <c r="AR161" s="1151"/>
      <c r="AS161" s="1151"/>
      <c r="AT161" s="1151"/>
      <c r="AU161" s="1151"/>
      <c r="AV161" s="1151"/>
      <c r="AW161" s="1151"/>
      <c r="AX161" s="1246"/>
      <c r="AY161" s="1246"/>
      <c r="AZ161" s="1246"/>
      <c r="BA161" s="1246"/>
      <c r="BB161" s="1246"/>
      <c r="BC161" s="1246"/>
      <c r="BD161" s="1246"/>
      <c r="BE161" s="1246"/>
      <c r="BF161" s="1246"/>
      <c r="BG161" s="1246"/>
      <c r="BH161" s="1246"/>
      <c r="BI161" s="1246"/>
      <c r="BJ161" s="1246"/>
      <c r="BK161" s="1246"/>
    </row>
    <row r="162" spans="22:63" s="742" customFormat="1">
      <c r="V162" s="1151"/>
      <c r="W162" s="1151"/>
      <c r="X162" s="1151"/>
      <c r="Y162" s="1151"/>
      <c r="Z162" s="1151"/>
      <c r="AA162" s="1151"/>
      <c r="AB162" s="1151"/>
      <c r="AC162" s="1151"/>
      <c r="AD162" s="1151"/>
      <c r="AE162" s="1151"/>
      <c r="AF162" s="1151"/>
      <c r="AG162" s="1151"/>
      <c r="AH162" s="1151"/>
      <c r="AI162" s="1151"/>
      <c r="AJ162" s="1151"/>
      <c r="AK162" s="1151"/>
      <c r="AL162" s="1151"/>
      <c r="AM162" s="1151"/>
      <c r="AN162" s="1151"/>
      <c r="AO162" s="1151"/>
      <c r="AP162" s="1151"/>
      <c r="AQ162" s="1151"/>
      <c r="AR162" s="1151"/>
      <c r="AS162" s="1151"/>
      <c r="AT162" s="1151"/>
      <c r="AU162" s="1151"/>
      <c r="AV162" s="1151"/>
      <c r="AW162" s="1151"/>
      <c r="AX162" s="1246"/>
      <c r="AY162" s="1246"/>
      <c r="AZ162" s="1246"/>
      <c r="BA162" s="1246"/>
      <c r="BB162" s="1246"/>
      <c r="BC162" s="1246"/>
      <c r="BD162" s="1246"/>
      <c r="BE162" s="1246"/>
      <c r="BF162" s="1246"/>
      <c r="BG162" s="1246"/>
      <c r="BH162" s="1246"/>
      <c r="BI162" s="1246"/>
      <c r="BJ162" s="1246"/>
      <c r="BK162" s="1246"/>
    </row>
    <row r="163" spans="22:63" s="742" customFormat="1">
      <c r="V163" s="1151"/>
      <c r="W163" s="1151"/>
      <c r="X163" s="1151"/>
      <c r="Y163" s="1151"/>
      <c r="Z163" s="1151"/>
      <c r="AA163" s="1151"/>
      <c r="AB163" s="1151"/>
      <c r="AC163" s="1151"/>
      <c r="AD163" s="1151"/>
      <c r="AE163" s="1151"/>
      <c r="AF163" s="1151"/>
      <c r="AG163" s="1151"/>
      <c r="AH163" s="1151"/>
      <c r="AI163" s="1151"/>
      <c r="AJ163" s="1151"/>
      <c r="AK163" s="1151"/>
      <c r="AL163" s="1151"/>
      <c r="AM163" s="1151"/>
      <c r="AN163" s="1151"/>
      <c r="AO163" s="1151"/>
      <c r="AP163" s="1151"/>
      <c r="AQ163" s="1151"/>
      <c r="AR163" s="1151"/>
      <c r="AS163" s="1151"/>
      <c r="AT163" s="1151"/>
      <c r="AU163" s="1151"/>
      <c r="AV163" s="1151"/>
      <c r="AW163" s="1151"/>
      <c r="AX163" s="1246"/>
      <c r="AY163" s="1246"/>
      <c r="AZ163" s="1246"/>
      <c r="BA163" s="1246"/>
      <c r="BB163" s="1246"/>
      <c r="BC163" s="1246"/>
      <c r="BD163" s="1246"/>
      <c r="BE163" s="1246"/>
      <c r="BF163" s="1246"/>
      <c r="BG163" s="1246"/>
      <c r="BH163" s="1246"/>
      <c r="BI163" s="1246"/>
      <c r="BJ163" s="1246"/>
      <c r="BK163" s="1246"/>
    </row>
    <row r="164" spans="22:63" s="742" customFormat="1">
      <c r="V164" s="1151"/>
      <c r="W164" s="1151"/>
      <c r="X164" s="1151"/>
      <c r="Y164" s="1151"/>
      <c r="Z164" s="1151"/>
      <c r="AA164" s="1151"/>
      <c r="AB164" s="1151"/>
      <c r="AC164" s="1151"/>
      <c r="AD164" s="1151"/>
      <c r="AE164" s="1151"/>
      <c r="AF164" s="1151"/>
      <c r="AG164" s="1151"/>
      <c r="AH164" s="1151"/>
      <c r="AI164" s="1151"/>
      <c r="AJ164" s="1151"/>
      <c r="AK164" s="1151"/>
      <c r="AL164" s="1151"/>
      <c r="AM164" s="1151"/>
      <c r="AN164" s="1151"/>
      <c r="AO164" s="1151"/>
      <c r="AP164" s="1151"/>
      <c r="AQ164" s="1151"/>
      <c r="AR164" s="1151"/>
      <c r="AS164" s="1151"/>
      <c r="AT164" s="1151"/>
      <c r="AU164" s="1151"/>
      <c r="AV164" s="1151"/>
      <c r="AW164" s="1151"/>
      <c r="AX164" s="1246"/>
      <c r="AY164" s="1246"/>
      <c r="AZ164" s="1246"/>
      <c r="BA164" s="1246"/>
      <c r="BB164" s="1246"/>
      <c r="BC164" s="1246"/>
      <c r="BD164" s="1246"/>
      <c r="BE164" s="1246"/>
      <c r="BF164" s="1246"/>
      <c r="BG164" s="1246"/>
      <c r="BH164" s="1246"/>
      <c r="BI164" s="1246"/>
      <c r="BJ164" s="1246"/>
      <c r="BK164" s="1246"/>
    </row>
    <row r="165" spans="22:63" s="742" customFormat="1">
      <c r="V165" s="1151"/>
      <c r="W165" s="1151"/>
      <c r="X165" s="1151"/>
      <c r="Y165" s="1151"/>
      <c r="Z165" s="1151"/>
      <c r="AA165" s="1151"/>
      <c r="AB165" s="1151"/>
      <c r="AC165" s="1151"/>
      <c r="AD165" s="1151"/>
      <c r="AE165" s="1151"/>
      <c r="AF165" s="1151"/>
      <c r="AG165" s="1151"/>
      <c r="AH165" s="1151"/>
      <c r="AI165" s="1151"/>
      <c r="AJ165" s="1151"/>
      <c r="AK165" s="1151"/>
      <c r="AL165" s="1151"/>
      <c r="AM165" s="1151"/>
      <c r="AN165" s="1151"/>
      <c r="AO165" s="1151"/>
      <c r="AP165" s="1151"/>
      <c r="AQ165" s="1151"/>
      <c r="AR165" s="1151"/>
      <c r="AS165" s="1151"/>
      <c r="AT165" s="1151"/>
      <c r="AU165" s="1151"/>
      <c r="AV165" s="1151"/>
      <c r="AW165" s="1151"/>
      <c r="AX165" s="1246"/>
      <c r="AY165" s="1246"/>
      <c r="AZ165" s="1246"/>
      <c r="BA165" s="1246"/>
      <c r="BB165" s="1246"/>
      <c r="BC165" s="1246"/>
      <c r="BD165" s="1246"/>
      <c r="BE165" s="1246"/>
      <c r="BF165" s="1246"/>
      <c r="BG165" s="1246"/>
      <c r="BH165" s="1246"/>
      <c r="BI165" s="1246"/>
      <c r="BJ165" s="1246"/>
      <c r="BK165" s="1246"/>
    </row>
    <row r="166" spans="22:63" s="742" customFormat="1">
      <c r="V166" s="1151"/>
      <c r="W166" s="1151"/>
      <c r="X166" s="1151"/>
      <c r="Y166" s="1151"/>
      <c r="Z166" s="1151"/>
      <c r="AA166" s="1151"/>
      <c r="AB166" s="1151"/>
      <c r="AC166" s="1151"/>
      <c r="AD166" s="1151"/>
      <c r="AE166" s="1151"/>
      <c r="AF166" s="1151"/>
      <c r="AG166" s="1151"/>
      <c r="AH166" s="1151"/>
      <c r="AI166" s="1151"/>
      <c r="AJ166" s="1151"/>
      <c r="AK166" s="1151"/>
      <c r="AL166" s="1151"/>
      <c r="AM166" s="1151"/>
      <c r="AN166" s="1151"/>
      <c r="AO166" s="1151"/>
      <c r="AP166" s="1151"/>
      <c r="AQ166" s="1151"/>
      <c r="AR166" s="1151"/>
      <c r="AS166" s="1151"/>
      <c r="AT166" s="1151"/>
      <c r="AU166" s="1151"/>
      <c r="AV166" s="1151"/>
      <c r="AW166" s="1151"/>
      <c r="AX166" s="1246"/>
      <c r="AY166" s="1246"/>
      <c r="AZ166" s="1246"/>
      <c r="BA166" s="1246"/>
      <c r="BB166" s="1246"/>
      <c r="BC166" s="1246"/>
      <c r="BD166" s="1246"/>
      <c r="BE166" s="1246"/>
      <c r="BF166" s="1246"/>
      <c r="BG166" s="1246"/>
      <c r="BH166" s="1246"/>
      <c r="BI166" s="1246"/>
      <c r="BJ166" s="1246"/>
      <c r="BK166" s="1246"/>
    </row>
    <row r="167" spans="22:63" s="742" customFormat="1">
      <c r="V167" s="1151"/>
      <c r="W167" s="1151"/>
      <c r="X167" s="1151"/>
      <c r="Y167" s="1151"/>
      <c r="Z167" s="1151"/>
      <c r="AA167" s="1151"/>
      <c r="AB167" s="1151"/>
      <c r="AC167" s="1151"/>
      <c r="AD167" s="1151"/>
      <c r="AE167" s="1151"/>
      <c r="AF167" s="1151"/>
      <c r="AG167" s="1151"/>
      <c r="AH167" s="1151"/>
      <c r="AI167" s="1151"/>
      <c r="AJ167" s="1151"/>
      <c r="AK167" s="1151"/>
      <c r="AL167" s="1151"/>
      <c r="AM167" s="1151"/>
      <c r="AN167" s="1151"/>
      <c r="AO167" s="1151"/>
      <c r="AP167" s="1151"/>
      <c r="AQ167" s="1151"/>
      <c r="AR167" s="1151"/>
      <c r="AS167" s="1151"/>
      <c r="AT167" s="1151"/>
      <c r="AU167" s="1151"/>
      <c r="AV167" s="1151"/>
      <c r="AW167" s="1151"/>
      <c r="AX167" s="1246"/>
      <c r="AY167" s="1246"/>
      <c r="AZ167" s="1246"/>
      <c r="BA167" s="1246"/>
      <c r="BB167" s="1246"/>
      <c r="BC167" s="1246"/>
      <c r="BD167" s="1246"/>
      <c r="BE167" s="1246"/>
      <c r="BF167" s="1246"/>
      <c r="BG167" s="1246"/>
      <c r="BH167" s="1246"/>
      <c r="BI167" s="1246"/>
      <c r="BJ167" s="1246"/>
      <c r="BK167" s="1246"/>
    </row>
    <row r="168" spans="22:63" s="742" customFormat="1">
      <c r="V168" s="1151"/>
      <c r="W168" s="1151"/>
      <c r="X168" s="1151"/>
      <c r="Y168" s="1151"/>
      <c r="Z168" s="1151"/>
      <c r="AA168" s="1151"/>
      <c r="AB168" s="1151"/>
      <c r="AC168" s="1151"/>
      <c r="AD168" s="1151"/>
      <c r="AE168" s="1151"/>
      <c r="AF168" s="1151"/>
      <c r="AG168" s="1151"/>
      <c r="AH168" s="1151"/>
      <c r="AI168" s="1151"/>
      <c r="AJ168" s="1151"/>
      <c r="AK168" s="1151"/>
      <c r="AL168" s="1151"/>
      <c r="AM168" s="1151"/>
      <c r="AN168" s="1151"/>
      <c r="AO168" s="1151"/>
      <c r="AP168" s="1151"/>
      <c r="AQ168" s="1151"/>
      <c r="AR168" s="1151"/>
      <c r="AS168" s="1151"/>
      <c r="AT168" s="1151"/>
      <c r="AU168" s="1151"/>
      <c r="AV168" s="1151"/>
      <c r="AW168" s="1151"/>
      <c r="AX168" s="1246"/>
      <c r="AY168" s="1246"/>
      <c r="AZ168" s="1246"/>
      <c r="BA168" s="1246"/>
      <c r="BB168" s="1246"/>
      <c r="BC168" s="1246"/>
      <c r="BD168" s="1246"/>
      <c r="BE168" s="1246"/>
      <c r="BF168" s="1246"/>
      <c r="BG168" s="1246"/>
      <c r="BH168" s="1246"/>
      <c r="BI168" s="1246"/>
      <c r="BJ168" s="1246"/>
      <c r="BK168" s="1246"/>
    </row>
    <row r="169" spans="22:63" s="742" customFormat="1">
      <c r="V169" s="1151"/>
      <c r="W169" s="1151"/>
      <c r="X169" s="1151"/>
      <c r="Y169" s="1151"/>
      <c r="Z169" s="1151"/>
      <c r="AA169" s="1151"/>
      <c r="AB169" s="1151"/>
      <c r="AC169" s="1151"/>
      <c r="AD169" s="1151"/>
      <c r="AE169" s="1151"/>
      <c r="AF169" s="1151"/>
      <c r="AG169" s="1151"/>
      <c r="AH169" s="1151"/>
      <c r="AI169" s="1151"/>
      <c r="AJ169" s="1151"/>
      <c r="AK169" s="1151"/>
      <c r="AL169" s="1151"/>
      <c r="AM169" s="1151"/>
      <c r="AN169" s="1151"/>
      <c r="AO169" s="1151"/>
      <c r="AP169" s="1151"/>
      <c r="AQ169" s="1151"/>
      <c r="AR169" s="1151"/>
      <c r="AS169" s="1151"/>
      <c r="AT169" s="1151"/>
      <c r="AU169" s="1151"/>
      <c r="AV169" s="1151"/>
      <c r="AW169" s="1151"/>
      <c r="AX169" s="1246"/>
      <c r="AY169" s="1246"/>
      <c r="AZ169" s="1246"/>
      <c r="BA169" s="1246"/>
      <c r="BB169" s="1246"/>
      <c r="BC169" s="1246"/>
      <c r="BD169" s="1246"/>
      <c r="BE169" s="1246"/>
      <c r="BF169" s="1246"/>
      <c r="BG169" s="1246"/>
      <c r="BH169" s="1246"/>
      <c r="BI169" s="1246"/>
      <c r="BJ169" s="1246"/>
      <c r="BK169" s="1246"/>
    </row>
    <row r="170" spans="22:63" s="742" customFormat="1">
      <c r="V170" s="1151"/>
      <c r="W170" s="1151"/>
      <c r="X170" s="1151"/>
      <c r="Y170" s="1151"/>
      <c r="Z170" s="1151"/>
      <c r="AA170" s="1151"/>
      <c r="AB170" s="1151"/>
      <c r="AC170" s="1151"/>
      <c r="AD170" s="1151"/>
      <c r="AE170" s="1151"/>
      <c r="AF170" s="1151"/>
      <c r="AG170" s="1151"/>
      <c r="AH170" s="1151"/>
      <c r="AI170" s="1151"/>
      <c r="AJ170" s="1151"/>
      <c r="AK170" s="1151"/>
      <c r="AL170" s="1151"/>
      <c r="AM170" s="1151"/>
      <c r="AN170" s="1151"/>
      <c r="AO170" s="1151"/>
      <c r="AP170" s="1151"/>
      <c r="AQ170" s="1151"/>
      <c r="AR170" s="1151"/>
      <c r="AS170" s="1151"/>
      <c r="AT170" s="1151"/>
      <c r="AU170" s="1151"/>
      <c r="AV170" s="1151"/>
      <c r="AW170" s="1151"/>
      <c r="AX170" s="1246"/>
      <c r="AY170" s="1246"/>
      <c r="AZ170" s="1246"/>
      <c r="BA170" s="1246"/>
      <c r="BB170" s="1246"/>
      <c r="BC170" s="1246"/>
      <c r="BD170" s="1246"/>
      <c r="BE170" s="1246"/>
      <c r="BF170" s="1246"/>
      <c r="BG170" s="1246"/>
      <c r="BH170" s="1246"/>
      <c r="BI170" s="1246"/>
      <c r="BJ170" s="1246"/>
      <c r="BK170" s="1246"/>
    </row>
    <row r="171" spans="22:63" s="742" customFormat="1">
      <c r="V171" s="1151"/>
      <c r="W171" s="1151"/>
      <c r="X171" s="1151"/>
      <c r="Y171" s="1151"/>
      <c r="Z171" s="1151"/>
      <c r="AA171" s="1151"/>
      <c r="AB171" s="1151"/>
      <c r="AC171" s="1151"/>
      <c r="AD171" s="1151"/>
      <c r="AE171" s="1151"/>
      <c r="AF171" s="1151"/>
      <c r="AG171" s="1151"/>
      <c r="AH171" s="1151"/>
      <c r="AI171" s="1151"/>
      <c r="AJ171" s="1151"/>
      <c r="AK171" s="1151"/>
      <c r="AL171" s="1151"/>
      <c r="AM171" s="1151"/>
      <c r="AN171" s="1151"/>
      <c r="AO171" s="1151"/>
      <c r="AP171" s="1151"/>
      <c r="AQ171" s="1151"/>
      <c r="AR171" s="1151"/>
      <c r="AS171" s="1151"/>
      <c r="AT171" s="1151"/>
      <c r="AU171" s="1151"/>
      <c r="AV171" s="1151"/>
      <c r="AW171" s="1151"/>
      <c r="AX171" s="1246"/>
      <c r="AY171" s="1246"/>
      <c r="AZ171" s="1246"/>
      <c r="BA171" s="1246"/>
      <c r="BB171" s="1246"/>
      <c r="BC171" s="1246"/>
      <c r="BD171" s="1246"/>
      <c r="BE171" s="1246"/>
      <c r="BF171" s="1246"/>
      <c r="BG171" s="1246"/>
      <c r="BH171" s="1246"/>
      <c r="BI171" s="1246"/>
      <c r="BJ171" s="1246"/>
      <c r="BK171" s="1246"/>
    </row>
    <row r="172" spans="22:63" s="742" customFormat="1">
      <c r="V172" s="1151"/>
      <c r="W172" s="1151"/>
      <c r="X172" s="1151"/>
      <c r="Y172" s="1151"/>
      <c r="Z172" s="1151"/>
      <c r="AA172" s="1151"/>
      <c r="AB172" s="1151"/>
      <c r="AC172" s="1151"/>
      <c r="AD172" s="1151"/>
      <c r="AE172" s="1151"/>
      <c r="AF172" s="1151"/>
      <c r="AG172" s="1151"/>
      <c r="AH172" s="1151"/>
      <c r="AI172" s="1151"/>
      <c r="AJ172" s="1151"/>
      <c r="AK172" s="1151"/>
      <c r="AL172" s="1151"/>
      <c r="AM172" s="1151"/>
      <c r="AN172" s="1151"/>
      <c r="AO172" s="1151"/>
      <c r="AP172" s="1151"/>
      <c r="AQ172" s="1151"/>
      <c r="AR172" s="1151"/>
      <c r="AS172" s="1151"/>
      <c r="AT172" s="1151"/>
      <c r="AU172" s="1151"/>
      <c r="AV172" s="1151"/>
      <c r="AW172" s="1151"/>
      <c r="AX172" s="1246"/>
      <c r="AY172" s="1246"/>
      <c r="AZ172" s="1246"/>
      <c r="BA172" s="1246"/>
      <c r="BB172" s="1246"/>
      <c r="BC172" s="1246"/>
      <c r="BD172" s="1246"/>
      <c r="BE172" s="1246"/>
      <c r="BF172" s="1246"/>
      <c r="BG172" s="1246"/>
      <c r="BH172" s="1246"/>
      <c r="BI172" s="1246"/>
      <c r="BJ172" s="1246"/>
      <c r="BK172" s="1246"/>
    </row>
    <row r="173" spans="22:63" s="742" customFormat="1">
      <c r="V173" s="1151"/>
      <c r="W173" s="1151"/>
      <c r="X173" s="1151"/>
      <c r="Y173" s="1151"/>
      <c r="Z173" s="1151"/>
      <c r="AA173" s="1151"/>
      <c r="AB173" s="1151"/>
      <c r="AC173" s="1151"/>
      <c r="AD173" s="1151"/>
      <c r="AE173" s="1151"/>
      <c r="AF173" s="1151"/>
      <c r="AG173" s="1151"/>
      <c r="AH173" s="1151"/>
      <c r="AI173" s="1151"/>
      <c r="AJ173" s="1151"/>
      <c r="AK173" s="1151"/>
      <c r="AL173" s="1151"/>
      <c r="AM173" s="1151"/>
      <c r="AN173" s="1151"/>
      <c r="AO173" s="1151"/>
      <c r="AP173" s="1151"/>
      <c r="AQ173" s="1151"/>
      <c r="AR173" s="1151"/>
      <c r="AS173" s="1151"/>
      <c r="AT173" s="1151"/>
      <c r="AU173" s="1151"/>
      <c r="AV173" s="1151"/>
      <c r="AW173" s="1151"/>
      <c r="AX173" s="1246"/>
      <c r="AY173" s="1246"/>
      <c r="AZ173" s="1246"/>
      <c r="BA173" s="1246"/>
      <c r="BB173" s="1246"/>
      <c r="BC173" s="1246"/>
      <c r="BD173" s="1246"/>
      <c r="BE173" s="1246"/>
      <c r="BF173" s="1246"/>
      <c r="BG173" s="1246"/>
      <c r="BH173" s="1246"/>
      <c r="BI173" s="1246"/>
      <c r="BJ173" s="1246"/>
      <c r="BK173" s="1246"/>
    </row>
    <row r="174" spans="22:63" s="742" customFormat="1">
      <c r="V174" s="1151"/>
      <c r="W174" s="1151"/>
      <c r="X174" s="1151"/>
      <c r="Y174" s="1151"/>
      <c r="Z174" s="1151"/>
      <c r="AA174" s="1151"/>
      <c r="AB174" s="1151"/>
      <c r="AC174" s="1151"/>
      <c r="AD174" s="1151"/>
      <c r="AE174" s="1151"/>
      <c r="AF174" s="1151"/>
      <c r="AG174" s="1151"/>
      <c r="AH174" s="1151"/>
      <c r="AI174" s="1151"/>
      <c r="AJ174" s="1151"/>
      <c r="AK174" s="1151"/>
      <c r="AL174" s="1151"/>
      <c r="AM174" s="1151"/>
      <c r="AN174" s="1151"/>
      <c r="AO174" s="1151"/>
      <c r="AP174" s="1151"/>
      <c r="AQ174" s="1151"/>
      <c r="AR174" s="1151"/>
      <c r="AS174" s="1151"/>
      <c r="AT174" s="1151"/>
      <c r="AU174" s="1151"/>
      <c r="AV174" s="1151"/>
      <c r="AW174" s="1151"/>
      <c r="AX174" s="1246"/>
      <c r="AY174" s="1246"/>
      <c r="AZ174" s="1246"/>
      <c r="BA174" s="1246"/>
      <c r="BB174" s="1246"/>
      <c r="BC174" s="1246"/>
      <c r="BD174" s="1246"/>
      <c r="BE174" s="1246"/>
      <c r="BF174" s="1246"/>
      <c r="BG174" s="1246"/>
      <c r="BH174" s="1246"/>
      <c r="BI174" s="1246"/>
      <c r="BJ174" s="1246"/>
      <c r="BK174" s="1246"/>
    </row>
    <row r="175" spans="22:63" s="742" customFormat="1">
      <c r="V175" s="1151"/>
      <c r="W175" s="1151"/>
      <c r="X175" s="1151"/>
      <c r="Y175" s="1151"/>
      <c r="Z175" s="1151"/>
      <c r="AA175" s="1151"/>
      <c r="AB175" s="1151"/>
      <c r="AC175" s="1151"/>
      <c r="AD175" s="1151"/>
      <c r="AE175" s="1151"/>
      <c r="AF175" s="1151"/>
      <c r="AG175" s="1151"/>
      <c r="AH175" s="1151"/>
      <c r="AI175" s="1151"/>
      <c r="AJ175" s="1151"/>
      <c r="AK175" s="1151"/>
      <c r="AL175" s="1151"/>
      <c r="AM175" s="1151"/>
      <c r="AN175" s="1151"/>
      <c r="AO175" s="1151"/>
      <c r="AP175" s="1151"/>
      <c r="AQ175" s="1151"/>
      <c r="AR175" s="1151"/>
      <c r="AS175" s="1151"/>
      <c r="AT175" s="1151"/>
      <c r="AU175" s="1151"/>
      <c r="AV175" s="1151"/>
      <c r="AW175" s="1151"/>
      <c r="AX175" s="1246"/>
      <c r="AY175" s="1246"/>
      <c r="AZ175" s="1246"/>
      <c r="BA175" s="1246"/>
      <c r="BB175" s="1246"/>
      <c r="BC175" s="1246"/>
      <c r="BD175" s="1246"/>
      <c r="BE175" s="1246"/>
      <c r="BF175" s="1246"/>
      <c r="BG175" s="1246"/>
      <c r="BH175" s="1246"/>
      <c r="BI175" s="1246"/>
      <c r="BJ175" s="1246"/>
      <c r="BK175" s="1246"/>
    </row>
    <row r="176" spans="22:63" s="742" customFormat="1">
      <c r="V176" s="1151"/>
      <c r="W176" s="1151"/>
      <c r="X176" s="1151"/>
      <c r="Y176" s="1151"/>
      <c r="Z176" s="1151"/>
      <c r="AA176" s="1151"/>
      <c r="AB176" s="1151"/>
      <c r="AC176" s="1151"/>
      <c r="AD176" s="1151"/>
      <c r="AE176" s="1151"/>
      <c r="AF176" s="1151"/>
      <c r="AG176" s="1151"/>
      <c r="AH176" s="1151"/>
      <c r="AI176" s="1151"/>
      <c r="AJ176" s="1151"/>
      <c r="AK176" s="1151"/>
      <c r="AL176" s="1151"/>
      <c r="AM176" s="1151"/>
      <c r="AN176" s="1151"/>
      <c r="AO176" s="1151"/>
      <c r="AP176" s="1151"/>
      <c r="AQ176" s="1151"/>
      <c r="AR176" s="1151"/>
      <c r="AS176" s="1151"/>
      <c r="AT176" s="1151"/>
      <c r="AU176" s="1151"/>
      <c r="AV176" s="1151"/>
      <c r="AW176" s="1151"/>
      <c r="AX176" s="1246"/>
      <c r="AY176" s="1246"/>
      <c r="AZ176" s="1246"/>
      <c r="BA176" s="1246"/>
      <c r="BB176" s="1246"/>
      <c r="BC176" s="1246"/>
      <c r="BD176" s="1246"/>
      <c r="BE176" s="1246"/>
      <c r="BF176" s="1246"/>
      <c r="BG176" s="1246"/>
      <c r="BH176" s="1246"/>
      <c r="BI176" s="1246"/>
      <c r="BJ176" s="1246"/>
      <c r="BK176" s="1246"/>
    </row>
    <row r="177" spans="22:63" s="742" customFormat="1">
      <c r="V177" s="1151"/>
      <c r="W177" s="1151"/>
      <c r="X177" s="1151"/>
      <c r="Y177" s="1151"/>
      <c r="Z177" s="1151"/>
      <c r="AA177" s="1151"/>
      <c r="AB177" s="1151"/>
      <c r="AC177" s="1151"/>
      <c r="AD177" s="1151"/>
      <c r="AE177" s="1151"/>
      <c r="AF177" s="1151"/>
      <c r="AG177" s="1151"/>
      <c r="AH177" s="1151"/>
      <c r="AI177" s="1151"/>
      <c r="AJ177" s="1151"/>
      <c r="AK177" s="1151"/>
      <c r="AL177" s="1151"/>
      <c r="AM177" s="1151"/>
      <c r="AN177" s="1151"/>
      <c r="AO177" s="1151"/>
      <c r="AP177" s="1151"/>
      <c r="AQ177" s="1151"/>
      <c r="AR177" s="1151"/>
      <c r="AS177" s="1151"/>
      <c r="AT177" s="1151"/>
      <c r="AU177" s="1151"/>
      <c r="AV177" s="1151"/>
      <c r="AW177" s="1151"/>
      <c r="AX177" s="1246"/>
      <c r="AY177" s="1246"/>
      <c r="AZ177" s="1246"/>
      <c r="BA177" s="1246"/>
      <c r="BB177" s="1246"/>
      <c r="BC177" s="1246"/>
      <c r="BD177" s="1246"/>
      <c r="BE177" s="1246"/>
      <c r="BF177" s="1246"/>
      <c r="BG177" s="1246"/>
      <c r="BH177" s="1246"/>
      <c r="BI177" s="1246"/>
      <c r="BJ177" s="1246"/>
      <c r="BK177" s="1246"/>
    </row>
    <row r="178" spans="22:63" s="742" customFormat="1">
      <c r="V178" s="1151"/>
      <c r="W178" s="1151"/>
      <c r="X178" s="1151"/>
      <c r="Y178" s="1151"/>
      <c r="Z178" s="1151"/>
      <c r="AA178" s="1151"/>
      <c r="AB178" s="1151"/>
      <c r="AC178" s="1151"/>
      <c r="AD178" s="1151"/>
      <c r="AE178" s="1151"/>
      <c r="AF178" s="1151"/>
      <c r="AG178" s="1151"/>
      <c r="AH178" s="1151"/>
      <c r="AI178" s="1151"/>
      <c r="AJ178" s="1151"/>
      <c r="AK178" s="1151"/>
      <c r="AL178" s="1151"/>
      <c r="AM178" s="1151"/>
      <c r="AN178" s="1151"/>
      <c r="AO178" s="1151"/>
      <c r="AP178" s="1151"/>
      <c r="AQ178" s="1151"/>
      <c r="AR178" s="1151"/>
      <c r="AS178" s="1151"/>
      <c r="AT178" s="1151"/>
      <c r="AU178" s="1151"/>
      <c r="AV178" s="1151"/>
      <c r="AW178" s="1151"/>
      <c r="AX178" s="1246"/>
      <c r="AY178" s="1246"/>
      <c r="AZ178" s="1246"/>
      <c r="BA178" s="1246"/>
      <c r="BB178" s="1246"/>
      <c r="BC178" s="1246"/>
      <c r="BD178" s="1246"/>
      <c r="BE178" s="1246"/>
      <c r="BF178" s="1246"/>
      <c r="BG178" s="1246"/>
      <c r="BH178" s="1246"/>
      <c r="BI178" s="1246"/>
      <c r="BJ178" s="1246"/>
      <c r="BK178" s="1246"/>
    </row>
    <row r="179" spans="22:63" s="742" customFormat="1">
      <c r="V179" s="1151"/>
      <c r="W179" s="1151"/>
      <c r="X179" s="1151"/>
      <c r="Y179" s="1151"/>
      <c r="Z179" s="1151"/>
      <c r="AA179" s="1151"/>
      <c r="AB179" s="1151"/>
      <c r="AC179" s="1151"/>
      <c r="AD179" s="1151"/>
      <c r="AE179" s="1151"/>
      <c r="AF179" s="1151"/>
      <c r="AG179" s="1151"/>
      <c r="AH179" s="1151"/>
      <c r="AI179" s="1151"/>
      <c r="AJ179" s="1151"/>
      <c r="AK179" s="1151"/>
      <c r="AL179" s="1151"/>
      <c r="AM179" s="1151"/>
      <c r="AN179" s="1151"/>
      <c r="AO179" s="1151"/>
      <c r="AP179" s="1151"/>
      <c r="AQ179" s="1151"/>
      <c r="AR179" s="1151"/>
      <c r="AS179" s="1151"/>
      <c r="AT179" s="1151"/>
      <c r="AU179" s="1151"/>
      <c r="AV179" s="1151"/>
      <c r="AW179" s="1151"/>
      <c r="AX179" s="1246"/>
      <c r="AY179" s="1246"/>
      <c r="AZ179" s="1246"/>
      <c r="BA179" s="1246"/>
      <c r="BB179" s="1246"/>
      <c r="BC179" s="1246"/>
      <c r="BD179" s="1246"/>
      <c r="BE179" s="1246"/>
      <c r="BF179" s="1246"/>
      <c r="BG179" s="1246"/>
      <c r="BH179" s="1246"/>
      <c r="BI179" s="1246"/>
      <c r="BJ179" s="1246"/>
      <c r="BK179" s="1246"/>
    </row>
    <row r="180" spans="22:63" s="742" customFormat="1">
      <c r="V180" s="1151"/>
      <c r="W180" s="1151"/>
      <c r="X180" s="1151"/>
      <c r="Y180" s="1151"/>
      <c r="Z180" s="1151"/>
      <c r="AA180" s="1151"/>
      <c r="AB180" s="1151"/>
      <c r="AC180" s="1151"/>
      <c r="AD180" s="1151"/>
      <c r="AE180" s="1151"/>
      <c r="AF180" s="1151"/>
      <c r="AG180" s="1151"/>
      <c r="AH180" s="1151"/>
      <c r="AI180" s="1151"/>
      <c r="AJ180" s="1151"/>
      <c r="AK180" s="1151"/>
      <c r="AL180" s="1151"/>
      <c r="AM180" s="1151"/>
      <c r="AN180" s="1151"/>
      <c r="AO180" s="1151"/>
      <c r="AP180" s="1151"/>
      <c r="AQ180" s="1151"/>
      <c r="AR180" s="1151"/>
      <c r="AS180" s="1151"/>
      <c r="AT180" s="1151"/>
      <c r="AU180" s="1151"/>
      <c r="AV180" s="1151"/>
      <c r="AW180" s="1151"/>
      <c r="AX180" s="1246"/>
      <c r="AY180" s="1246"/>
      <c r="AZ180" s="1246"/>
      <c r="BA180" s="1246"/>
      <c r="BB180" s="1246"/>
      <c r="BC180" s="1246"/>
      <c r="BD180" s="1246"/>
      <c r="BE180" s="1246"/>
      <c r="BF180" s="1246"/>
      <c r="BG180" s="1246"/>
      <c r="BH180" s="1246"/>
      <c r="BI180" s="1246"/>
      <c r="BJ180" s="1246"/>
      <c r="BK180" s="1246"/>
    </row>
    <row r="181" spans="22:63" s="742" customFormat="1">
      <c r="V181" s="1151"/>
      <c r="W181" s="1151"/>
      <c r="X181" s="1151"/>
      <c r="Y181" s="1151"/>
      <c r="Z181" s="1151"/>
      <c r="AA181" s="1151"/>
      <c r="AB181" s="1151"/>
      <c r="AC181" s="1151"/>
      <c r="AD181" s="1151"/>
      <c r="AE181" s="1151"/>
      <c r="AF181" s="1151"/>
      <c r="AG181" s="1151"/>
      <c r="AH181" s="1151"/>
      <c r="AI181" s="1151"/>
      <c r="AJ181" s="1151"/>
      <c r="AK181" s="1151"/>
      <c r="AL181" s="1151"/>
      <c r="AM181" s="1151"/>
      <c r="AN181" s="1151"/>
      <c r="AO181" s="1151"/>
      <c r="AP181" s="1151"/>
      <c r="AQ181" s="1151"/>
      <c r="AR181" s="1151"/>
      <c r="AS181" s="1151"/>
      <c r="AT181" s="1151"/>
      <c r="AU181" s="1151"/>
      <c r="AV181" s="1151"/>
      <c r="AW181" s="1151"/>
      <c r="AX181" s="1246"/>
      <c r="AY181" s="1246"/>
      <c r="AZ181" s="1246"/>
      <c r="BA181" s="1246"/>
      <c r="BB181" s="1246"/>
      <c r="BC181" s="1246"/>
      <c r="BD181" s="1246"/>
      <c r="BE181" s="1246"/>
      <c r="BF181" s="1246"/>
      <c r="BG181" s="1246"/>
      <c r="BH181" s="1246"/>
      <c r="BI181" s="1246"/>
      <c r="BJ181" s="1246"/>
      <c r="BK181" s="1246"/>
    </row>
    <row r="182" spans="22:63" s="742" customFormat="1">
      <c r="V182" s="1151"/>
      <c r="W182" s="1151"/>
      <c r="X182" s="1151"/>
      <c r="Y182" s="1151"/>
      <c r="Z182" s="1151"/>
      <c r="AA182" s="1151"/>
      <c r="AB182" s="1151"/>
      <c r="AC182" s="1151"/>
      <c r="AD182" s="1151"/>
      <c r="AE182" s="1151"/>
      <c r="AF182" s="1151"/>
      <c r="AG182" s="1151"/>
      <c r="AH182" s="1151"/>
      <c r="AI182" s="1151"/>
      <c r="AJ182" s="1151"/>
      <c r="AK182" s="1151"/>
      <c r="AL182" s="1151"/>
      <c r="AM182" s="1151"/>
      <c r="AN182" s="1151"/>
      <c r="AO182" s="1151"/>
      <c r="AP182" s="1151"/>
      <c r="AQ182" s="1151"/>
      <c r="AR182" s="1151"/>
      <c r="AS182" s="1151"/>
      <c r="AT182" s="1151"/>
      <c r="AU182" s="1151"/>
      <c r="AV182" s="1151"/>
      <c r="AW182" s="1151"/>
      <c r="AX182" s="1246"/>
      <c r="AY182" s="1246"/>
      <c r="AZ182" s="1246"/>
      <c r="BA182" s="1246"/>
      <c r="BB182" s="1246"/>
      <c r="BC182" s="1246"/>
      <c r="BD182" s="1246"/>
      <c r="BE182" s="1246"/>
      <c r="BF182" s="1246"/>
      <c r="BG182" s="1246"/>
      <c r="BH182" s="1246"/>
      <c r="BI182" s="1246"/>
      <c r="BJ182" s="1246"/>
      <c r="BK182" s="1246"/>
    </row>
    <row r="183" spans="22:63" s="742" customFormat="1">
      <c r="V183" s="1151"/>
      <c r="W183" s="1151"/>
      <c r="X183" s="1151"/>
      <c r="Y183" s="1151"/>
      <c r="Z183" s="1151"/>
      <c r="AA183" s="1151"/>
      <c r="AB183" s="1151"/>
      <c r="AC183" s="1151"/>
      <c r="AD183" s="1151"/>
      <c r="AE183" s="1151"/>
      <c r="AF183" s="1151"/>
      <c r="AG183" s="1151"/>
      <c r="AH183" s="1151"/>
      <c r="AI183" s="1151"/>
      <c r="AJ183" s="1151"/>
      <c r="AK183" s="1151"/>
      <c r="AL183" s="1151"/>
      <c r="AM183" s="1151"/>
      <c r="AN183" s="1151"/>
      <c r="AO183" s="1151"/>
      <c r="AP183" s="1151"/>
      <c r="AQ183" s="1151"/>
      <c r="AR183" s="1151"/>
      <c r="AS183" s="1151"/>
      <c r="AT183" s="1151"/>
      <c r="AU183" s="1151"/>
      <c r="AV183" s="1151"/>
      <c r="AW183" s="1151"/>
      <c r="AX183" s="1246"/>
      <c r="AY183" s="1246"/>
      <c r="AZ183" s="1246"/>
      <c r="BA183" s="1246"/>
      <c r="BB183" s="1246"/>
      <c r="BC183" s="1246"/>
      <c r="BD183" s="1246"/>
      <c r="BE183" s="1246"/>
      <c r="BF183" s="1246"/>
      <c r="BG183" s="1246"/>
      <c r="BH183" s="1246"/>
      <c r="BI183" s="1246"/>
      <c r="BJ183" s="1246"/>
      <c r="BK183" s="1246"/>
    </row>
    <row r="184" spans="22:63" s="742" customFormat="1">
      <c r="V184" s="1151"/>
      <c r="W184" s="1151"/>
      <c r="X184" s="1151"/>
      <c r="Y184" s="1151"/>
      <c r="Z184" s="1151"/>
      <c r="AA184" s="1151"/>
      <c r="AB184" s="1151"/>
      <c r="AC184" s="1151"/>
      <c r="AD184" s="1151"/>
      <c r="AE184" s="1151"/>
      <c r="AF184" s="1151"/>
      <c r="AG184" s="1151"/>
      <c r="AH184" s="1151"/>
      <c r="AI184" s="1151"/>
      <c r="AJ184" s="1151"/>
      <c r="AK184" s="1151"/>
      <c r="AL184" s="1151"/>
      <c r="AM184" s="1151"/>
      <c r="AN184" s="1151"/>
      <c r="AO184" s="1151"/>
      <c r="AP184" s="1151"/>
      <c r="AQ184" s="1151"/>
      <c r="AR184" s="1151"/>
      <c r="AS184" s="1151"/>
      <c r="AT184" s="1151"/>
      <c r="AU184" s="1151"/>
      <c r="AV184" s="1151"/>
      <c r="AW184" s="1151"/>
      <c r="AX184" s="1246"/>
      <c r="AY184" s="1246"/>
      <c r="AZ184" s="1246"/>
      <c r="BA184" s="1246"/>
      <c r="BB184" s="1246"/>
      <c r="BC184" s="1246"/>
      <c r="BD184" s="1246"/>
      <c r="BE184" s="1246"/>
      <c r="BF184" s="1246"/>
      <c r="BG184" s="1246"/>
      <c r="BH184" s="1246"/>
      <c r="BI184" s="1246"/>
      <c r="BJ184" s="1246"/>
      <c r="BK184" s="1246"/>
    </row>
    <row r="185" spans="22:63" s="742" customFormat="1">
      <c r="V185" s="1151"/>
      <c r="W185" s="1151"/>
      <c r="X185" s="1151"/>
      <c r="Y185" s="1151"/>
      <c r="Z185" s="1151"/>
      <c r="AA185" s="1151"/>
      <c r="AB185" s="1151"/>
      <c r="AC185" s="1151"/>
      <c r="AD185" s="1151"/>
      <c r="AE185" s="1151"/>
      <c r="AF185" s="1151"/>
      <c r="AG185" s="1151"/>
      <c r="AH185" s="1151"/>
      <c r="AI185" s="1151"/>
      <c r="AJ185" s="1151"/>
      <c r="AK185" s="1151"/>
      <c r="AL185" s="1151"/>
      <c r="AM185" s="1151"/>
      <c r="AN185" s="1151"/>
      <c r="AO185" s="1151"/>
      <c r="AP185" s="1151"/>
      <c r="AQ185" s="1151"/>
      <c r="AR185" s="1151"/>
      <c r="AS185" s="1151"/>
      <c r="AT185" s="1151"/>
      <c r="AU185" s="1151"/>
      <c r="AV185" s="1151"/>
      <c r="AW185" s="1151"/>
      <c r="AX185" s="1246"/>
      <c r="AY185" s="1246"/>
      <c r="AZ185" s="1246"/>
      <c r="BA185" s="1246"/>
      <c r="BB185" s="1246"/>
      <c r="BC185" s="1246"/>
      <c r="BD185" s="1246"/>
      <c r="BE185" s="1246"/>
      <c r="BF185" s="1246"/>
      <c r="BG185" s="1246"/>
      <c r="BH185" s="1246"/>
      <c r="BI185" s="1246"/>
      <c r="BJ185" s="1246"/>
      <c r="BK185" s="1246"/>
    </row>
    <row r="186" spans="22:63" s="742" customFormat="1">
      <c r="V186" s="1151"/>
      <c r="W186" s="1151"/>
      <c r="X186" s="1151"/>
      <c r="Y186" s="1151"/>
      <c r="Z186" s="1151"/>
      <c r="AA186" s="1151"/>
      <c r="AB186" s="1151"/>
      <c r="AC186" s="1151"/>
      <c r="AD186" s="1151"/>
      <c r="AE186" s="1151"/>
      <c r="AF186" s="1151"/>
      <c r="AG186" s="1151"/>
      <c r="AH186" s="1151"/>
      <c r="AI186" s="1151"/>
      <c r="AJ186" s="1151"/>
      <c r="AK186" s="1151"/>
      <c r="AL186" s="1151"/>
      <c r="AM186" s="1151"/>
      <c r="AN186" s="1151"/>
      <c r="AO186" s="1151"/>
      <c r="AP186" s="1151"/>
      <c r="AQ186" s="1151"/>
      <c r="AR186" s="1151"/>
      <c r="AS186" s="1151"/>
      <c r="AT186" s="1151"/>
      <c r="AU186" s="1151"/>
      <c r="AV186" s="1151"/>
      <c r="AW186" s="1151"/>
      <c r="AX186" s="1246"/>
      <c r="AY186" s="1246"/>
      <c r="AZ186" s="1246"/>
      <c r="BA186" s="1246"/>
      <c r="BB186" s="1246"/>
      <c r="BC186" s="1246"/>
      <c r="BD186" s="1246"/>
      <c r="BE186" s="1246"/>
      <c r="BF186" s="1246"/>
      <c r="BG186" s="1246"/>
      <c r="BH186" s="1246"/>
      <c r="BI186" s="1246"/>
      <c r="BJ186" s="1246"/>
      <c r="BK186" s="1246"/>
    </row>
    <row r="187" spans="22:63" s="742" customFormat="1">
      <c r="V187" s="1151"/>
      <c r="W187" s="1151"/>
      <c r="X187" s="1151"/>
      <c r="Y187" s="1151"/>
      <c r="Z187" s="1151"/>
      <c r="AA187" s="1151"/>
      <c r="AB187" s="1151"/>
      <c r="AC187" s="1151"/>
      <c r="AD187" s="1151"/>
      <c r="AE187" s="1151"/>
      <c r="AF187" s="1151"/>
      <c r="AG187" s="1151"/>
      <c r="AH187" s="1151"/>
      <c r="AI187" s="1151"/>
      <c r="AJ187" s="1151"/>
      <c r="AK187" s="1151"/>
      <c r="AL187" s="1151"/>
      <c r="AM187" s="1151"/>
      <c r="AN187" s="1151"/>
      <c r="AO187" s="1151"/>
      <c r="AP187" s="1151"/>
      <c r="AQ187" s="1151"/>
      <c r="AR187" s="1151"/>
      <c r="AS187" s="1151"/>
      <c r="AT187" s="1151"/>
      <c r="AU187" s="1151"/>
      <c r="AV187" s="1151"/>
      <c r="AW187" s="1151"/>
      <c r="AX187" s="1246"/>
      <c r="AY187" s="1246"/>
      <c r="AZ187" s="1246"/>
      <c r="BA187" s="1246"/>
      <c r="BB187" s="1246"/>
      <c r="BC187" s="1246"/>
      <c r="BD187" s="1246"/>
      <c r="BE187" s="1246"/>
      <c r="BF187" s="1246"/>
      <c r="BG187" s="1246"/>
      <c r="BH187" s="1246"/>
      <c r="BI187" s="1246"/>
      <c r="BJ187" s="1246"/>
      <c r="BK187" s="1246"/>
    </row>
    <row r="188" spans="22:63" s="742" customFormat="1">
      <c r="V188" s="1151"/>
      <c r="W188" s="1151"/>
      <c r="X188" s="1151"/>
      <c r="Y188" s="1151"/>
      <c r="Z188" s="1151"/>
      <c r="AA188" s="1151"/>
      <c r="AB188" s="1151"/>
      <c r="AC188" s="1151"/>
      <c r="AD188" s="1151"/>
      <c r="AE188" s="1151"/>
      <c r="AF188" s="1151"/>
      <c r="AG188" s="1151"/>
      <c r="AH188" s="1151"/>
      <c r="AI188" s="1151"/>
      <c r="AJ188" s="1151"/>
      <c r="AK188" s="1151"/>
      <c r="AL188" s="1151"/>
      <c r="AM188" s="1151"/>
      <c r="AN188" s="1151"/>
      <c r="AO188" s="1151"/>
      <c r="AP188" s="1151"/>
      <c r="AQ188" s="1151"/>
      <c r="AR188" s="1151"/>
      <c r="AS188" s="1151"/>
      <c r="AT188" s="1151"/>
      <c r="AU188" s="1151"/>
      <c r="AV188" s="1151"/>
      <c r="AW188" s="1151"/>
      <c r="AX188" s="1246"/>
      <c r="AY188" s="1246"/>
      <c r="AZ188" s="1246"/>
      <c r="BA188" s="1246"/>
      <c r="BB188" s="1246"/>
      <c r="BC188" s="1246"/>
      <c r="BD188" s="1246"/>
      <c r="BE188" s="1246"/>
      <c r="BF188" s="1246"/>
      <c r="BG188" s="1246"/>
      <c r="BH188" s="1246"/>
      <c r="BI188" s="1246"/>
      <c r="BJ188" s="1246"/>
      <c r="BK188" s="1246"/>
    </row>
    <row r="189" spans="22:63" s="742" customFormat="1">
      <c r="V189" s="1151"/>
      <c r="W189" s="1151"/>
      <c r="X189" s="1151"/>
      <c r="Y189" s="1151"/>
      <c r="Z189" s="1151"/>
      <c r="AA189" s="1151"/>
      <c r="AB189" s="1151"/>
      <c r="AC189" s="1151"/>
      <c r="AD189" s="1151"/>
      <c r="AE189" s="1151"/>
      <c r="AF189" s="1151"/>
      <c r="AG189" s="1151"/>
      <c r="AH189" s="1151"/>
      <c r="AI189" s="1151"/>
      <c r="AJ189" s="1151"/>
      <c r="AK189" s="1151"/>
      <c r="AL189" s="1151"/>
      <c r="AM189" s="1151"/>
      <c r="AN189" s="1151"/>
      <c r="AO189" s="1151"/>
      <c r="AP189" s="1151"/>
      <c r="AQ189" s="1151"/>
      <c r="AR189" s="1151"/>
      <c r="AS189" s="1151"/>
      <c r="AT189" s="1151"/>
      <c r="AU189" s="1151"/>
      <c r="AV189" s="1151"/>
      <c r="AW189" s="1151"/>
      <c r="AX189" s="1246"/>
      <c r="AY189" s="1246"/>
      <c r="AZ189" s="1246"/>
      <c r="BA189" s="1246"/>
      <c r="BB189" s="1246"/>
      <c r="BC189" s="1246"/>
      <c r="BD189" s="1246"/>
      <c r="BE189" s="1246"/>
      <c r="BF189" s="1246"/>
      <c r="BG189" s="1246"/>
      <c r="BH189" s="1246"/>
      <c r="BI189" s="1246"/>
      <c r="BJ189" s="1246"/>
      <c r="BK189" s="1246"/>
    </row>
    <row r="190" spans="22:63" s="742" customFormat="1">
      <c r="V190" s="1151"/>
      <c r="W190" s="1151"/>
      <c r="X190" s="1151"/>
      <c r="Y190" s="1151"/>
      <c r="Z190" s="1151"/>
      <c r="AA190" s="1151"/>
      <c r="AB190" s="1151"/>
      <c r="AC190" s="1151"/>
      <c r="AD190" s="1151"/>
      <c r="AE190" s="1151"/>
      <c r="AF190" s="1151"/>
      <c r="AG190" s="1151"/>
      <c r="AH190" s="1151"/>
      <c r="AI190" s="1151"/>
      <c r="AJ190" s="1151"/>
      <c r="AK190" s="1151"/>
      <c r="AL190" s="1151"/>
      <c r="AM190" s="1151"/>
      <c r="AN190" s="1151"/>
      <c r="AO190" s="1151"/>
      <c r="AP190" s="1151"/>
      <c r="AQ190" s="1151"/>
      <c r="AR190" s="1151"/>
      <c r="AS190" s="1151"/>
      <c r="AT190" s="1151"/>
      <c r="AU190" s="1151"/>
      <c r="AV190" s="1151"/>
      <c r="AW190" s="1151"/>
      <c r="AX190" s="1246"/>
      <c r="AY190" s="1246"/>
      <c r="AZ190" s="1246"/>
      <c r="BA190" s="1246"/>
      <c r="BB190" s="1246"/>
      <c r="BC190" s="1246"/>
      <c r="BD190" s="1246"/>
      <c r="BE190" s="1246"/>
      <c r="BF190" s="1246"/>
      <c r="BG190" s="1246"/>
      <c r="BH190" s="1246"/>
      <c r="BI190" s="1246"/>
      <c r="BJ190" s="1246"/>
      <c r="BK190" s="1246"/>
    </row>
    <row r="191" spans="22:63" s="742" customFormat="1">
      <c r="V191" s="1151"/>
      <c r="W191" s="1151"/>
      <c r="X191" s="1151"/>
      <c r="Y191" s="1151"/>
      <c r="Z191" s="1151"/>
      <c r="AA191" s="1151"/>
      <c r="AB191" s="1151"/>
      <c r="AC191" s="1151"/>
      <c r="AD191" s="1151"/>
      <c r="AE191" s="1151"/>
      <c r="AF191" s="1151"/>
      <c r="AG191" s="1151"/>
      <c r="AH191" s="1151"/>
      <c r="AI191" s="1151"/>
      <c r="AJ191" s="1151"/>
      <c r="AK191" s="1151"/>
      <c r="AL191" s="1151"/>
      <c r="AM191" s="1151"/>
      <c r="AN191" s="1151"/>
      <c r="AO191" s="1151"/>
      <c r="AP191" s="1151"/>
      <c r="AQ191" s="1151"/>
      <c r="AR191" s="1151"/>
      <c r="AS191" s="1151"/>
      <c r="AT191" s="1151"/>
      <c r="AU191" s="1151"/>
      <c r="AV191" s="1151"/>
      <c r="AW191" s="1151"/>
      <c r="AX191" s="1246"/>
      <c r="AY191" s="1246"/>
      <c r="AZ191" s="1246"/>
      <c r="BA191" s="1246"/>
      <c r="BB191" s="1246"/>
      <c r="BC191" s="1246"/>
      <c r="BD191" s="1246"/>
      <c r="BE191" s="1246"/>
      <c r="BF191" s="1246"/>
      <c r="BG191" s="1246"/>
      <c r="BH191" s="1246"/>
      <c r="BI191" s="1246"/>
      <c r="BJ191" s="1246"/>
      <c r="BK191" s="1246"/>
    </row>
    <row r="192" spans="22:63" s="742" customFormat="1">
      <c r="V192" s="1151"/>
      <c r="W192" s="1151"/>
      <c r="X192" s="1151"/>
      <c r="Y192" s="1151"/>
      <c r="Z192" s="1151"/>
      <c r="AA192" s="1151"/>
      <c r="AB192" s="1151"/>
      <c r="AC192" s="1151"/>
      <c r="AD192" s="1151"/>
      <c r="AE192" s="1151"/>
      <c r="AF192" s="1151"/>
      <c r="AG192" s="1151"/>
      <c r="AH192" s="1151"/>
      <c r="AI192" s="1151"/>
      <c r="AJ192" s="1151"/>
      <c r="AK192" s="1151"/>
      <c r="AL192" s="1151"/>
      <c r="AM192" s="1151"/>
      <c r="AN192" s="1151"/>
      <c r="AO192" s="1151"/>
      <c r="AP192" s="1151"/>
      <c r="AQ192" s="1151"/>
      <c r="AR192" s="1151"/>
      <c r="AS192" s="1151"/>
      <c r="AT192" s="1151"/>
      <c r="AU192" s="1151"/>
      <c r="AV192" s="1151"/>
      <c r="AW192" s="1151"/>
      <c r="AX192" s="1246"/>
      <c r="AY192" s="1246"/>
      <c r="AZ192" s="1246"/>
      <c r="BA192" s="1246"/>
      <c r="BB192" s="1246"/>
      <c r="BC192" s="1246"/>
      <c r="BD192" s="1246"/>
      <c r="BE192" s="1246"/>
      <c r="BF192" s="1246"/>
      <c r="BG192" s="1246"/>
      <c r="BH192" s="1246"/>
      <c r="BI192" s="1246"/>
      <c r="BJ192" s="1246"/>
      <c r="BK192" s="1246"/>
    </row>
    <row r="193" spans="22:63" s="742" customFormat="1">
      <c r="V193" s="1151"/>
      <c r="W193" s="1151"/>
      <c r="X193" s="1151"/>
      <c r="Y193" s="1151"/>
      <c r="Z193" s="1151"/>
      <c r="AA193" s="1151"/>
      <c r="AB193" s="1151"/>
      <c r="AC193" s="1151"/>
      <c r="AD193" s="1151"/>
      <c r="AE193" s="1151"/>
      <c r="AF193" s="1151"/>
      <c r="AG193" s="1151"/>
      <c r="AH193" s="1151"/>
      <c r="AI193" s="1151"/>
      <c r="AJ193" s="1151"/>
      <c r="AK193" s="1151"/>
      <c r="AL193" s="1151"/>
      <c r="AM193" s="1151"/>
      <c r="AN193" s="1151"/>
      <c r="AO193" s="1151"/>
      <c r="AP193" s="1151"/>
      <c r="AQ193" s="1151"/>
      <c r="AR193" s="1151"/>
      <c r="AS193" s="1151"/>
      <c r="AT193" s="1151"/>
      <c r="AU193" s="1151"/>
      <c r="AV193" s="1151"/>
      <c r="AW193" s="1151"/>
      <c r="AX193" s="1246"/>
      <c r="AY193" s="1246"/>
      <c r="AZ193" s="1246"/>
      <c r="BA193" s="1246"/>
      <c r="BB193" s="1246"/>
      <c r="BC193" s="1246"/>
      <c r="BD193" s="1246"/>
      <c r="BE193" s="1246"/>
      <c r="BF193" s="1246"/>
      <c r="BG193" s="1246"/>
      <c r="BH193" s="1246"/>
      <c r="BI193" s="1246"/>
      <c r="BJ193" s="1246"/>
      <c r="BK193" s="1246"/>
    </row>
    <row r="194" spans="22:63" s="742" customFormat="1">
      <c r="V194" s="1151"/>
      <c r="W194" s="1151"/>
      <c r="X194" s="1151"/>
      <c r="Y194" s="1151"/>
      <c r="Z194" s="1151"/>
      <c r="AA194" s="1151"/>
      <c r="AB194" s="1151"/>
      <c r="AC194" s="1151"/>
      <c r="AD194" s="1151"/>
      <c r="AE194" s="1151"/>
      <c r="AF194" s="1151"/>
      <c r="AG194" s="1151"/>
      <c r="AH194" s="1151"/>
      <c r="AI194" s="1151"/>
      <c r="AJ194" s="1151"/>
      <c r="AK194" s="1151"/>
      <c r="AL194" s="1151"/>
      <c r="AM194" s="1151"/>
      <c r="AN194" s="1151"/>
      <c r="AO194" s="1151"/>
      <c r="AP194" s="1151"/>
      <c r="AQ194" s="1151"/>
      <c r="AR194" s="1151"/>
      <c r="AS194" s="1151"/>
      <c r="AT194" s="1151"/>
      <c r="AU194" s="1151"/>
      <c r="AV194" s="1151"/>
      <c r="AW194" s="1151"/>
      <c r="AX194" s="1246"/>
      <c r="AY194" s="1246"/>
      <c r="AZ194" s="1246"/>
      <c r="BA194" s="1246"/>
      <c r="BB194" s="1246"/>
      <c r="BC194" s="1246"/>
      <c r="BD194" s="1246"/>
      <c r="BE194" s="1246"/>
      <c r="BF194" s="1246"/>
      <c r="BG194" s="1246"/>
      <c r="BH194" s="1246"/>
      <c r="BI194" s="1246"/>
      <c r="BJ194" s="1246"/>
      <c r="BK194" s="1246"/>
    </row>
    <row r="195" spans="22:63" s="742" customFormat="1">
      <c r="V195" s="1151"/>
      <c r="W195" s="1151"/>
      <c r="X195" s="1151"/>
      <c r="Y195" s="1151"/>
      <c r="Z195" s="1151"/>
      <c r="AA195" s="1151"/>
      <c r="AB195" s="1151"/>
      <c r="AC195" s="1151"/>
      <c r="AD195" s="1151"/>
      <c r="AE195" s="1151"/>
      <c r="AF195" s="1151"/>
      <c r="AG195" s="1151"/>
      <c r="AH195" s="1151"/>
      <c r="AI195" s="1151"/>
      <c r="AJ195" s="1151"/>
      <c r="AK195" s="1151"/>
      <c r="AL195" s="1151"/>
      <c r="AM195" s="1151"/>
      <c r="AN195" s="1151"/>
      <c r="AO195" s="1151"/>
      <c r="AP195" s="1151"/>
      <c r="AQ195" s="1151"/>
      <c r="AR195" s="1151"/>
      <c r="AS195" s="1151"/>
      <c r="AT195" s="1151"/>
      <c r="AU195" s="1151"/>
      <c r="AV195" s="1151"/>
      <c r="AW195" s="1151"/>
      <c r="AX195" s="1246"/>
      <c r="AY195" s="1246"/>
      <c r="AZ195" s="1246"/>
      <c r="BA195" s="1246"/>
      <c r="BB195" s="1246"/>
      <c r="BC195" s="1246"/>
      <c r="BD195" s="1246"/>
      <c r="BE195" s="1246"/>
      <c r="BF195" s="1246"/>
      <c r="BG195" s="1246"/>
      <c r="BH195" s="1246"/>
      <c r="BI195" s="1246"/>
      <c r="BJ195" s="1246"/>
      <c r="BK195" s="1246"/>
    </row>
    <row r="196" spans="22:63" s="742" customFormat="1">
      <c r="V196" s="1151"/>
      <c r="W196" s="1151"/>
      <c r="X196" s="1151"/>
      <c r="Y196" s="1151"/>
      <c r="Z196" s="1151"/>
      <c r="AA196" s="1151"/>
      <c r="AB196" s="1151"/>
      <c r="AC196" s="1151"/>
      <c r="AD196" s="1151"/>
      <c r="AE196" s="1151"/>
      <c r="AF196" s="1151"/>
      <c r="AG196" s="1151"/>
      <c r="AH196" s="1151"/>
      <c r="AI196" s="1151"/>
      <c r="AJ196" s="1151"/>
      <c r="AK196" s="1151"/>
      <c r="AL196" s="1151"/>
      <c r="AM196" s="1151"/>
      <c r="AN196" s="1151"/>
      <c r="AO196" s="1151"/>
      <c r="AP196" s="1151"/>
      <c r="AQ196" s="1151"/>
      <c r="AR196" s="1151"/>
      <c r="AS196" s="1151"/>
      <c r="AT196" s="1151"/>
      <c r="AU196" s="1151"/>
      <c r="AV196" s="1151"/>
      <c r="AW196" s="1151"/>
      <c r="AX196" s="1246"/>
      <c r="AY196" s="1246"/>
      <c r="AZ196" s="1246"/>
      <c r="BA196" s="1246"/>
      <c r="BB196" s="1246"/>
      <c r="BC196" s="1246"/>
      <c r="BD196" s="1246"/>
      <c r="BE196" s="1246"/>
      <c r="BF196" s="1246"/>
      <c r="BG196" s="1246"/>
      <c r="BH196" s="1246"/>
      <c r="BI196" s="1246"/>
      <c r="BJ196" s="1246"/>
      <c r="BK196" s="1246"/>
    </row>
    <row r="197" spans="22:63" s="742" customFormat="1">
      <c r="V197" s="1151"/>
      <c r="W197" s="1151"/>
      <c r="X197" s="1151"/>
      <c r="Y197" s="1151"/>
      <c r="Z197" s="1151"/>
      <c r="AA197" s="1151"/>
      <c r="AB197" s="1151"/>
      <c r="AC197" s="1151"/>
      <c r="AD197" s="1151"/>
      <c r="AE197" s="1151"/>
      <c r="AF197" s="1151"/>
      <c r="AG197" s="1151"/>
      <c r="AH197" s="1151"/>
      <c r="AI197" s="1151"/>
      <c r="AJ197" s="1151"/>
      <c r="AK197" s="1151"/>
      <c r="AL197" s="1151"/>
      <c r="AM197" s="1151"/>
      <c r="AN197" s="1151"/>
      <c r="AO197" s="1151"/>
      <c r="AP197" s="1151"/>
      <c r="AQ197" s="1151"/>
      <c r="AR197" s="1151"/>
      <c r="AS197" s="1151"/>
      <c r="AT197" s="1151"/>
      <c r="AU197" s="1151"/>
      <c r="AV197" s="1151"/>
      <c r="AW197" s="1151"/>
      <c r="AX197" s="1246"/>
      <c r="AY197" s="1246"/>
      <c r="AZ197" s="1246"/>
      <c r="BA197" s="1246"/>
      <c r="BB197" s="1246"/>
      <c r="BC197" s="1246"/>
      <c r="BD197" s="1246"/>
      <c r="BE197" s="1246"/>
      <c r="BF197" s="1246"/>
      <c r="BG197" s="1246"/>
      <c r="BH197" s="1246"/>
      <c r="BI197" s="1246"/>
      <c r="BJ197" s="1246"/>
      <c r="BK197" s="1246"/>
    </row>
    <row r="198" spans="22:63" s="742" customFormat="1">
      <c r="V198" s="1151"/>
      <c r="W198" s="1151"/>
      <c r="X198" s="1151"/>
      <c r="Y198" s="1151"/>
      <c r="Z198" s="1151"/>
      <c r="AA198" s="1151"/>
      <c r="AB198" s="1151"/>
      <c r="AC198" s="1151"/>
      <c r="AD198" s="1151"/>
      <c r="AE198" s="1151"/>
      <c r="AF198" s="1151"/>
      <c r="AG198" s="1151"/>
      <c r="AH198" s="1151"/>
      <c r="AI198" s="1151"/>
      <c r="AJ198" s="1151"/>
      <c r="AK198" s="1151"/>
      <c r="AL198" s="1151"/>
      <c r="AM198" s="1151"/>
      <c r="AN198" s="1151"/>
      <c r="AO198" s="1151"/>
      <c r="AP198" s="1151"/>
      <c r="AQ198" s="1151"/>
      <c r="AR198" s="1151"/>
      <c r="AS198" s="1151"/>
      <c r="AT198" s="1151"/>
      <c r="AU198" s="1151"/>
      <c r="AV198" s="1151"/>
      <c r="AW198" s="1151"/>
      <c r="AX198" s="1246"/>
      <c r="AY198" s="1246"/>
      <c r="AZ198" s="1246"/>
      <c r="BA198" s="1246"/>
      <c r="BB198" s="1246"/>
      <c r="BC198" s="1246"/>
      <c r="BD198" s="1246"/>
      <c r="BE198" s="1246"/>
      <c r="BF198" s="1246"/>
      <c r="BG198" s="1246"/>
      <c r="BH198" s="1246"/>
      <c r="BI198" s="1246"/>
      <c r="BJ198" s="1246"/>
      <c r="BK198" s="1246"/>
    </row>
    <row r="199" spans="22:63" s="742" customFormat="1">
      <c r="V199" s="1151"/>
      <c r="W199" s="1151"/>
      <c r="X199" s="1151"/>
      <c r="Y199" s="1151"/>
      <c r="Z199" s="1151"/>
      <c r="AA199" s="1151"/>
      <c r="AB199" s="1151"/>
      <c r="AC199" s="1151"/>
      <c r="AD199" s="1151"/>
      <c r="AE199" s="1151"/>
      <c r="AF199" s="1151"/>
      <c r="AG199" s="1151"/>
      <c r="AH199" s="1151"/>
      <c r="AI199" s="1151"/>
      <c r="AJ199" s="1151"/>
      <c r="AK199" s="1151"/>
      <c r="AL199" s="1151"/>
      <c r="AM199" s="1151"/>
      <c r="AN199" s="1151"/>
      <c r="AO199" s="1151"/>
      <c r="AP199" s="1151"/>
      <c r="AQ199" s="1151"/>
      <c r="AR199" s="1151"/>
      <c r="AS199" s="1151"/>
      <c r="AT199" s="1151"/>
      <c r="AU199" s="1151"/>
      <c r="AV199" s="1151"/>
      <c r="AW199" s="1151"/>
      <c r="AX199" s="1246"/>
      <c r="AY199" s="1246"/>
      <c r="AZ199" s="1246"/>
      <c r="BA199" s="1246"/>
      <c r="BB199" s="1246"/>
      <c r="BC199" s="1246"/>
      <c r="BD199" s="1246"/>
      <c r="BE199" s="1246"/>
      <c r="BF199" s="1246"/>
      <c r="BG199" s="1246"/>
      <c r="BH199" s="1246"/>
      <c r="BI199" s="1246"/>
      <c r="BJ199" s="1246"/>
      <c r="BK199" s="1246"/>
    </row>
    <row r="200" spans="22:63" s="742" customFormat="1">
      <c r="V200" s="1151"/>
      <c r="W200" s="1151"/>
      <c r="X200" s="1151"/>
      <c r="Y200" s="1151"/>
      <c r="Z200" s="1151"/>
      <c r="AA200" s="1151"/>
      <c r="AB200" s="1151"/>
      <c r="AC200" s="1151"/>
      <c r="AD200" s="1151"/>
      <c r="AE200" s="1151"/>
      <c r="AF200" s="1151"/>
      <c r="AG200" s="1151"/>
      <c r="AH200" s="1151"/>
      <c r="AI200" s="1151"/>
      <c r="AJ200" s="1151"/>
      <c r="AK200" s="1151"/>
      <c r="AL200" s="1151"/>
      <c r="AM200" s="1151"/>
      <c r="AN200" s="1151"/>
      <c r="AO200" s="1151"/>
      <c r="AP200" s="1151"/>
      <c r="AQ200" s="1151"/>
      <c r="AR200" s="1151"/>
      <c r="AS200" s="1151"/>
      <c r="AT200" s="1151"/>
      <c r="AU200" s="1151"/>
      <c r="AV200" s="1151"/>
      <c r="AW200" s="1151"/>
      <c r="AX200" s="1246"/>
      <c r="AY200" s="1246"/>
      <c r="AZ200" s="1246"/>
      <c r="BA200" s="1246"/>
      <c r="BB200" s="1246"/>
      <c r="BC200" s="1246"/>
      <c r="BD200" s="1246"/>
      <c r="BE200" s="1246"/>
      <c r="BF200" s="1246"/>
      <c r="BG200" s="1246"/>
      <c r="BH200" s="1246"/>
      <c r="BI200" s="1246"/>
      <c r="BJ200" s="1246"/>
      <c r="BK200" s="1246"/>
    </row>
    <row r="201" spans="22:63" s="742" customFormat="1">
      <c r="V201" s="1151"/>
      <c r="W201" s="1151"/>
      <c r="X201" s="1151"/>
      <c r="Y201" s="1151"/>
      <c r="Z201" s="1151"/>
      <c r="AA201" s="1151"/>
      <c r="AB201" s="1151"/>
      <c r="AC201" s="1151"/>
      <c r="AD201" s="1151"/>
      <c r="AE201" s="1151"/>
      <c r="AF201" s="1151"/>
      <c r="AG201" s="1151"/>
      <c r="AH201" s="1151"/>
      <c r="AI201" s="1151"/>
      <c r="AJ201" s="1151"/>
      <c r="AK201" s="1151"/>
      <c r="AL201" s="1151"/>
      <c r="AM201" s="1151"/>
      <c r="AN201" s="1151"/>
      <c r="AO201" s="1151"/>
      <c r="AP201" s="1151"/>
      <c r="AQ201" s="1151"/>
      <c r="AR201" s="1151"/>
      <c r="AS201" s="1151"/>
      <c r="AT201" s="1151"/>
      <c r="AU201" s="1151"/>
      <c r="AV201" s="1151"/>
      <c r="AW201" s="1151"/>
      <c r="AX201" s="1246"/>
      <c r="AY201" s="1246"/>
      <c r="AZ201" s="1246"/>
      <c r="BA201" s="1246"/>
      <c r="BB201" s="1246"/>
      <c r="BC201" s="1246"/>
      <c r="BD201" s="1246"/>
      <c r="BE201" s="1246"/>
      <c r="BF201" s="1246"/>
      <c r="BG201" s="1246"/>
      <c r="BH201" s="1246"/>
      <c r="BI201" s="1246"/>
      <c r="BJ201" s="1246"/>
      <c r="BK201" s="1246"/>
    </row>
    <row r="202" spans="22:63" s="742" customFormat="1">
      <c r="V202" s="1151"/>
      <c r="W202" s="1151"/>
      <c r="X202" s="1151"/>
      <c r="Y202" s="1151"/>
      <c r="Z202" s="1151"/>
      <c r="AA202" s="1151"/>
      <c r="AB202" s="1151"/>
      <c r="AC202" s="1151"/>
      <c r="AD202" s="1151"/>
      <c r="AE202" s="1151"/>
      <c r="AF202" s="1151"/>
      <c r="AG202" s="1151"/>
      <c r="AH202" s="1151"/>
      <c r="AI202" s="1151"/>
      <c r="AJ202" s="1151"/>
      <c r="AK202" s="1151"/>
      <c r="AL202" s="1151"/>
      <c r="AM202" s="1151"/>
      <c r="AN202" s="1151"/>
      <c r="AO202" s="1151"/>
      <c r="AP202" s="1151"/>
      <c r="AQ202" s="1151"/>
      <c r="AR202" s="1151"/>
      <c r="AS202" s="1151"/>
      <c r="AT202" s="1151"/>
      <c r="AU202" s="1151"/>
      <c r="AV202" s="1151"/>
      <c r="AW202" s="1151"/>
      <c r="AX202" s="1246"/>
      <c r="AY202" s="1246"/>
      <c r="AZ202" s="1246"/>
      <c r="BA202" s="1246"/>
      <c r="BB202" s="1246"/>
      <c r="BC202" s="1246"/>
      <c r="BD202" s="1246"/>
      <c r="BE202" s="1246"/>
      <c r="BF202" s="1246"/>
      <c r="BG202" s="1246"/>
      <c r="BH202" s="1246"/>
      <c r="BI202" s="1246"/>
      <c r="BJ202" s="1246"/>
      <c r="BK202" s="1246"/>
    </row>
    <row r="203" spans="22:63" s="742" customFormat="1">
      <c r="V203" s="1151"/>
      <c r="W203" s="1151"/>
      <c r="X203" s="1151"/>
      <c r="Y203" s="1151"/>
      <c r="Z203" s="1151"/>
      <c r="AA203" s="1151"/>
      <c r="AB203" s="1151"/>
      <c r="AC203" s="1151"/>
      <c r="AD203" s="1151"/>
      <c r="AE203" s="1151"/>
      <c r="AF203" s="1151"/>
      <c r="AG203" s="1151"/>
      <c r="AH203" s="1151"/>
      <c r="AI203" s="1151"/>
      <c r="AJ203" s="1151"/>
      <c r="AK203" s="1151"/>
      <c r="AL203" s="1151"/>
      <c r="AM203" s="1151"/>
      <c r="AN203" s="1151"/>
      <c r="AO203" s="1151"/>
      <c r="AP203" s="1151"/>
      <c r="AQ203" s="1151"/>
      <c r="AR203" s="1151"/>
      <c r="AS203" s="1151"/>
      <c r="AT203" s="1151"/>
      <c r="AU203" s="1151"/>
      <c r="AV203" s="1151"/>
      <c r="AW203" s="1151"/>
      <c r="AX203" s="1246"/>
      <c r="AY203" s="1246"/>
      <c r="AZ203" s="1246"/>
      <c r="BA203" s="1246"/>
      <c r="BB203" s="1246"/>
      <c r="BC203" s="1246"/>
      <c r="BD203" s="1246"/>
      <c r="BE203" s="1246"/>
      <c r="BF203" s="1246"/>
      <c r="BG203" s="1246"/>
      <c r="BH203" s="1246"/>
      <c r="BI203" s="1246"/>
      <c r="BJ203" s="1246"/>
      <c r="BK203" s="1246"/>
    </row>
    <row r="204" spans="22:63" s="742" customFormat="1">
      <c r="V204" s="1151"/>
      <c r="W204" s="1151"/>
      <c r="X204" s="1151"/>
      <c r="Y204" s="1151"/>
      <c r="Z204" s="1151"/>
      <c r="AA204" s="1151"/>
      <c r="AB204" s="1151"/>
      <c r="AC204" s="1151"/>
      <c r="AD204" s="1151"/>
      <c r="AE204" s="1151"/>
      <c r="AF204" s="1151"/>
      <c r="AG204" s="1151"/>
      <c r="AH204" s="1151"/>
      <c r="AI204" s="1151"/>
      <c r="AJ204" s="1151"/>
      <c r="AK204" s="1151"/>
      <c r="AL204" s="1151"/>
      <c r="AM204" s="1151"/>
      <c r="AN204" s="1151"/>
      <c r="AO204" s="1151"/>
      <c r="AP204" s="1151"/>
      <c r="AQ204" s="1151"/>
      <c r="AR204" s="1151"/>
      <c r="AS204" s="1151"/>
      <c r="AT204" s="1151"/>
      <c r="AU204" s="1151"/>
      <c r="AV204" s="1151"/>
      <c r="AW204" s="1151"/>
      <c r="AX204" s="1246"/>
      <c r="AY204" s="1246"/>
      <c r="AZ204" s="1246"/>
      <c r="BA204" s="1246"/>
      <c r="BB204" s="1246"/>
      <c r="BC204" s="1246"/>
      <c r="BD204" s="1246"/>
      <c r="BE204" s="1246"/>
      <c r="BF204" s="1246"/>
      <c r="BG204" s="1246"/>
      <c r="BH204" s="1246"/>
      <c r="BI204" s="1246"/>
      <c r="BJ204" s="1246"/>
      <c r="BK204" s="1246"/>
    </row>
    <row r="205" spans="22:63" s="742" customFormat="1">
      <c r="V205" s="1151"/>
      <c r="W205" s="1151"/>
      <c r="X205" s="1151"/>
      <c r="Y205" s="1151"/>
      <c r="Z205" s="1151"/>
      <c r="AA205" s="1151"/>
      <c r="AB205" s="1151"/>
      <c r="AC205" s="1151"/>
      <c r="AD205" s="1151"/>
      <c r="AE205" s="1151"/>
      <c r="AF205" s="1151"/>
      <c r="AG205" s="1151"/>
      <c r="AH205" s="1151"/>
      <c r="AI205" s="1151"/>
      <c r="AJ205" s="1151"/>
      <c r="AK205" s="1151"/>
      <c r="AL205" s="1151"/>
      <c r="AM205" s="1151"/>
      <c r="AN205" s="1151"/>
      <c r="AO205" s="1151"/>
      <c r="AP205" s="1151"/>
      <c r="AQ205" s="1151"/>
      <c r="AR205" s="1151"/>
      <c r="AS205" s="1151"/>
      <c r="AT205" s="1151"/>
      <c r="AU205" s="1151"/>
      <c r="AV205" s="1151"/>
      <c r="AW205" s="1151"/>
      <c r="AX205" s="1246"/>
      <c r="AY205" s="1246"/>
      <c r="AZ205" s="1246"/>
      <c r="BA205" s="1246"/>
      <c r="BB205" s="1246"/>
      <c r="BC205" s="1246"/>
      <c r="BD205" s="1246"/>
      <c r="BE205" s="1246"/>
      <c r="BF205" s="1246"/>
      <c r="BG205" s="1246"/>
      <c r="BH205" s="1246"/>
      <c r="BI205" s="1246"/>
      <c r="BJ205" s="1246"/>
      <c r="BK205" s="1246"/>
    </row>
    <row r="206" spans="22:63" s="742" customFormat="1">
      <c r="V206" s="1151"/>
      <c r="W206" s="1151"/>
      <c r="X206" s="1151"/>
      <c r="Y206" s="1151"/>
      <c r="Z206" s="1151"/>
      <c r="AA206" s="1151"/>
      <c r="AB206" s="1151"/>
      <c r="AC206" s="1151"/>
      <c r="AD206" s="1151"/>
      <c r="AE206" s="1151"/>
      <c r="AF206" s="1151"/>
      <c r="AG206" s="1151"/>
      <c r="AH206" s="1151"/>
      <c r="AI206" s="1151"/>
      <c r="AJ206" s="1151"/>
      <c r="AK206" s="1151"/>
      <c r="AL206" s="1151"/>
      <c r="AM206" s="1151"/>
      <c r="AN206" s="1151"/>
      <c r="AO206" s="1151"/>
      <c r="AP206" s="1151"/>
      <c r="AQ206" s="1151"/>
      <c r="AR206" s="1151"/>
      <c r="AS206" s="1151"/>
      <c r="AT206" s="1151"/>
      <c r="AU206" s="1151"/>
      <c r="AV206" s="1151"/>
      <c r="AW206" s="1151"/>
      <c r="AX206" s="1246"/>
      <c r="AY206" s="1246"/>
      <c r="AZ206" s="1246"/>
      <c r="BA206" s="1246"/>
      <c r="BB206" s="1246"/>
      <c r="BC206" s="1246"/>
      <c r="BD206" s="1246"/>
      <c r="BE206" s="1246"/>
      <c r="BF206" s="1246"/>
      <c r="BG206" s="1246"/>
      <c r="BH206" s="1246"/>
      <c r="BI206" s="1246"/>
      <c r="BJ206" s="1246"/>
      <c r="BK206" s="1246"/>
    </row>
    <row r="207" spans="22:63" s="742" customFormat="1">
      <c r="V207" s="1151"/>
      <c r="W207" s="1151"/>
      <c r="X207" s="1151"/>
      <c r="Y207" s="1151"/>
      <c r="Z207" s="1151"/>
      <c r="AA207" s="1151"/>
      <c r="AB207" s="1151"/>
      <c r="AC207" s="1151"/>
      <c r="AD207" s="1151"/>
      <c r="AE207" s="1151"/>
      <c r="AF207" s="1151"/>
      <c r="AG207" s="1151"/>
      <c r="AH207" s="1151"/>
      <c r="AI207" s="1151"/>
      <c r="AJ207" s="1151"/>
      <c r="AK207" s="1151"/>
      <c r="AL207" s="1151"/>
      <c r="AM207" s="1151"/>
      <c r="AN207" s="1151"/>
      <c r="AO207" s="1151"/>
      <c r="AP207" s="1151"/>
      <c r="AQ207" s="1151"/>
      <c r="AR207" s="1151"/>
      <c r="AS207" s="1151"/>
      <c r="AT207" s="1151"/>
      <c r="AU207" s="1151"/>
      <c r="AV207" s="1151"/>
      <c r="AW207" s="1151"/>
      <c r="AX207" s="1246"/>
      <c r="AY207" s="1246"/>
      <c r="AZ207" s="1246"/>
      <c r="BA207" s="1246"/>
      <c r="BB207" s="1246"/>
      <c r="BC207" s="1246"/>
      <c r="BD207" s="1246"/>
      <c r="BE207" s="1246"/>
      <c r="BF207" s="1246"/>
      <c r="BG207" s="1246"/>
      <c r="BH207" s="1246"/>
      <c r="BI207" s="1246"/>
      <c r="BJ207" s="1246"/>
      <c r="BK207" s="1246"/>
    </row>
    <row r="208" spans="22:63" s="742" customFormat="1">
      <c r="V208" s="1151"/>
      <c r="W208" s="1151"/>
      <c r="X208" s="1151"/>
      <c r="Y208" s="1151"/>
      <c r="Z208" s="1151"/>
      <c r="AA208" s="1151"/>
      <c r="AB208" s="1151"/>
      <c r="AC208" s="1151"/>
      <c r="AD208" s="1151"/>
      <c r="AE208" s="1151"/>
      <c r="AF208" s="1151"/>
      <c r="AG208" s="1151"/>
      <c r="AH208" s="1151"/>
      <c r="AI208" s="1151"/>
      <c r="AJ208" s="1151"/>
      <c r="AK208" s="1151"/>
      <c r="AL208" s="1151"/>
      <c r="AM208" s="1151"/>
      <c r="AN208" s="1151"/>
      <c r="AO208" s="1151"/>
      <c r="AP208" s="1151"/>
      <c r="AQ208" s="1151"/>
      <c r="AR208" s="1151"/>
      <c r="AS208" s="1151"/>
      <c r="AT208" s="1151"/>
      <c r="AU208" s="1151"/>
      <c r="AV208" s="1151"/>
      <c r="AW208" s="1151"/>
      <c r="AX208" s="1246"/>
      <c r="AY208" s="1246"/>
      <c r="AZ208" s="1246"/>
      <c r="BA208" s="1246"/>
      <c r="BB208" s="1246"/>
      <c r="BC208" s="1246"/>
      <c r="BD208" s="1246"/>
      <c r="BE208" s="1246"/>
      <c r="BF208" s="1246"/>
      <c r="BG208" s="1246"/>
      <c r="BH208" s="1246"/>
      <c r="BI208" s="1246"/>
      <c r="BJ208" s="1246"/>
      <c r="BK208" s="1246"/>
    </row>
    <row r="209" spans="22:63" s="742" customFormat="1">
      <c r="V209" s="1151"/>
      <c r="W209" s="1151"/>
      <c r="X209" s="1151"/>
      <c r="Y209" s="1151"/>
      <c r="Z209" s="1151"/>
      <c r="AA209" s="1151"/>
      <c r="AB209" s="1151"/>
      <c r="AC209" s="1151"/>
      <c r="AD209" s="1151"/>
      <c r="AE209" s="1151"/>
      <c r="AF209" s="1151"/>
      <c r="AG209" s="1151"/>
      <c r="AH209" s="1151"/>
      <c r="AI209" s="1151"/>
      <c r="AJ209" s="1151"/>
      <c r="AK209" s="1151"/>
      <c r="AL209" s="1151"/>
      <c r="AM209" s="1151"/>
      <c r="AN209" s="1151"/>
      <c r="AO209" s="1151"/>
      <c r="AP209" s="1151"/>
      <c r="AQ209" s="1151"/>
      <c r="AR209" s="1151"/>
      <c r="AS209" s="1151"/>
      <c r="AT209" s="1151"/>
      <c r="AU209" s="1151"/>
      <c r="AV209" s="1151"/>
      <c r="AW209" s="1151"/>
      <c r="AX209" s="1246"/>
      <c r="AY209" s="1246"/>
      <c r="AZ209" s="1246"/>
      <c r="BA209" s="1246"/>
      <c r="BB209" s="1246"/>
      <c r="BC209" s="1246"/>
      <c r="BD209" s="1246"/>
      <c r="BE209" s="1246"/>
      <c r="BF209" s="1246"/>
      <c r="BG209" s="1246"/>
      <c r="BH209" s="1246"/>
      <c r="BI209" s="1246"/>
      <c r="BJ209" s="1246"/>
      <c r="BK209" s="1246"/>
    </row>
    <row r="210" spans="22:63" s="742" customFormat="1">
      <c r="V210" s="1151"/>
      <c r="W210" s="1151"/>
      <c r="X210" s="1151"/>
      <c r="Y210" s="1151"/>
      <c r="Z210" s="1151"/>
      <c r="AA210" s="1151"/>
      <c r="AB210" s="1151"/>
      <c r="AC210" s="1151"/>
      <c r="AD210" s="1151"/>
      <c r="AE210" s="1151"/>
      <c r="AF210" s="1151"/>
      <c r="AG210" s="1151"/>
      <c r="AH210" s="1151"/>
      <c r="AI210" s="1151"/>
      <c r="AJ210" s="1151"/>
      <c r="AK210" s="1151"/>
      <c r="AL210" s="1151"/>
      <c r="AM210" s="1151"/>
      <c r="AN210" s="1151"/>
      <c r="AO210" s="1151"/>
      <c r="AP210" s="1151"/>
      <c r="AQ210" s="1151"/>
      <c r="AR210" s="1151"/>
      <c r="AS210" s="1151"/>
      <c r="AT210" s="1151"/>
      <c r="AU210" s="1151"/>
      <c r="AV210" s="1151"/>
      <c r="AW210" s="1151"/>
      <c r="AX210" s="1246"/>
      <c r="AY210" s="1246"/>
      <c r="AZ210" s="1246"/>
      <c r="BA210" s="1246"/>
      <c r="BB210" s="1246"/>
      <c r="BC210" s="1246"/>
      <c r="BD210" s="1246"/>
      <c r="BE210" s="1246"/>
      <c r="BF210" s="1246"/>
      <c r="BG210" s="1246"/>
      <c r="BH210" s="1246"/>
      <c r="BI210" s="1246"/>
      <c r="BJ210" s="1246"/>
      <c r="BK210" s="1246"/>
    </row>
    <row r="211" spans="22:63" s="742" customFormat="1">
      <c r="V211" s="1151"/>
      <c r="W211" s="1151"/>
      <c r="X211" s="1151"/>
      <c r="Y211" s="1151"/>
      <c r="Z211" s="1151"/>
      <c r="AA211" s="1151"/>
      <c r="AB211" s="1151"/>
      <c r="AC211" s="1151"/>
      <c r="AD211" s="1151"/>
      <c r="AE211" s="1151"/>
      <c r="AF211" s="1151"/>
      <c r="AG211" s="1151"/>
      <c r="AH211" s="1151"/>
      <c r="AI211" s="1151"/>
      <c r="AJ211" s="1151"/>
      <c r="AK211" s="1151"/>
      <c r="AL211" s="1151"/>
      <c r="AM211" s="1151"/>
      <c r="AN211" s="1151"/>
      <c r="AO211" s="1151"/>
      <c r="AP211" s="1151"/>
      <c r="AQ211" s="1151"/>
      <c r="AR211" s="1151"/>
      <c r="AS211" s="1151"/>
      <c r="AT211" s="1151"/>
      <c r="AU211" s="1151"/>
      <c r="AV211" s="1151"/>
      <c r="AW211" s="1151"/>
      <c r="AX211" s="1246"/>
      <c r="AY211" s="1246"/>
      <c r="AZ211" s="1246"/>
      <c r="BA211" s="1246"/>
      <c r="BB211" s="1246"/>
      <c r="BC211" s="1246"/>
      <c r="BD211" s="1246"/>
      <c r="BE211" s="1246"/>
      <c r="BF211" s="1246"/>
      <c r="BG211" s="1246"/>
      <c r="BH211" s="1246"/>
      <c r="BI211" s="1246"/>
      <c r="BJ211" s="1246"/>
      <c r="BK211" s="1246"/>
    </row>
    <row r="212" spans="22:63" s="742" customFormat="1">
      <c r="V212" s="1151"/>
      <c r="W212" s="1151"/>
      <c r="X212" s="1151"/>
      <c r="Y212" s="1151"/>
      <c r="Z212" s="1151"/>
      <c r="AA212" s="1151"/>
      <c r="AB212" s="1151"/>
      <c r="AC212" s="1151"/>
      <c r="AD212" s="1151"/>
      <c r="AE212" s="1151"/>
      <c r="AF212" s="1151"/>
      <c r="AG212" s="1151"/>
      <c r="AH212" s="1151"/>
      <c r="AI212" s="1151"/>
      <c r="AJ212" s="1151"/>
      <c r="AK212" s="1151"/>
      <c r="AL212" s="1151"/>
      <c r="AM212" s="1151"/>
      <c r="AN212" s="1151"/>
      <c r="AO212" s="1151"/>
      <c r="AP212" s="1151"/>
      <c r="AQ212" s="1151"/>
      <c r="AR212" s="1151"/>
      <c r="AS212" s="1151"/>
      <c r="AT212" s="1151"/>
      <c r="AU212" s="1151"/>
      <c r="AV212" s="1151"/>
      <c r="AW212" s="1151"/>
      <c r="AX212" s="1246"/>
      <c r="AY212" s="1246"/>
      <c r="AZ212" s="1246"/>
      <c r="BA212" s="1246"/>
      <c r="BB212" s="1246"/>
      <c r="BC212" s="1246"/>
      <c r="BD212" s="1246"/>
      <c r="BE212" s="1246"/>
      <c r="BF212" s="1246"/>
      <c r="BG212" s="1246"/>
      <c r="BH212" s="1246"/>
      <c r="BI212" s="1246"/>
      <c r="BJ212" s="1246"/>
      <c r="BK212" s="1246"/>
    </row>
    <row r="213" spans="22:63" s="742" customFormat="1">
      <c r="V213" s="1151"/>
      <c r="W213" s="1151"/>
      <c r="X213" s="1151"/>
      <c r="Y213" s="1151"/>
      <c r="Z213" s="1151"/>
      <c r="AA213" s="1151"/>
      <c r="AB213" s="1151"/>
      <c r="AC213" s="1151"/>
      <c r="AD213" s="1151"/>
      <c r="AE213" s="1151"/>
      <c r="AF213" s="1151"/>
      <c r="AG213" s="1151"/>
      <c r="AH213" s="1151"/>
      <c r="AI213" s="1151"/>
      <c r="AJ213" s="1151"/>
      <c r="AK213" s="1151"/>
      <c r="AL213" s="1151"/>
      <c r="AM213" s="1151"/>
      <c r="AN213" s="1151"/>
      <c r="AO213" s="1151"/>
      <c r="AP213" s="1151"/>
      <c r="AQ213" s="1151"/>
      <c r="AR213" s="1151"/>
      <c r="AS213" s="1151"/>
      <c r="AT213" s="1151"/>
      <c r="AU213" s="1151"/>
      <c r="AV213" s="1151"/>
      <c r="AW213" s="1151"/>
      <c r="AX213" s="1246"/>
      <c r="AY213" s="1246"/>
      <c r="AZ213" s="1246"/>
      <c r="BA213" s="1246"/>
      <c r="BB213" s="1246"/>
      <c r="BC213" s="1246"/>
      <c r="BD213" s="1246"/>
      <c r="BE213" s="1246"/>
      <c r="BF213" s="1246"/>
      <c r="BG213" s="1246"/>
      <c r="BH213" s="1246"/>
      <c r="BI213" s="1246"/>
      <c r="BJ213" s="1246"/>
      <c r="BK213" s="1246"/>
    </row>
    <row r="214" spans="22:63" s="742" customFormat="1">
      <c r="V214" s="1151"/>
      <c r="W214" s="1151"/>
      <c r="X214" s="1151"/>
      <c r="Y214" s="1151"/>
      <c r="Z214" s="1151"/>
      <c r="AA214" s="1151"/>
      <c r="AB214" s="1151"/>
      <c r="AC214" s="1151"/>
      <c r="AD214" s="1151"/>
      <c r="AE214" s="1151"/>
      <c r="AF214" s="1151"/>
      <c r="AG214" s="1151"/>
      <c r="AH214" s="1151"/>
      <c r="AI214" s="1151"/>
      <c r="AJ214" s="1151"/>
      <c r="AK214" s="1151"/>
      <c r="AL214" s="1151"/>
      <c r="AM214" s="1151"/>
      <c r="AN214" s="1151"/>
      <c r="AO214" s="1151"/>
      <c r="AP214" s="1151"/>
      <c r="AQ214" s="1151"/>
      <c r="AR214" s="1151"/>
      <c r="AS214" s="1151"/>
      <c r="AT214" s="1151"/>
      <c r="AU214" s="1151"/>
      <c r="AV214" s="1151"/>
      <c r="AW214" s="1151"/>
      <c r="AX214" s="1246"/>
      <c r="AY214" s="1246"/>
      <c r="AZ214" s="1246"/>
      <c r="BA214" s="1246"/>
      <c r="BB214" s="1246"/>
      <c r="BC214" s="1246"/>
      <c r="BD214" s="1246"/>
      <c r="BE214" s="1246"/>
      <c r="BF214" s="1246"/>
      <c r="BG214" s="1246"/>
      <c r="BH214" s="1246"/>
      <c r="BI214" s="1246"/>
      <c r="BJ214" s="1246"/>
      <c r="BK214" s="1246"/>
    </row>
    <row r="215" spans="22:63" s="742" customFormat="1">
      <c r="V215" s="1151"/>
      <c r="W215" s="1151"/>
      <c r="X215" s="1151"/>
      <c r="Y215" s="1151"/>
      <c r="Z215" s="1151"/>
      <c r="AA215" s="1151"/>
      <c r="AB215" s="1151"/>
      <c r="AC215" s="1151"/>
      <c r="AD215" s="1151"/>
      <c r="AE215" s="1151"/>
      <c r="AF215" s="1151"/>
      <c r="AG215" s="1151"/>
      <c r="AH215" s="1151"/>
      <c r="AI215" s="1151"/>
      <c r="AJ215" s="1151"/>
      <c r="AK215" s="1151"/>
      <c r="AL215" s="1151"/>
      <c r="AM215" s="1151"/>
      <c r="AN215" s="1151"/>
      <c r="AO215" s="1151"/>
      <c r="AP215" s="1151"/>
      <c r="AQ215" s="1151"/>
      <c r="AR215" s="1151"/>
      <c r="AS215" s="1151"/>
      <c r="AT215" s="1151"/>
      <c r="AU215" s="1151"/>
      <c r="AV215" s="1151"/>
      <c r="AW215" s="1151"/>
      <c r="AX215" s="1246"/>
      <c r="AY215" s="1246"/>
      <c r="AZ215" s="1246"/>
      <c r="BA215" s="1246"/>
      <c r="BB215" s="1246"/>
      <c r="BC215" s="1246"/>
      <c r="BD215" s="1246"/>
      <c r="BE215" s="1246"/>
      <c r="BF215" s="1246"/>
      <c r="BG215" s="1246"/>
      <c r="BH215" s="1246"/>
      <c r="BI215" s="1246"/>
      <c r="BJ215" s="1246"/>
      <c r="BK215" s="1246"/>
    </row>
    <row r="216" spans="22:63" s="742" customFormat="1">
      <c r="V216" s="1151"/>
      <c r="W216" s="1151"/>
      <c r="X216" s="1151"/>
      <c r="Y216" s="1151"/>
      <c r="Z216" s="1151"/>
      <c r="AA216" s="1151"/>
      <c r="AB216" s="1151"/>
      <c r="AC216" s="1151"/>
      <c r="AD216" s="1151"/>
      <c r="AE216" s="1151"/>
      <c r="AF216" s="1151"/>
      <c r="AG216" s="1151"/>
      <c r="AH216" s="1151"/>
      <c r="AI216" s="1151"/>
      <c r="AJ216" s="1151"/>
      <c r="AK216" s="1151"/>
      <c r="AL216" s="1151"/>
      <c r="AM216" s="1151"/>
      <c r="AN216" s="1151"/>
      <c r="AO216" s="1151"/>
      <c r="AP216" s="1151"/>
      <c r="AQ216" s="1151"/>
      <c r="AR216" s="1151"/>
      <c r="AS216" s="1151"/>
      <c r="AT216" s="1151"/>
      <c r="AU216" s="1151"/>
      <c r="AV216" s="1151"/>
      <c r="AW216" s="1151"/>
      <c r="AX216" s="1246"/>
      <c r="AY216" s="1246"/>
      <c r="AZ216" s="1246"/>
      <c r="BA216" s="1246"/>
      <c r="BB216" s="1246"/>
      <c r="BC216" s="1246"/>
      <c r="BD216" s="1246"/>
      <c r="BE216" s="1246"/>
      <c r="BF216" s="1246"/>
      <c r="BG216" s="1246"/>
      <c r="BH216" s="1246"/>
      <c r="BI216" s="1246"/>
      <c r="BJ216" s="1246"/>
      <c r="BK216" s="1246"/>
    </row>
    <row r="217" spans="22:63" s="742" customFormat="1">
      <c r="V217" s="1151"/>
      <c r="W217" s="1151"/>
      <c r="X217" s="1151"/>
      <c r="Y217" s="1151"/>
      <c r="Z217" s="1151"/>
      <c r="AA217" s="1151"/>
      <c r="AB217" s="1151"/>
      <c r="AC217" s="1151"/>
      <c r="AD217" s="1151"/>
      <c r="AE217" s="1151"/>
      <c r="AF217" s="1151"/>
      <c r="AG217" s="1151"/>
      <c r="AH217" s="1151"/>
      <c r="AI217" s="1151"/>
      <c r="AJ217" s="1151"/>
      <c r="AK217" s="1151"/>
      <c r="AL217" s="1151"/>
      <c r="AM217" s="1151"/>
      <c r="AN217" s="1151"/>
      <c r="AO217" s="1151"/>
      <c r="AP217" s="1151"/>
      <c r="AQ217" s="1151"/>
      <c r="AR217" s="1151"/>
      <c r="AS217" s="1151"/>
      <c r="AT217" s="1151"/>
      <c r="AU217" s="1151"/>
      <c r="AV217" s="1151"/>
      <c r="AW217" s="1151"/>
      <c r="AX217" s="1246"/>
      <c r="AY217" s="1246"/>
      <c r="AZ217" s="1246"/>
      <c r="BA217" s="1246"/>
      <c r="BB217" s="1246"/>
      <c r="BC217" s="1246"/>
      <c r="BD217" s="1246"/>
      <c r="BE217" s="1246"/>
      <c r="BF217" s="1246"/>
      <c r="BG217" s="1246"/>
      <c r="BH217" s="1246"/>
      <c r="BI217" s="1246"/>
      <c r="BJ217" s="1246"/>
      <c r="BK217" s="1246"/>
    </row>
    <row r="218" spans="22:63" s="742" customFormat="1">
      <c r="V218" s="1151"/>
      <c r="W218" s="1151"/>
      <c r="X218" s="1151"/>
      <c r="Y218" s="1151"/>
      <c r="Z218" s="1151"/>
      <c r="AA218" s="1151"/>
      <c r="AB218" s="1151"/>
      <c r="AC218" s="1151"/>
      <c r="AD218" s="1151"/>
      <c r="AE218" s="1151"/>
      <c r="AF218" s="1151"/>
      <c r="AG218" s="1151"/>
      <c r="AH218" s="1151"/>
      <c r="AI218" s="1151"/>
      <c r="AJ218" s="1151"/>
      <c r="AK218" s="1151"/>
      <c r="AL218" s="1151"/>
      <c r="AM218" s="1151"/>
      <c r="AN218" s="1151"/>
      <c r="AO218" s="1151"/>
      <c r="AP218" s="1151"/>
      <c r="AQ218" s="1151"/>
      <c r="AR218" s="1151"/>
      <c r="AS218" s="1151"/>
      <c r="AT218" s="1151"/>
      <c r="AU218" s="1151"/>
      <c r="AV218" s="1151"/>
      <c r="AW218" s="1151"/>
      <c r="AX218" s="1246"/>
      <c r="AY218" s="1246"/>
      <c r="AZ218" s="1246"/>
      <c r="BA218" s="1246"/>
      <c r="BB218" s="1246"/>
      <c r="BC218" s="1246"/>
      <c r="BD218" s="1246"/>
      <c r="BE218" s="1246"/>
      <c r="BF218" s="1246"/>
      <c r="BG218" s="1246"/>
      <c r="BH218" s="1246"/>
      <c r="BI218" s="1246"/>
      <c r="BJ218" s="1246"/>
      <c r="BK218" s="1246"/>
    </row>
    <row r="219" spans="22:63" s="742" customFormat="1">
      <c r="V219" s="1151"/>
      <c r="W219" s="1151"/>
      <c r="X219" s="1151"/>
      <c r="Y219" s="1151"/>
      <c r="Z219" s="1151"/>
      <c r="AA219" s="1151"/>
      <c r="AB219" s="1151"/>
      <c r="AC219" s="1151"/>
      <c r="AD219" s="1151"/>
      <c r="AE219" s="1151"/>
      <c r="AF219" s="1151"/>
      <c r="AG219" s="1151"/>
      <c r="AH219" s="1151"/>
      <c r="AI219" s="1151"/>
      <c r="AJ219" s="1151"/>
      <c r="AK219" s="1151"/>
      <c r="AL219" s="1151"/>
      <c r="AM219" s="1151"/>
      <c r="AN219" s="1151"/>
      <c r="AO219" s="1151"/>
      <c r="AP219" s="1151"/>
      <c r="AQ219" s="1151"/>
      <c r="AR219" s="1151"/>
      <c r="AS219" s="1151"/>
      <c r="AT219" s="1151"/>
      <c r="AU219" s="1151"/>
      <c r="AV219" s="1151"/>
      <c r="AW219" s="1151"/>
      <c r="AX219" s="1246"/>
      <c r="AY219" s="1246"/>
      <c r="AZ219" s="1246"/>
      <c r="BA219" s="1246"/>
      <c r="BB219" s="1246"/>
      <c r="BC219" s="1246"/>
      <c r="BD219" s="1246"/>
      <c r="BE219" s="1246"/>
      <c r="BF219" s="1246"/>
      <c r="BG219" s="1246"/>
      <c r="BH219" s="1246"/>
      <c r="BI219" s="1246"/>
      <c r="BJ219" s="1246"/>
      <c r="BK219" s="1246"/>
    </row>
    <row r="220" spans="22:63" s="742" customFormat="1">
      <c r="V220" s="1151"/>
      <c r="W220" s="1151"/>
      <c r="X220" s="1151"/>
      <c r="Y220" s="1151"/>
      <c r="Z220" s="1151"/>
      <c r="AA220" s="1151"/>
      <c r="AB220" s="1151"/>
      <c r="AC220" s="1151"/>
      <c r="AD220" s="1151"/>
      <c r="AE220" s="1151"/>
      <c r="AF220" s="1151"/>
      <c r="AG220" s="1151"/>
      <c r="AH220" s="1151"/>
      <c r="AI220" s="1151"/>
      <c r="AJ220" s="1151"/>
      <c r="AK220" s="1151"/>
      <c r="AL220" s="1151"/>
      <c r="AM220" s="1151"/>
      <c r="AN220" s="1151"/>
      <c r="AO220" s="1151"/>
      <c r="AP220" s="1151"/>
      <c r="AQ220" s="1151"/>
      <c r="AR220" s="1151"/>
      <c r="AS220" s="1151"/>
      <c r="AT220" s="1151"/>
      <c r="AU220" s="1151"/>
      <c r="AV220" s="1151"/>
      <c r="AW220" s="1151"/>
      <c r="AX220" s="1246"/>
      <c r="AY220" s="1246"/>
      <c r="AZ220" s="1246"/>
      <c r="BA220" s="1246"/>
      <c r="BB220" s="1246"/>
      <c r="BC220" s="1246"/>
      <c r="BD220" s="1246"/>
      <c r="BE220" s="1246"/>
      <c r="BF220" s="1246"/>
      <c r="BG220" s="1246"/>
      <c r="BH220" s="1246"/>
      <c r="BI220" s="1246"/>
      <c r="BJ220" s="1246"/>
      <c r="BK220" s="1246"/>
    </row>
    <row r="221" spans="22:63" s="742" customFormat="1">
      <c r="V221" s="1151"/>
      <c r="W221" s="1151"/>
      <c r="X221" s="1151"/>
      <c r="Y221" s="1151"/>
      <c r="Z221" s="1151"/>
      <c r="AA221" s="1151"/>
      <c r="AB221" s="1151"/>
      <c r="AC221" s="1151"/>
      <c r="AD221" s="1151"/>
      <c r="AE221" s="1151"/>
      <c r="AF221" s="1151"/>
      <c r="AG221" s="1151"/>
      <c r="AH221" s="1151"/>
      <c r="AI221" s="1151"/>
      <c r="AJ221" s="1151"/>
      <c r="AK221" s="1151"/>
      <c r="AL221" s="1151"/>
      <c r="AM221" s="1151"/>
      <c r="AN221" s="1151"/>
      <c r="AO221" s="1151"/>
      <c r="AP221" s="1151"/>
      <c r="AQ221" s="1151"/>
      <c r="AR221" s="1151"/>
      <c r="AS221" s="1151"/>
      <c r="AT221" s="1151"/>
      <c r="AU221" s="1151"/>
      <c r="AV221" s="1151"/>
      <c r="AW221" s="1151"/>
      <c r="AX221" s="1246"/>
      <c r="AY221" s="1246"/>
      <c r="AZ221" s="1246"/>
      <c r="BA221" s="1246"/>
      <c r="BB221" s="1246"/>
      <c r="BC221" s="1246"/>
      <c r="BD221" s="1246"/>
      <c r="BE221" s="1246"/>
      <c r="BF221" s="1246"/>
      <c r="BG221" s="1246"/>
      <c r="BH221" s="1246"/>
      <c r="BI221" s="1246"/>
      <c r="BJ221" s="1246"/>
      <c r="BK221" s="1246"/>
    </row>
    <row r="222" spans="22:63" s="742" customFormat="1">
      <c r="V222" s="1151"/>
      <c r="W222" s="1151"/>
      <c r="X222" s="1151"/>
      <c r="Y222" s="1151"/>
      <c r="Z222" s="1151"/>
      <c r="AA222" s="1151"/>
      <c r="AB222" s="1151"/>
      <c r="AC222" s="1151"/>
      <c r="AD222" s="1151"/>
      <c r="AE222" s="1151"/>
      <c r="AF222" s="1151"/>
      <c r="AG222" s="1151"/>
      <c r="AH222" s="1151"/>
      <c r="AI222" s="1151"/>
      <c r="AJ222" s="1151"/>
      <c r="AK222" s="1151"/>
      <c r="AL222" s="1151"/>
      <c r="AM222" s="1151"/>
      <c r="AN222" s="1151"/>
      <c r="AO222" s="1151"/>
      <c r="AP222" s="1151"/>
      <c r="AQ222" s="1151"/>
      <c r="AR222" s="1151"/>
      <c r="AS222" s="1151"/>
      <c r="AT222" s="1151"/>
      <c r="AU222" s="1151"/>
      <c r="AV222" s="1151"/>
      <c r="AW222" s="1151"/>
      <c r="AX222" s="1246"/>
      <c r="AY222" s="1246"/>
      <c r="AZ222" s="1246"/>
      <c r="BA222" s="1246"/>
      <c r="BB222" s="1246"/>
      <c r="BC222" s="1246"/>
      <c r="BD222" s="1246"/>
      <c r="BE222" s="1246"/>
      <c r="BF222" s="1246"/>
      <c r="BG222" s="1246"/>
      <c r="BH222" s="1246"/>
      <c r="BI222" s="1246"/>
      <c r="BJ222" s="1246"/>
      <c r="BK222" s="1246"/>
    </row>
    <row r="223" spans="22:63" s="742" customFormat="1">
      <c r="V223" s="1151"/>
      <c r="W223" s="1151"/>
      <c r="X223" s="1151"/>
      <c r="Y223" s="1151"/>
      <c r="Z223" s="1151"/>
      <c r="AA223" s="1151"/>
      <c r="AB223" s="1151"/>
      <c r="AC223" s="1151"/>
      <c r="AD223" s="1151"/>
      <c r="AE223" s="1151"/>
      <c r="AF223" s="1151"/>
      <c r="AG223" s="1151"/>
      <c r="AH223" s="1151"/>
      <c r="AI223" s="1151"/>
      <c r="AJ223" s="1151"/>
      <c r="AK223" s="1151"/>
      <c r="AL223" s="1151"/>
      <c r="AM223" s="1151"/>
      <c r="AN223" s="1151"/>
      <c r="AO223" s="1151"/>
      <c r="AP223" s="1151"/>
      <c r="AQ223" s="1151"/>
      <c r="AR223" s="1151"/>
      <c r="AS223" s="1151"/>
      <c r="AT223" s="1151"/>
      <c r="AU223" s="1151"/>
      <c r="AV223" s="1151"/>
      <c r="AW223" s="1151"/>
      <c r="AX223" s="1246"/>
      <c r="AY223" s="1246"/>
      <c r="AZ223" s="1246"/>
      <c r="BA223" s="1246"/>
      <c r="BB223" s="1246"/>
      <c r="BC223" s="1246"/>
      <c r="BD223" s="1246"/>
      <c r="BE223" s="1246"/>
      <c r="BF223" s="1246"/>
      <c r="BG223" s="1246"/>
      <c r="BH223" s="1246"/>
      <c r="BI223" s="1246"/>
      <c r="BJ223" s="1246"/>
      <c r="BK223" s="1246"/>
    </row>
    <row r="224" spans="22:63" s="742" customFormat="1">
      <c r="V224" s="1151"/>
      <c r="W224" s="1151"/>
      <c r="X224" s="1151"/>
      <c r="Y224" s="1151"/>
      <c r="Z224" s="1151"/>
      <c r="AA224" s="1151"/>
      <c r="AB224" s="1151"/>
      <c r="AC224" s="1151"/>
      <c r="AD224" s="1151"/>
      <c r="AE224" s="1151"/>
      <c r="AF224" s="1151"/>
      <c r="AG224" s="1151"/>
      <c r="AH224" s="1151"/>
      <c r="AI224" s="1151"/>
      <c r="AJ224" s="1151"/>
      <c r="AK224" s="1151"/>
      <c r="AL224" s="1151"/>
      <c r="AM224" s="1151"/>
      <c r="AN224" s="1151"/>
      <c r="AO224" s="1151"/>
      <c r="AP224" s="1151"/>
      <c r="AQ224" s="1151"/>
      <c r="AR224" s="1151"/>
      <c r="AS224" s="1151"/>
      <c r="AT224" s="1151"/>
      <c r="AU224" s="1151"/>
      <c r="AV224" s="1151"/>
      <c r="AW224" s="1151"/>
      <c r="AX224" s="1246"/>
      <c r="AY224" s="1246"/>
      <c r="AZ224" s="1246"/>
      <c r="BA224" s="1246"/>
      <c r="BB224" s="1246"/>
      <c r="BC224" s="1246"/>
      <c r="BD224" s="1246"/>
      <c r="BE224" s="1246"/>
      <c r="BF224" s="1246"/>
      <c r="BG224" s="1246"/>
      <c r="BH224" s="1246"/>
      <c r="BI224" s="1246"/>
      <c r="BJ224" s="1246"/>
      <c r="BK224" s="1246"/>
    </row>
    <row r="225" spans="22:63" s="742" customFormat="1">
      <c r="V225" s="1151"/>
      <c r="W225" s="1151"/>
      <c r="X225" s="1151"/>
      <c r="Y225" s="1151"/>
      <c r="Z225" s="1151"/>
      <c r="AA225" s="1151"/>
      <c r="AB225" s="1151"/>
      <c r="AC225" s="1151"/>
      <c r="AD225" s="1151"/>
      <c r="AE225" s="1151"/>
      <c r="AF225" s="1151"/>
      <c r="AG225" s="1151"/>
      <c r="AH225" s="1151"/>
      <c r="AI225" s="1151"/>
      <c r="AJ225" s="1151"/>
      <c r="AK225" s="1151"/>
      <c r="AL225" s="1151"/>
      <c r="AM225" s="1151"/>
      <c r="AN225" s="1151"/>
      <c r="AO225" s="1151"/>
      <c r="AP225" s="1151"/>
      <c r="AQ225" s="1151"/>
      <c r="AR225" s="1151"/>
      <c r="AS225" s="1151"/>
      <c r="AT225" s="1151"/>
      <c r="AU225" s="1151"/>
      <c r="AV225" s="1151"/>
      <c r="AW225" s="1151"/>
      <c r="AX225" s="1246"/>
      <c r="AY225" s="1246"/>
      <c r="AZ225" s="1246"/>
      <c r="BA225" s="1246"/>
      <c r="BB225" s="1246"/>
      <c r="BC225" s="1246"/>
      <c r="BD225" s="1246"/>
      <c r="BE225" s="1246"/>
      <c r="BF225" s="1246"/>
      <c r="BG225" s="1246"/>
      <c r="BH225" s="1246"/>
      <c r="BI225" s="1246"/>
      <c r="BJ225" s="1246"/>
      <c r="BK225" s="1246"/>
    </row>
    <row r="226" spans="22:63" s="742" customFormat="1">
      <c r="V226" s="1151"/>
      <c r="W226" s="1151"/>
      <c r="X226" s="1151"/>
      <c r="Y226" s="1151"/>
      <c r="Z226" s="1151"/>
      <c r="AA226" s="1151"/>
      <c r="AB226" s="1151"/>
      <c r="AC226" s="1151"/>
      <c r="AD226" s="1151"/>
      <c r="AE226" s="1151"/>
      <c r="AF226" s="1151"/>
      <c r="AG226" s="1151"/>
      <c r="AH226" s="1151"/>
      <c r="AI226" s="1151"/>
      <c r="AJ226" s="1151"/>
      <c r="AK226" s="1151"/>
      <c r="AL226" s="1151"/>
      <c r="AM226" s="1151"/>
      <c r="AN226" s="1151"/>
      <c r="AO226" s="1151"/>
      <c r="AP226" s="1151"/>
      <c r="AQ226" s="1151"/>
      <c r="AR226" s="1151"/>
      <c r="AS226" s="1151"/>
      <c r="AT226" s="1151"/>
      <c r="AU226" s="1151"/>
      <c r="AV226" s="1151"/>
      <c r="AW226" s="1151"/>
      <c r="AX226" s="1246"/>
      <c r="AY226" s="1246"/>
      <c r="AZ226" s="1246"/>
      <c r="BA226" s="1246"/>
      <c r="BB226" s="1246"/>
      <c r="BC226" s="1246"/>
      <c r="BD226" s="1246"/>
      <c r="BE226" s="1246"/>
      <c r="BF226" s="1246"/>
      <c r="BG226" s="1246"/>
      <c r="BH226" s="1246"/>
      <c r="BI226" s="1246"/>
      <c r="BJ226" s="1246"/>
      <c r="BK226" s="1246"/>
    </row>
    <row r="227" spans="22:63" s="742" customFormat="1">
      <c r="V227" s="1151"/>
      <c r="W227" s="1151"/>
      <c r="X227" s="1151"/>
      <c r="Y227" s="1151"/>
      <c r="Z227" s="1151"/>
      <c r="AA227" s="1151"/>
      <c r="AB227" s="1151"/>
      <c r="AC227" s="1151"/>
      <c r="AD227" s="1151"/>
      <c r="AE227" s="1151"/>
      <c r="AF227" s="1151"/>
      <c r="AG227" s="1151"/>
      <c r="AH227" s="1151"/>
      <c r="AI227" s="1151"/>
      <c r="AJ227" s="1151"/>
      <c r="AK227" s="1151"/>
      <c r="AL227" s="1151"/>
      <c r="AM227" s="1151"/>
      <c r="AN227" s="1151"/>
      <c r="AO227" s="1151"/>
      <c r="AP227" s="1151"/>
      <c r="AQ227" s="1151"/>
      <c r="AR227" s="1151"/>
      <c r="AS227" s="1151"/>
      <c r="AT227" s="1151"/>
      <c r="AU227" s="1151"/>
      <c r="AV227" s="1151"/>
      <c r="AW227" s="1151"/>
      <c r="AX227" s="1246"/>
      <c r="AY227" s="1246"/>
      <c r="AZ227" s="1246"/>
      <c r="BA227" s="1246"/>
      <c r="BB227" s="1246"/>
      <c r="BC227" s="1246"/>
      <c r="BD227" s="1246"/>
      <c r="BE227" s="1246"/>
      <c r="BF227" s="1246"/>
      <c r="BG227" s="1246"/>
      <c r="BH227" s="1246"/>
      <c r="BI227" s="1246"/>
      <c r="BJ227" s="1246"/>
      <c r="BK227" s="1246"/>
    </row>
    <row r="228" spans="22:63" s="742" customFormat="1">
      <c r="V228" s="1151"/>
      <c r="W228" s="1151"/>
      <c r="X228" s="1151"/>
      <c r="Y228" s="1151"/>
      <c r="Z228" s="1151"/>
      <c r="AA228" s="1151"/>
      <c r="AB228" s="1151"/>
      <c r="AC228" s="1151"/>
      <c r="AD228" s="1151"/>
      <c r="AE228" s="1151"/>
      <c r="AF228" s="1151"/>
      <c r="AG228" s="1151"/>
      <c r="AH228" s="1151"/>
      <c r="AI228" s="1151"/>
      <c r="AJ228" s="1151"/>
      <c r="AK228" s="1151"/>
      <c r="AL228" s="1151"/>
      <c r="AM228" s="1151"/>
      <c r="AN228" s="1151"/>
      <c r="AO228" s="1151"/>
      <c r="AP228" s="1151"/>
      <c r="AQ228" s="1151"/>
      <c r="AR228" s="1151"/>
      <c r="AS228" s="1151"/>
      <c r="AT228" s="1151"/>
      <c r="AU228" s="1151"/>
      <c r="AV228" s="1151"/>
      <c r="AW228" s="1151"/>
      <c r="AX228" s="1246"/>
      <c r="AY228" s="1246"/>
      <c r="AZ228" s="1246"/>
      <c r="BA228" s="1246"/>
      <c r="BB228" s="1246"/>
      <c r="BC228" s="1246"/>
      <c r="BD228" s="1246"/>
      <c r="BE228" s="1246"/>
      <c r="BF228" s="1246"/>
      <c r="BG228" s="1246"/>
      <c r="BH228" s="1246"/>
      <c r="BI228" s="1246"/>
      <c r="BJ228" s="1246"/>
      <c r="BK228" s="1246"/>
    </row>
    <row r="229" spans="22:63" s="742" customFormat="1">
      <c r="V229" s="1151"/>
      <c r="W229" s="1151"/>
      <c r="X229" s="1151"/>
      <c r="Y229" s="1151"/>
      <c r="Z229" s="1151"/>
      <c r="AA229" s="1151"/>
      <c r="AB229" s="1151"/>
      <c r="AC229" s="1151"/>
      <c r="AD229" s="1151"/>
      <c r="AE229" s="1151"/>
      <c r="AF229" s="1151"/>
      <c r="AG229" s="1151"/>
      <c r="AH229" s="1151"/>
      <c r="AI229" s="1151"/>
      <c r="AJ229" s="1151"/>
      <c r="AK229" s="1151"/>
      <c r="AL229" s="1151"/>
      <c r="AM229" s="1151"/>
      <c r="AN229" s="1151"/>
      <c r="AO229" s="1151"/>
      <c r="AP229" s="1151"/>
      <c r="AQ229" s="1151"/>
      <c r="AR229" s="1151"/>
      <c r="AS229" s="1151"/>
      <c r="AT229" s="1151"/>
      <c r="AU229" s="1151"/>
      <c r="AV229" s="1151"/>
      <c r="AW229" s="1151"/>
      <c r="AX229" s="1246"/>
      <c r="AY229" s="1246"/>
      <c r="AZ229" s="1246"/>
      <c r="BA229" s="1246"/>
      <c r="BB229" s="1246"/>
      <c r="BC229" s="1246"/>
      <c r="BD229" s="1246"/>
      <c r="BE229" s="1246"/>
      <c r="BF229" s="1246"/>
      <c r="BG229" s="1246"/>
      <c r="BH229" s="1246"/>
      <c r="BI229" s="1246"/>
      <c r="BJ229" s="1246"/>
      <c r="BK229" s="1246"/>
    </row>
    <row r="230" spans="22:63" s="742" customFormat="1">
      <c r="V230" s="1151"/>
      <c r="W230" s="1151"/>
      <c r="X230" s="1151"/>
      <c r="Y230" s="1151"/>
      <c r="Z230" s="1151"/>
      <c r="AA230" s="1151"/>
      <c r="AB230" s="1151"/>
      <c r="AC230" s="1151"/>
      <c r="AD230" s="1151"/>
      <c r="AE230" s="1151"/>
      <c r="AF230" s="1151"/>
      <c r="AG230" s="1151"/>
      <c r="AH230" s="1151"/>
      <c r="AI230" s="1151"/>
      <c r="AJ230" s="1151"/>
      <c r="AK230" s="1151"/>
      <c r="AL230" s="1151"/>
      <c r="AM230" s="1151"/>
      <c r="AN230" s="1151"/>
      <c r="AO230" s="1151"/>
      <c r="AP230" s="1151"/>
      <c r="AQ230" s="1151"/>
      <c r="AR230" s="1151"/>
      <c r="AS230" s="1151"/>
      <c r="AT230" s="1151"/>
      <c r="AU230" s="1151"/>
      <c r="AV230" s="1151"/>
      <c r="AW230" s="1151"/>
      <c r="AX230" s="1246"/>
      <c r="AY230" s="1246"/>
      <c r="AZ230" s="1246"/>
      <c r="BA230" s="1246"/>
      <c r="BB230" s="1246"/>
      <c r="BC230" s="1246"/>
      <c r="BD230" s="1246"/>
      <c r="BE230" s="1246"/>
      <c r="BF230" s="1246"/>
      <c r="BG230" s="1246"/>
      <c r="BH230" s="1246"/>
      <c r="BI230" s="1246"/>
      <c r="BJ230" s="1246"/>
      <c r="BK230" s="1246"/>
    </row>
    <row r="231" spans="22:63" s="742" customFormat="1">
      <c r="V231" s="1151"/>
      <c r="W231" s="1151"/>
      <c r="X231" s="1151"/>
      <c r="Y231" s="1151"/>
      <c r="Z231" s="1151"/>
      <c r="AA231" s="1151"/>
      <c r="AB231" s="1151"/>
      <c r="AC231" s="1151"/>
      <c r="AD231" s="1151"/>
      <c r="AE231" s="1151"/>
      <c r="AF231" s="1151"/>
      <c r="AG231" s="1151"/>
      <c r="AH231" s="1151"/>
      <c r="AI231" s="1151"/>
      <c r="AJ231" s="1151"/>
      <c r="AK231" s="1151"/>
      <c r="AL231" s="1151"/>
      <c r="AM231" s="1151"/>
      <c r="AN231" s="1151"/>
      <c r="AO231" s="1151"/>
      <c r="AP231" s="1151"/>
      <c r="AQ231" s="1151"/>
      <c r="AR231" s="1151"/>
      <c r="AS231" s="1151"/>
      <c r="AT231" s="1151"/>
      <c r="AU231" s="1151"/>
      <c r="AV231" s="1151"/>
      <c r="AW231" s="1151"/>
      <c r="AX231" s="1246"/>
      <c r="AY231" s="1246"/>
      <c r="AZ231" s="1246"/>
      <c r="BA231" s="1246"/>
      <c r="BB231" s="1246"/>
      <c r="BC231" s="1246"/>
      <c r="BD231" s="1246"/>
      <c r="BE231" s="1246"/>
      <c r="BF231" s="1246"/>
      <c r="BG231" s="1246"/>
      <c r="BH231" s="1246"/>
      <c r="BI231" s="1246"/>
      <c r="BJ231" s="1246"/>
      <c r="BK231" s="1246"/>
    </row>
    <row r="232" spans="22:63" s="742" customFormat="1">
      <c r="V232" s="1151"/>
      <c r="W232" s="1151"/>
      <c r="X232" s="1151"/>
      <c r="Y232" s="1151"/>
      <c r="Z232" s="1151"/>
      <c r="AA232" s="1151"/>
      <c r="AB232" s="1151"/>
      <c r="AC232" s="1151"/>
      <c r="AD232" s="1151"/>
      <c r="AE232" s="1151"/>
      <c r="AF232" s="1151"/>
      <c r="AG232" s="1151"/>
      <c r="AH232" s="1151"/>
      <c r="AI232" s="1151"/>
      <c r="AJ232" s="1151"/>
      <c r="AK232" s="1151"/>
      <c r="AL232" s="1151"/>
      <c r="AM232" s="1151"/>
      <c r="AN232" s="1151"/>
      <c r="AO232" s="1151"/>
      <c r="AP232" s="1151"/>
      <c r="AQ232" s="1151"/>
      <c r="AR232" s="1151"/>
      <c r="AS232" s="1151"/>
      <c r="AT232" s="1151"/>
      <c r="AU232" s="1151"/>
      <c r="AV232" s="1151"/>
      <c r="AW232" s="1151"/>
      <c r="AX232" s="1246"/>
      <c r="AY232" s="1246"/>
      <c r="AZ232" s="1246"/>
      <c r="BA232" s="1246"/>
      <c r="BB232" s="1246"/>
      <c r="BC232" s="1246"/>
      <c r="BD232" s="1246"/>
      <c r="BE232" s="1246"/>
      <c r="BF232" s="1246"/>
      <c r="BG232" s="1246"/>
      <c r="BH232" s="1246"/>
      <c r="BI232" s="1246"/>
      <c r="BJ232" s="1246"/>
      <c r="BK232" s="1246"/>
    </row>
    <row r="233" spans="22:63" s="742" customFormat="1">
      <c r="V233" s="1151"/>
      <c r="W233" s="1151"/>
      <c r="X233" s="1151"/>
      <c r="Y233" s="1151"/>
      <c r="Z233" s="1151"/>
      <c r="AA233" s="1151"/>
      <c r="AB233" s="1151"/>
      <c r="AC233" s="1151"/>
      <c r="AD233" s="1151"/>
      <c r="AE233" s="1151"/>
      <c r="AF233" s="1151"/>
      <c r="AG233" s="1151"/>
      <c r="AH233" s="1151"/>
      <c r="AI233" s="1151"/>
      <c r="AJ233" s="1151"/>
      <c r="AK233" s="1151"/>
      <c r="AL233" s="1151"/>
      <c r="AM233" s="1151"/>
      <c r="AN233" s="1151"/>
      <c r="AO233" s="1151"/>
      <c r="AP233" s="1151"/>
      <c r="AQ233" s="1151"/>
      <c r="AR233" s="1151"/>
      <c r="AS233" s="1151"/>
      <c r="AT233" s="1151"/>
      <c r="AU233" s="1151"/>
      <c r="AV233" s="1151"/>
      <c r="AW233" s="1151"/>
      <c r="AX233" s="1246"/>
      <c r="AY233" s="1246"/>
      <c r="AZ233" s="1246"/>
      <c r="BA233" s="1246"/>
      <c r="BB233" s="1246"/>
      <c r="BC233" s="1246"/>
      <c r="BD233" s="1246"/>
      <c r="BE233" s="1246"/>
      <c r="BF233" s="1246"/>
      <c r="BG233" s="1246"/>
      <c r="BH233" s="1246"/>
      <c r="BI233" s="1246"/>
      <c r="BJ233" s="1246"/>
      <c r="BK233" s="1246"/>
    </row>
    <row r="234" spans="22:63" s="742" customFormat="1">
      <c r="V234" s="1151"/>
      <c r="W234" s="1151"/>
      <c r="X234" s="1151"/>
      <c r="Y234" s="1151"/>
      <c r="Z234" s="1151"/>
      <c r="AA234" s="1151"/>
      <c r="AB234" s="1151"/>
      <c r="AC234" s="1151"/>
      <c r="AD234" s="1151"/>
      <c r="AE234" s="1151"/>
      <c r="AF234" s="1151"/>
      <c r="AG234" s="1151"/>
      <c r="AH234" s="1151"/>
      <c r="AI234" s="1151"/>
      <c r="AJ234" s="1151"/>
      <c r="AK234" s="1151"/>
      <c r="AL234" s="1151"/>
      <c r="AM234" s="1151"/>
      <c r="AN234" s="1151"/>
      <c r="AO234" s="1151"/>
      <c r="AP234" s="1151"/>
      <c r="AQ234" s="1151"/>
      <c r="AR234" s="1151"/>
      <c r="AS234" s="1151"/>
      <c r="AT234" s="1151"/>
      <c r="AU234" s="1151"/>
      <c r="AV234" s="1151"/>
      <c r="AW234" s="1151"/>
      <c r="AX234" s="1246"/>
      <c r="AY234" s="1246"/>
      <c r="AZ234" s="1246"/>
      <c r="BA234" s="1246"/>
      <c r="BB234" s="1246"/>
      <c r="BC234" s="1246"/>
      <c r="BD234" s="1246"/>
      <c r="BE234" s="1246"/>
      <c r="BF234" s="1246"/>
      <c r="BG234" s="1246"/>
      <c r="BH234" s="1246"/>
      <c r="BI234" s="1246"/>
      <c r="BJ234" s="1246"/>
      <c r="BK234" s="1246"/>
    </row>
    <row r="235" spans="22:63" s="742" customFormat="1">
      <c r="V235" s="1151"/>
      <c r="W235" s="1151"/>
      <c r="X235" s="1151"/>
      <c r="Y235" s="1151"/>
      <c r="Z235" s="1151"/>
      <c r="AA235" s="1151"/>
      <c r="AB235" s="1151"/>
      <c r="AC235" s="1151"/>
      <c r="AD235" s="1151"/>
      <c r="AE235" s="1151"/>
      <c r="AF235" s="1151"/>
      <c r="AG235" s="1151"/>
      <c r="AH235" s="1151"/>
      <c r="AI235" s="1151"/>
      <c r="AJ235" s="1151"/>
      <c r="AK235" s="1151"/>
      <c r="AL235" s="1151"/>
      <c r="AM235" s="1151"/>
      <c r="AN235" s="1151"/>
      <c r="AO235" s="1151"/>
      <c r="AP235" s="1151"/>
      <c r="AQ235" s="1151"/>
      <c r="AR235" s="1151"/>
      <c r="AS235" s="1151"/>
      <c r="AT235" s="1151"/>
      <c r="AU235" s="1151"/>
      <c r="AV235" s="1151"/>
      <c r="AW235" s="1151"/>
      <c r="AX235" s="1246"/>
      <c r="AY235" s="1246"/>
      <c r="AZ235" s="1246"/>
      <c r="BA235" s="1246"/>
      <c r="BB235" s="1246"/>
      <c r="BC235" s="1246"/>
      <c r="BD235" s="1246"/>
      <c r="BE235" s="1246"/>
      <c r="BF235" s="1246"/>
      <c r="BG235" s="1246"/>
      <c r="BH235" s="1246"/>
      <c r="BI235" s="1246"/>
      <c r="BJ235" s="1246"/>
      <c r="BK235" s="1246"/>
    </row>
    <row r="236" spans="22:63" s="742" customFormat="1">
      <c r="V236" s="1151"/>
      <c r="W236" s="1151"/>
      <c r="X236" s="1151"/>
      <c r="Y236" s="1151"/>
      <c r="Z236" s="1151"/>
      <c r="AA236" s="1151"/>
      <c r="AB236" s="1151"/>
      <c r="AC236" s="1151"/>
      <c r="AD236" s="1151"/>
      <c r="AE236" s="1151"/>
      <c r="AF236" s="1151"/>
      <c r="AG236" s="1151"/>
      <c r="AH236" s="1151"/>
      <c r="AI236" s="1151"/>
      <c r="AJ236" s="1151"/>
      <c r="AK236" s="1151"/>
      <c r="AL236" s="1151"/>
      <c r="AM236" s="1151"/>
      <c r="AN236" s="1151"/>
      <c r="AO236" s="1151"/>
      <c r="AP236" s="1151"/>
      <c r="AQ236" s="1151"/>
      <c r="AR236" s="1151"/>
      <c r="AS236" s="1151"/>
      <c r="AT236" s="1151"/>
      <c r="AU236" s="1151"/>
      <c r="AV236" s="1151"/>
      <c r="AW236" s="1151"/>
      <c r="AX236" s="1246"/>
      <c r="AY236" s="1246"/>
      <c r="AZ236" s="1246"/>
      <c r="BA236" s="1246"/>
      <c r="BB236" s="1246"/>
      <c r="BC236" s="1246"/>
      <c r="BD236" s="1246"/>
      <c r="BE236" s="1246"/>
      <c r="BF236" s="1246"/>
      <c r="BG236" s="1246"/>
      <c r="BH236" s="1246"/>
      <c r="BI236" s="1246"/>
      <c r="BJ236" s="1246"/>
      <c r="BK236" s="1246"/>
    </row>
    <row r="237" spans="22:63" s="742" customFormat="1">
      <c r="V237" s="1151"/>
      <c r="W237" s="1151"/>
      <c r="X237" s="1151"/>
      <c r="Y237" s="1151"/>
      <c r="Z237" s="1151"/>
      <c r="AA237" s="1151"/>
      <c r="AB237" s="1151"/>
      <c r="AC237" s="1151"/>
      <c r="AD237" s="1151"/>
      <c r="AE237" s="1151"/>
      <c r="AF237" s="1151"/>
      <c r="AG237" s="1151"/>
      <c r="AH237" s="1151"/>
      <c r="AI237" s="1151"/>
      <c r="AJ237" s="1151"/>
      <c r="AK237" s="1151"/>
      <c r="AL237" s="1151"/>
      <c r="AM237" s="1151"/>
      <c r="AN237" s="1151"/>
      <c r="AO237" s="1151"/>
      <c r="AP237" s="1151"/>
      <c r="AQ237" s="1151"/>
      <c r="AR237" s="1151"/>
      <c r="AS237" s="1151"/>
      <c r="AT237" s="1151"/>
      <c r="AU237" s="1151"/>
      <c r="AV237" s="1151"/>
      <c r="AW237" s="1151"/>
      <c r="AX237" s="1246"/>
      <c r="AY237" s="1246"/>
      <c r="AZ237" s="1246"/>
      <c r="BA237" s="1246"/>
      <c r="BB237" s="1246"/>
      <c r="BC237" s="1246"/>
      <c r="BD237" s="1246"/>
      <c r="BE237" s="1246"/>
      <c r="BF237" s="1246"/>
      <c r="BG237" s="1246"/>
      <c r="BH237" s="1246"/>
      <c r="BI237" s="1246"/>
      <c r="BJ237" s="1246"/>
      <c r="BK237" s="1246"/>
    </row>
    <row r="238" spans="22:63" s="742" customFormat="1">
      <c r="V238" s="1151"/>
      <c r="W238" s="1151"/>
      <c r="X238" s="1151"/>
      <c r="Y238" s="1151"/>
      <c r="Z238" s="1151"/>
      <c r="AA238" s="1151"/>
      <c r="AB238" s="1151"/>
      <c r="AC238" s="1151"/>
      <c r="AD238" s="1151"/>
      <c r="AE238" s="1151"/>
      <c r="AF238" s="1151"/>
      <c r="AG238" s="1151"/>
      <c r="AH238" s="1151"/>
      <c r="AI238" s="1151"/>
      <c r="AJ238" s="1151"/>
      <c r="AK238" s="1151"/>
      <c r="AL238" s="1151"/>
      <c r="AM238" s="1151"/>
      <c r="AN238" s="1151"/>
      <c r="AO238" s="1151"/>
      <c r="AP238" s="1151"/>
      <c r="AQ238" s="1151"/>
      <c r="AR238" s="1151"/>
      <c r="AS238" s="1151"/>
      <c r="AT238" s="1151"/>
      <c r="AU238" s="1151"/>
      <c r="AV238" s="1151"/>
      <c r="AW238" s="1151"/>
      <c r="AX238" s="1246"/>
      <c r="AY238" s="1246"/>
      <c r="AZ238" s="1246"/>
      <c r="BA238" s="1246"/>
      <c r="BB238" s="1246"/>
      <c r="BC238" s="1246"/>
      <c r="BD238" s="1246"/>
      <c r="BE238" s="1246"/>
      <c r="BF238" s="1246"/>
      <c r="BG238" s="1246"/>
      <c r="BH238" s="1246"/>
      <c r="BI238" s="1246"/>
      <c r="BJ238" s="1246"/>
      <c r="BK238" s="1246"/>
    </row>
    <row r="239" spans="22:63" s="742" customFormat="1">
      <c r="V239" s="1151"/>
      <c r="W239" s="1151"/>
      <c r="X239" s="1151"/>
      <c r="Y239" s="1151"/>
      <c r="Z239" s="1151"/>
      <c r="AA239" s="1151"/>
      <c r="AB239" s="1151"/>
      <c r="AC239" s="1151"/>
      <c r="AD239" s="1151"/>
      <c r="AE239" s="1151"/>
      <c r="AF239" s="1151"/>
      <c r="AG239" s="1151"/>
      <c r="AH239" s="1151"/>
      <c r="AI239" s="1151"/>
      <c r="AJ239" s="1151"/>
      <c r="AK239" s="1151"/>
      <c r="AL239" s="1151"/>
      <c r="AM239" s="1151"/>
      <c r="AN239" s="1151"/>
      <c r="AO239" s="1151"/>
      <c r="AP239" s="1151"/>
      <c r="AQ239" s="1151"/>
      <c r="AR239" s="1151"/>
      <c r="AS239" s="1151"/>
      <c r="AT239" s="1151"/>
      <c r="AU239" s="1151"/>
      <c r="AV239" s="1151"/>
      <c r="AW239" s="1151"/>
      <c r="AX239" s="1246"/>
      <c r="AY239" s="1246"/>
      <c r="AZ239" s="1246"/>
      <c r="BA239" s="1246"/>
      <c r="BB239" s="1246"/>
      <c r="BC239" s="1246"/>
      <c r="BD239" s="1246"/>
      <c r="BE239" s="1246"/>
      <c r="BF239" s="1246"/>
      <c r="BG239" s="1246"/>
      <c r="BH239" s="1246"/>
      <c r="BI239" s="1246"/>
      <c r="BJ239" s="1246"/>
      <c r="BK239" s="1246"/>
    </row>
    <row r="240" spans="22:63" s="742" customFormat="1">
      <c r="V240" s="1151"/>
      <c r="W240" s="1151"/>
      <c r="X240" s="1151"/>
      <c r="Y240" s="1151"/>
      <c r="Z240" s="1151"/>
      <c r="AA240" s="1151"/>
      <c r="AB240" s="1151"/>
      <c r="AC240" s="1151"/>
      <c r="AD240" s="1151"/>
      <c r="AE240" s="1151"/>
      <c r="AF240" s="1151"/>
      <c r="AG240" s="1151"/>
      <c r="AH240" s="1151"/>
      <c r="AI240" s="1151"/>
      <c r="AJ240" s="1151"/>
      <c r="AK240" s="1151"/>
      <c r="AL240" s="1151"/>
      <c r="AM240" s="1151"/>
      <c r="AN240" s="1151"/>
      <c r="AO240" s="1151"/>
      <c r="AP240" s="1151"/>
      <c r="AQ240" s="1151"/>
      <c r="AR240" s="1151"/>
      <c r="AS240" s="1151"/>
      <c r="AT240" s="1151"/>
      <c r="AU240" s="1151"/>
      <c r="AV240" s="1151"/>
      <c r="AW240" s="1151"/>
      <c r="AX240" s="1246"/>
      <c r="AY240" s="1246"/>
      <c r="AZ240" s="1246"/>
      <c r="BA240" s="1246"/>
      <c r="BB240" s="1246"/>
      <c r="BC240" s="1246"/>
      <c r="BD240" s="1246"/>
      <c r="BE240" s="1246"/>
      <c r="BF240" s="1246"/>
      <c r="BG240" s="1246"/>
      <c r="BH240" s="1246"/>
      <c r="BI240" s="1246"/>
      <c r="BJ240" s="1246"/>
      <c r="BK240" s="1246"/>
    </row>
    <row r="241" spans="22:63" s="742" customFormat="1">
      <c r="V241" s="1151"/>
      <c r="W241" s="1151"/>
      <c r="X241" s="1151"/>
      <c r="Y241" s="1151"/>
      <c r="Z241" s="1151"/>
      <c r="AA241" s="1151"/>
      <c r="AB241" s="1151"/>
      <c r="AC241" s="1151"/>
      <c r="AD241" s="1151"/>
      <c r="AE241" s="1151"/>
      <c r="AF241" s="1151"/>
      <c r="AG241" s="1151"/>
      <c r="AH241" s="1151"/>
      <c r="AI241" s="1151"/>
      <c r="AJ241" s="1151"/>
      <c r="AK241" s="1151"/>
      <c r="AL241" s="1151"/>
      <c r="AM241" s="1151"/>
      <c r="AN241" s="1151"/>
      <c r="AO241" s="1151"/>
      <c r="AP241" s="1151"/>
      <c r="AQ241" s="1151"/>
      <c r="AR241" s="1151"/>
      <c r="AS241" s="1151"/>
      <c r="AT241" s="1151"/>
      <c r="AU241" s="1151"/>
      <c r="AV241" s="1151"/>
      <c r="AW241" s="1151"/>
      <c r="AX241" s="1246"/>
      <c r="AY241" s="1246"/>
      <c r="AZ241" s="1246"/>
      <c r="BA241" s="1246"/>
      <c r="BB241" s="1246"/>
      <c r="BC241" s="1246"/>
      <c r="BD241" s="1246"/>
      <c r="BE241" s="1246"/>
      <c r="BF241" s="1246"/>
      <c r="BG241" s="1246"/>
      <c r="BH241" s="1246"/>
      <c r="BI241" s="1246"/>
      <c r="BJ241" s="1246"/>
      <c r="BK241" s="1246"/>
    </row>
    <row r="242" spans="22:63" s="742" customFormat="1">
      <c r="V242" s="1151"/>
      <c r="W242" s="1151"/>
      <c r="X242" s="1151"/>
      <c r="Y242" s="1151"/>
      <c r="Z242" s="1151"/>
      <c r="AA242" s="1151"/>
      <c r="AB242" s="1151"/>
      <c r="AC242" s="1151"/>
      <c r="AD242" s="1151"/>
      <c r="AE242" s="1151"/>
      <c r="AF242" s="1151"/>
      <c r="AG242" s="1151"/>
      <c r="AH242" s="1151"/>
      <c r="AI242" s="1151"/>
      <c r="AJ242" s="1151"/>
      <c r="AK242" s="1151"/>
      <c r="AL242" s="1151"/>
      <c r="AM242" s="1151"/>
      <c r="AN242" s="1151"/>
      <c r="AO242" s="1151"/>
      <c r="AP242" s="1151"/>
      <c r="AQ242" s="1151"/>
      <c r="AR242" s="1151"/>
      <c r="AS242" s="1151"/>
      <c r="AT242" s="1151"/>
      <c r="AU242" s="1151"/>
      <c r="AV242" s="1151"/>
      <c r="AW242" s="1151"/>
      <c r="AX242" s="1246"/>
      <c r="AY242" s="1246"/>
      <c r="AZ242" s="1246"/>
      <c r="BA242" s="1246"/>
      <c r="BB242" s="1246"/>
      <c r="BC242" s="1246"/>
      <c r="BD242" s="1246"/>
      <c r="BE242" s="1246"/>
      <c r="BF242" s="1246"/>
      <c r="BG242" s="1246"/>
      <c r="BH242" s="1246"/>
      <c r="BI242" s="1246"/>
      <c r="BJ242" s="1246"/>
      <c r="BK242" s="1246"/>
    </row>
    <row r="243" spans="22:63" s="742" customFormat="1">
      <c r="V243" s="1151"/>
      <c r="W243" s="1151"/>
      <c r="X243" s="1151"/>
      <c r="Y243" s="1151"/>
      <c r="Z243" s="1151"/>
      <c r="AA243" s="1151"/>
      <c r="AB243" s="1151"/>
      <c r="AC243" s="1151"/>
      <c r="AD243" s="1151"/>
      <c r="AE243" s="1151"/>
      <c r="AF243" s="1151"/>
      <c r="AG243" s="1151"/>
      <c r="AH243" s="1151"/>
      <c r="AI243" s="1151"/>
      <c r="AJ243" s="1151"/>
      <c r="AK243" s="1151"/>
      <c r="AL243" s="1151"/>
      <c r="AM243" s="1151"/>
      <c r="AN243" s="1151"/>
      <c r="AO243" s="1151"/>
      <c r="AP243" s="1151"/>
      <c r="AQ243" s="1151"/>
      <c r="AR243" s="1151"/>
      <c r="AS243" s="1151"/>
      <c r="AT243" s="1151"/>
      <c r="AU243" s="1151"/>
      <c r="AV243" s="1151"/>
      <c r="AW243" s="1151"/>
      <c r="AX243" s="1246"/>
      <c r="AY243" s="1246"/>
      <c r="AZ243" s="1246"/>
      <c r="BA243" s="1246"/>
      <c r="BB243" s="1246"/>
      <c r="BC243" s="1246"/>
      <c r="BD243" s="1246"/>
      <c r="BE243" s="1246"/>
      <c r="BF243" s="1246"/>
      <c r="BG243" s="1246"/>
      <c r="BH243" s="1246"/>
      <c r="BI243" s="1246"/>
      <c r="BJ243" s="1246"/>
      <c r="BK243" s="1246"/>
    </row>
    <row r="244" spans="22:63" s="742" customFormat="1">
      <c r="V244" s="1151"/>
      <c r="W244" s="1151"/>
      <c r="X244" s="1151"/>
      <c r="Y244" s="1151"/>
      <c r="Z244" s="1151"/>
      <c r="AA244" s="1151"/>
      <c r="AB244" s="1151"/>
      <c r="AC244" s="1151"/>
      <c r="AD244" s="1151"/>
      <c r="AE244" s="1151"/>
      <c r="AF244" s="1151"/>
      <c r="AG244" s="1151"/>
      <c r="AH244" s="1151"/>
      <c r="AI244" s="1151"/>
      <c r="AJ244" s="1151"/>
      <c r="AK244" s="1151"/>
      <c r="AL244" s="1151"/>
      <c r="AM244" s="1151"/>
      <c r="AN244" s="1151"/>
      <c r="AO244" s="1151"/>
      <c r="AP244" s="1151"/>
      <c r="AQ244" s="1151"/>
      <c r="AR244" s="1151"/>
      <c r="AS244" s="1151"/>
      <c r="AT244" s="1151"/>
      <c r="AU244" s="1151"/>
      <c r="AV244" s="1151"/>
      <c r="AW244" s="1151"/>
      <c r="AX244" s="1246"/>
      <c r="AY244" s="1246"/>
      <c r="AZ244" s="1246"/>
      <c r="BA244" s="1246"/>
      <c r="BB244" s="1246"/>
      <c r="BC244" s="1246"/>
      <c r="BD244" s="1246"/>
      <c r="BE244" s="1246"/>
      <c r="BF244" s="1246"/>
      <c r="BG244" s="1246"/>
      <c r="BH244" s="1246"/>
      <c r="BI244" s="1246"/>
      <c r="BJ244" s="1246"/>
      <c r="BK244" s="1246"/>
    </row>
    <row r="245" spans="22:63" s="742" customFormat="1">
      <c r="V245" s="1151"/>
      <c r="W245" s="1151"/>
      <c r="X245" s="1151"/>
      <c r="Y245" s="1151"/>
      <c r="Z245" s="1151"/>
      <c r="AA245" s="1151"/>
      <c r="AB245" s="1151"/>
      <c r="AC245" s="1151"/>
      <c r="AD245" s="1151"/>
      <c r="AE245" s="1151"/>
      <c r="AF245" s="1151"/>
      <c r="AG245" s="1151"/>
      <c r="AH245" s="1151"/>
      <c r="AI245" s="1151"/>
      <c r="AJ245" s="1151"/>
      <c r="AK245" s="1151"/>
      <c r="AL245" s="1151"/>
      <c r="AM245" s="1151"/>
      <c r="AN245" s="1151"/>
      <c r="AO245" s="1151"/>
      <c r="AP245" s="1151"/>
      <c r="AQ245" s="1151"/>
      <c r="AR245" s="1151"/>
      <c r="AS245" s="1151"/>
      <c r="AT245" s="1151"/>
      <c r="AU245" s="1151"/>
      <c r="AV245" s="1151"/>
      <c r="AW245" s="1151"/>
      <c r="AX245" s="1246"/>
      <c r="AY245" s="1246"/>
      <c r="AZ245" s="1246"/>
      <c r="BA245" s="1246"/>
      <c r="BB245" s="1246"/>
      <c r="BC245" s="1246"/>
      <c r="BD245" s="1246"/>
      <c r="BE245" s="1246"/>
      <c r="BF245" s="1246"/>
      <c r="BG245" s="1246"/>
      <c r="BH245" s="1246"/>
      <c r="BI245" s="1246"/>
      <c r="BJ245" s="1246"/>
      <c r="BK245" s="1246"/>
    </row>
    <row r="246" spans="22:63" s="742" customFormat="1">
      <c r="V246" s="1151"/>
      <c r="W246" s="1151"/>
      <c r="X246" s="1151"/>
      <c r="Y246" s="1151"/>
      <c r="Z246" s="1151"/>
      <c r="AA246" s="1151"/>
      <c r="AB246" s="1151"/>
      <c r="AC246" s="1151"/>
      <c r="AD246" s="1151"/>
      <c r="AE246" s="1151"/>
      <c r="AF246" s="1151"/>
      <c r="AG246" s="1151"/>
      <c r="AH246" s="1151"/>
      <c r="AI246" s="1151"/>
      <c r="AJ246" s="1151"/>
      <c r="AK246" s="1151"/>
      <c r="AL246" s="1151"/>
      <c r="AM246" s="1151"/>
      <c r="AN246" s="1151"/>
      <c r="AO246" s="1151"/>
      <c r="AP246" s="1151"/>
      <c r="AQ246" s="1151"/>
      <c r="AR246" s="1151"/>
      <c r="AS246" s="1151"/>
      <c r="AT246" s="1151"/>
      <c r="AU246" s="1151"/>
      <c r="AV246" s="1151"/>
      <c r="AW246" s="1151"/>
      <c r="AX246" s="1246"/>
      <c r="AY246" s="1246"/>
      <c r="AZ246" s="1246"/>
      <c r="BA246" s="1246"/>
      <c r="BB246" s="1246"/>
      <c r="BC246" s="1246"/>
      <c r="BD246" s="1246"/>
      <c r="BE246" s="1246"/>
      <c r="BF246" s="1246"/>
      <c r="BG246" s="1246"/>
      <c r="BH246" s="1246"/>
      <c r="BI246" s="1246"/>
      <c r="BJ246" s="1246"/>
      <c r="BK246" s="1246"/>
    </row>
    <row r="247" spans="22:63" s="742" customFormat="1">
      <c r="V247" s="1151"/>
      <c r="W247" s="1151"/>
      <c r="X247" s="1151"/>
      <c r="Y247" s="1151"/>
      <c r="Z247" s="1151"/>
      <c r="AA247" s="1151"/>
      <c r="AB247" s="1151"/>
      <c r="AC247" s="1151"/>
      <c r="AD247" s="1151"/>
      <c r="AE247" s="1151"/>
      <c r="AF247" s="1151"/>
      <c r="AG247" s="1151"/>
      <c r="AH247" s="1151"/>
      <c r="AI247" s="1151"/>
      <c r="AJ247" s="1151"/>
      <c r="AK247" s="1151"/>
      <c r="AL247" s="1151"/>
      <c r="AM247" s="1151"/>
      <c r="AN247" s="1151"/>
      <c r="AO247" s="1151"/>
      <c r="AP247" s="1151"/>
      <c r="AQ247" s="1151"/>
      <c r="AR247" s="1151"/>
      <c r="AS247" s="1151"/>
      <c r="AT247" s="1151"/>
      <c r="AU247" s="1151"/>
      <c r="AV247" s="1151"/>
      <c r="AW247" s="1151"/>
      <c r="AX247" s="1246"/>
      <c r="AY247" s="1246"/>
      <c r="AZ247" s="1246"/>
      <c r="BA247" s="1246"/>
      <c r="BB247" s="1246"/>
      <c r="BC247" s="1246"/>
      <c r="BD247" s="1246"/>
      <c r="BE247" s="1246"/>
      <c r="BF247" s="1246"/>
      <c r="BG247" s="1246"/>
      <c r="BH247" s="1246"/>
      <c r="BI247" s="1246"/>
      <c r="BJ247" s="1246"/>
      <c r="BK247" s="1246"/>
    </row>
    <row r="248" spans="22:63" s="742" customFormat="1">
      <c r="V248" s="1151"/>
      <c r="W248" s="1151"/>
      <c r="X248" s="1151"/>
      <c r="Y248" s="1151"/>
      <c r="Z248" s="1151"/>
      <c r="AA248" s="1151"/>
      <c r="AB248" s="1151"/>
      <c r="AC248" s="1151"/>
      <c r="AD248" s="1151"/>
      <c r="AE248" s="1151"/>
      <c r="AF248" s="1151"/>
      <c r="AG248" s="1151"/>
      <c r="AH248" s="1151"/>
      <c r="AI248" s="1151"/>
      <c r="AJ248" s="1151"/>
      <c r="AK248" s="1151"/>
      <c r="AL248" s="1151"/>
      <c r="AM248" s="1151"/>
      <c r="AN248" s="1151"/>
      <c r="AO248" s="1151"/>
      <c r="AP248" s="1151"/>
      <c r="AQ248" s="1151"/>
      <c r="AR248" s="1151"/>
      <c r="AS248" s="1151"/>
      <c r="AT248" s="1151"/>
      <c r="AU248" s="1151"/>
      <c r="AV248" s="1151"/>
      <c r="AW248" s="1151"/>
      <c r="AX248" s="1246"/>
      <c r="AY248" s="1246"/>
      <c r="AZ248" s="1246"/>
      <c r="BA248" s="1246"/>
      <c r="BB248" s="1246"/>
      <c r="BC248" s="1246"/>
      <c r="BD248" s="1246"/>
      <c r="BE248" s="1246"/>
      <c r="BF248" s="1246"/>
      <c r="BG248" s="1246"/>
      <c r="BH248" s="1246"/>
      <c r="BI248" s="1246"/>
      <c r="BJ248" s="1246"/>
      <c r="BK248" s="1246"/>
    </row>
    <row r="249" spans="22:63" s="742" customFormat="1">
      <c r="V249" s="1151"/>
      <c r="W249" s="1151"/>
      <c r="X249" s="1151"/>
      <c r="Y249" s="1151"/>
      <c r="Z249" s="1151"/>
      <c r="AA249" s="1151"/>
      <c r="AB249" s="1151"/>
      <c r="AC249" s="1151"/>
      <c r="AD249" s="1151"/>
      <c r="AE249" s="1151"/>
      <c r="AF249" s="1151"/>
      <c r="AG249" s="1151"/>
      <c r="AH249" s="1151"/>
      <c r="AI249" s="1151"/>
      <c r="AJ249" s="1151"/>
      <c r="AK249" s="1151"/>
      <c r="AL249" s="1151"/>
      <c r="AM249" s="1151"/>
      <c r="AN249" s="1151"/>
      <c r="AO249" s="1151"/>
      <c r="AP249" s="1151"/>
      <c r="AQ249" s="1151"/>
      <c r="AR249" s="1151"/>
      <c r="AS249" s="1151"/>
      <c r="AT249" s="1151"/>
      <c r="AU249" s="1151"/>
      <c r="AV249" s="1151"/>
      <c r="AW249" s="1151"/>
      <c r="AX249" s="1246"/>
      <c r="AY249" s="1246"/>
      <c r="AZ249" s="1246"/>
      <c r="BA249" s="1246"/>
      <c r="BB249" s="1246"/>
      <c r="BC249" s="1246"/>
      <c r="BD249" s="1246"/>
      <c r="BE249" s="1246"/>
      <c r="BF249" s="1246"/>
      <c r="BG249" s="1246"/>
      <c r="BH249" s="1246"/>
      <c r="BI249" s="1246"/>
      <c r="BJ249" s="1246"/>
      <c r="BK249" s="1246"/>
    </row>
    <row r="250" spans="22:63" s="742" customFormat="1">
      <c r="V250" s="1151"/>
      <c r="W250" s="1151"/>
      <c r="X250" s="1151"/>
      <c r="Y250" s="1151"/>
      <c r="Z250" s="1151"/>
      <c r="AA250" s="1151"/>
      <c r="AB250" s="1151"/>
      <c r="AC250" s="1151"/>
      <c r="AD250" s="1151"/>
      <c r="AE250" s="1151"/>
      <c r="AF250" s="1151"/>
      <c r="AG250" s="1151"/>
      <c r="AH250" s="1151"/>
      <c r="AI250" s="1151"/>
      <c r="AJ250" s="1151"/>
      <c r="AK250" s="1151"/>
      <c r="AL250" s="1151"/>
      <c r="AM250" s="1151"/>
      <c r="AN250" s="1151"/>
      <c r="AO250" s="1151"/>
      <c r="AP250" s="1151"/>
      <c r="AQ250" s="1151"/>
      <c r="AR250" s="1151"/>
      <c r="AS250" s="1151"/>
      <c r="AT250" s="1151"/>
      <c r="AU250" s="1151"/>
      <c r="AV250" s="1151"/>
      <c r="AW250" s="1151"/>
      <c r="AX250" s="1246"/>
      <c r="AY250" s="1246"/>
      <c r="AZ250" s="1246"/>
      <c r="BA250" s="1246"/>
      <c r="BB250" s="1246"/>
      <c r="BC250" s="1246"/>
      <c r="BD250" s="1246"/>
      <c r="BE250" s="1246"/>
      <c r="BF250" s="1246"/>
      <c r="BG250" s="1246"/>
      <c r="BH250" s="1246"/>
      <c r="BI250" s="1246"/>
      <c r="BJ250" s="1246"/>
      <c r="BK250" s="1246"/>
    </row>
    <row r="251" spans="22:63" s="742" customFormat="1">
      <c r="V251" s="1151"/>
      <c r="W251" s="1151"/>
      <c r="X251" s="1151"/>
      <c r="Y251" s="1151"/>
      <c r="Z251" s="1151"/>
      <c r="AA251" s="1151"/>
      <c r="AB251" s="1151"/>
      <c r="AC251" s="1151"/>
      <c r="AD251" s="1151"/>
      <c r="AE251" s="1151"/>
      <c r="AF251" s="1151"/>
      <c r="AG251" s="1151"/>
      <c r="AH251" s="1151"/>
      <c r="AI251" s="1151"/>
      <c r="AJ251" s="1151"/>
      <c r="AK251" s="1151"/>
      <c r="AL251" s="1151"/>
      <c r="AM251" s="1151"/>
      <c r="AN251" s="1151"/>
      <c r="AO251" s="1151"/>
      <c r="AP251" s="1151"/>
      <c r="AQ251" s="1151"/>
      <c r="AR251" s="1151"/>
      <c r="AS251" s="1151"/>
      <c r="AT251" s="1151"/>
      <c r="AU251" s="1151"/>
      <c r="AV251" s="1151"/>
      <c r="AW251" s="1151"/>
      <c r="AX251" s="1246"/>
      <c r="AY251" s="1246"/>
      <c r="AZ251" s="1246"/>
      <c r="BA251" s="1246"/>
      <c r="BB251" s="1246"/>
      <c r="BC251" s="1246"/>
      <c r="BD251" s="1246"/>
      <c r="BE251" s="1246"/>
      <c r="BF251" s="1246"/>
      <c r="BG251" s="1246"/>
      <c r="BH251" s="1246"/>
      <c r="BI251" s="1246"/>
      <c r="BJ251" s="1246"/>
      <c r="BK251" s="1246"/>
    </row>
    <row r="252" spans="22:63" s="742" customFormat="1">
      <c r="V252" s="1151"/>
      <c r="W252" s="1151"/>
      <c r="X252" s="1151"/>
      <c r="Y252" s="1151"/>
      <c r="Z252" s="1151"/>
      <c r="AA252" s="1151"/>
      <c r="AB252" s="1151"/>
      <c r="AC252" s="1151"/>
      <c r="AD252" s="1151"/>
      <c r="AE252" s="1151"/>
      <c r="AF252" s="1151"/>
      <c r="AG252" s="1151"/>
      <c r="AH252" s="1151"/>
      <c r="AI252" s="1151"/>
      <c r="AJ252" s="1151"/>
      <c r="AK252" s="1151"/>
      <c r="AL252" s="1151"/>
      <c r="AM252" s="1151"/>
      <c r="AN252" s="1151"/>
      <c r="AO252" s="1151"/>
      <c r="AP252" s="1151"/>
      <c r="AQ252" s="1151"/>
      <c r="AR252" s="1151"/>
      <c r="AS252" s="1151"/>
      <c r="AT252" s="1151"/>
      <c r="AU252" s="1151"/>
      <c r="AV252" s="1151"/>
      <c r="AW252" s="1151"/>
      <c r="AX252" s="1246"/>
      <c r="AY252" s="1246"/>
      <c r="AZ252" s="1246"/>
      <c r="BA252" s="1246"/>
      <c r="BB252" s="1246"/>
      <c r="BC252" s="1246"/>
      <c r="BD252" s="1246"/>
      <c r="BE252" s="1246"/>
      <c r="BF252" s="1246"/>
      <c r="BG252" s="1246"/>
      <c r="BH252" s="1246"/>
      <c r="BI252" s="1246"/>
      <c r="BJ252" s="1246"/>
      <c r="BK252" s="1246"/>
    </row>
    <row r="253" spans="22:63" s="742" customFormat="1">
      <c r="V253" s="1151"/>
      <c r="W253" s="1151"/>
      <c r="X253" s="1151"/>
      <c r="Y253" s="1151"/>
      <c r="Z253" s="1151"/>
      <c r="AA253" s="1151"/>
      <c r="AB253" s="1151"/>
      <c r="AC253" s="1151"/>
      <c r="AD253" s="1151"/>
      <c r="AE253" s="1151"/>
      <c r="AF253" s="1151"/>
      <c r="AG253" s="1151"/>
      <c r="AH253" s="1151"/>
      <c r="AI253" s="1151"/>
      <c r="AJ253" s="1151"/>
      <c r="AK253" s="1151"/>
      <c r="AL253" s="1151"/>
      <c r="AM253" s="1151"/>
      <c r="AN253" s="1151"/>
      <c r="AO253" s="1151"/>
      <c r="AP253" s="1151"/>
      <c r="AQ253" s="1151"/>
      <c r="AR253" s="1151"/>
      <c r="AS253" s="1151"/>
      <c r="AT253" s="1151"/>
      <c r="AU253" s="1151"/>
      <c r="AV253" s="1151"/>
      <c r="AW253" s="1151"/>
      <c r="AX253" s="1246"/>
      <c r="AY253" s="1246"/>
      <c r="AZ253" s="1246"/>
      <c r="BA253" s="1246"/>
      <c r="BB253" s="1246"/>
      <c r="BC253" s="1246"/>
      <c r="BD253" s="1246"/>
      <c r="BE253" s="1246"/>
      <c r="BF253" s="1246"/>
      <c r="BG253" s="1246"/>
      <c r="BH253" s="1246"/>
      <c r="BI253" s="1246"/>
      <c r="BJ253" s="1246"/>
      <c r="BK253" s="1246"/>
    </row>
    <row r="254" spans="22:63" s="742" customFormat="1">
      <c r="V254" s="1151"/>
      <c r="W254" s="1151"/>
      <c r="X254" s="1151"/>
      <c r="Y254" s="1151"/>
      <c r="Z254" s="1151"/>
      <c r="AA254" s="1151"/>
      <c r="AB254" s="1151"/>
      <c r="AC254" s="1151"/>
      <c r="AD254" s="1151"/>
      <c r="AE254" s="1151"/>
      <c r="AF254" s="1151"/>
      <c r="AG254" s="1151"/>
      <c r="AH254" s="1151"/>
      <c r="AI254" s="1151"/>
      <c r="AJ254" s="1151"/>
      <c r="AK254" s="1151"/>
      <c r="AL254" s="1151"/>
      <c r="AM254" s="1151"/>
      <c r="AN254" s="1151"/>
      <c r="AO254" s="1151"/>
      <c r="AP254" s="1151"/>
      <c r="AQ254" s="1151"/>
      <c r="AR254" s="1151"/>
      <c r="AS254" s="1151"/>
      <c r="AT254" s="1151"/>
      <c r="AU254" s="1151"/>
      <c r="AV254" s="1151"/>
      <c r="AW254" s="1151"/>
      <c r="AX254" s="1246"/>
      <c r="AY254" s="1246"/>
      <c r="AZ254" s="1246"/>
      <c r="BA254" s="1246"/>
      <c r="BB254" s="1246"/>
      <c r="BC254" s="1246"/>
      <c r="BD254" s="1246"/>
      <c r="BE254" s="1246"/>
      <c r="BF254" s="1246"/>
      <c r="BG254" s="1246"/>
      <c r="BH254" s="1246"/>
      <c r="BI254" s="1246"/>
      <c r="BJ254" s="1246"/>
      <c r="BK254" s="1246"/>
    </row>
    <row r="255" spans="22:63" s="742" customFormat="1">
      <c r="V255" s="1151"/>
      <c r="W255" s="1151"/>
      <c r="X255" s="1151"/>
      <c r="Y255" s="1151"/>
      <c r="Z255" s="1151"/>
      <c r="AA255" s="1151"/>
      <c r="AB255" s="1151"/>
      <c r="AC255" s="1151"/>
      <c r="AD255" s="1151"/>
      <c r="AE255" s="1151"/>
      <c r="AF255" s="1151"/>
      <c r="AG255" s="1151"/>
      <c r="AH255" s="1151"/>
      <c r="AI255" s="1151"/>
      <c r="AJ255" s="1151"/>
      <c r="AK255" s="1151"/>
      <c r="AL255" s="1151"/>
      <c r="AM255" s="1151"/>
      <c r="AN255" s="1151"/>
      <c r="AO255" s="1151"/>
      <c r="AP255" s="1151"/>
      <c r="AQ255" s="1151"/>
      <c r="AR255" s="1151"/>
      <c r="AS255" s="1151"/>
      <c r="AT255" s="1151"/>
      <c r="AU255" s="1151"/>
      <c r="AV255" s="1151"/>
      <c r="AW255" s="1151"/>
      <c r="AX255" s="1246"/>
      <c r="AY255" s="1246"/>
      <c r="AZ255" s="1246"/>
      <c r="BA255" s="1246"/>
      <c r="BB255" s="1246"/>
      <c r="BC255" s="1246"/>
      <c r="BD255" s="1246"/>
      <c r="BE255" s="1246"/>
      <c r="BF255" s="1246"/>
      <c r="BG255" s="1246"/>
      <c r="BH255" s="1246"/>
      <c r="BI255" s="1246"/>
      <c r="BJ255" s="1246"/>
      <c r="BK255" s="1246"/>
    </row>
    <row r="256" spans="22:63" s="742" customFormat="1">
      <c r="V256" s="1151"/>
      <c r="W256" s="1151"/>
      <c r="X256" s="1151"/>
      <c r="Y256" s="1151"/>
      <c r="Z256" s="1151"/>
      <c r="AA256" s="1151"/>
      <c r="AB256" s="1151"/>
      <c r="AC256" s="1151"/>
      <c r="AD256" s="1151"/>
      <c r="AE256" s="1151"/>
      <c r="AF256" s="1151"/>
      <c r="AG256" s="1151"/>
      <c r="AH256" s="1151"/>
      <c r="AI256" s="1151"/>
      <c r="AJ256" s="1151"/>
      <c r="AK256" s="1151"/>
      <c r="AL256" s="1151"/>
      <c r="AM256" s="1151"/>
      <c r="AN256" s="1151"/>
      <c r="AO256" s="1151"/>
      <c r="AP256" s="1151"/>
      <c r="AQ256" s="1151"/>
      <c r="AR256" s="1151"/>
      <c r="AS256" s="1151"/>
      <c r="AT256" s="1151"/>
      <c r="AU256" s="1151"/>
      <c r="AV256" s="1151"/>
      <c r="AW256" s="1151"/>
      <c r="AX256" s="1246"/>
      <c r="AY256" s="1246"/>
      <c r="AZ256" s="1246"/>
      <c r="BA256" s="1246"/>
      <c r="BB256" s="1246"/>
      <c r="BC256" s="1246"/>
      <c r="BD256" s="1246"/>
      <c r="BE256" s="1246"/>
      <c r="BF256" s="1246"/>
      <c r="BG256" s="1246"/>
      <c r="BH256" s="1246"/>
      <c r="BI256" s="1246"/>
      <c r="BJ256" s="1246"/>
      <c r="BK256" s="1246"/>
    </row>
    <row r="257" spans="22:63" s="742" customFormat="1">
      <c r="V257" s="1151"/>
      <c r="W257" s="1151"/>
      <c r="X257" s="1151"/>
      <c r="Y257" s="1151"/>
      <c r="Z257" s="1151"/>
      <c r="AA257" s="1151"/>
      <c r="AB257" s="1151"/>
      <c r="AC257" s="1151"/>
      <c r="AD257" s="1151"/>
      <c r="AE257" s="1151"/>
      <c r="AF257" s="1151"/>
      <c r="AG257" s="1151"/>
      <c r="AH257" s="1151"/>
      <c r="AI257" s="1151"/>
      <c r="AJ257" s="1151"/>
      <c r="AK257" s="1151"/>
      <c r="AL257" s="1151"/>
      <c r="AM257" s="1151"/>
      <c r="AN257" s="1151"/>
      <c r="AO257" s="1151"/>
      <c r="AP257" s="1151"/>
      <c r="AQ257" s="1151"/>
      <c r="AR257" s="1151"/>
      <c r="AS257" s="1151"/>
      <c r="AT257" s="1151"/>
      <c r="AU257" s="1151"/>
      <c r="AV257" s="1151"/>
      <c r="AW257" s="1151"/>
      <c r="AX257" s="1246"/>
      <c r="AY257" s="1246"/>
      <c r="AZ257" s="1246"/>
      <c r="BA257" s="1246"/>
      <c r="BB257" s="1246"/>
      <c r="BC257" s="1246"/>
      <c r="BD257" s="1246"/>
      <c r="BE257" s="1246"/>
      <c r="BF257" s="1246"/>
      <c r="BG257" s="1246"/>
      <c r="BH257" s="1246"/>
      <c r="BI257" s="1246"/>
      <c r="BJ257" s="1246"/>
      <c r="BK257" s="1246"/>
    </row>
    <row r="258" spans="22:63" s="742" customFormat="1">
      <c r="V258" s="1151"/>
      <c r="W258" s="1151"/>
      <c r="X258" s="1151"/>
      <c r="Y258" s="1151"/>
      <c r="Z258" s="1151"/>
      <c r="AA258" s="1151"/>
      <c r="AB258" s="1151"/>
      <c r="AC258" s="1151"/>
      <c r="AD258" s="1151"/>
      <c r="AE258" s="1151"/>
      <c r="AF258" s="1151"/>
      <c r="AG258" s="1151"/>
      <c r="AH258" s="1151"/>
      <c r="AI258" s="1151"/>
      <c r="AJ258" s="1151"/>
      <c r="AK258" s="1151"/>
      <c r="AL258" s="1151"/>
      <c r="AM258" s="1151"/>
      <c r="AN258" s="1151"/>
      <c r="AO258" s="1151"/>
      <c r="AP258" s="1151"/>
      <c r="AQ258" s="1151"/>
      <c r="AR258" s="1151"/>
      <c r="AS258" s="1151"/>
      <c r="AT258" s="1151"/>
      <c r="AU258" s="1151"/>
      <c r="AV258" s="1151"/>
      <c r="AW258" s="1151"/>
      <c r="AX258" s="1246"/>
      <c r="AY258" s="1246"/>
      <c r="AZ258" s="1246"/>
      <c r="BA258" s="1246"/>
      <c r="BB258" s="1246"/>
      <c r="BC258" s="1246"/>
      <c r="BD258" s="1246"/>
      <c r="BE258" s="1246"/>
      <c r="BF258" s="1246"/>
      <c r="BG258" s="1246"/>
      <c r="BH258" s="1246"/>
      <c r="BI258" s="1246"/>
      <c r="BJ258" s="1246"/>
      <c r="BK258" s="1246"/>
    </row>
    <row r="259" spans="22:63" s="742" customFormat="1">
      <c r="V259" s="1151"/>
      <c r="W259" s="1151"/>
      <c r="X259" s="1151"/>
      <c r="Y259" s="1151"/>
      <c r="Z259" s="1151"/>
      <c r="AA259" s="1151"/>
      <c r="AB259" s="1151"/>
      <c r="AC259" s="1151"/>
      <c r="AD259" s="1151"/>
      <c r="AE259" s="1151"/>
      <c r="AF259" s="1151"/>
      <c r="AG259" s="1151"/>
      <c r="AH259" s="1151"/>
      <c r="AI259" s="1151"/>
      <c r="AJ259" s="1151"/>
      <c r="AK259" s="1151"/>
      <c r="AL259" s="1151"/>
      <c r="AM259" s="1151"/>
      <c r="AN259" s="1151"/>
      <c r="AO259" s="1151"/>
      <c r="AP259" s="1151"/>
      <c r="AQ259" s="1151"/>
      <c r="AR259" s="1151"/>
      <c r="AS259" s="1151"/>
      <c r="AT259" s="1151"/>
      <c r="AU259" s="1151"/>
      <c r="AV259" s="1151"/>
      <c r="AW259" s="1151"/>
      <c r="AX259" s="1246"/>
      <c r="AY259" s="1246"/>
      <c r="AZ259" s="1246"/>
      <c r="BA259" s="1246"/>
      <c r="BB259" s="1246"/>
      <c r="BC259" s="1246"/>
      <c r="BD259" s="1246"/>
      <c r="BE259" s="1246"/>
      <c r="BF259" s="1246"/>
      <c r="BG259" s="1246"/>
      <c r="BH259" s="1246"/>
      <c r="BI259" s="1246"/>
      <c r="BJ259" s="1246"/>
      <c r="BK259" s="1246"/>
    </row>
    <row r="260" spans="22:63" s="742" customFormat="1">
      <c r="V260" s="1151"/>
      <c r="W260" s="1151"/>
      <c r="X260" s="1151"/>
      <c r="Y260" s="1151"/>
      <c r="Z260" s="1151"/>
      <c r="AA260" s="1151"/>
      <c r="AB260" s="1151"/>
      <c r="AC260" s="1151"/>
      <c r="AD260" s="1151"/>
      <c r="AE260" s="1151"/>
      <c r="AF260" s="1151"/>
      <c r="AG260" s="1151"/>
      <c r="AH260" s="1151"/>
      <c r="AI260" s="1151"/>
      <c r="AJ260" s="1151"/>
      <c r="AK260" s="1151"/>
      <c r="AL260" s="1151"/>
      <c r="AM260" s="1151"/>
      <c r="AN260" s="1151"/>
      <c r="AO260" s="1151"/>
      <c r="AP260" s="1151"/>
      <c r="AQ260" s="1151"/>
      <c r="AR260" s="1151"/>
      <c r="AS260" s="1151"/>
      <c r="AT260" s="1151"/>
      <c r="AU260" s="1151"/>
      <c r="AV260" s="1151"/>
      <c r="AW260" s="1151"/>
      <c r="AX260" s="1246"/>
      <c r="AY260" s="1246"/>
      <c r="AZ260" s="1246"/>
      <c r="BA260" s="1246"/>
      <c r="BB260" s="1246"/>
      <c r="BC260" s="1246"/>
      <c r="BD260" s="1246"/>
      <c r="BE260" s="1246"/>
      <c r="BF260" s="1246"/>
      <c r="BG260" s="1246"/>
      <c r="BH260" s="1246"/>
      <c r="BI260" s="1246"/>
      <c r="BJ260" s="1246"/>
      <c r="BK260" s="1246"/>
    </row>
    <row r="261" spans="22:63" s="742" customFormat="1">
      <c r="V261" s="1151"/>
      <c r="W261" s="1151"/>
      <c r="X261" s="1151"/>
      <c r="Y261" s="1151"/>
      <c r="Z261" s="1151"/>
      <c r="AA261" s="1151"/>
      <c r="AB261" s="1151"/>
      <c r="AC261" s="1151"/>
      <c r="AD261" s="1151"/>
      <c r="AE261" s="1151"/>
      <c r="AF261" s="1151"/>
      <c r="AG261" s="1151"/>
      <c r="AH261" s="1151"/>
      <c r="AI261" s="1151"/>
      <c r="AJ261" s="1151"/>
      <c r="AK261" s="1151"/>
      <c r="AL261" s="1151"/>
      <c r="AM261" s="1151"/>
      <c r="AN261" s="1151"/>
      <c r="AO261" s="1151"/>
      <c r="AP261" s="1151"/>
      <c r="AQ261" s="1151"/>
      <c r="AR261" s="1151"/>
      <c r="AS261" s="1151"/>
      <c r="AT261" s="1151"/>
      <c r="AU261" s="1151"/>
      <c r="AV261" s="1151"/>
      <c r="AW261" s="1151"/>
      <c r="AX261" s="1246"/>
      <c r="AY261" s="1246"/>
      <c r="AZ261" s="1246"/>
      <c r="BA261" s="1246"/>
      <c r="BB261" s="1246"/>
      <c r="BC261" s="1246"/>
      <c r="BD261" s="1246"/>
      <c r="BE261" s="1246"/>
      <c r="BF261" s="1246"/>
      <c r="BG261" s="1246"/>
      <c r="BH261" s="1246"/>
      <c r="BI261" s="1246"/>
      <c r="BJ261" s="1246"/>
      <c r="BK261" s="1246"/>
    </row>
    <row r="262" spans="22:63" s="742" customFormat="1">
      <c r="V262" s="1151"/>
      <c r="W262" s="1151"/>
      <c r="X262" s="1151"/>
      <c r="Y262" s="1151"/>
      <c r="Z262" s="1151"/>
      <c r="AA262" s="1151"/>
      <c r="AB262" s="1151"/>
      <c r="AC262" s="1151"/>
      <c r="AD262" s="1151"/>
      <c r="AE262" s="1151"/>
      <c r="AF262" s="1151"/>
      <c r="AG262" s="1151"/>
      <c r="AH262" s="1151"/>
      <c r="AI262" s="1151"/>
      <c r="AJ262" s="1151"/>
      <c r="AK262" s="1151"/>
      <c r="AL262" s="1151"/>
      <c r="AM262" s="1151"/>
      <c r="AN262" s="1151"/>
      <c r="AO262" s="1151"/>
      <c r="AP262" s="1151"/>
      <c r="AQ262" s="1151"/>
      <c r="AR262" s="1151"/>
      <c r="AS262" s="1151"/>
      <c r="AT262" s="1151"/>
      <c r="AU262" s="1151"/>
      <c r="AV262" s="1151"/>
      <c r="AW262" s="1151"/>
      <c r="AX262" s="1246"/>
      <c r="AY262" s="1246"/>
      <c r="AZ262" s="1246"/>
      <c r="BA262" s="1246"/>
      <c r="BB262" s="1246"/>
      <c r="BC262" s="1246"/>
      <c r="BD262" s="1246"/>
      <c r="BE262" s="1246"/>
      <c r="BF262" s="1246"/>
      <c r="BG262" s="1246"/>
      <c r="BH262" s="1246"/>
      <c r="BI262" s="1246"/>
      <c r="BJ262" s="1246"/>
      <c r="BK262" s="1246"/>
    </row>
    <row r="263" spans="22:63" s="742" customFormat="1">
      <c r="V263" s="1151"/>
      <c r="W263" s="1151"/>
      <c r="X263" s="1151"/>
      <c r="Y263" s="1151"/>
      <c r="Z263" s="1151"/>
      <c r="AA263" s="1151"/>
      <c r="AB263" s="1151"/>
      <c r="AC263" s="1151"/>
      <c r="AD263" s="1151"/>
      <c r="AE263" s="1151"/>
      <c r="AF263" s="1151"/>
      <c r="AG263" s="1151"/>
      <c r="AH263" s="1151"/>
      <c r="AI263" s="1151"/>
      <c r="AJ263" s="1151"/>
      <c r="AK263" s="1151"/>
      <c r="AL263" s="1151"/>
      <c r="AM263" s="1151"/>
      <c r="AN263" s="1151"/>
      <c r="AO263" s="1151"/>
      <c r="AP263" s="1151"/>
      <c r="AQ263" s="1151"/>
      <c r="AR263" s="1151"/>
      <c r="AS263" s="1151"/>
      <c r="AT263" s="1151"/>
      <c r="AU263" s="1151"/>
      <c r="AV263" s="1151"/>
      <c r="AW263" s="1151"/>
      <c r="AX263" s="1246"/>
      <c r="AY263" s="1246"/>
      <c r="AZ263" s="1246"/>
      <c r="BA263" s="1246"/>
      <c r="BB263" s="1246"/>
      <c r="BC263" s="1246"/>
      <c r="BD263" s="1246"/>
      <c r="BE263" s="1246"/>
      <c r="BF263" s="1246"/>
      <c r="BG263" s="1246"/>
      <c r="BH263" s="1246"/>
      <c r="BI263" s="1246"/>
      <c r="BJ263" s="1246"/>
      <c r="BK263" s="1246"/>
    </row>
    <row r="264" spans="22:63" s="742" customFormat="1">
      <c r="V264" s="1151"/>
      <c r="W264" s="1151"/>
      <c r="X264" s="1151"/>
      <c r="Y264" s="1151"/>
      <c r="Z264" s="1151"/>
      <c r="AA264" s="1151"/>
      <c r="AB264" s="1151"/>
      <c r="AC264" s="1151"/>
      <c r="AD264" s="1151"/>
      <c r="AE264" s="1151"/>
      <c r="AF264" s="1151"/>
      <c r="AG264" s="1151"/>
      <c r="AH264" s="1151"/>
      <c r="AI264" s="1151"/>
      <c r="AJ264" s="1151"/>
      <c r="AK264" s="1151"/>
      <c r="AL264" s="1151"/>
      <c r="AM264" s="1151"/>
      <c r="AN264" s="1151"/>
      <c r="AO264" s="1151"/>
      <c r="AP264" s="1151"/>
      <c r="AQ264" s="1151"/>
      <c r="AR264" s="1151"/>
      <c r="AS264" s="1151"/>
      <c r="AT264" s="1151"/>
      <c r="AU264" s="1151"/>
      <c r="AV264" s="1151"/>
      <c r="AW264" s="1151"/>
      <c r="AX264" s="1246"/>
      <c r="AY264" s="1246"/>
      <c r="AZ264" s="1246"/>
      <c r="BA264" s="1246"/>
      <c r="BB264" s="1246"/>
      <c r="BC264" s="1246"/>
      <c r="BD264" s="1246"/>
      <c r="BE264" s="1246"/>
      <c r="BF264" s="1246"/>
      <c r="BG264" s="1246"/>
      <c r="BH264" s="1246"/>
      <c r="BI264" s="1246"/>
      <c r="BJ264" s="1246"/>
      <c r="BK264" s="1246"/>
    </row>
    <row r="265" spans="22:63" s="742" customFormat="1">
      <c r="V265" s="1151"/>
      <c r="W265" s="1151"/>
      <c r="X265" s="1151"/>
      <c r="Y265" s="1151"/>
      <c r="Z265" s="1151"/>
      <c r="AA265" s="1151"/>
      <c r="AB265" s="1151"/>
      <c r="AC265" s="1151"/>
      <c r="AD265" s="1151"/>
      <c r="AE265" s="1151"/>
      <c r="AF265" s="1151"/>
      <c r="AG265" s="1151"/>
      <c r="AH265" s="1151"/>
      <c r="AI265" s="1151"/>
      <c r="AJ265" s="1151"/>
      <c r="AK265" s="1151"/>
      <c r="AL265" s="1151"/>
      <c r="AM265" s="1151"/>
      <c r="AN265" s="1151"/>
      <c r="AO265" s="1151"/>
      <c r="AP265" s="1151"/>
      <c r="AQ265" s="1151"/>
      <c r="AR265" s="1151"/>
      <c r="AS265" s="1151"/>
      <c r="AT265" s="1151"/>
      <c r="AU265" s="1151"/>
      <c r="AV265" s="1151"/>
      <c r="AW265" s="1151"/>
      <c r="AX265" s="1246"/>
      <c r="AY265" s="1246"/>
      <c r="AZ265" s="1246"/>
      <c r="BA265" s="1246"/>
      <c r="BB265" s="1246"/>
      <c r="BC265" s="1246"/>
      <c r="BD265" s="1246"/>
      <c r="BE265" s="1246"/>
      <c r="BF265" s="1246"/>
      <c r="BG265" s="1246"/>
      <c r="BH265" s="1246"/>
      <c r="BI265" s="1246"/>
      <c r="BJ265" s="1246"/>
      <c r="BK265" s="1246"/>
    </row>
    <row r="266" spans="22:63" s="742" customFormat="1">
      <c r="V266" s="1151"/>
      <c r="W266" s="1151"/>
      <c r="X266" s="1151"/>
      <c r="Y266" s="1151"/>
      <c r="Z266" s="1151"/>
      <c r="AA266" s="1151"/>
      <c r="AB266" s="1151"/>
      <c r="AC266" s="1151"/>
      <c r="AD266" s="1151"/>
      <c r="AE266" s="1151"/>
      <c r="AF266" s="1151"/>
      <c r="AG266" s="1151"/>
      <c r="AH266" s="1151"/>
      <c r="AI266" s="1151"/>
      <c r="AJ266" s="1151"/>
      <c r="AK266" s="1151"/>
      <c r="AL266" s="1151"/>
      <c r="AM266" s="1151"/>
      <c r="AN266" s="1151"/>
      <c r="AO266" s="1151"/>
      <c r="AP266" s="1151"/>
      <c r="AQ266" s="1151"/>
      <c r="AR266" s="1151"/>
      <c r="AS266" s="1151"/>
      <c r="AT266" s="1151"/>
      <c r="AU266" s="1151"/>
      <c r="AV266" s="1151"/>
      <c r="AW266" s="1151"/>
      <c r="AX266" s="1246"/>
      <c r="AY266" s="1246"/>
      <c r="AZ266" s="1246"/>
      <c r="BA266" s="1246"/>
      <c r="BB266" s="1246"/>
      <c r="BC266" s="1246"/>
      <c r="BD266" s="1246"/>
      <c r="BE266" s="1246"/>
      <c r="BF266" s="1246"/>
      <c r="BG266" s="1246"/>
      <c r="BH266" s="1246"/>
      <c r="BI266" s="1246"/>
      <c r="BJ266" s="1246"/>
      <c r="BK266" s="1246"/>
    </row>
    <row r="267" spans="22:63" s="742" customFormat="1">
      <c r="V267" s="1151"/>
      <c r="W267" s="1151"/>
      <c r="X267" s="1151"/>
      <c r="Y267" s="1151"/>
      <c r="Z267" s="1151"/>
      <c r="AA267" s="1151"/>
      <c r="AB267" s="1151"/>
      <c r="AC267" s="1151"/>
      <c r="AD267" s="1151"/>
      <c r="AE267" s="1151"/>
      <c r="AF267" s="1151"/>
      <c r="AG267" s="1151"/>
      <c r="AH267" s="1151"/>
      <c r="AI267" s="1151"/>
      <c r="AJ267" s="1151"/>
      <c r="AK267" s="1151"/>
      <c r="AL267" s="1151"/>
      <c r="AM267" s="1151"/>
      <c r="AN267" s="1151"/>
      <c r="AO267" s="1151"/>
      <c r="AP267" s="1151"/>
      <c r="AQ267" s="1151"/>
      <c r="AR267" s="1151"/>
      <c r="AS267" s="1151"/>
      <c r="AT267" s="1151"/>
      <c r="AU267" s="1151"/>
      <c r="AV267" s="1151"/>
      <c r="AW267" s="1151"/>
      <c r="AX267" s="1246"/>
      <c r="AY267" s="1246"/>
      <c r="AZ267" s="1246"/>
      <c r="BA267" s="1246"/>
      <c r="BB267" s="1246"/>
      <c r="BC267" s="1246"/>
      <c r="BD267" s="1246"/>
      <c r="BE267" s="1246"/>
      <c r="BF267" s="1246"/>
      <c r="BG267" s="1246"/>
      <c r="BH267" s="1246"/>
      <c r="BI267" s="1246"/>
      <c r="BJ267" s="1246"/>
      <c r="BK267" s="1246"/>
    </row>
    <row r="268" spans="22:63" s="742" customFormat="1">
      <c r="V268" s="1151"/>
      <c r="W268" s="1151"/>
      <c r="X268" s="1151"/>
      <c r="Y268" s="1151"/>
      <c r="Z268" s="1151"/>
      <c r="AA268" s="1151"/>
      <c r="AB268" s="1151"/>
      <c r="AC268" s="1151"/>
      <c r="AD268" s="1151"/>
      <c r="AE268" s="1151"/>
      <c r="AF268" s="1151"/>
      <c r="AG268" s="1151"/>
      <c r="AH268" s="1151"/>
      <c r="AI268" s="1151"/>
      <c r="AJ268" s="1151"/>
      <c r="AK268" s="1151"/>
      <c r="AL268" s="1151"/>
      <c r="AM268" s="1151"/>
      <c r="AN268" s="1151"/>
      <c r="AO268" s="1151"/>
      <c r="AP268" s="1151"/>
      <c r="AQ268" s="1151"/>
      <c r="AR268" s="1151"/>
      <c r="AS268" s="1151"/>
      <c r="AT268" s="1151"/>
      <c r="AU268" s="1151"/>
      <c r="AV268" s="1151"/>
      <c r="AW268" s="1151"/>
      <c r="AX268" s="1246"/>
      <c r="AY268" s="1246"/>
      <c r="AZ268" s="1246"/>
      <c r="BA268" s="1246"/>
      <c r="BB268" s="1246"/>
      <c r="BC268" s="1246"/>
      <c r="BD268" s="1246"/>
      <c r="BE268" s="1246"/>
      <c r="BF268" s="1246"/>
      <c r="BG268" s="1246"/>
      <c r="BH268" s="1246"/>
      <c r="BI268" s="1246"/>
      <c r="BJ268" s="1246"/>
      <c r="BK268" s="1246"/>
    </row>
    <row r="269" spans="22:63" s="742" customFormat="1">
      <c r="V269" s="1151"/>
      <c r="W269" s="1151"/>
      <c r="X269" s="1151"/>
      <c r="Y269" s="1151"/>
      <c r="Z269" s="1151"/>
      <c r="AA269" s="1151"/>
      <c r="AB269" s="1151"/>
      <c r="AC269" s="1151"/>
      <c r="AD269" s="1151"/>
      <c r="AE269" s="1151"/>
      <c r="AF269" s="1151"/>
      <c r="AG269" s="1151"/>
      <c r="AH269" s="1151"/>
      <c r="AI269" s="1151"/>
      <c r="AJ269" s="1151"/>
      <c r="AK269" s="1151"/>
      <c r="AL269" s="1151"/>
      <c r="AM269" s="1151"/>
      <c r="AN269" s="1151"/>
      <c r="AO269" s="1151"/>
      <c r="AP269" s="1151"/>
      <c r="AQ269" s="1151"/>
      <c r="AR269" s="1151"/>
      <c r="AS269" s="1151"/>
      <c r="AT269" s="1151"/>
      <c r="AU269" s="1151"/>
      <c r="AV269" s="1151"/>
      <c r="AW269" s="1151"/>
      <c r="AX269" s="1246"/>
      <c r="AY269" s="1246"/>
      <c r="AZ269" s="1246"/>
      <c r="BA269" s="1246"/>
      <c r="BB269" s="1246"/>
      <c r="BC269" s="1246"/>
      <c r="BD269" s="1246"/>
      <c r="BE269" s="1246"/>
      <c r="BF269" s="1246"/>
      <c r="BG269" s="1246"/>
      <c r="BH269" s="1246"/>
      <c r="BI269" s="1246"/>
      <c r="BJ269" s="1246"/>
      <c r="BK269" s="1246"/>
    </row>
    <row r="270" spans="22:63" s="742" customFormat="1">
      <c r="V270" s="1151"/>
      <c r="W270" s="1151"/>
      <c r="X270" s="1151"/>
      <c r="Y270" s="1151"/>
      <c r="Z270" s="1151"/>
      <c r="AA270" s="1151"/>
      <c r="AB270" s="1151"/>
      <c r="AC270" s="1151"/>
      <c r="AD270" s="1151"/>
      <c r="AE270" s="1151"/>
      <c r="AF270" s="1151"/>
      <c r="AG270" s="1151"/>
      <c r="AH270" s="1151"/>
      <c r="AI270" s="1151"/>
      <c r="AJ270" s="1151"/>
      <c r="AK270" s="1151"/>
      <c r="AL270" s="1151"/>
      <c r="AM270" s="1151"/>
      <c r="AN270" s="1151"/>
      <c r="AO270" s="1151"/>
      <c r="AP270" s="1151"/>
      <c r="AQ270" s="1151"/>
      <c r="AR270" s="1151"/>
      <c r="AS270" s="1151"/>
      <c r="AT270" s="1151"/>
      <c r="AU270" s="1151"/>
      <c r="AV270" s="1151"/>
      <c r="AW270" s="1151"/>
      <c r="AX270" s="1246"/>
      <c r="AY270" s="1246"/>
      <c r="AZ270" s="1246"/>
      <c r="BA270" s="1246"/>
      <c r="BB270" s="1246"/>
      <c r="BC270" s="1246"/>
      <c r="BD270" s="1246"/>
      <c r="BE270" s="1246"/>
      <c r="BF270" s="1246"/>
      <c r="BG270" s="1246"/>
      <c r="BH270" s="1246"/>
      <c r="BI270" s="1246"/>
      <c r="BJ270" s="1246"/>
      <c r="BK270" s="1246"/>
    </row>
    <row r="271" spans="22:63" s="742" customFormat="1">
      <c r="V271" s="1151"/>
      <c r="W271" s="1151"/>
      <c r="X271" s="1151"/>
      <c r="Y271" s="1151"/>
      <c r="Z271" s="1151"/>
      <c r="AA271" s="1151"/>
      <c r="AB271" s="1151"/>
      <c r="AC271" s="1151"/>
      <c r="AD271" s="1151"/>
      <c r="AE271" s="1151"/>
      <c r="AF271" s="1151"/>
      <c r="AG271" s="1151"/>
      <c r="AH271" s="1151"/>
      <c r="AI271" s="1151"/>
      <c r="AJ271" s="1151"/>
      <c r="AK271" s="1151"/>
      <c r="AL271" s="1151"/>
      <c r="AM271" s="1151"/>
      <c r="AN271" s="1151"/>
      <c r="AO271" s="1151"/>
      <c r="AP271" s="1151"/>
      <c r="AQ271" s="1151"/>
      <c r="AR271" s="1151"/>
      <c r="AS271" s="1151"/>
      <c r="AT271" s="1151"/>
      <c r="AU271" s="1151"/>
      <c r="AV271" s="1151"/>
      <c r="AW271" s="1151"/>
      <c r="AX271" s="1246"/>
      <c r="AY271" s="1246"/>
      <c r="AZ271" s="1246"/>
      <c r="BA271" s="1246"/>
      <c r="BB271" s="1246"/>
      <c r="BC271" s="1246"/>
      <c r="BD271" s="1246"/>
      <c r="BE271" s="1246"/>
      <c r="BF271" s="1246"/>
      <c r="BG271" s="1246"/>
      <c r="BH271" s="1246"/>
      <c r="BI271" s="1246"/>
      <c r="BJ271" s="1246"/>
      <c r="BK271" s="1246"/>
    </row>
    <row r="272" spans="22:63" s="742" customFormat="1">
      <c r="V272" s="1151"/>
      <c r="W272" s="1151"/>
      <c r="X272" s="1151"/>
      <c r="Y272" s="1151"/>
      <c r="Z272" s="1151"/>
      <c r="AA272" s="1151"/>
      <c r="AB272" s="1151"/>
      <c r="AC272" s="1151"/>
      <c r="AD272" s="1151"/>
      <c r="AE272" s="1151"/>
      <c r="AF272" s="1151"/>
      <c r="AG272" s="1151"/>
      <c r="AH272" s="1151"/>
      <c r="AI272" s="1151"/>
      <c r="AJ272" s="1151"/>
      <c r="AK272" s="1151"/>
      <c r="AL272" s="1151"/>
      <c r="AM272" s="1151"/>
      <c r="AN272" s="1151"/>
      <c r="AO272" s="1151"/>
      <c r="AP272" s="1151"/>
      <c r="AQ272" s="1151"/>
      <c r="AR272" s="1151"/>
      <c r="AS272" s="1151"/>
      <c r="AT272" s="1151"/>
      <c r="AU272" s="1151"/>
      <c r="AV272" s="1151"/>
      <c r="AW272" s="1151"/>
      <c r="AX272" s="1246"/>
      <c r="AY272" s="1246"/>
      <c r="AZ272" s="1246"/>
      <c r="BA272" s="1246"/>
      <c r="BB272" s="1246"/>
      <c r="BC272" s="1246"/>
      <c r="BD272" s="1246"/>
      <c r="BE272" s="1246"/>
      <c r="BF272" s="1246"/>
      <c r="BG272" s="1246"/>
      <c r="BH272" s="1246"/>
      <c r="BI272" s="1246"/>
      <c r="BJ272" s="1246"/>
      <c r="BK272" s="1246"/>
    </row>
    <row r="273" spans="22:63" s="742" customFormat="1">
      <c r="V273" s="1151"/>
      <c r="W273" s="1151"/>
      <c r="X273" s="1151"/>
      <c r="Y273" s="1151"/>
      <c r="Z273" s="1151"/>
      <c r="AA273" s="1151"/>
      <c r="AB273" s="1151"/>
      <c r="AC273" s="1151"/>
      <c r="AD273" s="1151"/>
      <c r="AE273" s="1151"/>
      <c r="AF273" s="1151"/>
      <c r="AG273" s="1151"/>
      <c r="AH273" s="1151"/>
      <c r="AI273" s="1151"/>
      <c r="AJ273" s="1151"/>
      <c r="AK273" s="1151"/>
      <c r="AL273" s="1151"/>
      <c r="AM273" s="1151"/>
      <c r="AN273" s="1151"/>
      <c r="AO273" s="1151"/>
      <c r="AP273" s="1151"/>
      <c r="AQ273" s="1151"/>
      <c r="AR273" s="1151"/>
      <c r="AS273" s="1151"/>
      <c r="AT273" s="1151"/>
      <c r="AU273" s="1151"/>
      <c r="AV273" s="1151"/>
      <c r="AW273" s="1151"/>
      <c r="AX273" s="1246"/>
      <c r="AY273" s="1246"/>
      <c r="AZ273" s="1246"/>
      <c r="BA273" s="1246"/>
      <c r="BB273" s="1246"/>
      <c r="BC273" s="1246"/>
      <c r="BD273" s="1246"/>
      <c r="BE273" s="1246"/>
      <c r="BF273" s="1246"/>
      <c r="BG273" s="1246"/>
      <c r="BH273" s="1246"/>
      <c r="BI273" s="1246"/>
      <c r="BJ273" s="1246"/>
      <c r="BK273" s="1246"/>
    </row>
    <row r="274" spans="22:63" s="742" customFormat="1">
      <c r="V274" s="1151"/>
      <c r="W274" s="1151"/>
      <c r="X274" s="1151"/>
      <c r="Y274" s="1151"/>
      <c r="Z274" s="1151"/>
      <c r="AA274" s="1151"/>
      <c r="AB274" s="1151"/>
      <c r="AC274" s="1151"/>
      <c r="AD274" s="1151"/>
      <c r="AE274" s="1151"/>
      <c r="AF274" s="1151"/>
      <c r="AG274" s="1151"/>
      <c r="AH274" s="1151"/>
      <c r="AI274" s="1151"/>
      <c r="AJ274" s="1151"/>
      <c r="AK274" s="1151"/>
      <c r="AL274" s="1151"/>
      <c r="AM274" s="1151"/>
      <c r="AN274" s="1151"/>
      <c r="AO274" s="1151"/>
      <c r="AP274" s="1151"/>
      <c r="AQ274" s="1151"/>
      <c r="AR274" s="1151"/>
      <c r="AS274" s="1151"/>
      <c r="AT274" s="1151"/>
      <c r="AU274" s="1151"/>
      <c r="AV274" s="1151"/>
      <c r="AW274" s="1151"/>
      <c r="AX274" s="1246"/>
      <c r="AY274" s="1246"/>
      <c r="AZ274" s="1246"/>
      <c r="BA274" s="1246"/>
      <c r="BB274" s="1246"/>
      <c r="BC274" s="1246"/>
      <c r="BD274" s="1246"/>
      <c r="BE274" s="1246"/>
      <c r="BF274" s="1246"/>
      <c r="BG274" s="1246"/>
      <c r="BH274" s="1246"/>
      <c r="BI274" s="1246"/>
      <c r="BJ274" s="1246"/>
      <c r="BK274" s="1246"/>
    </row>
    <row r="275" spans="22:63" s="742" customFormat="1">
      <c r="V275" s="1151"/>
      <c r="W275" s="1151"/>
      <c r="X275" s="1151"/>
      <c r="Y275" s="1151"/>
      <c r="Z275" s="1151"/>
      <c r="AA275" s="1151"/>
      <c r="AB275" s="1151"/>
      <c r="AC275" s="1151"/>
      <c r="AD275" s="1151"/>
      <c r="AE275" s="1151"/>
      <c r="AF275" s="1151"/>
      <c r="AG275" s="1151"/>
      <c r="AH275" s="1151"/>
      <c r="AI275" s="1151"/>
      <c r="AJ275" s="1151"/>
      <c r="AK275" s="1151"/>
      <c r="AL275" s="1151"/>
      <c r="AM275" s="1151"/>
      <c r="AN275" s="1151"/>
      <c r="AO275" s="1151"/>
      <c r="AP275" s="1151"/>
      <c r="AQ275" s="1151"/>
      <c r="AR275" s="1151"/>
      <c r="AS275" s="1151"/>
      <c r="AT275" s="1151"/>
      <c r="AU275" s="1151"/>
      <c r="AV275" s="1151"/>
      <c r="AW275" s="1151"/>
      <c r="AX275" s="1246"/>
      <c r="AY275" s="1246"/>
      <c r="AZ275" s="1246"/>
      <c r="BA275" s="1246"/>
      <c r="BB275" s="1246"/>
      <c r="BC275" s="1246"/>
      <c r="BD275" s="1246"/>
      <c r="BE275" s="1246"/>
      <c r="BF275" s="1246"/>
      <c r="BG275" s="1246"/>
      <c r="BH275" s="1246"/>
      <c r="BI275" s="1246"/>
      <c r="BJ275" s="1246"/>
      <c r="BK275" s="1246"/>
    </row>
    <row r="276" spans="22:63" s="742" customFormat="1">
      <c r="V276" s="1151"/>
      <c r="W276" s="1151"/>
      <c r="X276" s="1151"/>
      <c r="Y276" s="1151"/>
      <c r="Z276" s="1151"/>
      <c r="AA276" s="1151"/>
      <c r="AB276" s="1151"/>
      <c r="AC276" s="1151"/>
      <c r="AD276" s="1151"/>
      <c r="AE276" s="1151"/>
      <c r="AF276" s="1151"/>
      <c r="AG276" s="1151"/>
      <c r="AH276" s="1151"/>
      <c r="AI276" s="1151"/>
      <c r="AJ276" s="1151"/>
      <c r="AK276" s="1151"/>
      <c r="AL276" s="1151"/>
      <c r="AM276" s="1151"/>
      <c r="AN276" s="1151"/>
      <c r="AO276" s="1151"/>
      <c r="AP276" s="1151"/>
      <c r="AQ276" s="1151"/>
      <c r="AR276" s="1151"/>
      <c r="AS276" s="1151"/>
      <c r="AT276" s="1151"/>
      <c r="AU276" s="1151"/>
      <c r="AV276" s="1151"/>
      <c r="AW276" s="1151"/>
      <c r="AX276" s="1246"/>
      <c r="AY276" s="1246"/>
      <c r="AZ276" s="1246"/>
      <c r="BA276" s="1246"/>
      <c r="BB276" s="1246"/>
      <c r="BC276" s="1246"/>
      <c r="BD276" s="1246"/>
      <c r="BE276" s="1246"/>
      <c r="BF276" s="1246"/>
      <c r="BG276" s="1246"/>
      <c r="BH276" s="1246"/>
      <c r="BI276" s="1246"/>
      <c r="BJ276" s="1246"/>
      <c r="BK276" s="1246"/>
    </row>
    <row r="277" spans="22:63" s="742" customFormat="1">
      <c r="V277" s="1151"/>
      <c r="W277" s="1151"/>
      <c r="X277" s="1151"/>
      <c r="Y277" s="1151"/>
      <c r="Z277" s="1151"/>
      <c r="AA277" s="1151"/>
      <c r="AB277" s="1151"/>
      <c r="AC277" s="1151"/>
      <c r="AD277" s="1151"/>
      <c r="AE277" s="1151"/>
      <c r="AF277" s="1151"/>
      <c r="AG277" s="1151"/>
      <c r="AH277" s="1151"/>
      <c r="AI277" s="1151"/>
      <c r="AJ277" s="1151"/>
      <c r="AK277" s="1151"/>
      <c r="AL277" s="1151"/>
      <c r="AM277" s="1151"/>
      <c r="AN277" s="1151"/>
      <c r="AO277" s="1151"/>
      <c r="AP277" s="1151"/>
      <c r="AQ277" s="1151"/>
      <c r="AR277" s="1151"/>
      <c r="AS277" s="1151"/>
      <c r="AT277" s="1151"/>
      <c r="AU277" s="1151"/>
      <c r="AV277" s="1151"/>
      <c r="AW277" s="1151"/>
      <c r="AX277" s="1246"/>
      <c r="AY277" s="1246"/>
      <c r="AZ277" s="1246"/>
      <c r="BA277" s="1246"/>
      <c r="BB277" s="1246"/>
      <c r="BC277" s="1246"/>
      <c r="BD277" s="1246"/>
      <c r="BE277" s="1246"/>
      <c r="BF277" s="1246"/>
      <c r="BG277" s="1246"/>
      <c r="BH277" s="1246"/>
      <c r="BI277" s="1246"/>
      <c r="BJ277" s="1246"/>
      <c r="BK277" s="1246"/>
    </row>
    <row r="278" spans="22:63" s="742" customFormat="1">
      <c r="V278" s="1151"/>
      <c r="W278" s="1151"/>
      <c r="X278" s="1151"/>
      <c r="Y278" s="1151"/>
      <c r="Z278" s="1151"/>
      <c r="AA278" s="1151"/>
      <c r="AB278" s="1151"/>
      <c r="AC278" s="1151"/>
      <c r="AD278" s="1151"/>
      <c r="AE278" s="1151"/>
      <c r="AF278" s="1151"/>
      <c r="AG278" s="1151"/>
      <c r="AH278" s="1151"/>
      <c r="AI278" s="1151"/>
      <c r="AJ278" s="1151"/>
      <c r="AK278" s="1151"/>
      <c r="AL278" s="1151"/>
      <c r="AM278" s="1151"/>
      <c r="AN278" s="1151"/>
      <c r="AO278" s="1151"/>
      <c r="AP278" s="1151"/>
      <c r="AQ278" s="1151"/>
      <c r="AR278" s="1151"/>
      <c r="AS278" s="1151"/>
      <c r="AT278" s="1151"/>
      <c r="AU278" s="1151"/>
      <c r="AV278" s="1151"/>
      <c r="AW278" s="1151"/>
      <c r="AX278" s="1246"/>
      <c r="AY278" s="1246"/>
      <c r="AZ278" s="1246"/>
      <c r="BA278" s="1246"/>
      <c r="BB278" s="1246"/>
      <c r="BC278" s="1246"/>
      <c r="BD278" s="1246"/>
      <c r="BE278" s="1246"/>
      <c r="BF278" s="1246"/>
      <c r="BG278" s="1246"/>
      <c r="BH278" s="1246"/>
      <c r="BI278" s="1246"/>
      <c r="BJ278" s="1246"/>
      <c r="BK278" s="1246"/>
    </row>
    <row r="279" spans="22:63" s="742" customFormat="1">
      <c r="V279" s="1151"/>
      <c r="W279" s="1151"/>
      <c r="X279" s="1151"/>
      <c r="Y279" s="1151"/>
      <c r="Z279" s="1151"/>
      <c r="AA279" s="1151"/>
      <c r="AB279" s="1151"/>
      <c r="AC279" s="1151"/>
      <c r="AD279" s="1151"/>
      <c r="AE279" s="1151"/>
      <c r="AF279" s="1151"/>
      <c r="AG279" s="1151"/>
      <c r="AH279" s="1151"/>
      <c r="AI279" s="1151"/>
      <c r="AJ279" s="1151"/>
      <c r="AK279" s="1151"/>
      <c r="AL279" s="1151"/>
      <c r="AM279" s="1151"/>
      <c r="AN279" s="1151"/>
      <c r="AO279" s="1151"/>
      <c r="AP279" s="1151"/>
      <c r="AQ279" s="1151"/>
      <c r="AR279" s="1151"/>
      <c r="AS279" s="1151"/>
      <c r="AT279" s="1151"/>
      <c r="AU279" s="1151"/>
      <c r="AV279" s="1151"/>
      <c r="AW279" s="1151"/>
      <c r="AX279" s="1246"/>
      <c r="AY279" s="1246"/>
      <c r="AZ279" s="1246"/>
      <c r="BA279" s="1246"/>
      <c r="BB279" s="1246"/>
      <c r="BC279" s="1246"/>
      <c r="BD279" s="1246"/>
      <c r="BE279" s="1246"/>
      <c r="BF279" s="1246"/>
      <c r="BG279" s="1246"/>
      <c r="BH279" s="1246"/>
      <c r="BI279" s="1246"/>
      <c r="BJ279" s="1246"/>
      <c r="BK279" s="1246"/>
    </row>
    <row r="280" spans="22:63" s="742" customFormat="1">
      <c r="V280" s="1151"/>
      <c r="W280" s="1151"/>
      <c r="X280" s="1151"/>
      <c r="Y280" s="1151"/>
      <c r="Z280" s="1151"/>
      <c r="AA280" s="1151"/>
      <c r="AB280" s="1151"/>
      <c r="AC280" s="1151"/>
      <c r="AD280" s="1151"/>
      <c r="AE280" s="1151"/>
      <c r="AF280" s="1151"/>
      <c r="AG280" s="1151"/>
      <c r="AH280" s="1151"/>
      <c r="AI280" s="1151"/>
      <c r="AJ280" s="1151"/>
      <c r="AK280" s="1151"/>
      <c r="AL280" s="1151"/>
      <c r="AM280" s="1151"/>
      <c r="AN280" s="1151"/>
      <c r="AO280" s="1151"/>
      <c r="AP280" s="1151"/>
      <c r="AQ280" s="1151"/>
      <c r="AR280" s="1151"/>
      <c r="AS280" s="1151"/>
      <c r="AT280" s="1151"/>
      <c r="AU280" s="1151"/>
      <c r="AV280" s="1151"/>
      <c r="AW280" s="1151"/>
      <c r="AX280" s="1246"/>
      <c r="AY280" s="1246"/>
      <c r="AZ280" s="1246"/>
      <c r="BA280" s="1246"/>
      <c r="BB280" s="1246"/>
      <c r="BC280" s="1246"/>
      <c r="BD280" s="1246"/>
      <c r="BE280" s="1246"/>
      <c r="BF280" s="1246"/>
      <c r="BG280" s="1246"/>
      <c r="BH280" s="1246"/>
      <c r="BI280" s="1246"/>
      <c r="BJ280" s="1246"/>
      <c r="BK280" s="1246"/>
    </row>
    <row r="281" spans="22:63" s="742" customFormat="1">
      <c r="V281" s="1151"/>
      <c r="W281" s="1151"/>
      <c r="X281" s="1151"/>
      <c r="Y281" s="1151"/>
      <c r="Z281" s="1151"/>
      <c r="AA281" s="1151"/>
      <c r="AB281" s="1151"/>
      <c r="AC281" s="1151"/>
      <c r="AD281" s="1151"/>
      <c r="AE281" s="1151"/>
      <c r="AF281" s="1151"/>
      <c r="AG281" s="1151"/>
      <c r="AH281" s="1151"/>
      <c r="AI281" s="1151"/>
      <c r="AJ281" s="1151"/>
      <c r="AK281" s="1151"/>
      <c r="AL281" s="1151"/>
      <c r="AM281" s="1151"/>
      <c r="AN281" s="1151"/>
      <c r="AO281" s="1151"/>
      <c r="AP281" s="1151"/>
      <c r="AQ281" s="1151"/>
      <c r="AR281" s="1151"/>
      <c r="AS281" s="1151"/>
      <c r="AT281" s="1151"/>
      <c r="AU281" s="1151"/>
      <c r="AV281" s="1151"/>
      <c r="AW281" s="1151"/>
      <c r="AX281" s="1246"/>
      <c r="AY281" s="1246"/>
      <c r="AZ281" s="1246"/>
      <c r="BA281" s="1246"/>
      <c r="BB281" s="1246"/>
      <c r="BC281" s="1246"/>
      <c r="BD281" s="1246"/>
      <c r="BE281" s="1246"/>
      <c r="BF281" s="1246"/>
      <c r="BG281" s="1246"/>
      <c r="BH281" s="1246"/>
      <c r="BI281" s="1246"/>
      <c r="BJ281" s="1246"/>
      <c r="BK281" s="1246"/>
    </row>
    <row r="282" spans="22:63" s="742" customFormat="1">
      <c r="V282" s="1151"/>
      <c r="W282" s="1151"/>
      <c r="X282" s="1151"/>
      <c r="Y282" s="1151"/>
      <c r="Z282" s="1151"/>
      <c r="AA282" s="1151"/>
      <c r="AB282" s="1151"/>
      <c r="AC282" s="1151"/>
      <c r="AD282" s="1151"/>
      <c r="AE282" s="1151"/>
      <c r="AF282" s="1151"/>
      <c r="AG282" s="1151"/>
      <c r="AH282" s="1151"/>
      <c r="AI282" s="1151"/>
      <c r="AJ282" s="1151"/>
      <c r="AK282" s="1151"/>
      <c r="AL282" s="1151"/>
      <c r="AM282" s="1151"/>
      <c r="AN282" s="1151"/>
      <c r="AO282" s="1151"/>
      <c r="AP282" s="1151"/>
      <c r="AQ282" s="1151"/>
      <c r="AR282" s="1151"/>
      <c r="AS282" s="1151"/>
      <c r="AT282" s="1151"/>
      <c r="AU282" s="1151"/>
      <c r="AV282" s="1151"/>
      <c r="AW282" s="1151"/>
      <c r="AX282" s="1246"/>
      <c r="AY282" s="1246"/>
      <c r="AZ282" s="1246"/>
      <c r="BA282" s="1246"/>
      <c r="BB282" s="1246"/>
      <c r="BC282" s="1246"/>
      <c r="BD282" s="1246"/>
      <c r="BE282" s="1246"/>
      <c r="BF282" s="1246"/>
      <c r="BG282" s="1246"/>
      <c r="BH282" s="1246"/>
      <c r="BI282" s="1246"/>
      <c r="BJ282" s="1246"/>
      <c r="BK282" s="1246"/>
    </row>
    <row r="283" spans="22:63" s="742" customFormat="1">
      <c r="V283" s="1151"/>
      <c r="W283" s="1151"/>
      <c r="X283" s="1151"/>
      <c r="Y283" s="1151"/>
      <c r="Z283" s="1151"/>
      <c r="AA283" s="1151"/>
      <c r="AB283" s="1151"/>
      <c r="AC283" s="1151"/>
      <c r="AD283" s="1151"/>
      <c r="AE283" s="1151"/>
      <c r="AF283" s="1151"/>
      <c r="AG283" s="1151"/>
      <c r="AH283" s="1151"/>
      <c r="AI283" s="1151"/>
      <c r="AJ283" s="1151"/>
      <c r="AK283" s="1151"/>
      <c r="AL283" s="1151"/>
      <c r="AM283" s="1151"/>
      <c r="AN283" s="1151"/>
      <c r="AO283" s="1151"/>
      <c r="AP283" s="1151"/>
      <c r="AQ283" s="1151"/>
      <c r="AR283" s="1151"/>
      <c r="AS283" s="1151"/>
      <c r="AT283" s="1151"/>
      <c r="AU283" s="1151"/>
      <c r="AV283" s="1151"/>
      <c r="AW283" s="1151"/>
      <c r="AX283" s="1246"/>
      <c r="AY283" s="1246"/>
      <c r="AZ283" s="1246"/>
      <c r="BA283" s="1246"/>
      <c r="BB283" s="1246"/>
      <c r="BC283" s="1246"/>
      <c r="BD283" s="1246"/>
      <c r="BE283" s="1246"/>
      <c r="BF283" s="1246"/>
      <c r="BG283" s="1246"/>
      <c r="BH283" s="1246"/>
      <c r="BI283" s="1246"/>
      <c r="BJ283" s="1246"/>
      <c r="BK283" s="1246"/>
    </row>
    <row r="284" spans="22:63" s="742" customFormat="1">
      <c r="V284" s="1151"/>
      <c r="W284" s="1151"/>
      <c r="X284" s="1151"/>
      <c r="Y284" s="1151"/>
      <c r="Z284" s="1151"/>
      <c r="AA284" s="1151"/>
      <c r="AB284" s="1151"/>
      <c r="AC284" s="1151"/>
      <c r="AD284" s="1151"/>
      <c r="AE284" s="1151"/>
      <c r="AF284" s="1151"/>
      <c r="AG284" s="1151"/>
      <c r="AH284" s="1151"/>
      <c r="AI284" s="1151"/>
      <c r="AJ284" s="1151"/>
      <c r="AK284" s="1151"/>
      <c r="AL284" s="1151"/>
      <c r="AM284" s="1151"/>
      <c r="AN284" s="1151"/>
      <c r="AO284" s="1151"/>
      <c r="AP284" s="1151"/>
      <c r="AQ284" s="1151"/>
      <c r="AR284" s="1151"/>
      <c r="AS284" s="1151"/>
      <c r="AT284" s="1151"/>
      <c r="AU284" s="1151"/>
      <c r="AV284" s="1151"/>
      <c r="AW284" s="1151"/>
      <c r="AX284" s="1246"/>
      <c r="AY284" s="1246"/>
      <c r="AZ284" s="1246"/>
      <c r="BA284" s="1246"/>
      <c r="BB284" s="1246"/>
      <c r="BC284" s="1246"/>
      <c r="BD284" s="1246"/>
      <c r="BE284" s="1246"/>
      <c r="BF284" s="1246"/>
      <c r="BG284" s="1246"/>
      <c r="BH284" s="1246"/>
      <c r="BI284" s="1246"/>
      <c r="BJ284" s="1246"/>
      <c r="BK284" s="1246"/>
    </row>
    <row r="285" spans="22:63" s="742" customFormat="1">
      <c r="V285" s="1151"/>
      <c r="W285" s="1151"/>
      <c r="X285" s="1151"/>
      <c r="Y285" s="1151"/>
      <c r="Z285" s="1151"/>
      <c r="AA285" s="1151"/>
      <c r="AB285" s="1151"/>
      <c r="AC285" s="1151"/>
      <c r="AD285" s="1151"/>
      <c r="AE285" s="1151"/>
      <c r="AF285" s="1151"/>
      <c r="AG285" s="1151"/>
      <c r="AH285" s="1151"/>
      <c r="AI285" s="1151"/>
      <c r="AJ285" s="1151"/>
      <c r="AK285" s="1151"/>
      <c r="AL285" s="1151"/>
      <c r="AM285" s="1151"/>
      <c r="AN285" s="1151"/>
      <c r="AO285" s="1151"/>
      <c r="AP285" s="1151"/>
      <c r="AQ285" s="1151"/>
      <c r="AR285" s="1151"/>
      <c r="AS285" s="1151"/>
      <c r="AT285" s="1151"/>
      <c r="AU285" s="1151"/>
      <c r="AV285" s="1151"/>
      <c r="AW285" s="1151"/>
      <c r="AX285" s="1246"/>
      <c r="AY285" s="1246"/>
      <c r="AZ285" s="1246"/>
      <c r="BA285" s="1246"/>
      <c r="BB285" s="1246"/>
      <c r="BC285" s="1246"/>
      <c r="BD285" s="1246"/>
      <c r="BE285" s="1246"/>
      <c r="BF285" s="1246"/>
      <c r="BG285" s="1246"/>
      <c r="BH285" s="1246"/>
      <c r="BI285" s="1246"/>
      <c r="BJ285" s="1246"/>
      <c r="BK285" s="1246"/>
    </row>
    <row r="286" spans="22:63" s="742" customFormat="1">
      <c r="V286" s="1151"/>
      <c r="W286" s="1151"/>
      <c r="X286" s="1151"/>
      <c r="Y286" s="1151"/>
      <c r="Z286" s="1151"/>
      <c r="AA286" s="1151"/>
      <c r="AB286" s="1151"/>
      <c r="AC286" s="1151"/>
      <c r="AD286" s="1151"/>
      <c r="AE286" s="1151"/>
      <c r="AF286" s="1151"/>
      <c r="AG286" s="1151"/>
      <c r="AH286" s="1151"/>
      <c r="AI286" s="1151"/>
      <c r="AJ286" s="1151"/>
      <c r="AK286" s="1151"/>
      <c r="AL286" s="1151"/>
      <c r="AM286" s="1151"/>
      <c r="AN286" s="1151"/>
      <c r="AO286" s="1151"/>
      <c r="AP286" s="1151"/>
      <c r="AQ286" s="1151"/>
      <c r="AR286" s="1151"/>
      <c r="AS286" s="1151"/>
      <c r="AT286" s="1151"/>
      <c r="AU286" s="1151"/>
      <c r="AV286" s="1151"/>
      <c r="AW286" s="1151"/>
      <c r="AX286" s="1246"/>
      <c r="AY286" s="1246"/>
      <c r="AZ286" s="1246"/>
      <c r="BA286" s="1246"/>
      <c r="BB286" s="1246"/>
      <c r="BC286" s="1246"/>
      <c r="BD286" s="1246"/>
      <c r="BE286" s="1246"/>
      <c r="BF286" s="1246"/>
      <c r="BG286" s="1246"/>
      <c r="BH286" s="1246"/>
      <c r="BI286" s="1246"/>
      <c r="BJ286" s="1246"/>
      <c r="BK286" s="1246"/>
    </row>
    <row r="287" spans="22:63" s="742" customFormat="1">
      <c r="V287" s="1151"/>
      <c r="W287" s="1151"/>
      <c r="X287" s="1151"/>
      <c r="Y287" s="1151"/>
      <c r="Z287" s="1151"/>
      <c r="AA287" s="1151"/>
      <c r="AB287" s="1151"/>
      <c r="AC287" s="1151"/>
      <c r="AD287" s="1151"/>
      <c r="AE287" s="1151"/>
      <c r="AF287" s="1151"/>
      <c r="AG287" s="1151"/>
      <c r="AH287" s="1151"/>
      <c r="AI287" s="1151"/>
      <c r="AJ287" s="1151"/>
      <c r="AK287" s="1151"/>
      <c r="AL287" s="1151"/>
      <c r="AM287" s="1151"/>
      <c r="AN287" s="1151"/>
      <c r="AO287" s="1151"/>
      <c r="AP287" s="1151"/>
      <c r="AQ287" s="1151"/>
      <c r="AR287" s="1151"/>
      <c r="AS287" s="1151"/>
      <c r="AT287" s="1151"/>
      <c r="AU287" s="1151"/>
      <c r="AV287" s="1151"/>
      <c r="AW287" s="1151"/>
      <c r="AX287" s="1246"/>
      <c r="AY287" s="1246"/>
      <c r="AZ287" s="1246"/>
      <c r="BA287" s="1246"/>
      <c r="BB287" s="1246"/>
      <c r="BC287" s="1246"/>
      <c r="BD287" s="1246"/>
      <c r="BE287" s="1246"/>
      <c r="BF287" s="1246"/>
      <c r="BG287" s="1246"/>
      <c r="BH287" s="1246"/>
      <c r="BI287" s="1246"/>
      <c r="BJ287" s="1246"/>
      <c r="BK287" s="1246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V287"/>
  <sheetViews>
    <sheetView topLeftCell="J1" workbookViewId="0">
      <selection activeCell="H25" sqref="H25:U25"/>
    </sheetView>
  </sheetViews>
  <sheetFormatPr defaultRowHeight="13.5"/>
  <cols>
    <col min="1" max="1" width="4.25" style="2242" customWidth="1"/>
    <col min="2" max="2" width="4" style="2242" customWidth="1"/>
    <col min="3" max="3" width="14.375" style="2242" customWidth="1"/>
    <col min="4" max="21" width="12.625" style="2242" customWidth="1"/>
    <col min="22" max="16384" width="9" style="2242"/>
  </cols>
  <sheetData>
    <row r="1" spans="1:27" ht="15" customHeight="1">
      <c r="B1" s="2238"/>
      <c r="C1" s="2239" t="s">
        <v>2124</v>
      </c>
      <c r="D1" s="2240"/>
      <c r="E1" s="2240"/>
      <c r="F1" s="2241"/>
      <c r="G1" s="2241"/>
      <c r="H1" s="2241"/>
      <c r="I1" s="2241"/>
      <c r="J1" s="2241"/>
      <c r="K1" s="2241"/>
      <c r="L1" s="2241"/>
      <c r="M1" s="2240"/>
      <c r="S1" s="2240"/>
      <c r="T1" s="2240"/>
      <c r="U1" s="2240"/>
    </row>
    <row r="2" spans="1:27" ht="13.5" customHeight="1" thickBot="1">
      <c r="B2" s="2238"/>
      <c r="C2" s="2239"/>
      <c r="D2" s="2243" t="s">
        <v>1</v>
      </c>
      <c r="E2" s="2243" t="s">
        <v>1</v>
      </c>
      <c r="F2" s="2243" t="s">
        <v>1</v>
      </c>
      <c r="G2" s="2243" t="s">
        <v>1</v>
      </c>
      <c r="H2" s="2243" t="s">
        <v>1</v>
      </c>
      <c r="I2" s="2241"/>
      <c r="J2" s="2241"/>
      <c r="K2" s="2241"/>
      <c r="L2" s="2241"/>
      <c r="M2" s="2240"/>
      <c r="N2" s="2244"/>
      <c r="O2" s="2245"/>
      <c r="P2" s="2245"/>
      <c r="Q2" s="2245"/>
      <c r="S2" s="2245"/>
      <c r="T2" s="2245"/>
      <c r="U2" s="2245" t="s">
        <v>158</v>
      </c>
    </row>
    <row r="3" spans="1:27" ht="13.5" customHeight="1">
      <c r="A3" s="2240"/>
      <c r="B3" s="2240"/>
      <c r="C3" s="2246" t="s">
        <v>603</v>
      </c>
      <c r="D3" s="2247" t="s">
        <v>760</v>
      </c>
      <c r="E3" s="2247"/>
      <c r="F3" s="2248"/>
      <c r="G3" s="2249"/>
      <c r="H3" s="2248"/>
      <c r="I3" s="2250"/>
      <c r="J3" s="2251"/>
      <c r="K3" s="2250"/>
      <c r="L3" s="2251"/>
      <c r="M3" s="2250"/>
      <c r="N3" s="2251"/>
      <c r="O3" s="2252"/>
      <c r="P3" s="2253"/>
      <c r="Q3" s="2253"/>
      <c r="R3" s="2254"/>
      <c r="S3" s="2254" t="s">
        <v>2114</v>
      </c>
      <c r="T3" s="2252"/>
      <c r="U3" s="2255"/>
    </row>
    <row r="4" spans="1:27" ht="13.5" customHeight="1">
      <c r="A4" s="2240"/>
      <c r="B4" s="2240"/>
      <c r="C4" s="2256"/>
      <c r="D4" s="2257" t="s">
        <v>1103</v>
      </c>
      <c r="E4" s="2257" t="s">
        <v>1104</v>
      </c>
      <c r="F4" s="2257" t="s">
        <v>1105</v>
      </c>
      <c r="G4" s="2258" t="s">
        <v>1106</v>
      </c>
      <c r="H4" s="2257" t="s">
        <v>1107</v>
      </c>
      <c r="I4" s="2259" t="s">
        <v>1108</v>
      </c>
      <c r="J4" s="2260" t="s">
        <v>1109</v>
      </c>
      <c r="K4" s="2259" t="s">
        <v>1110</v>
      </c>
      <c r="L4" s="2260" t="s">
        <v>1111</v>
      </c>
      <c r="M4" s="2259" t="s">
        <v>1112</v>
      </c>
      <c r="N4" s="2260" t="s">
        <v>1113</v>
      </c>
      <c r="O4" s="2259" t="s">
        <v>1114</v>
      </c>
      <c r="P4" s="2261" t="s">
        <v>1115</v>
      </c>
      <c r="Q4" s="2261" t="s">
        <v>1116</v>
      </c>
      <c r="R4" s="2260" t="s">
        <v>1117</v>
      </c>
      <c r="S4" s="2260" t="s">
        <v>1118</v>
      </c>
      <c r="T4" s="2259" t="s">
        <v>1119</v>
      </c>
      <c r="U4" s="2262" t="s">
        <v>1738</v>
      </c>
    </row>
    <row r="5" spans="1:27" ht="13.5" customHeight="1" thickBot="1">
      <c r="A5" s="2240"/>
      <c r="B5" s="2240"/>
      <c r="C5" s="2263" t="s">
        <v>441</v>
      </c>
      <c r="D5" s="2264"/>
      <c r="E5" s="2264"/>
      <c r="F5" s="2264"/>
      <c r="G5" s="2265"/>
      <c r="H5" s="2264"/>
      <c r="I5" s="2266"/>
      <c r="J5" s="2267"/>
      <c r="K5" s="2266"/>
      <c r="L5" s="2267"/>
      <c r="M5" s="2266"/>
      <c r="N5" s="2267"/>
      <c r="O5" s="2266"/>
      <c r="P5" s="2268"/>
      <c r="Q5" s="2268"/>
      <c r="R5" s="2267"/>
      <c r="S5" s="2269"/>
      <c r="T5" s="2270" t="s">
        <v>2125</v>
      </c>
      <c r="U5" s="2271" t="s">
        <v>1120</v>
      </c>
      <c r="W5" s="2272"/>
      <c r="X5" s="2272"/>
      <c r="Z5" s="2272"/>
      <c r="AA5" s="2272"/>
    </row>
    <row r="6" spans="1:27" ht="13.5" customHeight="1">
      <c r="A6" s="2240" t="s">
        <v>658</v>
      </c>
      <c r="B6" s="2240"/>
      <c r="C6" s="2256" t="s">
        <v>659</v>
      </c>
      <c r="D6" s="2273">
        <v>19962536</v>
      </c>
      <c r="E6" s="2274">
        <v>19317096</v>
      </c>
      <c r="F6" s="2274">
        <v>19458808</v>
      </c>
      <c r="G6" s="2274">
        <v>19616386</v>
      </c>
      <c r="H6" s="2274">
        <v>20081043</v>
      </c>
      <c r="I6" s="2275">
        <v>19782598</v>
      </c>
      <c r="J6" s="2275">
        <v>19876556</v>
      </c>
      <c r="K6" s="2275">
        <v>19546124</v>
      </c>
      <c r="L6" s="2275">
        <v>18198211</v>
      </c>
      <c r="M6" s="2275">
        <v>19374418</v>
      </c>
      <c r="N6" s="2275">
        <v>19398678</v>
      </c>
      <c r="O6" s="2276">
        <v>19550056</v>
      </c>
      <c r="P6" s="2276">
        <v>19860610</v>
      </c>
      <c r="Q6" s="2276">
        <v>19953214</v>
      </c>
      <c r="R6" s="2276">
        <v>20173713</v>
      </c>
      <c r="S6" s="2277">
        <v>20300043</v>
      </c>
      <c r="T6" s="2277">
        <v>20739565</v>
      </c>
      <c r="U6" s="2278">
        <v>20757675</v>
      </c>
    </row>
    <row r="7" spans="1:27" ht="13.5" customHeight="1">
      <c r="A7" s="2240"/>
      <c r="B7" s="2240"/>
      <c r="C7" s="2256" t="s">
        <v>442</v>
      </c>
      <c r="D7" s="2273">
        <v>6233839</v>
      </c>
      <c r="E7" s="2273">
        <v>5971589</v>
      </c>
      <c r="F7" s="2273">
        <v>6025691</v>
      </c>
      <c r="G7" s="2273">
        <v>6055937</v>
      </c>
      <c r="H7" s="2273">
        <v>6171697</v>
      </c>
      <c r="I7" s="2279">
        <v>6140051</v>
      </c>
      <c r="J7" s="2279">
        <v>6193117</v>
      </c>
      <c r="K7" s="2279">
        <v>6087468</v>
      </c>
      <c r="L7" s="2279">
        <v>5951500</v>
      </c>
      <c r="M7" s="2279">
        <v>6312341</v>
      </c>
      <c r="N7" s="2279">
        <v>6375531</v>
      </c>
      <c r="O7" s="2276">
        <v>6352812</v>
      </c>
      <c r="P7" s="2276">
        <v>6365551</v>
      </c>
      <c r="Q7" s="2276">
        <v>6474284</v>
      </c>
      <c r="R7" s="2276">
        <v>6557895</v>
      </c>
      <c r="S7" s="2277">
        <v>6546346</v>
      </c>
      <c r="T7" s="2277">
        <v>6667893</v>
      </c>
      <c r="U7" s="2278">
        <v>6690753</v>
      </c>
    </row>
    <row r="8" spans="1:27" ht="13.5" customHeight="1">
      <c r="A8" s="2240"/>
      <c r="B8" s="2240"/>
      <c r="C8" s="2256" t="s">
        <v>443</v>
      </c>
      <c r="D8" s="2273">
        <v>3049489</v>
      </c>
      <c r="E8" s="2273">
        <v>2874044</v>
      </c>
      <c r="F8" s="2273">
        <v>2890837</v>
      </c>
      <c r="G8" s="2273">
        <v>2924829</v>
      </c>
      <c r="H8" s="2273">
        <v>3036670</v>
      </c>
      <c r="I8" s="2279">
        <v>3020915</v>
      </c>
      <c r="J8" s="2279">
        <v>3064883</v>
      </c>
      <c r="K8" s="2279">
        <v>2955902</v>
      </c>
      <c r="L8" s="2279">
        <v>2787946</v>
      </c>
      <c r="M8" s="2279">
        <v>3063418</v>
      </c>
      <c r="N8" s="2279">
        <v>3096920</v>
      </c>
      <c r="O8" s="2276">
        <v>3061852</v>
      </c>
      <c r="P8" s="2276">
        <v>3133813</v>
      </c>
      <c r="Q8" s="2276">
        <v>3124665</v>
      </c>
      <c r="R8" s="2276">
        <v>3229164</v>
      </c>
      <c r="S8" s="2277">
        <v>3247338</v>
      </c>
      <c r="T8" s="2277">
        <v>3359215</v>
      </c>
      <c r="U8" s="2278">
        <v>3328831</v>
      </c>
    </row>
    <row r="9" spans="1:27" ht="13.5" customHeight="1">
      <c r="A9" s="2240"/>
      <c r="B9" s="2240"/>
      <c r="C9" s="2256" t="s">
        <v>444</v>
      </c>
      <c r="D9" s="2273">
        <v>1770828</v>
      </c>
      <c r="E9" s="2273">
        <v>1704145</v>
      </c>
      <c r="F9" s="2273">
        <v>1740796</v>
      </c>
      <c r="G9" s="2273">
        <v>1779375</v>
      </c>
      <c r="H9" s="2273">
        <v>1851556</v>
      </c>
      <c r="I9" s="2279">
        <v>1834989</v>
      </c>
      <c r="J9" s="2279">
        <v>1834907</v>
      </c>
      <c r="K9" s="2279">
        <v>1756243</v>
      </c>
      <c r="L9" s="2279">
        <v>1664436</v>
      </c>
      <c r="M9" s="2279">
        <v>1752729</v>
      </c>
      <c r="N9" s="2279">
        <v>1804801</v>
      </c>
      <c r="O9" s="2276">
        <v>1860635</v>
      </c>
      <c r="P9" s="2276">
        <v>1863921</v>
      </c>
      <c r="Q9" s="2276">
        <v>1842221</v>
      </c>
      <c r="R9" s="2276">
        <v>1853060</v>
      </c>
      <c r="S9" s="2277">
        <v>1941915</v>
      </c>
      <c r="T9" s="2277">
        <v>1943966</v>
      </c>
      <c r="U9" s="2278">
        <v>1967190</v>
      </c>
    </row>
    <row r="10" spans="1:27" ht="13.5" customHeight="1">
      <c r="A10" s="2240"/>
      <c r="B10" s="2240"/>
      <c r="C10" s="2256" t="s">
        <v>445</v>
      </c>
      <c r="D10" s="2273">
        <v>2527588</v>
      </c>
      <c r="E10" s="2273">
        <v>2537713</v>
      </c>
      <c r="F10" s="2273">
        <v>2594990</v>
      </c>
      <c r="G10" s="2273">
        <v>2618196</v>
      </c>
      <c r="H10" s="2273">
        <v>2697537</v>
      </c>
      <c r="I10" s="2279">
        <v>2721077</v>
      </c>
      <c r="J10" s="2279">
        <v>2770273</v>
      </c>
      <c r="K10" s="2279">
        <v>2794692</v>
      </c>
      <c r="L10" s="2279">
        <v>2364519</v>
      </c>
      <c r="M10" s="2279">
        <v>2510657</v>
      </c>
      <c r="N10" s="2279">
        <v>2447750</v>
      </c>
      <c r="O10" s="2276">
        <v>2644434</v>
      </c>
      <c r="P10" s="2276">
        <v>2656543</v>
      </c>
      <c r="Q10" s="2276">
        <v>2665387</v>
      </c>
      <c r="R10" s="2276">
        <v>2669838</v>
      </c>
      <c r="S10" s="2277">
        <v>2603872</v>
      </c>
      <c r="T10" s="2277">
        <v>2629855</v>
      </c>
      <c r="U10" s="2278">
        <v>2690509</v>
      </c>
    </row>
    <row r="11" spans="1:27" ht="13.5" customHeight="1">
      <c r="A11" s="2240"/>
      <c r="B11" s="2240"/>
      <c r="C11" s="2256" t="s">
        <v>446</v>
      </c>
      <c r="D11" s="2273">
        <v>1197288</v>
      </c>
      <c r="E11" s="2273">
        <v>1142864</v>
      </c>
      <c r="F11" s="2273">
        <v>1155484</v>
      </c>
      <c r="G11" s="2273">
        <v>1163168</v>
      </c>
      <c r="H11" s="2273">
        <v>1181506</v>
      </c>
      <c r="I11" s="2279">
        <v>1152792</v>
      </c>
      <c r="J11" s="2279">
        <v>1137623</v>
      </c>
      <c r="K11" s="2279">
        <v>1120601</v>
      </c>
      <c r="L11" s="2279">
        <v>1047122</v>
      </c>
      <c r="M11" s="2279">
        <v>1084303</v>
      </c>
      <c r="N11" s="2279">
        <v>1048695</v>
      </c>
      <c r="O11" s="2276">
        <v>1056185</v>
      </c>
      <c r="P11" s="2276">
        <v>1072408</v>
      </c>
      <c r="Q11" s="2276">
        <v>1058142</v>
      </c>
      <c r="R11" s="2276">
        <v>1039225</v>
      </c>
      <c r="S11" s="2277">
        <v>1084236</v>
      </c>
      <c r="T11" s="2277">
        <v>1149577</v>
      </c>
      <c r="U11" s="2278">
        <v>1124567</v>
      </c>
    </row>
    <row r="12" spans="1:27" ht="13.5" customHeight="1">
      <c r="A12" s="2240"/>
      <c r="B12" s="2240"/>
      <c r="C12" s="2256" t="s">
        <v>447</v>
      </c>
      <c r="D12" s="2273">
        <v>2432058</v>
      </c>
      <c r="E12" s="2273">
        <v>2390758</v>
      </c>
      <c r="F12" s="2273">
        <v>2433156</v>
      </c>
      <c r="G12" s="2273">
        <v>2486199</v>
      </c>
      <c r="H12" s="2273">
        <v>2568960</v>
      </c>
      <c r="I12" s="2279">
        <v>2474343</v>
      </c>
      <c r="J12" s="2279">
        <v>2459354</v>
      </c>
      <c r="K12" s="2279">
        <v>2538356</v>
      </c>
      <c r="L12" s="2279">
        <v>2211467</v>
      </c>
      <c r="M12" s="2279">
        <v>2400294</v>
      </c>
      <c r="N12" s="2279">
        <v>2384995</v>
      </c>
      <c r="O12" s="2276">
        <v>2364820</v>
      </c>
      <c r="P12" s="2276">
        <v>2469847</v>
      </c>
      <c r="Q12" s="2276">
        <v>2483712</v>
      </c>
      <c r="R12" s="2276">
        <v>2480253</v>
      </c>
      <c r="S12" s="2277">
        <v>2525502</v>
      </c>
      <c r="T12" s="2277">
        <v>2552704</v>
      </c>
      <c r="U12" s="2278">
        <v>2553390</v>
      </c>
    </row>
    <row r="13" spans="1:27" ht="13.5" customHeight="1">
      <c r="A13" s="2240"/>
      <c r="B13" s="2240"/>
      <c r="C13" s="2256" t="s">
        <v>448</v>
      </c>
      <c r="D13" s="2273">
        <v>1082753</v>
      </c>
      <c r="E13" s="2273">
        <v>1047201</v>
      </c>
      <c r="F13" s="2273">
        <v>1026960</v>
      </c>
      <c r="G13" s="2273">
        <v>1012821</v>
      </c>
      <c r="H13" s="2273">
        <v>1004144</v>
      </c>
      <c r="I13" s="2279">
        <v>957085</v>
      </c>
      <c r="J13" s="2279">
        <v>948391</v>
      </c>
      <c r="K13" s="2279">
        <v>914161</v>
      </c>
      <c r="L13" s="2279">
        <v>861645</v>
      </c>
      <c r="M13" s="2279">
        <v>908836</v>
      </c>
      <c r="N13" s="2279">
        <v>915483</v>
      </c>
      <c r="O13" s="2276">
        <v>935000</v>
      </c>
      <c r="P13" s="2276">
        <v>917453</v>
      </c>
      <c r="Q13" s="2276">
        <v>935735</v>
      </c>
      <c r="R13" s="2276">
        <v>944550</v>
      </c>
      <c r="S13" s="2277">
        <v>954268</v>
      </c>
      <c r="T13" s="2277">
        <v>1004228</v>
      </c>
      <c r="U13" s="2278">
        <v>985145</v>
      </c>
    </row>
    <row r="14" spans="1:27" ht="13.5" customHeight="1">
      <c r="A14" s="2240"/>
      <c r="B14" s="2240"/>
      <c r="C14" s="2256" t="s">
        <v>449</v>
      </c>
      <c r="D14" s="2273">
        <v>689165</v>
      </c>
      <c r="E14" s="2273">
        <v>687978</v>
      </c>
      <c r="F14" s="2273">
        <v>664024</v>
      </c>
      <c r="G14" s="2273">
        <v>662468</v>
      </c>
      <c r="H14" s="2273">
        <v>661909</v>
      </c>
      <c r="I14" s="2279">
        <v>614348</v>
      </c>
      <c r="J14" s="2279">
        <v>611039</v>
      </c>
      <c r="K14" s="2279">
        <v>575287</v>
      </c>
      <c r="L14" s="2279">
        <v>548703</v>
      </c>
      <c r="M14" s="2279">
        <v>555843</v>
      </c>
      <c r="N14" s="2279">
        <v>558312</v>
      </c>
      <c r="O14" s="2276">
        <v>567619</v>
      </c>
      <c r="P14" s="2276">
        <v>583926</v>
      </c>
      <c r="Q14" s="2276">
        <v>589129</v>
      </c>
      <c r="R14" s="2276">
        <v>602813</v>
      </c>
      <c r="S14" s="2277">
        <v>596929</v>
      </c>
      <c r="T14" s="2277">
        <v>618370</v>
      </c>
      <c r="U14" s="2278">
        <v>612615</v>
      </c>
    </row>
    <row r="15" spans="1:27" ht="13.5" customHeight="1">
      <c r="A15" s="2240"/>
      <c r="B15" s="2240"/>
      <c r="C15" s="2256" t="s">
        <v>450</v>
      </c>
      <c r="D15" s="2273">
        <v>409290</v>
      </c>
      <c r="E15" s="2273">
        <v>407233</v>
      </c>
      <c r="F15" s="2273">
        <v>402352</v>
      </c>
      <c r="G15" s="2273">
        <v>396253</v>
      </c>
      <c r="H15" s="2273">
        <v>395237</v>
      </c>
      <c r="I15" s="2279">
        <v>382633</v>
      </c>
      <c r="J15" s="2279">
        <v>385444</v>
      </c>
      <c r="K15" s="2279">
        <v>354586</v>
      </c>
      <c r="L15" s="2279">
        <v>330015</v>
      </c>
      <c r="M15" s="2279">
        <v>341956</v>
      </c>
      <c r="N15" s="2279">
        <v>337217</v>
      </c>
      <c r="O15" s="2276">
        <v>277011</v>
      </c>
      <c r="P15" s="2276">
        <v>364135</v>
      </c>
      <c r="Q15" s="2276">
        <v>352963</v>
      </c>
      <c r="R15" s="2276">
        <v>365138</v>
      </c>
      <c r="S15" s="2277">
        <v>369634</v>
      </c>
      <c r="T15" s="2277">
        <v>379910</v>
      </c>
      <c r="U15" s="2278">
        <v>370698</v>
      </c>
    </row>
    <row r="16" spans="1:27" ht="13.5" customHeight="1">
      <c r="A16" s="2240"/>
      <c r="B16" s="2240"/>
      <c r="C16" s="2256" t="s">
        <v>451</v>
      </c>
      <c r="D16" s="2273">
        <v>570238</v>
      </c>
      <c r="E16" s="2273">
        <v>553571</v>
      </c>
      <c r="F16" s="2273">
        <v>524518</v>
      </c>
      <c r="G16" s="2273">
        <v>517140</v>
      </c>
      <c r="H16" s="2273">
        <v>511827</v>
      </c>
      <c r="I16" s="2279">
        <v>484365</v>
      </c>
      <c r="J16" s="2279">
        <v>471525</v>
      </c>
      <c r="K16" s="2279">
        <v>448828</v>
      </c>
      <c r="L16" s="2279">
        <v>430858</v>
      </c>
      <c r="M16" s="2279">
        <v>444041</v>
      </c>
      <c r="N16" s="2279">
        <v>428974</v>
      </c>
      <c r="O16" s="2276">
        <v>429688</v>
      </c>
      <c r="P16" s="2276">
        <v>433013</v>
      </c>
      <c r="Q16" s="2276">
        <v>426976</v>
      </c>
      <c r="R16" s="2276">
        <v>431777</v>
      </c>
      <c r="S16" s="2277">
        <v>430003</v>
      </c>
      <c r="T16" s="2277">
        <v>433847</v>
      </c>
      <c r="U16" s="2278">
        <v>433977</v>
      </c>
    </row>
    <row r="17" spans="1:21" ht="13.5" customHeight="1">
      <c r="A17" s="2240"/>
      <c r="B17" s="2240"/>
      <c r="C17" s="2280"/>
      <c r="D17" s="2281"/>
      <c r="E17" s="2282"/>
      <c r="F17" s="2282"/>
      <c r="G17" s="2282"/>
      <c r="H17" s="2282"/>
      <c r="I17" s="2283"/>
      <c r="J17" s="2283"/>
      <c r="K17" s="2283"/>
      <c r="L17" s="2283"/>
      <c r="M17" s="2283"/>
      <c r="N17" s="2283"/>
      <c r="O17" s="2283"/>
      <c r="P17" s="2283"/>
      <c r="Q17" s="2283"/>
      <c r="R17" s="2283"/>
      <c r="S17" s="2284"/>
      <c r="T17" s="2284"/>
      <c r="U17" s="2285"/>
    </row>
    <row r="18" spans="1:21" ht="13.5" customHeight="1">
      <c r="A18" s="2240" t="s">
        <v>658</v>
      </c>
      <c r="B18" s="2277">
        <v>100</v>
      </c>
      <c r="C18" s="2256" t="s">
        <v>442</v>
      </c>
      <c r="D18" s="2273">
        <v>6233839</v>
      </c>
      <c r="E18" s="2286">
        <v>5971589</v>
      </c>
      <c r="F18" s="2286">
        <v>6025691</v>
      </c>
      <c r="G18" s="2286">
        <v>6055937</v>
      </c>
      <c r="H18" s="2286">
        <v>6171697</v>
      </c>
      <c r="I18" s="2287">
        <v>6140051</v>
      </c>
      <c r="J18" s="2287">
        <v>6193117</v>
      </c>
      <c r="K18" s="2287">
        <v>6087468</v>
      </c>
      <c r="L18" s="2287">
        <v>5951500</v>
      </c>
      <c r="M18" s="2287">
        <v>6312341</v>
      </c>
      <c r="N18" s="2287">
        <v>6375531</v>
      </c>
      <c r="O18" s="2287">
        <v>6352812</v>
      </c>
      <c r="P18" s="2287">
        <v>6365551</v>
      </c>
      <c r="Q18" s="2287">
        <v>6474284</v>
      </c>
      <c r="R18" s="2287">
        <v>6557895</v>
      </c>
      <c r="S18" s="2277">
        <v>6546346</v>
      </c>
      <c r="T18" s="2277">
        <v>6667893</v>
      </c>
      <c r="U18" s="2278">
        <v>6690753</v>
      </c>
    </row>
    <row r="19" spans="1:21" ht="13.5" customHeight="1">
      <c r="A19" s="2302" t="s">
        <v>658</v>
      </c>
      <c r="B19" s="2277"/>
      <c r="C19" s="2288" t="s">
        <v>660</v>
      </c>
      <c r="D19" s="2289">
        <v>3049489</v>
      </c>
      <c r="E19" s="2290">
        <v>2874044</v>
      </c>
      <c r="F19" s="2290">
        <v>2890837</v>
      </c>
      <c r="G19" s="2290">
        <v>2924829</v>
      </c>
      <c r="H19" s="2290">
        <v>3036670</v>
      </c>
      <c r="I19" s="2291">
        <v>3020915</v>
      </c>
      <c r="J19" s="2291">
        <v>3064883</v>
      </c>
      <c r="K19" s="2291">
        <v>2955902</v>
      </c>
      <c r="L19" s="2291">
        <v>2787946</v>
      </c>
      <c r="M19" s="2291">
        <v>3063418</v>
      </c>
      <c r="N19" s="2291">
        <v>3096920</v>
      </c>
      <c r="O19" s="2291">
        <v>3061852</v>
      </c>
      <c r="P19" s="2291">
        <v>3133813</v>
      </c>
      <c r="Q19" s="2291">
        <v>3124665</v>
      </c>
      <c r="R19" s="2291">
        <v>3229164</v>
      </c>
      <c r="S19" s="2292">
        <v>3247338</v>
      </c>
      <c r="T19" s="2292">
        <v>3359215</v>
      </c>
      <c r="U19" s="2293">
        <v>3328831</v>
      </c>
    </row>
    <row r="20" spans="1:21" ht="13.5" customHeight="1">
      <c r="A20" s="2240"/>
      <c r="B20" s="2277">
        <v>202</v>
      </c>
      <c r="C20" s="2256" t="s">
        <v>452</v>
      </c>
      <c r="D20" s="2273">
        <v>1672919</v>
      </c>
      <c r="E20" s="2286">
        <v>1530687</v>
      </c>
      <c r="F20" s="2286">
        <v>1526246</v>
      </c>
      <c r="G20" s="2286">
        <v>1569724</v>
      </c>
      <c r="H20" s="2286">
        <v>1671236</v>
      </c>
      <c r="I20" s="2287">
        <v>1703260</v>
      </c>
      <c r="J20" s="2287">
        <v>1727780</v>
      </c>
      <c r="K20" s="2287">
        <v>1629762</v>
      </c>
      <c r="L20" s="2287">
        <v>1512357</v>
      </c>
      <c r="M20" s="2287">
        <v>1701703</v>
      </c>
      <c r="N20" s="2287">
        <v>1678748</v>
      </c>
      <c r="O20" s="2287">
        <v>1652441</v>
      </c>
      <c r="P20" s="2287">
        <v>1677107</v>
      </c>
      <c r="Q20" s="2287">
        <v>1697995</v>
      </c>
      <c r="R20" s="2287">
        <v>1732435</v>
      </c>
      <c r="S20" s="2277">
        <v>1763280</v>
      </c>
      <c r="T20" s="2277">
        <v>1828663</v>
      </c>
      <c r="U20" s="2278">
        <v>1800542</v>
      </c>
    </row>
    <row r="21" spans="1:21" ht="13.5" customHeight="1">
      <c r="A21" s="2240"/>
      <c r="B21" s="2277">
        <v>204</v>
      </c>
      <c r="C21" s="2256" t="s">
        <v>453</v>
      </c>
      <c r="D21" s="2273">
        <v>1178396</v>
      </c>
      <c r="E21" s="2286">
        <v>1154640</v>
      </c>
      <c r="F21" s="2286">
        <v>1175979</v>
      </c>
      <c r="G21" s="2286">
        <v>1160854</v>
      </c>
      <c r="H21" s="2286">
        <v>1172317</v>
      </c>
      <c r="I21" s="2287">
        <v>1126373</v>
      </c>
      <c r="J21" s="2287">
        <v>1144902</v>
      </c>
      <c r="K21" s="2287">
        <v>1139110</v>
      </c>
      <c r="L21" s="2287">
        <v>1088157</v>
      </c>
      <c r="M21" s="2287">
        <v>1160460</v>
      </c>
      <c r="N21" s="2287">
        <v>1220861</v>
      </c>
      <c r="O21" s="2287">
        <v>1212538</v>
      </c>
      <c r="P21" s="2287">
        <v>1245093</v>
      </c>
      <c r="Q21" s="2287">
        <v>1228973</v>
      </c>
      <c r="R21" s="2287">
        <v>1279595</v>
      </c>
      <c r="S21" s="2277">
        <v>1278565</v>
      </c>
      <c r="T21" s="2277">
        <v>1318186</v>
      </c>
      <c r="U21" s="2278">
        <v>1326593</v>
      </c>
    </row>
    <row r="22" spans="1:21" ht="13.5" customHeight="1">
      <c r="A22" s="2240"/>
      <c r="B22" s="2277">
        <v>206</v>
      </c>
      <c r="C22" s="2280" t="s">
        <v>454</v>
      </c>
      <c r="D22" s="2281">
        <v>198174</v>
      </c>
      <c r="E22" s="2294">
        <v>188717</v>
      </c>
      <c r="F22" s="2294">
        <v>188612</v>
      </c>
      <c r="G22" s="2294">
        <v>194251</v>
      </c>
      <c r="H22" s="2294">
        <v>193117</v>
      </c>
      <c r="I22" s="2295">
        <v>191282</v>
      </c>
      <c r="J22" s="2295">
        <v>192201</v>
      </c>
      <c r="K22" s="2295">
        <v>187030</v>
      </c>
      <c r="L22" s="2295">
        <v>187432</v>
      </c>
      <c r="M22" s="2295">
        <v>201255</v>
      </c>
      <c r="N22" s="2295">
        <v>197311</v>
      </c>
      <c r="O22" s="2295">
        <v>196873</v>
      </c>
      <c r="P22" s="2295">
        <v>211613</v>
      </c>
      <c r="Q22" s="2295">
        <v>197697</v>
      </c>
      <c r="R22" s="2295">
        <v>217134</v>
      </c>
      <c r="S22" s="2284">
        <v>205493</v>
      </c>
      <c r="T22" s="2284">
        <v>212366</v>
      </c>
      <c r="U22" s="2285">
        <v>201696</v>
      </c>
    </row>
    <row r="23" spans="1:21" ht="13.5" customHeight="1">
      <c r="A23" s="2240" t="s">
        <v>2126</v>
      </c>
      <c r="B23" s="2277"/>
      <c r="C23" s="2256" t="s">
        <v>444</v>
      </c>
      <c r="D23" s="2273">
        <v>1770828</v>
      </c>
      <c r="E23" s="2286">
        <v>1704145</v>
      </c>
      <c r="F23" s="2286">
        <v>1740796</v>
      </c>
      <c r="G23" s="2286">
        <v>1779375</v>
      </c>
      <c r="H23" s="2286">
        <v>1851556</v>
      </c>
      <c r="I23" s="2287">
        <v>1834989</v>
      </c>
      <c r="J23" s="2287">
        <v>1834907</v>
      </c>
      <c r="K23" s="2287">
        <v>1756243</v>
      </c>
      <c r="L23" s="2287">
        <v>1664436</v>
      </c>
      <c r="M23" s="2287">
        <v>1752729</v>
      </c>
      <c r="N23" s="2287">
        <v>1804801</v>
      </c>
      <c r="O23" s="2287">
        <v>1860635</v>
      </c>
      <c r="P23" s="2287">
        <v>1863921</v>
      </c>
      <c r="Q23" s="2287">
        <v>1842221</v>
      </c>
      <c r="R23" s="2287">
        <v>1853060</v>
      </c>
      <c r="S23" s="2277">
        <v>1941915</v>
      </c>
      <c r="T23" s="2277">
        <v>1943966</v>
      </c>
      <c r="U23" s="2278">
        <v>1967190</v>
      </c>
    </row>
    <row r="24" spans="1:21" ht="13.5" customHeight="1">
      <c r="A24" s="2240"/>
      <c r="B24" s="2277">
        <v>207</v>
      </c>
      <c r="C24" s="2256" t="s">
        <v>455</v>
      </c>
      <c r="D24" s="2273">
        <v>591749</v>
      </c>
      <c r="E24" s="2286">
        <v>539621</v>
      </c>
      <c r="F24" s="2286">
        <v>552044</v>
      </c>
      <c r="G24" s="2286">
        <v>590930</v>
      </c>
      <c r="H24" s="2286">
        <v>639867</v>
      </c>
      <c r="I24" s="2287">
        <v>638590</v>
      </c>
      <c r="J24" s="2287">
        <v>642059</v>
      </c>
      <c r="K24" s="2287">
        <v>591476</v>
      </c>
      <c r="L24" s="2287">
        <v>532339</v>
      </c>
      <c r="M24" s="2287">
        <v>574779</v>
      </c>
      <c r="N24" s="2287">
        <v>598674</v>
      </c>
      <c r="O24" s="2287">
        <v>608547</v>
      </c>
      <c r="P24" s="2287">
        <v>627743</v>
      </c>
      <c r="Q24" s="2287">
        <v>626485</v>
      </c>
      <c r="R24" s="2287">
        <v>615512</v>
      </c>
      <c r="S24" s="2277">
        <v>646110</v>
      </c>
      <c r="T24" s="2277">
        <v>637899</v>
      </c>
      <c r="U24" s="2278">
        <v>643859</v>
      </c>
    </row>
    <row r="25" spans="1:21" ht="13.5" customHeight="1">
      <c r="A25" s="2240"/>
      <c r="B25" s="2277">
        <v>214</v>
      </c>
      <c r="C25" s="2256" t="s">
        <v>456</v>
      </c>
      <c r="D25" s="2273">
        <v>438091</v>
      </c>
      <c r="E25" s="2286">
        <v>420357</v>
      </c>
      <c r="F25" s="2286">
        <v>441290</v>
      </c>
      <c r="G25" s="2286">
        <v>441931</v>
      </c>
      <c r="H25" s="2286">
        <v>449495</v>
      </c>
      <c r="I25" s="2287">
        <v>450267</v>
      </c>
      <c r="J25" s="2287">
        <v>432809</v>
      </c>
      <c r="K25" s="2287">
        <v>424087</v>
      </c>
      <c r="L25" s="2287">
        <v>430230</v>
      </c>
      <c r="M25" s="2287">
        <v>428095</v>
      </c>
      <c r="N25" s="2287">
        <v>426300</v>
      </c>
      <c r="O25" s="2287">
        <v>426682</v>
      </c>
      <c r="P25" s="2287">
        <v>443082</v>
      </c>
      <c r="Q25" s="2287">
        <v>442565</v>
      </c>
      <c r="R25" s="2287">
        <v>450800</v>
      </c>
      <c r="S25" s="2277">
        <v>453982</v>
      </c>
      <c r="T25" s="2277">
        <v>464399</v>
      </c>
      <c r="U25" s="2278">
        <v>471354</v>
      </c>
    </row>
    <row r="26" spans="1:21" ht="13.5" customHeight="1">
      <c r="A26" s="2240"/>
      <c r="B26" s="2277">
        <v>217</v>
      </c>
      <c r="C26" s="2256" t="s">
        <v>457</v>
      </c>
      <c r="D26" s="2273">
        <v>323203</v>
      </c>
      <c r="E26" s="2286">
        <v>310742</v>
      </c>
      <c r="F26" s="2286">
        <v>311761</v>
      </c>
      <c r="G26" s="2286">
        <v>309345</v>
      </c>
      <c r="H26" s="2286">
        <v>313164</v>
      </c>
      <c r="I26" s="2287">
        <v>297182</v>
      </c>
      <c r="J26" s="2287">
        <v>302287</v>
      </c>
      <c r="K26" s="2287">
        <v>289848</v>
      </c>
      <c r="L26" s="2287">
        <v>282398</v>
      </c>
      <c r="M26" s="2287">
        <v>296458</v>
      </c>
      <c r="N26" s="2287">
        <v>302446</v>
      </c>
      <c r="O26" s="2287">
        <v>314533</v>
      </c>
      <c r="P26" s="2287">
        <v>311858</v>
      </c>
      <c r="Q26" s="2287">
        <v>315454</v>
      </c>
      <c r="R26" s="2287">
        <v>309899</v>
      </c>
      <c r="S26" s="2277">
        <v>316281</v>
      </c>
      <c r="T26" s="2277">
        <v>324966</v>
      </c>
      <c r="U26" s="2278">
        <v>334188</v>
      </c>
    </row>
    <row r="27" spans="1:21" ht="13.5" customHeight="1">
      <c r="A27" s="2240"/>
      <c r="B27" s="2277">
        <v>219</v>
      </c>
      <c r="C27" s="2256" t="s">
        <v>458</v>
      </c>
      <c r="D27" s="2273">
        <v>360374</v>
      </c>
      <c r="E27" s="2286">
        <v>376593</v>
      </c>
      <c r="F27" s="2286">
        <v>375097</v>
      </c>
      <c r="G27" s="2286">
        <v>383014</v>
      </c>
      <c r="H27" s="2286">
        <v>388589</v>
      </c>
      <c r="I27" s="2287">
        <v>386777</v>
      </c>
      <c r="J27" s="2287">
        <v>399048</v>
      </c>
      <c r="K27" s="2287">
        <v>393766</v>
      </c>
      <c r="L27" s="2287">
        <v>363468</v>
      </c>
      <c r="M27" s="2287">
        <v>396646</v>
      </c>
      <c r="N27" s="2287">
        <v>418706</v>
      </c>
      <c r="O27" s="2287">
        <v>452712</v>
      </c>
      <c r="P27" s="2287">
        <v>420898</v>
      </c>
      <c r="Q27" s="2287">
        <v>397388</v>
      </c>
      <c r="R27" s="2287">
        <v>414697</v>
      </c>
      <c r="S27" s="2277">
        <v>463263</v>
      </c>
      <c r="T27" s="2277">
        <v>450987</v>
      </c>
      <c r="U27" s="2278">
        <v>455663</v>
      </c>
    </row>
    <row r="28" spans="1:21" ht="13.5" customHeight="1">
      <c r="A28" s="2240"/>
      <c r="B28" s="2277">
        <v>301</v>
      </c>
      <c r="C28" s="2256" t="s">
        <v>459</v>
      </c>
      <c r="D28" s="2273">
        <v>57411</v>
      </c>
      <c r="E28" s="2286">
        <v>56832</v>
      </c>
      <c r="F28" s="2286">
        <v>60604</v>
      </c>
      <c r="G28" s="2286">
        <v>54155</v>
      </c>
      <c r="H28" s="2286">
        <v>60441</v>
      </c>
      <c r="I28" s="2287">
        <v>62173</v>
      </c>
      <c r="J28" s="2287">
        <v>58704</v>
      </c>
      <c r="K28" s="2287">
        <v>57066</v>
      </c>
      <c r="L28" s="2287">
        <v>56001</v>
      </c>
      <c r="M28" s="2287">
        <v>56751</v>
      </c>
      <c r="N28" s="2287">
        <v>58675</v>
      </c>
      <c r="O28" s="2287">
        <v>58161</v>
      </c>
      <c r="P28" s="2287">
        <v>60340</v>
      </c>
      <c r="Q28" s="2287">
        <v>60329</v>
      </c>
      <c r="R28" s="2287">
        <v>62152</v>
      </c>
      <c r="S28" s="2277">
        <v>62279</v>
      </c>
      <c r="T28" s="2277">
        <v>65715</v>
      </c>
      <c r="U28" s="2278">
        <v>62126</v>
      </c>
    </row>
    <row r="29" spans="1:21" ht="13.5" customHeight="1">
      <c r="A29" s="2240" t="s">
        <v>658</v>
      </c>
      <c r="B29" s="2277"/>
      <c r="C29" s="2296" t="s">
        <v>445</v>
      </c>
      <c r="D29" s="2289">
        <v>2527588</v>
      </c>
      <c r="E29" s="2290">
        <v>2537713</v>
      </c>
      <c r="F29" s="2290">
        <v>2594990</v>
      </c>
      <c r="G29" s="2290">
        <v>2618196</v>
      </c>
      <c r="H29" s="2290">
        <v>2697537</v>
      </c>
      <c r="I29" s="2291">
        <v>2721077</v>
      </c>
      <c r="J29" s="2291">
        <v>2770273</v>
      </c>
      <c r="K29" s="2291">
        <v>2794692</v>
      </c>
      <c r="L29" s="2291">
        <v>2364519</v>
      </c>
      <c r="M29" s="2291">
        <v>2510657</v>
      </c>
      <c r="N29" s="2291">
        <v>2447750</v>
      </c>
      <c r="O29" s="2291">
        <v>2644434</v>
      </c>
      <c r="P29" s="2291">
        <v>2656543</v>
      </c>
      <c r="Q29" s="2291">
        <v>2665387</v>
      </c>
      <c r="R29" s="2291">
        <v>2669838</v>
      </c>
      <c r="S29" s="2292">
        <v>2603872</v>
      </c>
      <c r="T29" s="2292">
        <v>2629855</v>
      </c>
      <c r="U29" s="2293">
        <v>2690509</v>
      </c>
    </row>
    <row r="30" spans="1:21" ht="13.5" customHeight="1">
      <c r="A30" s="2240"/>
      <c r="B30" s="2277">
        <v>203</v>
      </c>
      <c r="C30" s="2256" t="s">
        <v>460</v>
      </c>
      <c r="D30" s="2273">
        <v>977725</v>
      </c>
      <c r="E30" s="2286">
        <v>1001881</v>
      </c>
      <c r="F30" s="2286">
        <v>1033019</v>
      </c>
      <c r="G30" s="2286">
        <v>1021583</v>
      </c>
      <c r="H30" s="2286">
        <v>1037117</v>
      </c>
      <c r="I30" s="2287">
        <v>1061613</v>
      </c>
      <c r="J30" s="2287">
        <v>1076702</v>
      </c>
      <c r="K30" s="2287">
        <v>1056536</v>
      </c>
      <c r="L30" s="2287">
        <v>919506</v>
      </c>
      <c r="M30" s="2287">
        <v>955578</v>
      </c>
      <c r="N30" s="2287">
        <v>949289</v>
      </c>
      <c r="O30" s="2287">
        <v>1060030</v>
      </c>
      <c r="P30" s="2287">
        <v>1029828</v>
      </c>
      <c r="Q30" s="2287">
        <v>1085143</v>
      </c>
      <c r="R30" s="2287">
        <v>1078072</v>
      </c>
      <c r="S30" s="2277">
        <v>1051765</v>
      </c>
      <c r="T30" s="2277">
        <v>1036217</v>
      </c>
      <c r="U30" s="2278">
        <v>1060288</v>
      </c>
    </row>
    <row r="31" spans="1:21" ht="13.5" customHeight="1">
      <c r="A31" s="2240"/>
      <c r="B31" s="2277">
        <v>210</v>
      </c>
      <c r="C31" s="2256" t="s">
        <v>461</v>
      </c>
      <c r="D31" s="2273">
        <v>778662</v>
      </c>
      <c r="E31" s="2286">
        <v>766775</v>
      </c>
      <c r="F31" s="2286">
        <v>807740</v>
      </c>
      <c r="G31" s="2286">
        <v>839656</v>
      </c>
      <c r="H31" s="2286">
        <v>860634</v>
      </c>
      <c r="I31" s="2287">
        <v>845467</v>
      </c>
      <c r="J31" s="2287">
        <v>878055</v>
      </c>
      <c r="K31" s="2287">
        <v>885339</v>
      </c>
      <c r="L31" s="2287">
        <v>693549</v>
      </c>
      <c r="M31" s="2287">
        <v>759840</v>
      </c>
      <c r="N31" s="2287">
        <v>710527</v>
      </c>
      <c r="O31" s="2287">
        <v>713350</v>
      </c>
      <c r="P31" s="2287">
        <v>777745</v>
      </c>
      <c r="Q31" s="2287">
        <v>775654</v>
      </c>
      <c r="R31" s="2287">
        <v>757515</v>
      </c>
      <c r="S31" s="2277">
        <v>777671</v>
      </c>
      <c r="T31" s="2277">
        <v>804773</v>
      </c>
      <c r="U31" s="2278">
        <v>813907</v>
      </c>
    </row>
    <row r="32" spans="1:21" ht="13.5" customHeight="1">
      <c r="A32" s="2240"/>
      <c r="B32" s="2277">
        <v>216</v>
      </c>
      <c r="C32" s="2256" t="s">
        <v>462</v>
      </c>
      <c r="D32" s="2273">
        <v>514132</v>
      </c>
      <c r="E32" s="2286">
        <v>521372</v>
      </c>
      <c r="F32" s="2286">
        <v>509162</v>
      </c>
      <c r="G32" s="2286">
        <v>503329</v>
      </c>
      <c r="H32" s="2286">
        <v>533912</v>
      </c>
      <c r="I32" s="2287">
        <v>544783</v>
      </c>
      <c r="J32" s="2287">
        <v>550314</v>
      </c>
      <c r="K32" s="2287">
        <v>587372</v>
      </c>
      <c r="L32" s="2287">
        <v>518077</v>
      </c>
      <c r="M32" s="2287">
        <v>562972</v>
      </c>
      <c r="N32" s="2287">
        <v>537658</v>
      </c>
      <c r="O32" s="2287">
        <v>586209</v>
      </c>
      <c r="P32" s="2287">
        <v>567858</v>
      </c>
      <c r="Q32" s="2287">
        <v>505205</v>
      </c>
      <c r="R32" s="2287">
        <v>526145</v>
      </c>
      <c r="S32" s="2277">
        <v>482109</v>
      </c>
      <c r="T32" s="2277">
        <v>484934</v>
      </c>
      <c r="U32" s="2278">
        <v>510474</v>
      </c>
    </row>
    <row r="33" spans="1:21" ht="13.5" customHeight="1">
      <c r="A33" s="2240"/>
      <c r="B33" s="2277">
        <v>381</v>
      </c>
      <c r="C33" s="2256" t="s">
        <v>463</v>
      </c>
      <c r="D33" s="2273">
        <v>127405</v>
      </c>
      <c r="E33" s="2286">
        <v>123364</v>
      </c>
      <c r="F33" s="2286">
        <v>122307</v>
      </c>
      <c r="G33" s="2286">
        <v>129239</v>
      </c>
      <c r="H33" s="2286">
        <v>129256</v>
      </c>
      <c r="I33" s="2287">
        <v>137451</v>
      </c>
      <c r="J33" s="2287">
        <v>138804</v>
      </c>
      <c r="K33" s="2287">
        <v>131575</v>
      </c>
      <c r="L33" s="2287">
        <v>112868</v>
      </c>
      <c r="M33" s="2287">
        <v>126032</v>
      </c>
      <c r="N33" s="2287">
        <v>141109</v>
      </c>
      <c r="O33" s="2287">
        <v>155867</v>
      </c>
      <c r="P33" s="2287">
        <v>154830</v>
      </c>
      <c r="Q33" s="2287">
        <v>156526</v>
      </c>
      <c r="R33" s="2287">
        <v>170631</v>
      </c>
      <c r="S33" s="2277">
        <v>157176</v>
      </c>
      <c r="T33" s="2277">
        <v>160253</v>
      </c>
      <c r="U33" s="2278">
        <v>159937</v>
      </c>
    </row>
    <row r="34" spans="1:21" ht="13.5" customHeight="1">
      <c r="A34" s="2240"/>
      <c r="B34" s="2277">
        <v>382</v>
      </c>
      <c r="C34" s="2280" t="s">
        <v>464</v>
      </c>
      <c r="D34" s="2281">
        <v>129664</v>
      </c>
      <c r="E34" s="2294">
        <v>124321</v>
      </c>
      <c r="F34" s="2294">
        <v>122762</v>
      </c>
      <c r="G34" s="2294">
        <v>124389</v>
      </c>
      <c r="H34" s="2294">
        <v>136618</v>
      </c>
      <c r="I34" s="2295">
        <v>131763</v>
      </c>
      <c r="J34" s="2295">
        <v>126398</v>
      </c>
      <c r="K34" s="2295">
        <v>133870</v>
      </c>
      <c r="L34" s="2295">
        <v>120519</v>
      </c>
      <c r="M34" s="2295">
        <v>106235</v>
      </c>
      <c r="N34" s="2295">
        <v>109167</v>
      </c>
      <c r="O34" s="2295">
        <v>128978</v>
      </c>
      <c r="P34" s="2295">
        <v>126282</v>
      </c>
      <c r="Q34" s="2295">
        <v>142859</v>
      </c>
      <c r="R34" s="2295">
        <v>137475</v>
      </c>
      <c r="S34" s="2284">
        <v>135151</v>
      </c>
      <c r="T34" s="2284">
        <v>143678</v>
      </c>
      <c r="U34" s="2285">
        <v>145903</v>
      </c>
    </row>
    <row r="35" spans="1:21" ht="13.5" customHeight="1">
      <c r="A35" s="2240" t="s">
        <v>2126</v>
      </c>
      <c r="B35" s="2277"/>
      <c r="C35" s="2256" t="s">
        <v>446</v>
      </c>
      <c r="D35" s="2273">
        <v>1197288</v>
      </c>
      <c r="E35" s="2286">
        <v>1142864</v>
      </c>
      <c r="F35" s="2286">
        <v>1155484</v>
      </c>
      <c r="G35" s="2286">
        <v>1163168</v>
      </c>
      <c r="H35" s="2286">
        <v>1181506</v>
      </c>
      <c r="I35" s="2287">
        <v>1152792</v>
      </c>
      <c r="J35" s="2287">
        <v>1137623</v>
      </c>
      <c r="K35" s="2287">
        <v>1120601</v>
      </c>
      <c r="L35" s="2287">
        <v>1047122</v>
      </c>
      <c r="M35" s="2287">
        <v>1084303</v>
      </c>
      <c r="N35" s="2287">
        <v>1048695</v>
      </c>
      <c r="O35" s="2287">
        <v>1056185</v>
      </c>
      <c r="P35" s="2287">
        <v>1072408</v>
      </c>
      <c r="Q35" s="2287">
        <v>1058142</v>
      </c>
      <c r="R35" s="2287">
        <v>1039225</v>
      </c>
      <c r="S35" s="2277">
        <v>1084236</v>
      </c>
      <c r="T35" s="2277">
        <v>1149577</v>
      </c>
      <c r="U35" s="2278">
        <v>1124567</v>
      </c>
    </row>
    <row r="36" spans="1:21" ht="13.5" customHeight="1">
      <c r="A36" s="2240"/>
      <c r="B36" s="2277">
        <v>213</v>
      </c>
      <c r="C36" s="2256" t="s">
        <v>2127</v>
      </c>
      <c r="D36" s="2273">
        <v>172640</v>
      </c>
      <c r="E36" s="2286">
        <v>167138</v>
      </c>
      <c r="F36" s="2286">
        <v>172100</v>
      </c>
      <c r="G36" s="2286">
        <v>163322</v>
      </c>
      <c r="H36" s="2286">
        <v>159542</v>
      </c>
      <c r="I36" s="2287">
        <v>155852</v>
      </c>
      <c r="J36" s="2287">
        <v>157548</v>
      </c>
      <c r="K36" s="2287">
        <v>148633</v>
      </c>
      <c r="L36" s="2287">
        <v>139988</v>
      </c>
      <c r="M36" s="2287">
        <v>143428</v>
      </c>
      <c r="N36" s="2287">
        <v>124437</v>
      </c>
      <c r="O36" s="2287">
        <v>126388</v>
      </c>
      <c r="P36" s="2287">
        <v>133242</v>
      </c>
      <c r="Q36" s="2287">
        <v>120687</v>
      </c>
      <c r="R36" s="2287">
        <v>126168</v>
      </c>
      <c r="S36" s="2277">
        <v>123795</v>
      </c>
      <c r="T36" s="2277">
        <v>124218</v>
      </c>
      <c r="U36" s="2278">
        <v>123925</v>
      </c>
    </row>
    <row r="37" spans="1:21" ht="13.5" customHeight="1">
      <c r="A37" s="2240"/>
      <c r="B37" s="2277">
        <v>215</v>
      </c>
      <c r="C37" s="2256" t="s">
        <v>2128</v>
      </c>
      <c r="D37" s="2273">
        <v>292647</v>
      </c>
      <c r="E37" s="2286">
        <v>285561</v>
      </c>
      <c r="F37" s="2286">
        <v>286916</v>
      </c>
      <c r="G37" s="2286">
        <v>284519</v>
      </c>
      <c r="H37" s="2286">
        <v>289322</v>
      </c>
      <c r="I37" s="2287">
        <v>272053</v>
      </c>
      <c r="J37" s="2287">
        <v>273781</v>
      </c>
      <c r="K37" s="2287">
        <v>266997</v>
      </c>
      <c r="L37" s="2287">
        <v>251512</v>
      </c>
      <c r="M37" s="2287">
        <v>258817</v>
      </c>
      <c r="N37" s="2287">
        <v>250181</v>
      </c>
      <c r="O37" s="2287">
        <v>254125</v>
      </c>
      <c r="P37" s="2287">
        <v>267378</v>
      </c>
      <c r="Q37" s="2287">
        <v>257585</v>
      </c>
      <c r="R37" s="2287">
        <v>266150</v>
      </c>
      <c r="S37" s="2277">
        <v>271547</v>
      </c>
      <c r="T37" s="2277">
        <v>281305</v>
      </c>
      <c r="U37" s="2278">
        <v>285573</v>
      </c>
    </row>
    <row r="38" spans="1:21" ht="13.5" customHeight="1">
      <c r="A38" s="2240"/>
      <c r="B38" s="2277">
        <v>218</v>
      </c>
      <c r="C38" s="2256" t="s">
        <v>465</v>
      </c>
      <c r="D38" s="2273">
        <v>210721</v>
      </c>
      <c r="E38" s="2286">
        <v>209098</v>
      </c>
      <c r="F38" s="2286">
        <v>209796</v>
      </c>
      <c r="G38" s="2286">
        <v>217446</v>
      </c>
      <c r="H38" s="2286">
        <v>218720</v>
      </c>
      <c r="I38" s="2287">
        <v>216512</v>
      </c>
      <c r="J38" s="2287">
        <v>214002</v>
      </c>
      <c r="K38" s="2287">
        <v>218186</v>
      </c>
      <c r="L38" s="2287">
        <v>198889</v>
      </c>
      <c r="M38" s="2287">
        <v>206894</v>
      </c>
      <c r="N38" s="2287">
        <v>204687</v>
      </c>
      <c r="O38" s="2287">
        <v>196334</v>
      </c>
      <c r="P38" s="2287">
        <v>208762</v>
      </c>
      <c r="Q38" s="2287">
        <v>212704</v>
      </c>
      <c r="R38" s="2287">
        <v>217153</v>
      </c>
      <c r="S38" s="2277">
        <v>211880</v>
      </c>
      <c r="T38" s="2277">
        <v>226333</v>
      </c>
      <c r="U38" s="2278">
        <v>227495</v>
      </c>
    </row>
    <row r="39" spans="1:21" ht="13.5" customHeight="1">
      <c r="A39" s="2240"/>
      <c r="B39" s="2277">
        <v>220</v>
      </c>
      <c r="C39" s="2256" t="s">
        <v>466</v>
      </c>
      <c r="D39" s="2273">
        <v>195084</v>
      </c>
      <c r="E39" s="2286">
        <v>187116</v>
      </c>
      <c r="F39" s="2286">
        <v>188696</v>
      </c>
      <c r="G39" s="2286">
        <v>194356</v>
      </c>
      <c r="H39" s="2286">
        <v>198414</v>
      </c>
      <c r="I39" s="2287">
        <v>189904</v>
      </c>
      <c r="J39" s="2287">
        <v>191132</v>
      </c>
      <c r="K39" s="2287">
        <v>188064</v>
      </c>
      <c r="L39" s="2287">
        <v>180228</v>
      </c>
      <c r="M39" s="2287">
        <v>180480</v>
      </c>
      <c r="N39" s="2287">
        <v>181454</v>
      </c>
      <c r="O39" s="2287">
        <v>191112</v>
      </c>
      <c r="P39" s="2287">
        <v>188372</v>
      </c>
      <c r="Q39" s="2287">
        <v>177785</v>
      </c>
      <c r="R39" s="2287">
        <v>170604</v>
      </c>
      <c r="S39" s="2277">
        <v>185759</v>
      </c>
      <c r="T39" s="2277">
        <v>206245</v>
      </c>
      <c r="U39" s="2278">
        <v>203753</v>
      </c>
    </row>
    <row r="40" spans="1:21" ht="13.5" customHeight="1">
      <c r="A40" s="2240"/>
      <c r="B40" s="2277">
        <v>228</v>
      </c>
      <c r="C40" s="2256" t="s">
        <v>661</v>
      </c>
      <c r="D40" s="2273">
        <v>257346</v>
      </c>
      <c r="E40" s="2286">
        <v>227283</v>
      </c>
      <c r="F40" s="2286">
        <v>230344</v>
      </c>
      <c r="G40" s="2286">
        <v>237067</v>
      </c>
      <c r="H40" s="2286">
        <v>248141</v>
      </c>
      <c r="I40" s="2287">
        <v>254203</v>
      </c>
      <c r="J40" s="2287">
        <v>237404</v>
      </c>
      <c r="K40" s="2287">
        <v>236967</v>
      </c>
      <c r="L40" s="2287">
        <v>223023</v>
      </c>
      <c r="M40" s="2287">
        <v>238571</v>
      </c>
      <c r="N40" s="2287">
        <v>228000</v>
      </c>
      <c r="O40" s="2287">
        <v>228658</v>
      </c>
      <c r="P40" s="2287">
        <v>217143</v>
      </c>
      <c r="Q40" s="2287">
        <v>232236</v>
      </c>
      <c r="R40" s="2287">
        <v>201902</v>
      </c>
      <c r="S40" s="2277">
        <v>232808</v>
      </c>
      <c r="T40" s="2277">
        <v>251405</v>
      </c>
      <c r="U40" s="2278">
        <v>226674</v>
      </c>
    </row>
    <row r="41" spans="1:21" ht="13.5" customHeight="1">
      <c r="A41" s="2240"/>
      <c r="B41" s="2277">
        <v>365</v>
      </c>
      <c r="C41" s="2256" t="s">
        <v>662</v>
      </c>
      <c r="D41" s="2273">
        <v>68850</v>
      </c>
      <c r="E41" s="2286">
        <v>66668</v>
      </c>
      <c r="F41" s="2286">
        <v>67632</v>
      </c>
      <c r="G41" s="2286">
        <v>66458</v>
      </c>
      <c r="H41" s="2286">
        <v>67367</v>
      </c>
      <c r="I41" s="2287">
        <v>64268</v>
      </c>
      <c r="J41" s="2287">
        <v>63756</v>
      </c>
      <c r="K41" s="2287">
        <v>61754</v>
      </c>
      <c r="L41" s="2287">
        <v>53482</v>
      </c>
      <c r="M41" s="2287">
        <v>56113</v>
      </c>
      <c r="N41" s="2287">
        <v>59936</v>
      </c>
      <c r="O41" s="2287">
        <v>59568</v>
      </c>
      <c r="P41" s="2287">
        <v>57511</v>
      </c>
      <c r="Q41" s="2287">
        <v>57145</v>
      </c>
      <c r="R41" s="2287">
        <v>57248</v>
      </c>
      <c r="S41" s="2277">
        <v>58447</v>
      </c>
      <c r="T41" s="2277">
        <v>60071</v>
      </c>
      <c r="U41" s="2278">
        <v>57147</v>
      </c>
    </row>
    <row r="42" spans="1:21" ht="13.5" customHeight="1">
      <c r="A42" s="2240" t="s">
        <v>658</v>
      </c>
      <c r="B42" s="2277"/>
      <c r="C42" s="2296" t="s">
        <v>447</v>
      </c>
      <c r="D42" s="2289">
        <v>2432058</v>
      </c>
      <c r="E42" s="2290">
        <v>2390758</v>
      </c>
      <c r="F42" s="2290">
        <v>2433156</v>
      </c>
      <c r="G42" s="2290">
        <v>2486199</v>
      </c>
      <c r="H42" s="2290">
        <v>2568960</v>
      </c>
      <c r="I42" s="2291">
        <v>2474343</v>
      </c>
      <c r="J42" s="2291">
        <v>2459354</v>
      </c>
      <c r="K42" s="2291">
        <v>2538356</v>
      </c>
      <c r="L42" s="2291">
        <v>2211467</v>
      </c>
      <c r="M42" s="2291">
        <v>2400294</v>
      </c>
      <c r="N42" s="2291">
        <v>2384995</v>
      </c>
      <c r="O42" s="2291">
        <v>2364820</v>
      </c>
      <c r="P42" s="2291">
        <v>2469847</v>
      </c>
      <c r="Q42" s="2291">
        <v>2483712</v>
      </c>
      <c r="R42" s="2291">
        <v>2480253</v>
      </c>
      <c r="S42" s="2292">
        <v>2525502</v>
      </c>
      <c r="T42" s="2292">
        <v>2552704</v>
      </c>
      <c r="U42" s="2293">
        <v>2553390</v>
      </c>
    </row>
    <row r="43" spans="1:21" ht="13.5" customHeight="1">
      <c r="A43" s="2240"/>
      <c r="B43" s="2277">
        <v>201</v>
      </c>
      <c r="C43" s="2256" t="s">
        <v>663</v>
      </c>
      <c r="D43" s="2273">
        <v>2214983</v>
      </c>
      <c r="E43" s="2286">
        <v>2178281</v>
      </c>
      <c r="F43" s="2286">
        <v>2211180</v>
      </c>
      <c r="G43" s="2286">
        <v>2255830</v>
      </c>
      <c r="H43" s="2286">
        <v>2343277</v>
      </c>
      <c r="I43" s="2287">
        <v>2260062</v>
      </c>
      <c r="J43" s="2287">
        <v>2248309</v>
      </c>
      <c r="K43" s="2287">
        <v>2330238</v>
      </c>
      <c r="L43" s="2287">
        <v>2023585</v>
      </c>
      <c r="M43" s="2287">
        <v>2196749</v>
      </c>
      <c r="N43" s="2287">
        <v>2182200</v>
      </c>
      <c r="O43" s="2287">
        <v>2164720</v>
      </c>
      <c r="P43" s="2287">
        <v>2259605</v>
      </c>
      <c r="Q43" s="2287">
        <v>2277721</v>
      </c>
      <c r="R43" s="2287">
        <v>2281723</v>
      </c>
      <c r="S43" s="2277">
        <v>2311079</v>
      </c>
      <c r="T43" s="2277">
        <v>2328644</v>
      </c>
      <c r="U43" s="2278">
        <v>2336917</v>
      </c>
    </row>
    <row r="44" spans="1:21" ht="13.5" customHeight="1">
      <c r="A44" s="2240"/>
      <c r="B44" s="2277">
        <v>442</v>
      </c>
      <c r="C44" s="2256" t="s">
        <v>467</v>
      </c>
      <c r="D44" s="2273">
        <v>37075</v>
      </c>
      <c r="E44" s="2286">
        <v>36707</v>
      </c>
      <c r="F44" s="2286">
        <v>38408</v>
      </c>
      <c r="G44" s="2286">
        <v>41771</v>
      </c>
      <c r="H44" s="2286">
        <v>42802</v>
      </c>
      <c r="I44" s="2287">
        <v>41022</v>
      </c>
      <c r="J44" s="2287">
        <v>38759</v>
      </c>
      <c r="K44" s="2287">
        <v>36987</v>
      </c>
      <c r="L44" s="2287">
        <v>32108</v>
      </c>
      <c r="M44" s="2287">
        <v>30905</v>
      </c>
      <c r="N44" s="2287">
        <v>29292</v>
      </c>
      <c r="O44" s="2287">
        <v>31794</v>
      </c>
      <c r="P44" s="2287">
        <v>31929</v>
      </c>
      <c r="Q44" s="2287">
        <v>30297</v>
      </c>
      <c r="R44" s="2287">
        <v>28426</v>
      </c>
      <c r="S44" s="2277">
        <v>30945</v>
      </c>
      <c r="T44" s="2277">
        <v>31448</v>
      </c>
      <c r="U44" s="2278">
        <v>31034</v>
      </c>
    </row>
    <row r="45" spans="1:21" ht="13.5" customHeight="1">
      <c r="A45" s="2240"/>
      <c r="B45" s="2277">
        <v>443</v>
      </c>
      <c r="C45" s="2256" t="s">
        <v>468</v>
      </c>
      <c r="D45" s="2273">
        <v>143179</v>
      </c>
      <c r="E45" s="2286">
        <v>141304</v>
      </c>
      <c r="F45" s="2286">
        <v>148847</v>
      </c>
      <c r="G45" s="2286">
        <v>153967</v>
      </c>
      <c r="H45" s="2286">
        <v>146831</v>
      </c>
      <c r="I45" s="2287">
        <v>139355</v>
      </c>
      <c r="J45" s="2287">
        <v>139827</v>
      </c>
      <c r="K45" s="2287">
        <v>139209</v>
      </c>
      <c r="L45" s="2287">
        <v>124753</v>
      </c>
      <c r="M45" s="2287">
        <v>142694</v>
      </c>
      <c r="N45" s="2287">
        <v>144258</v>
      </c>
      <c r="O45" s="2287">
        <v>140617</v>
      </c>
      <c r="P45" s="2287">
        <v>149418</v>
      </c>
      <c r="Q45" s="2287">
        <v>146687</v>
      </c>
      <c r="R45" s="2287">
        <v>138733</v>
      </c>
      <c r="S45" s="2277">
        <v>152211</v>
      </c>
      <c r="T45" s="2277">
        <v>159813</v>
      </c>
      <c r="U45" s="2278">
        <v>152500</v>
      </c>
    </row>
    <row r="46" spans="1:21" ht="13.5" customHeight="1">
      <c r="A46" s="2240"/>
      <c r="B46" s="2277">
        <v>446</v>
      </c>
      <c r="C46" s="2280" t="s">
        <v>664</v>
      </c>
      <c r="D46" s="2281">
        <v>36821</v>
      </c>
      <c r="E46" s="2294">
        <v>34466</v>
      </c>
      <c r="F46" s="2294">
        <v>34721</v>
      </c>
      <c r="G46" s="2294">
        <v>34631</v>
      </c>
      <c r="H46" s="2294">
        <v>36050</v>
      </c>
      <c r="I46" s="2295">
        <v>33904</v>
      </c>
      <c r="J46" s="2295">
        <v>32459</v>
      </c>
      <c r="K46" s="2295">
        <v>31922</v>
      </c>
      <c r="L46" s="2295">
        <v>31021</v>
      </c>
      <c r="M46" s="2295">
        <v>29946</v>
      </c>
      <c r="N46" s="2295">
        <v>29245</v>
      </c>
      <c r="O46" s="2295">
        <v>27689</v>
      </c>
      <c r="P46" s="2295">
        <v>28895</v>
      </c>
      <c r="Q46" s="2295">
        <v>29007</v>
      </c>
      <c r="R46" s="2295">
        <v>31371</v>
      </c>
      <c r="S46" s="2284">
        <v>31267</v>
      </c>
      <c r="T46" s="2284">
        <v>32799</v>
      </c>
      <c r="U46" s="2285">
        <v>32939</v>
      </c>
    </row>
    <row r="47" spans="1:21" ht="13.5" customHeight="1">
      <c r="A47" s="2240" t="s">
        <v>658</v>
      </c>
      <c r="B47" s="2277"/>
      <c r="C47" s="2256" t="s">
        <v>448</v>
      </c>
      <c r="D47" s="2273">
        <v>1082753</v>
      </c>
      <c r="E47" s="2286">
        <v>1047201</v>
      </c>
      <c r="F47" s="2286">
        <v>1026960</v>
      </c>
      <c r="G47" s="2286">
        <v>1012821</v>
      </c>
      <c r="H47" s="2286">
        <v>1004144</v>
      </c>
      <c r="I47" s="2287">
        <v>957085</v>
      </c>
      <c r="J47" s="2287">
        <v>948391</v>
      </c>
      <c r="K47" s="2287">
        <v>914161</v>
      </c>
      <c r="L47" s="2287">
        <v>861645</v>
      </c>
      <c r="M47" s="2287">
        <v>908836</v>
      </c>
      <c r="N47" s="2287">
        <v>915483</v>
      </c>
      <c r="O47" s="2287">
        <v>935000</v>
      </c>
      <c r="P47" s="2287">
        <v>917453</v>
      </c>
      <c r="Q47" s="2287">
        <v>935735</v>
      </c>
      <c r="R47" s="2287">
        <v>944550</v>
      </c>
      <c r="S47" s="2277">
        <v>954268</v>
      </c>
      <c r="T47" s="2277">
        <v>1004228</v>
      </c>
      <c r="U47" s="2278">
        <v>985145</v>
      </c>
    </row>
    <row r="48" spans="1:21" ht="13.5" customHeight="1">
      <c r="A48" s="2240"/>
      <c r="B48" s="2277">
        <v>208</v>
      </c>
      <c r="C48" s="2256" t="s">
        <v>469</v>
      </c>
      <c r="D48" s="2273">
        <v>144337</v>
      </c>
      <c r="E48" s="2286">
        <v>114772</v>
      </c>
      <c r="F48" s="2286">
        <v>106843</v>
      </c>
      <c r="G48" s="2286">
        <v>110388</v>
      </c>
      <c r="H48" s="2286">
        <v>129726</v>
      </c>
      <c r="I48" s="2287">
        <v>130199</v>
      </c>
      <c r="J48" s="2287">
        <v>129136</v>
      </c>
      <c r="K48" s="2287">
        <v>125862</v>
      </c>
      <c r="L48" s="2287">
        <v>120898</v>
      </c>
      <c r="M48" s="2287">
        <v>120455</v>
      </c>
      <c r="N48" s="2287">
        <v>110597</v>
      </c>
      <c r="O48" s="2287">
        <v>113343</v>
      </c>
      <c r="P48" s="2287">
        <v>114784</v>
      </c>
      <c r="Q48" s="2287">
        <v>134798</v>
      </c>
      <c r="R48" s="2287">
        <v>173325</v>
      </c>
      <c r="S48" s="2277">
        <v>135650</v>
      </c>
      <c r="T48" s="2277">
        <v>141080</v>
      </c>
      <c r="U48" s="2278">
        <v>146607</v>
      </c>
    </row>
    <row r="49" spans="1:21" ht="13.5" customHeight="1">
      <c r="A49" s="2240"/>
      <c r="B49" s="2277">
        <v>212</v>
      </c>
      <c r="C49" s="2256" t="s">
        <v>470</v>
      </c>
      <c r="D49" s="2273">
        <v>206736</v>
      </c>
      <c r="E49" s="2286">
        <v>206066</v>
      </c>
      <c r="F49" s="2286">
        <v>207737</v>
      </c>
      <c r="G49" s="2286">
        <v>209085</v>
      </c>
      <c r="H49" s="2286">
        <v>207394</v>
      </c>
      <c r="I49" s="2287">
        <v>191052</v>
      </c>
      <c r="J49" s="2287">
        <v>183329</v>
      </c>
      <c r="K49" s="2287">
        <v>177072</v>
      </c>
      <c r="L49" s="2287">
        <v>179441</v>
      </c>
      <c r="M49" s="2287">
        <v>196999</v>
      </c>
      <c r="N49" s="2287">
        <v>202193</v>
      </c>
      <c r="O49" s="2287">
        <v>211069</v>
      </c>
      <c r="P49" s="2287">
        <v>212697</v>
      </c>
      <c r="Q49" s="2287">
        <v>209111</v>
      </c>
      <c r="R49" s="2287">
        <v>216629</v>
      </c>
      <c r="S49" s="2277">
        <v>231058</v>
      </c>
      <c r="T49" s="2277">
        <v>245195</v>
      </c>
      <c r="U49" s="2278">
        <v>247264</v>
      </c>
    </row>
    <row r="50" spans="1:21" ht="13.5" customHeight="1">
      <c r="A50" s="2240"/>
      <c r="B50" s="2277">
        <v>227</v>
      </c>
      <c r="C50" s="2256" t="s">
        <v>471</v>
      </c>
      <c r="D50" s="2273">
        <v>140846</v>
      </c>
      <c r="E50" s="2286">
        <v>139062</v>
      </c>
      <c r="F50" s="2286">
        <v>135495</v>
      </c>
      <c r="G50" s="2286">
        <v>133237</v>
      </c>
      <c r="H50" s="2286">
        <v>132386</v>
      </c>
      <c r="I50" s="2287">
        <v>123665</v>
      </c>
      <c r="J50" s="2287">
        <v>123200</v>
      </c>
      <c r="K50" s="2287">
        <v>115809</v>
      </c>
      <c r="L50" s="2287">
        <v>110537</v>
      </c>
      <c r="M50" s="2287">
        <v>110104</v>
      </c>
      <c r="N50" s="2287">
        <v>108358</v>
      </c>
      <c r="O50" s="2287">
        <v>112161</v>
      </c>
      <c r="P50" s="2287">
        <v>112070</v>
      </c>
      <c r="Q50" s="2287">
        <v>109689</v>
      </c>
      <c r="R50" s="2287">
        <v>108142</v>
      </c>
      <c r="S50" s="2277">
        <v>108518</v>
      </c>
      <c r="T50" s="2277">
        <v>108882</v>
      </c>
      <c r="U50" s="2278">
        <v>109509</v>
      </c>
    </row>
    <row r="51" spans="1:21" ht="13.5" customHeight="1">
      <c r="A51" s="2240"/>
      <c r="B51" s="2277">
        <v>229</v>
      </c>
      <c r="C51" s="2256" t="s">
        <v>665</v>
      </c>
      <c r="D51" s="2273">
        <v>342882</v>
      </c>
      <c r="E51" s="2286">
        <v>339037</v>
      </c>
      <c r="F51" s="2286">
        <v>337046</v>
      </c>
      <c r="G51" s="2286">
        <v>324459</v>
      </c>
      <c r="H51" s="2286">
        <v>311222</v>
      </c>
      <c r="I51" s="2287">
        <v>304229</v>
      </c>
      <c r="J51" s="2287">
        <v>302738</v>
      </c>
      <c r="K51" s="2287">
        <v>302219</v>
      </c>
      <c r="L51" s="2287">
        <v>268512</v>
      </c>
      <c r="M51" s="2287">
        <v>287475</v>
      </c>
      <c r="N51" s="2287">
        <v>300588</v>
      </c>
      <c r="O51" s="2287">
        <v>307124</v>
      </c>
      <c r="P51" s="2287">
        <v>300598</v>
      </c>
      <c r="Q51" s="2287">
        <v>295088</v>
      </c>
      <c r="R51" s="2287">
        <v>297220</v>
      </c>
      <c r="S51" s="2277">
        <v>304317</v>
      </c>
      <c r="T51" s="2277">
        <v>315781</v>
      </c>
      <c r="U51" s="2278">
        <v>296664</v>
      </c>
    </row>
    <row r="52" spans="1:21" ht="13.5" customHeight="1">
      <c r="A52" s="2240"/>
      <c r="B52" s="2277">
        <v>464</v>
      </c>
      <c r="C52" s="2256" t="s">
        <v>472</v>
      </c>
      <c r="D52" s="2273">
        <v>126415</v>
      </c>
      <c r="E52" s="2286">
        <v>130123</v>
      </c>
      <c r="F52" s="2286">
        <v>123477</v>
      </c>
      <c r="G52" s="2286">
        <v>118605</v>
      </c>
      <c r="H52" s="2286">
        <v>111493</v>
      </c>
      <c r="I52" s="2287">
        <v>103151</v>
      </c>
      <c r="J52" s="2287">
        <v>106317</v>
      </c>
      <c r="K52" s="2287">
        <v>93949</v>
      </c>
      <c r="L52" s="2287">
        <v>87021</v>
      </c>
      <c r="M52" s="2287">
        <v>95763</v>
      </c>
      <c r="N52" s="2287">
        <v>99581</v>
      </c>
      <c r="O52" s="2287">
        <v>98000</v>
      </c>
      <c r="P52" s="2287">
        <v>83550</v>
      </c>
      <c r="Q52" s="2287">
        <v>89814</v>
      </c>
      <c r="R52" s="2287">
        <v>53230</v>
      </c>
      <c r="S52" s="2277">
        <v>73762</v>
      </c>
      <c r="T52" s="2277">
        <v>91555</v>
      </c>
      <c r="U52" s="2278">
        <v>85847</v>
      </c>
    </row>
    <row r="53" spans="1:21" ht="13.5" customHeight="1">
      <c r="A53" s="2240"/>
      <c r="B53" s="2277">
        <v>481</v>
      </c>
      <c r="C53" s="2256" t="s">
        <v>473</v>
      </c>
      <c r="D53" s="2273">
        <v>53640</v>
      </c>
      <c r="E53" s="2286">
        <v>49106</v>
      </c>
      <c r="F53" s="2286">
        <v>48394</v>
      </c>
      <c r="G53" s="2286">
        <v>49443</v>
      </c>
      <c r="H53" s="2286">
        <v>48620</v>
      </c>
      <c r="I53" s="2287">
        <v>44894</v>
      </c>
      <c r="J53" s="2287">
        <v>45621</v>
      </c>
      <c r="K53" s="2287">
        <v>42661</v>
      </c>
      <c r="L53" s="2287">
        <v>39918</v>
      </c>
      <c r="M53" s="2287">
        <v>40386</v>
      </c>
      <c r="N53" s="2287">
        <v>38327</v>
      </c>
      <c r="O53" s="2287">
        <v>39017</v>
      </c>
      <c r="P53" s="2287">
        <v>39417</v>
      </c>
      <c r="Q53" s="2287">
        <v>43854</v>
      </c>
      <c r="R53" s="2287">
        <v>43418</v>
      </c>
      <c r="S53" s="2277">
        <v>48806</v>
      </c>
      <c r="T53" s="2277">
        <v>48220</v>
      </c>
      <c r="U53" s="2278">
        <v>47233</v>
      </c>
    </row>
    <row r="54" spans="1:21" ht="13.5" customHeight="1">
      <c r="A54" s="2240"/>
      <c r="B54" s="2277">
        <v>501</v>
      </c>
      <c r="C54" s="2256" t="s">
        <v>2129</v>
      </c>
      <c r="D54" s="2273">
        <v>67897</v>
      </c>
      <c r="E54" s="2286">
        <v>69035</v>
      </c>
      <c r="F54" s="2286">
        <v>67968</v>
      </c>
      <c r="G54" s="2286">
        <v>67604</v>
      </c>
      <c r="H54" s="2286">
        <v>63303</v>
      </c>
      <c r="I54" s="2287">
        <v>59895</v>
      </c>
      <c r="J54" s="2287">
        <v>58050</v>
      </c>
      <c r="K54" s="2287">
        <v>56589</v>
      </c>
      <c r="L54" s="2287">
        <v>55318</v>
      </c>
      <c r="M54" s="2287">
        <v>57654</v>
      </c>
      <c r="N54" s="2287">
        <v>55839</v>
      </c>
      <c r="O54" s="2287">
        <v>54286</v>
      </c>
      <c r="P54" s="2287">
        <v>54337</v>
      </c>
      <c r="Q54" s="2287">
        <v>53381</v>
      </c>
      <c r="R54" s="2287">
        <v>52586</v>
      </c>
      <c r="S54" s="2277">
        <v>52157</v>
      </c>
      <c r="T54" s="2277">
        <v>53515</v>
      </c>
      <c r="U54" s="2278">
        <v>52021</v>
      </c>
    </row>
    <row r="55" spans="1:21" ht="13.5" customHeight="1">
      <c r="A55" s="2240" t="s">
        <v>2126</v>
      </c>
      <c r="B55" s="2277"/>
      <c r="C55" s="2296" t="s">
        <v>449</v>
      </c>
      <c r="D55" s="2289">
        <v>689165</v>
      </c>
      <c r="E55" s="2290">
        <v>687978</v>
      </c>
      <c r="F55" s="2290">
        <v>664024</v>
      </c>
      <c r="G55" s="2290">
        <v>662468</v>
      </c>
      <c r="H55" s="2290">
        <v>661909</v>
      </c>
      <c r="I55" s="2291">
        <v>614348</v>
      </c>
      <c r="J55" s="2291">
        <v>611039</v>
      </c>
      <c r="K55" s="2291">
        <v>575287</v>
      </c>
      <c r="L55" s="2291">
        <v>548703</v>
      </c>
      <c r="M55" s="2291">
        <v>555843</v>
      </c>
      <c r="N55" s="2291">
        <v>558312</v>
      </c>
      <c r="O55" s="2291">
        <v>567619</v>
      </c>
      <c r="P55" s="2291">
        <v>583926</v>
      </c>
      <c r="Q55" s="2291">
        <v>589129</v>
      </c>
      <c r="R55" s="2291">
        <v>602813</v>
      </c>
      <c r="S55" s="2292">
        <v>596929</v>
      </c>
      <c r="T55" s="2292">
        <v>618370</v>
      </c>
      <c r="U55" s="2293">
        <v>612615</v>
      </c>
    </row>
    <row r="56" spans="1:21" ht="13.5" customHeight="1">
      <c r="A56" s="2240"/>
      <c r="B56" s="2277">
        <v>209</v>
      </c>
      <c r="C56" s="2256" t="s">
        <v>2130</v>
      </c>
      <c r="D56" s="2273">
        <v>325507</v>
      </c>
      <c r="E56" s="2286">
        <v>334497</v>
      </c>
      <c r="F56" s="2286">
        <v>321669</v>
      </c>
      <c r="G56" s="2286">
        <v>322805</v>
      </c>
      <c r="H56" s="2286">
        <v>322822</v>
      </c>
      <c r="I56" s="2287">
        <v>300731</v>
      </c>
      <c r="J56" s="2287">
        <v>297664</v>
      </c>
      <c r="K56" s="2287">
        <v>282588</v>
      </c>
      <c r="L56" s="2287">
        <v>272800</v>
      </c>
      <c r="M56" s="2287">
        <v>275219</v>
      </c>
      <c r="N56" s="2287">
        <v>273577</v>
      </c>
      <c r="O56" s="2287">
        <v>279554</v>
      </c>
      <c r="P56" s="2287">
        <v>287841</v>
      </c>
      <c r="Q56" s="2287">
        <v>280891</v>
      </c>
      <c r="R56" s="2287">
        <v>285788</v>
      </c>
      <c r="S56" s="2277">
        <v>281989</v>
      </c>
      <c r="T56" s="2277">
        <v>286720</v>
      </c>
      <c r="U56" s="2278">
        <v>283786</v>
      </c>
    </row>
    <row r="57" spans="1:21" ht="13.5" customHeight="1">
      <c r="A57" s="2240"/>
      <c r="B57" s="2277">
        <v>222</v>
      </c>
      <c r="C57" s="2256" t="s">
        <v>666</v>
      </c>
      <c r="D57" s="2273">
        <v>99337</v>
      </c>
      <c r="E57" s="2286">
        <v>105126</v>
      </c>
      <c r="F57" s="2286">
        <v>95117</v>
      </c>
      <c r="G57" s="2286">
        <v>93283</v>
      </c>
      <c r="H57" s="2286">
        <v>95206</v>
      </c>
      <c r="I57" s="2287">
        <v>88873</v>
      </c>
      <c r="J57" s="2287">
        <v>84771</v>
      </c>
      <c r="K57" s="2287">
        <v>79100</v>
      </c>
      <c r="L57" s="2287">
        <v>68049</v>
      </c>
      <c r="M57" s="2287">
        <v>72974</v>
      </c>
      <c r="N57" s="2287">
        <v>79664</v>
      </c>
      <c r="O57" s="2287">
        <v>82149</v>
      </c>
      <c r="P57" s="2287">
        <v>81713</v>
      </c>
      <c r="Q57" s="2287">
        <v>80943</v>
      </c>
      <c r="R57" s="2287">
        <v>76172</v>
      </c>
      <c r="S57" s="2277">
        <v>75548</v>
      </c>
      <c r="T57" s="2277">
        <v>80171</v>
      </c>
      <c r="U57" s="2278">
        <v>80544</v>
      </c>
    </row>
    <row r="58" spans="1:21" ht="13.5" customHeight="1">
      <c r="A58" s="2240"/>
      <c r="B58" s="2277">
        <v>225</v>
      </c>
      <c r="C58" s="2256" t="s">
        <v>474</v>
      </c>
      <c r="D58" s="2273">
        <v>145454</v>
      </c>
      <c r="E58" s="2286">
        <v>134430</v>
      </c>
      <c r="F58" s="2286">
        <v>133685</v>
      </c>
      <c r="G58" s="2286">
        <v>132904</v>
      </c>
      <c r="H58" s="2286">
        <v>129185</v>
      </c>
      <c r="I58" s="2287">
        <v>120185</v>
      </c>
      <c r="J58" s="2287">
        <v>126567</v>
      </c>
      <c r="K58" s="2287">
        <v>119236</v>
      </c>
      <c r="L58" s="2287">
        <v>117276</v>
      </c>
      <c r="M58" s="2287">
        <v>120309</v>
      </c>
      <c r="N58" s="2287">
        <v>119837</v>
      </c>
      <c r="O58" s="2287">
        <v>119466</v>
      </c>
      <c r="P58" s="2287">
        <v>126268</v>
      </c>
      <c r="Q58" s="2287">
        <v>138341</v>
      </c>
      <c r="R58" s="2287">
        <v>146006</v>
      </c>
      <c r="S58" s="2277">
        <v>153342</v>
      </c>
      <c r="T58" s="2277">
        <v>157923</v>
      </c>
      <c r="U58" s="2278">
        <v>156106</v>
      </c>
    </row>
    <row r="59" spans="1:21" ht="13.5" customHeight="1">
      <c r="A59" s="2240"/>
      <c r="B59" s="2277">
        <v>585</v>
      </c>
      <c r="C59" s="2256" t="s">
        <v>475</v>
      </c>
      <c r="D59" s="2273">
        <v>68953</v>
      </c>
      <c r="E59" s="2286">
        <v>65842</v>
      </c>
      <c r="F59" s="2286">
        <v>64937</v>
      </c>
      <c r="G59" s="2286">
        <v>65025</v>
      </c>
      <c r="H59" s="2286">
        <v>66653</v>
      </c>
      <c r="I59" s="2287">
        <v>60096</v>
      </c>
      <c r="J59" s="2287">
        <v>58968</v>
      </c>
      <c r="K59" s="2287">
        <v>54786</v>
      </c>
      <c r="L59" s="2287">
        <v>52443</v>
      </c>
      <c r="M59" s="2287">
        <v>50463</v>
      </c>
      <c r="N59" s="2287">
        <v>49702</v>
      </c>
      <c r="O59" s="2287">
        <v>50949</v>
      </c>
      <c r="P59" s="2287">
        <v>50525</v>
      </c>
      <c r="Q59" s="2287">
        <v>50672</v>
      </c>
      <c r="R59" s="2287">
        <v>49098</v>
      </c>
      <c r="S59" s="2277">
        <v>49386</v>
      </c>
      <c r="T59" s="2277">
        <v>53367</v>
      </c>
      <c r="U59" s="2278">
        <v>52209</v>
      </c>
    </row>
    <row r="60" spans="1:21" ht="13.5" customHeight="1">
      <c r="A60" s="2240"/>
      <c r="B60" s="2277">
        <v>586</v>
      </c>
      <c r="C60" s="2280" t="s">
        <v>667</v>
      </c>
      <c r="D60" s="2281">
        <v>49914</v>
      </c>
      <c r="E60" s="2294">
        <v>48083</v>
      </c>
      <c r="F60" s="2294">
        <v>48616</v>
      </c>
      <c r="G60" s="2294">
        <v>48451</v>
      </c>
      <c r="H60" s="2294">
        <v>48043</v>
      </c>
      <c r="I60" s="2295">
        <v>44463</v>
      </c>
      <c r="J60" s="2295">
        <v>43069</v>
      </c>
      <c r="K60" s="2295">
        <v>39577</v>
      </c>
      <c r="L60" s="2295">
        <v>38135</v>
      </c>
      <c r="M60" s="2295">
        <v>36878</v>
      </c>
      <c r="N60" s="2295">
        <v>35532</v>
      </c>
      <c r="O60" s="2295">
        <v>35501</v>
      </c>
      <c r="P60" s="2295">
        <v>37579</v>
      </c>
      <c r="Q60" s="2295">
        <v>38282</v>
      </c>
      <c r="R60" s="2295">
        <v>45749</v>
      </c>
      <c r="S60" s="2284">
        <v>36664</v>
      </c>
      <c r="T60" s="2284">
        <v>40189</v>
      </c>
      <c r="U60" s="2285">
        <v>39970</v>
      </c>
    </row>
    <row r="61" spans="1:21" ht="13.5" customHeight="1">
      <c r="A61" s="2240" t="s">
        <v>2126</v>
      </c>
      <c r="B61" s="2277"/>
      <c r="C61" s="2256" t="s">
        <v>450</v>
      </c>
      <c r="D61" s="2273">
        <v>409290</v>
      </c>
      <c r="E61" s="2286">
        <v>407233</v>
      </c>
      <c r="F61" s="2286">
        <v>402352</v>
      </c>
      <c r="G61" s="2286">
        <v>396253</v>
      </c>
      <c r="H61" s="2286">
        <v>395237</v>
      </c>
      <c r="I61" s="2287">
        <v>382633</v>
      </c>
      <c r="J61" s="2287">
        <v>385444</v>
      </c>
      <c r="K61" s="2287">
        <v>354586</v>
      </c>
      <c r="L61" s="2287">
        <v>330015</v>
      </c>
      <c r="M61" s="2287">
        <v>341956</v>
      </c>
      <c r="N61" s="2287">
        <v>337217</v>
      </c>
      <c r="O61" s="2287">
        <v>277011</v>
      </c>
      <c r="P61" s="2287">
        <v>364135</v>
      </c>
      <c r="Q61" s="2287">
        <v>352963</v>
      </c>
      <c r="R61" s="2287">
        <v>365138</v>
      </c>
      <c r="S61" s="2277">
        <v>369634</v>
      </c>
      <c r="T61" s="2277">
        <v>379910</v>
      </c>
      <c r="U61" s="2278">
        <v>370698</v>
      </c>
    </row>
    <row r="62" spans="1:21" ht="13.5" customHeight="1">
      <c r="A62" s="2240"/>
      <c r="B62" s="2277">
        <v>221</v>
      </c>
      <c r="C62" s="2256" t="s">
        <v>668</v>
      </c>
      <c r="D62" s="2273">
        <v>159684</v>
      </c>
      <c r="E62" s="2286">
        <v>157974</v>
      </c>
      <c r="F62" s="2286">
        <v>157140</v>
      </c>
      <c r="G62" s="2286">
        <v>147203</v>
      </c>
      <c r="H62" s="2286">
        <v>150407</v>
      </c>
      <c r="I62" s="2287">
        <v>148182</v>
      </c>
      <c r="J62" s="2287">
        <v>146719</v>
      </c>
      <c r="K62" s="2287">
        <v>139216</v>
      </c>
      <c r="L62" s="2287">
        <v>132779</v>
      </c>
      <c r="M62" s="2287">
        <v>138167</v>
      </c>
      <c r="N62" s="2287">
        <v>113007</v>
      </c>
      <c r="O62" s="2287">
        <v>51300</v>
      </c>
      <c r="P62" s="2287">
        <v>136708</v>
      </c>
      <c r="Q62" s="2287">
        <v>132465</v>
      </c>
      <c r="R62" s="2287">
        <v>138235</v>
      </c>
      <c r="S62" s="2277">
        <v>143120</v>
      </c>
      <c r="T62" s="2277">
        <v>149656</v>
      </c>
      <c r="U62" s="2278">
        <v>148515</v>
      </c>
    </row>
    <row r="63" spans="1:21" ht="13.5" customHeight="1">
      <c r="A63" s="2240"/>
      <c r="B63" s="2277">
        <v>223</v>
      </c>
      <c r="C63" s="2256" t="s">
        <v>476</v>
      </c>
      <c r="D63" s="2273">
        <v>249606</v>
      </c>
      <c r="E63" s="2286">
        <v>249259</v>
      </c>
      <c r="F63" s="2286">
        <v>245212</v>
      </c>
      <c r="G63" s="2286">
        <v>249050</v>
      </c>
      <c r="H63" s="2286">
        <v>244830</v>
      </c>
      <c r="I63" s="2287">
        <v>234451</v>
      </c>
      <c r="J63" s="2287">
        <v>238725</v>
      </c>
      <c r="K63" s="2287">
        <v>215370</v>
      </c>
      <c r="L63" s="2287">
        <v>197236</v>
      </c>
      <c r="M63" s="2287">
        <v>203789</v>
      </c>
      <c r="N63" s="2287">
        <v>224210</v>
      </c>
      <c r="O63" s="2287">
        <v>225711</v>
      </c>
      <c r="P63" s="2287">
        <v>227427</v>
      </c>
      <c r="Q63" s="2287">
        <v>220498</v>
      </c>
      <c r="R63" s="2287">
        <v>226903</v>
      </c>
      <c r="S63" s="2277">
        <v>226514</v>
      </c>
      <c r="T63" s="2277">
        <v>230254</v>
      </c>
      <c r="U63" s="2278">
        <v>222183</v>
      </c>
    </row>
    <row r="64" spans="1:21" ht="13.5" customHeight="1">
      <c r="A64" s="2240" t="s">
        <v>2126</v>
      </c>
      <c r="B64" s="2277"/>
      <c r="C64" s="2296" t="s">
        <v>451</v>
      </c>
      <c r="D64" s="2289">
        <v>570238</v>
      </c>
      <c r="E64" s="2290">
        <v>553571</v>
      </c>
      <c r="F64" s="2290">
        <v>524518</v>
      </c>
      <c r="G64" s="2290">
        <v>517140</v>
      </c>
      <c r="H64" s="2290">
        <v>511827</v>
      </c>
      <c r="I64" s="2291">
        <v>484365</v>
      </c>
      <c r="J64" s="2291">
        <v>471525</v>
      </c>
      <c r="K64" s="2291">
        <v>448828</v>
      </c>
      <c r="L64" s="2291">
        <v>430858</v>
      </c>
      <c r="M64" s="2291">
        <v>444041</v>
      </c>
      <c r="N64" s="2291">
        <v>428974</v>
      </c>
      <c r="O64" s="2291">
        <v>429688</v>
      </c>
      <c r="P64" s="2291">
        <v>433013</v>
      </c>
      <c r="Q64" s="2291">
        <v>426976</v>
      </c>
      <c r="R64" s="2291">
        <v>431777</v>
      </c>
      <c r="S64" s="2292">
        <v>430003</v>
      </c>
      <c r="T64" s="2292">
        <v>433847</v>
      </c>
      <c r="U64" s="2293">
        <v>433977</v>
      </c>
    </row>
    <row r="65" spans="1:48" ht="13.5" customHeight="1">
      <c r="A65" s="2240"/>
      <c r="B65" s="2277">
        <v>205</v>
      </c>
      <c r="C65" s="2256" t="s">
        <v>2131</v>
      </c>
      <c r="D65" s="2273">
        <v>237651</v>
      </c>
      <c r="E65" s="2286">
        <v>220982</v>
      </c>
      <c r="F65" s="2286">
        <v>199947</v>
      </c>
      <c r="G65" s="2286">
        <v>200777</v>
      </c>
      <c r="H65" s="2286">
        <v>204260</v>
      </c>
      <c r="I65" s="2287">
        <v>192724</v>
      </c>
      <c r="J65" s="2287">
        <v>182677</v>
      </c>
      <c r="K65" s="2287">
        <v>169436</v>
      </c>
      <c r="L65" s="2287">
        <v>166694</v>
      </c>
      <c r="M65" s="2287">
        <v>170553</v>
      </c>
      <c r="N65" s="2287">
        <v>158592</v>
      </c>
      <c r="O65" s="2287">
        <v>157675</v>
      </c>
      <c r="P65" s="2287">
        <v>158824</v>
      </c>
      <c r="Q65" s="2287">
        <v>156177</v>
      </c>
      <c r="R65" s="2287">
        <v>162894</v>
      </c>
      <c r="S65" s="2277">
        <v>150952</v>
      </c>
      <c r="T65" s="2277">
        <v>151214</v>
      </c>
      <c r="U65" s="2278">
        <v>150305</v>
      </c>
    </row>
    <row r="66" spans="1:48" ht="13.5" customHeight="1">
      <c r="A66" s="2240"/>
      <c r="B66" s="2277">
        <v>224</v>
      </c>
      <c r="C66" s="2256" t="s">
        <v>477</v>
      </c>
      <c r="D66" s="2273">
        <v>176124</v>
      </c>
      <c r="E66" s="2286">
        <v>178880</v>
      </c>
      <c r="F66" s="2286">
        <v>177157</v>
      </c>
      <c r="G66" s="2286">
        <v>170196</v>
      </c>
      <c r="H66" s="2286">
        <v>165955</v>
      </c>
      <c r="I66" s="2287">
        <v>154653</v>
      </c>
      <c r="J66" s="2287">
        <v>151096</v>
      </c>
      <c r="K66" s="2287">
        <v>147245</v>
      </c>
      <c r="L66" s="2287">
        <v>138798</v>
      </c>
      <c r="M66" s="2287">
        <v>147131</v>
      </c>
      <c r="N66" s="2287">
        <v>145669</v>
      </c>
      <c r="O66" s="2287">
        <v>141154</v>
      </c>
      <c r="P66" s="2287">
        <v>144316</v>
      </c>
      <c r="Q66" s="2287">
        <v>142421</v>
      </c>
      <c r="R66" s="2287">
        <v>145749</v>
      </c>
      <c r="S66" s="2277">
        <v>145465</v>
      </c>
      <c r="T66" s="2277">
        <v>148469</v>
      </c>
      <c r="U66" s="2278">
        <v>150049</v>
      </c>
    </row>
    <row r="67" spans="1:48" ht="13.5" customHeight="1" thickBot="1">
      <c r="A67" s="2240"/>
      <c r="B67" s="2277">
        <v>226</v>
      </c>
      <c r="C67" s="2263" t="s">
        <v>478</v>
      </c>
      <c r="D67" s="2297">
        <v>156463</v>
      </c>
      <c r="E67" s="2298">
        <v>153709</v>
      </c>
      <c r="F67" s="2298">
        <v>147414</v>
      </c>
      <c r="G67" s="2298">
        <v>146167</v>
      </c>
      <c r="H67" s="2298">
        <v>141612</v>
      </c>
      <c r="I67" s="2299">
        <v>136988</v>
      </c>
      <c r="J67" s="2299">
        <v>137752</v>
      </c>
      <c r="K67" s="2299">
        <v>132147</v>
      </c>
      <c r="L67" s="2299">
        <v>125366</v>
      </c>
      <c r="M67" s="2299">
        <v>126357</v>
      </c>
      <c r="N67" s="2299">
        <v>124713</v>
      </c>
      <c r="O67" s="2299">
        <v>130859</v>
      </c>
      <c r="P67" s="2299">
        <v>129873</v>
      </c>
      <c r="Q67" s="2299">
        <v>128378</v>
      </c>
      <c r="R67" s="2299">
        <v>123134</v>
      </c>
      <c r="S67" s="2300">
        <v>133586</v>
      </c>
      <c r="T67" s="2300">
        <v>134164</v>
      </c>
      <c r="U67" s="2301">
        <v>133623</v>
      </c>
    </row>
    <row r="68" spans="1:48">
      <c r="A68" s="2240"/>
      <c r="B68" s="2240"/>
      <c r="C68" s="2303" t="s">
        <v>2122</v>
      </c>
    </row>
    <row r="69" spans="1:48" s="2240" customFormat="1">
      <c r="B69" s="2277"/>
      <c r="C69" s="2304" t="s">
        <v>1066</v>
      </c>
      <c r="D69" s="2305">
        <f>D18+D20+D21+D22+D24+D25+D26+D30+D37+D65+D66+D67</f>
        <v>12476981</v>
      </c>
      <c r="E69" s="2305">
        <f t="shared" ref="E69:U69" si="0">E18+E20+E21+E22+E24+E25+E26+E30+E37+E65+E66+E67</f>
        <v>11957366</v>
      </c>
      <c r="F69" s="2305">
        <f t="shared" si="0"/>
        <v>12066076</v>
      </c>
      <c r="G69" s="2305">
        <f t="shared" si="0"/>
        <v>12146214</v>
      </c>
      <c r="H69" s="2305">
        <f t="shared" si="0"/>
        <v>12449159</v>
      </c>
      <c r="I69" s="2305">
        <f t="shared" si="0"/>
        <v>12365036</v>
      </c>
      <c r="J69" s="2305">
        <f t="shared" si="0"/>
        <v>12457163</v>
      </c>
      <c r="K69" s="2305">
        <f t="shared" si="0"/>
        <v>12121142</v>
      </c>
      <c r="L69" s="2305">
        <f t="shared" si="0"/>
        <v>11586289</v>
      </c>
      <c r="M69" s="2305">
        <f t="shared" si="0"/>
        <v>12333527</v>
      </c>
      <c r="N69" s="2305">
        <f t="shared" si="0"/>
        <v>12428315</v>
      </c>
      <c r="O69" s="2305">
        <f t="shared" si="0"/>
        <v>12508269</v>
      </c>
      <c r="P69" s="2305">
        <f t="shared" si="0"/>
        <v>12612266</v>
      </c>
      <c r="Q69" s="2305">
        <f t="shared" si="0"/>
        <v>12753157</v>
      </c>
      <c r="R69" s="2305">
        <f t="shared" si="0"/>
        <v>12939269</v>
      </c>
      <c r="S69" s="2305">
        <f t="shared" si="0"/>
        <v>12963372</v>
      </c>
      <c r="T69" s="2305">
        <f t="shared" si="0"/>
        <v>13205741</v>
      </c>
      <c r="U69" s="2305">
        <f t="shared" si="0"/>
        <v>13248823</v>
      </c>
      <c r="V69" s="2306"/>
      <c r="W69" s="2306"/>
      <c r="X69" s="2306"/>
      <c r="Y69" s="2306"/>
      <c r="Z69" s="2306"/>
      <c r="AA69" s="2306"/>
      <c r="AB69" s="2306"/>
      <c r="AC69" s="2306"/>
      <c r="AD69" s="2306"/>
      <c r="AE69" s="2306"/>
      <c r="AF69" s="2306"/>
      <c r="AG69" s="2306"/>
      <c r="AH69" s="2306"/>
      <c r="AJ69" s="2307"/>
      <c r="AK69" s="2307"/>
      <c r="AL69" s="2307"/>
      <c r="AM69" s="2307"/>
      <c r="AN69" s="2307"/>
      <c r="AO69" s="2307"/>
      <c r="AP69" s="2307"/>
      <c r="AQ69" s="2307"/>
      <c r="AR69" s="2307"/>
      <c r="AS69" s="2307"/>
      <c r="AT69" s="2307"/>
      <c r="AU69" s="2307"/>
      <c r="AV69" s="2307"/>
    </row>
    <row r="70" spans="1:48" s="2240" customFormat="1">
      <c r="B70" s="2277"/>
      <c r="D70" s="2306"/>
      <c r="E70" s="2306"/>
      <c r="F70" s="2306"/>
      <c r="G70" s="2306"/>
      <c r="H70" s="2306"/>
      <c r="I70" s="2306"/>
      <c r="J70" s="2306"/>
      <c r="K70" s="2306"/>
      <c r="L70" s="2306"/>
      <c r="M70" s="2306"/>
      <c r="N70" s="2306"/>
      <c r="O70" s="2306"/>
      <c r="P70" s="2306"/>
      <c r="Q70" s="2306"/>
      <c r="R70" s="2306"/>
      <c r="S70" s="2306"/>
      <c r="T70" s="2306"/>
      <c r="U70" s="2306"/>
      <c r="V70" s="2306"/>
      <c r="W70" s="2306"/>
      <c r="X70" s="2306"/>
      <c r="Y70" s="2306"/>
      <c r="Z70" s="2306"/>
      <c r="AA70" s="2306"/>
      <c r="AB70" s="2306"/>
      <c r="AC70" s="2306"/>
      <c r="AD70" s="2306"/>
      <c r="AE70" s="2306"/>
      <c r="AF70" s="2306"/>
      <c r="AG70" s="2306"/>
      <c r="AH70" s="2306"/>
      <c r="AJ70" s="2307"/>
      <c r="AK70" s="2307"/>
      <c r="AL70" s="2307"/>
      <c r="AM70" s="2307"/>
      <c r="AN70" s="2307"/>
      <c r="AO70" s="2307"/>
      <c r="AP70" s="2307"/>
      <c r="AQ70" s="2307"/>
      <c r="AR70" s="2307"/>
      <c r="AS70" s="2307"/>
      <c r="AT70" s="2307"/>
      <c r="AU70" s="2307"/>
      <c r="AV70" s="2307"/>
    </row>
    <row r="71" spans="1:48" s="2240" customFormat="1">
      <c r="B71" s="2277"/>
      <c r="D71" s="2306"/>
      <c r="E71" s="2306"/>
      <c r="F71" s="2306"/>
      <c r="G71" s="2306"/>
      <c r="H71" s="2306"/>
      <c r="I71" s="2306"/>
      <c r="J71" s="2306"/>
      <c r="K71" s="2306"/>
      <c r="L71" s="2306"/>
      <c r="M71" s="2306"/>
      <c r="N71" s="2306"/>
      <c r="O71" s="2306"/>
      <c r="P71" s="2306"/>
      <c r="Q71" s="2306"/>
      <c r="R71" s="2306"/>
      <c r="S71" s="2306"/>
      <c r="T71" s="2306"/>
      <c r="U71" s="2306"/>
      <c r="V71" s="2306"/>
      <c r="W71" s="2306"/>
      <c r="X71" s="2306"/>
      <c r="Y71" s="2306"/>
      <c r="Z71" s="2306"/>
      <c r="AA71" s="2306"/>
      <c r="AB71" s="2306"/>
      <c r="AC71" s="2306"/>
      <c r="AD71" s="2306"/>
      <c r="AE71" s="2306"/>
      <c r="AF71" s="2306"/>
      <c r="AG71" s="2306"/>
      <c r="AH71" s="2306"/>
      <c r="AJ71" s="2307"/>
      <c r="AK71" s="2307"/>
      <c r="AL71" s="2307"/>
      <c r="AM71" s="2307"/>
      <c r="AN71" s="2307"/>
      <c r="AO71" s="2307"/>
      <c r="AP71" s="2307"/>
      <c r="AQ71" s="2307"/>
      <c r="AR71" s="2307"/>
      <c r="AS71" s="2307"/>
      <c r="AT71" s="2307"/>
      <c r="AU71" s="2307"/>
      <c r="AV71" s="2307"/>
    </row>
    <row r="72" spans="1:48" s="2240" customFormat="1">
      <c r="B72" s="2277"/>
      <c r="D72" s="2306"/>
      <c r="E72" s="2306"/>
      <c r="F72" s="2306"/>
      <c r="G72" s="2306"/>
      <c r="H72" s="2306"/>
      <c r="I72" s="2306"/>
      <c r="J72" s="2306"/>
      <c r="K72" s="2306"/>
      <c r="L72" s="2306"/>
      <c r="M72" s="2306"/>
      <c r="N72" s="2306"/>
      <c r="O72" s="2306"/>
      <c r="P72" s="2306"/>
      <c r="Q72" s="2306"/>
      <c r="R72" s="2306"/>
      <c r="S72" s="2306"/>
      <c r="T72" s="2306"/>
      <c r="U72" s="2306"/>
      <c r="V72" s="2306"/>
      <c r="W72" s="2306"/>
      <c r="X72" s="2306"/>
      <c r="Y72" s="2306"/>
      <c r="Z72" s="2306"/>
      <c r="AA72" s="2306"/>
      <c r="AB72" s="2306"/>
      <c r="AC72" s="2306"/>
      <c r="AD72" s="2306"/>
      <c r="AE72" s="2306"/>
      <c r="AF72" s="2306"/>
      <c r="AG72" s="2306"/>
      <c r="AH72" s="2306"/>
      <c r="AJ72" s="2307"/>
      <c r="AK72" s="2307"/>
      <c r="AL72" s="2307"/>
      <c r="AM72" s="2307"/>
      <c r="AN72" s="2307"/>
      <c r="AO72" s="2307"/>
      <c r="AP72" s="2307"/>
      <c r="AQ72" s="2307"/>
      <c r="AR72" s="2307"/>
      <c r="AS72" s="2307"/>
      <c r="AT72" s="2307"/>
      <c r="AU72" s="2307"/>
      <c r="AV72" s="2307"/>
    </row>
    <row r="73" spans="1:48" s="2240" customFormat="1">
      <c r="B73" s="2277"/>
      <c r="D73" s="2306"/>
      <c r="E73" s="2306"/>
      <c r="F73" s="2306"/>
      <c r="G73" s="2306"/>
      <c r="H73" s="2306"/>
      <c r="I73" s="2306"/>
      <c r="J73" s="2306"/>
      <c r="K73" s="2306"/>
      <c r="L73" s="2306"/>
      <c r="M73" s="2306"/>
      <c r="N73" s="2306"/>
      <c r="O73" s="2306"/>
      <c r="P73" s="2306" t="s">
        <v>2125</v>
      </c>
      <c r="Q73" s="2306"/>
      <c r="R73" s="2306"/>
      <c r="S73" s="2306"/>
      <c r="T73" s="2306"/>
      <c r="U73" s="2306"/>
      <c r="V73" s="2306"/>
      <c r="W73" s="2306"/>
      <c r="X73" s="2306"/>
      <c r="Y73" s="2306"/>
      <c r="Z73" s="2306"/>
      <c r="AA73" s="2306"/>
      <c r="AB73" s="2306"/>
      <c r="AC73" s="2306"/>
      <c r="AD73" s="2306"/>
      <c r="AE73" s="2306"/>
      <c r="AF73" s="2306"/>
      <c r="AG73" s="2306"/>
      <c r="AH73" s="2306"/>
      <c r="AJ73" s="2307"/>
      <c r="AK73" s="2307"/>
      <c r="AL73" s="2307"/>
      <c r="AM73" s="2307"/>
      <c r="AN73" s="2307"/>
      <c r="AO73" s="2307"/>
      <c r="AP73" s="2307"/>
      <c r="AQ73" s="2307"/>
      <c r="AR73" s="2307"/>
      <c r="AS73" s="2307"/>
      <c r="AT73" s="2307"/>
      <c r="AU73" s="2307"/>
      <c r="AV73" s="2307"/>
    </row>
    <row r="74" spans="1:48" s="2240" customFormat="1">
      <c r="B74" s="2277"/>
      <c r="D74" s="2306"/>
      <c r="E74" s="2306"/>
      <c r="F74" s="2306"/>
      <c r="G74" s="2306"/>
      <c r="H74" s="2306"/>
      <c r="I74" s="2306"/>
      <c r="J74" s="2306"/>
      <c r="K74" s="2306"/>
      <c r="L74" s="2306"/>
      <c r="M74" s="2306"/>
      <c r="N74" s="2306"/>
      <c r="O74" s="2306"/>
      <c r="P74" s="2306"/>
      <c r="Q74" s="2306"/>
      <c r="R74" s="2306"/>
      <c r="S74" s="2306"/>
      <c r="T74" s="2306"/>
      <c r="U74" s="2306"/>
      <c r="V74" s="2306"/>
      <c r="W74" s="2306"/>
      <c r="X74" s="2306"/>
      <c r="Y74" s="2306"/>
      <c r="Z74" s="2306"/>
      <c r="AA74" s="2306"/>
      <c r="AB74" s="2306"/>
      <c r="AC74" s="2306"/>
      <c r="AD74" s="2306"/>
      <c r="AE74" s="2306"/>
      <c r="AF74" s="2306"/>
      <c r="AG74" s="2306"/>
      <c r="AH74" s="2306"/>
      <c r="AJ74" s="2307"/>
      <c r="AK74" s="2307"/>
      <c r="AL74" s="2307"/>
      <c r="AM74" s="2307"/>
      <c r="AN74" s="2307"/>
      <c r="AO74" s="2307"/>
      <c r="AP74" s="2307"/>
      <c r="AQ74" s="2307"/>
      <c r="AR74" s="2307"/>
      <c r="AS74" s="2307"/>
      <c r="AT74" s="2307"/>
      <c r="AU74" s="2307"/>
      <c r="AV74" s="2307"/>
    </row>
    <row r="75" spans="1:48" s="2240" customFormat="1">
      <c r="B75" s="2277"/>
      <c r="D75" s="2306"/>
      <c r="E75" s="2306"/>
      <c r="F75" s="2306"/>
      <c r="G75" s="2306"/>
      <c r="H75" s="2306"/>
      <c r="I75" s="2306"/>
      <c r="J75" s="2306"/>
      <c r="K75" s="2306"/>
      <c r="L75" s="2306"/>
      <c r="M75" s="2306"/>
      <c r="N75" s="2306"/>
      <c r="O75" s="2306"/>
      <c r="P75" s="2306"/>
      <c r="Q75" s="2306"/>
      <c r="R75" s="2306"/>
      <c r="S75" s="2306"/>
      <c r="T75" s="2306"/>
      <c r="U75" s="2306"/>
      <c r="V75" s="2306"/>
      <c r="W75" s="2306"/>
      <c r="X75" s="2306"/>
      <c r="Y75" s="2306"/>
      <c r="Z75" s="2306"/>
      <c r="AA75" s="2306"/>
      <c r="AB75" s="2306"/>
      <c r="AC75" s="2306"/>
      <c r="AD75" s="2306"/>
      <c r="AE75" s="2306"/>
      <c r="AF75" s="2306"/>
      <c r="AG75" s="2306"/>
      <c r="AH75" s="2306"/>
      <c r="AJ75" s="2307"/>
      <c r="AK75" s="2307"/>
      <c r="AL75" s="2307"/>
      <c r="AM75" s="2307"/>
      <c r="AN75" s="2307"/>
      <c r="AO75" s="2307"/>
      <c r="AP75" s="2307"/>
      <c r="AQ75" s="2307"/>
      <c r="AR75" s="2307"/>
      <c r="AS75" s="2307"/>
      <c r="AT75" s="2307"/>
      <c r="AU75" s="2307"/>
      <c r="AV75" s="2307"/>
    </row>
    <row r="76" spans="1:48" s="2240" customFormat="1">
      <c r="B76" s="2277"/>
      <c r="D76" s="2306"/>
      <c r="E76" s="2306"/>
      <c r="F76" s="2306"/>
      <c r="G76" s="2306"/>
      <c r="H76" s="2306"/>
      <c r="I76" s="2306"/>
      <c r="J76" s="2306"/>
      <c r="K76" s="2306"/>
      <c r="L76" s="2306"/>
      <c r="M76" s="2306"/>
      <c r="N76" s="2306"/>
      <c r="O76" s="2306"/>
      <c r="P76" s="2306"/>
      <c r="Q76" s="2306"/>
      <c r="R76" s="2306"/>
      <c r="S76" s="2306"/>
      <c r="T76" s="2306"/>
      <c r="U76" s="2306"/>
      <c r="V76" s="2306"/>
      <c r="W76" s="2306"/>
      <c r="X76" s="2306"/>
      <c r="Y76" s="2306"/>
      <c r="Z76" s="2306"/>
      <c r="AA76" s="2306"/>
      <c r="AB76" s="2306"/>
      <c r="AC76" s="2306"/>
      <c r="AD76" s="2306"/>
      <c r="AE76" s="2306"/>
      <c r="AF76" s="2306"/>
      <c r="AG76" s="2306"/>
      <c r="AH76" s="2306"/>
      <c r="AJ76" s="2307"/>
      <c r="AK76" s="2307"/>
      <c r="AL76" s="2307"/>
      <c r="AM76" s="2307"/>
      <c r="AN76" s="2307"/>
      <c r="AO76" s="2307"/>
      <c r="AP76" s="2307"/>
      <c r="AQ76" s="2307"/>
      <c r="AR76" s="2307"/>
      <c r="AS76" s="2307"/>
      <c r="AT76" s="2307"/>
      <c r="AU76" s="2307"/>
      <c r="AV76" s="2307"/>
    </row>
    <row r="77" spans="1:48" s="2240" customFormat="1">
      <c r="B77" s="2277"/>
      <c r="D77" s="2306"/>
      <c r="E77" s="2306"/>
      <c r="F77" s="2306"/>
      <c r="G77" s="2306"/>
      <c r="H77" s="2306"/>
      <c r="I77" s="2306"/>
      <c r="J77" s="2306"/>
      <c r="K77" s="2306"/>
      <c r="L77" s="2306"/>
      <c r="M77" s="2306"/>
      <c r="N77" s="2306"/>
      <c r="O77" s="2306"/>
      <c r="P77" s="2306"/>
      <c r="Q77" s="2306"/>
      <c r="R77" s="2306"/>
      <c r="S77" s="2306"/>
      <c r="T77" s="2306"/>
      <c r="U77" s="2306"/>
      <c r="V77" s="2306"/>
      <c r="W77" s="2306"/>
      <c r="X77" s="2306"/>
      <c r="Y77" s="2306"/>
      <c r="Z77" s="2306"/>
      <c r="AA77" s="2306"/>
      <c r="AB77" s="2306"/>
      <c r="AC77" s="2306"/>
      <c r="AD77" s="2306"/>
      <c r="AE77" s="2306"/>
      <c r="AF77" s="2306"/>
      <c r="AG77" s="2306"/>
      <c r="AH77" s="2306"/>
      <c r="AJ77" s="2307"/>
      <c r="AK77" s="2307"/>
      <c r="AL77" s="2307"/>
      <c r="AM77" s="2307"/>
      <c r="AN77" s="2307"/>
      <c r="AO77" s="2307"/>
      <c r="AP77" s="2307"/>
      <c r="AQ77" s="2307"/>
      <c r="AR77" s="2307"/>
      <c r="AS77" s="2307"/>
      <c r="AT77" s="2307"/>
      <c r="AU77" s="2307"/>
      <c r="AV77" s="2307"/>
    </row>
    <row r="78" spans="1:48" s="2240" customFormat="1">
      <c r="B78" s="2277"/>
      <c r="D78" s="2306"/>
      <c r="E78" s="2306"/>
      <c r="F78" s="2306"/>
      <c r="G78" s="2306"/>
      <c r="H78" s="2306"/>
      <c r="I78" s="2306"/>
      <c r="J78" s="2306"/>
      <c r="K78" s="2306"/>
      <c r="L78" s="2306"/>
      <c r="M78" s="2306"/>
      <c r="N78" s="2306"/>
      <c r="O78" s="2306"/>
      <c r="P78" s="2306"/>
      <c r="Q78" s="2306"/>
      <c r="R78" s="2306"/>
      <c r="S78" s="2306"/>
      <c r="T78" s="2306"/>
      <c r="U78" s="2306"/>
      <c r="V78" s="2306"/>
      <c r="W78" s="2306"/>
      <c r="X78" s="2306"/>
      <c r="Y78" s="2306"/>
      <c r="Z78" s="2306"/>
      <c r="AA78" s="2306"/>
      <c r="AB78" s="2306"/>
      <c r="AC78" s="2306"/>
      <c r="AD78" s="2306"/>
      <c r="AE78" s="2306"/>
      <c r="AF78" s="2306"/>
      <c r="AG78" s="2306"/>
      <c r="AH78" s="2306"/>
      <c r="AJ78" s="2307"/>
      <c r="AK78" s="2307"/>
      <c r="AL78" s="2307"/>
      <c r="AM78" s="2307"/>
      <c r="AN78" s="2307"/>
      <c r="AO78" s="2307"/>
      <c r="AP78" s="2307"/>
      <c r="AQ78" s="2307"/>
      <c r="AR78" s="2307"/>
      <c r="AS78" s="2307"/>
      <c r="AT78" s="2307"/>
      <c r="AU78" s="2307"/>
      <c r="AV78" s="2307"/>
    </row>
    <row r="79" spans="1:48" s="2240" customFormat="1">
      <c r="B79" s="2277"/>
      <c r="D79" s="2306"/>
      <c r="E79" s="2306"/>
      <c r="F79" s="2306"/>
      <c r="G79" s="2306"/>
      <c r="H79" s="2306"/>
      <c r="I79" s="2306"/>
      <c r="J79" s="2306"/>
      <c r="K79" s="2306"/>
      <c r="L79" s="2306"/>
      <c r="M79" s="2306"/>
      <c r="N79" s="2306"/>
      <c r="O79" s="2306"/>
      <c r="P79" s="2306"/>
      <c r="Q79" s="2306"/>
      <c r="R79" s="2306"/>
      <c r="S79" s="2306"/>
      <c r="T79" s="2306"/>
      <c r="U79" s="2306"/>
      <c r="V79" s="2306"/>
      <c r="W79" s="2306"/>
      <c r="X79" s="2306"/>
      <c r="Y79" s="2306"/>
      <c r="Z79" s="2306"/>
      <c r="AA79" s="2306"/>
      <c r="AB79" s="2306"/>
      <c r="AC79" s="2306"/>
      <c r="AD79" s="2306"/>
      <c r="AE79" s="2306"/>
      <c r="AF79" s="2306"/>
      <c r="AG79" s="2306"/>
      <c r="AH79" s="2306"/>
      <c r="AJ79" s="2307"/>
      <c r="AK79" s="2307"/>
      <c r="AL79" s="2307"/>
      <c r="AM79" s="2307"/>
      <c r="AN79" s="2307"/>
      <c r="AO79" s="2307"/>
      <c r="AP79" s="2307"/>
      <c r="AQ79" s="2307"/>
      <c r="AR79" s="2307"/>
      <c r="AS79" s="2307"/>
      <c r="AT79" s="2307"/>
      <c r="AU79" s="2307"/>
      <c r="AV79" s="2307"/>
    </row>
    <row r="80" spans="1:48" s="2240" customFormat="1">
      <c r="B80" s="2277"/>
      <c r="D80" s="2306"/>
      <c r="E80" s="2306"/>
      <c r="F80" s="2306"/>
      <c r="G80" s="2306"/>
      <c r="H80" s="2306"/>
      <c r="I80" s="2306"/>
      <c r="J80" s="2306"/>
      <c r="K80" s="2306"/>
      <c r="L80" s="2306"/>
      <c r="M80" s="2306"/>
      <c r="N80" s="2306"/>
      <c r="O80" s="2306"/>
      <c r="P80" s="2306"/>
      <c r="Q80" s="2306"/>
      <c r="R80" s="2306"/>
      <c r="S80" s="2306"/>
      <c r="T80" s="2306"/>
      <c r="U80" s="2306"/>
      <c r="V80" s="2306"/>
      <c r="W80" s="2306"/>
      <c r="X80" s="2306"/>
      <c r="Y80" s="2306"/>
      <c r="Z80" s="2306"/>
      <c r="AA80" s="2306"/>
      <c r="AB80" s="2306"/>
      <c r="AC80" s="2306"/>
      <c r="AD80" s="2306"/>
      <c r="AE80" s="2306"/>
      <c r="AF80" s="2306"/>
      <c r="AG80" s="2306"/>
      <c r="AH80" s="2306"/>
      <c r="AJ80" s="2307"/>
      <c r="AK80" s="2307"/>
      <c r="AL80" s="2307"/>
      <c r="AM80" s="2307"/>
      <c r="AN80" s="2307"/>
      <c r="AO80" s="2307"/>
      <c r="AP80" s="2307"/>
      <c r="AQ80" s="2307"/>
      <c r="AR80" s="2307"/>
      <c r="AS80" s="2307"/>
      <c r="AT80" s="2307"/>
      <c r="AU80" s="2307"/>
      <c r="AV80" s="2307"/>
    </row>
    <row r="81" spans="2:48" s="2240" customFormat="1">
      <c r="B81" s="2277"/>
      <c r="D81" s="2306"/>
      <c r="E81" s="2306"/>
      <c r="F81" s="2306"/>
      <c r="G81" s="2306"/>
      <c r="H81" s="2306"/>
      <c r="I81" s="2306"/>
      <c r="J81" s="2306"/>
      <c r="K81" s="2306"/>
      <c r="L81" s="2306"/>
      <c r="M81" s="2306"/>
      <c r="N81" s="2306"/>
      <c r="O81" s="2306"/>
      <c r="P81" s="2306"/>
      <c r="Q81" s="2306"/>
      <c r="R81" s="2306"/>
      <c r="S81" s="2306"/>
      <c r="T81" s="2306"/>
      <c r="U81" s="2306"/>
      <c r="V81" s="2306"/>
      <c r="W81" s="2306"/>
      <c r="X81" s="2306"/>
      <c r="Y81" s="2306"/>
      <c r="Z81" s="2306"/>
      <c r="AA81" s="2306"/>
      <c r="AB81" s="2306"/>
      <c r="AC81" s="2306"/>
      <c r="AD81" s="2306"/>
      <c r="AE81" s="2306"/>
      <c r="AF81" s="2306"/>
      <c r="AG81" s="2306"/>
      <c r="AH81" s="2306"/>
      <c r="AJ81" s="2307"/>
      <c r="AK81" s="2307"/>
      <c r="AL81" s="2307"/>
      <c r="AM81" s="2307"/>
      <c r="AN81" s="2307"/>
      <c r="AO81" s="2307"/>
      <c r="AP81" s="2307"/>
      <c r="AQ81" s="2307"/>
      <c r="AR81" s="2307"/>
      <c r="AS81" s="2307"/>
      <c r="AT81" s="2307"/>
      <c r="AU81" s="2307"/>
      <c r="AV81" s="2307"/>
    </row>
    <row r="82" spans="2:48" s="2240" customFormat="1">
      <c r="B82" s="2277"/>
      <c r="D82" s="2306"/>
      <c r="E82" s="2306"/>
      <c r="F82" s="2306"/>
      <c r="G82" s="2306"/>
      <c r="H82" s="2306"/>
      <c r="I82" s="2306"/>
      <c r="J82" s="2306"/>
      <c r="K82" s="2306"/>
      <c r="L82" s="2306"/>
      <c r="M82" s="2306"/>
      <c r="N82" s="2306"/>
      <c r="O82" s="2306"/>
      <c r="P82" s="2306"/>
      <c r="Q82" s="2306"/>
      <c r="R82" s="2306"/>
      <c r="S82" s="2306"/>
      <c r="T82" s="2306"/>
      <c r="U82" s="2306"/>
      <c r="V82" s="2306"/>
      <c r="W82" s="2306"/>
      <c r="X82" s="2306"/>
      <c r="Y82" s="2306"/>
      <c r="Z82" s="2306"/>
      <c r="AA82" s="2306"/>
      <c r="AB82" s="2306"/>
      <c r="AC82" s="2306"/>
      <c r="AD82" s="2306"/>
      <c r="AE82" s="2306"/>
      <c r="AF82" s="2306"/>
      <c r="AG82" s="2306"/>
      <c r="AH82" s="2306"/>
      <c r="AJ82" s="2307"/>
      <c r="AK82" s="2307"/>
      <c r="AL82" s="2307"/>
      <c r="AM82" s="2307"/>
      <c r="AN82" s="2307"/>
      <c r="AO82" s="2307"/>
      <c r="AP82" s="2307"/>
      <c r="AQ82" s="2307"/>
      <c r="AR82" s="2307"/>
      <c r="AS82" s="2307"/>
      <c r="AT82" s="2307"/>
      <c r="AU82" s="2307"/>
      <c r="AV82" s="2307"/>
    </row>
    <row r="83" spans="2:48" s="2240" customFormat="1">
      <c r="B83" s="2277"/>
      <c r="D83" s="2306"/>
      <c r="E83" s="2306"/>
      <c r="F83" s="2306"/>
      <c r="G83" s="2306"/>
      <c r="H83" s="2306"/>
      <c r="I83" s="2306"/>
      <c r="J83" s="2306"/>
      <c r="K83" s="2306"/>
      <c r="L83" s="2306"/>
      <c r="M83" s="2306"/>
      <c r="N83" s="2306"/>
      <c r="O83" s="2306"/>
      <c r="P83" s="2306"/>
      <c r="Q83" s="2306"/>
      <c r="R83" s="2306"/>
      <c r="S83" s="2306"/>
      <c r="T83" s="2306"/>
      <c r="U83" s="2306"/>
      <c r="V83" s="2306"/>
      <c r="W83" s="2306"/>
      <c r="X83" s="2306"/>
      <c r="Y83" s="2306"/>
      <c r="Z83" s="2306"/>
      <c r="AA83" s="2306"/>
      <c r="AB83" s="2306"/>
      <c r="AC83" s="2306"/>
      <c r="AD83" s="2306"/>
      <c r="AE83" s="2306"/>
      <c r="AF83" s="2306"/>
      <c r="AG83" s="2306"/>
      <c r="AH83" s="2306"/>
      <c r="AJ83" s="2307"/>
      <c r="AK83" s="2307"/>
      <c r="AL83" s="2307"/>
      <c r="AM83" s="2307"/>
      <c r="AN83" s="2307"/>
      <c r="AO83" s="2307"/>
      <c r="AP83" s="2307"/>
      <c r="AQ83" s="2307"/>
      <c r="AR83" s="2307"/>
      <c r="AS83" s="2307"/>
      <c r="AT83" s="2307"/>
      <c r="AU83" s="2307"/>
      <c r="AV83" s="2307"/>
    </row>
    <row r="84" spans="2:48" s="2240" customFormat="1">
      <c r="B84" s="2277"/>
      <c r="D84" s="2306"/>
      <c r="E84" s="2306"/>
      <c r="F84" s="2306"/>
      <c r="G84" s="2306"/>
      <c r="H84" s="2306"/>
      <c r="I84" s="2306"/>
      <c r="J84" s="2306"/>
      <c r="K84" s="2306"/>
      <c r="L84" s="2306"/>
      <c r="M84" s="2306"/>
      <c r="N84" s="2306"/>
      <c r="O84" s="2306"/>
      <c r="P84" s="2306"/>
      <c r="Q84" s="2306"/>
      <c r="R84" s="2306"/>
      <c r="S84" s="2306"/>
      <c r="T84" s="2306"/>
      <c r="U84" s="2306"/>
      <c r="V84" s="2306"/>
      <c r="W84" s="2306"/>
      <c r="X84" s="2306"/>
      <c r="Y84" s="2306"/>
      <c r="Z84" s="2306"/>
      <c r="AA84" s="2306"/>
      <c r="AB84" s="2306"/>
      <c r="AC84" s="2306"/>
      <c r="AD84" s="2306"/>
      <c r="AE84" s="2306"/>
      <c r="AF84" s="2306"/>
      <c r="AG84" s="2306"/>
      <c r="AH84" s="2306"/>
      <c r="AJ84" s="2307"/>
      <c r="AK84" s="2307"/>
      <c r="AL84" s="2307"/>
      <c r="AM84" s="2307"/>
      <c r="AN84" s="2307"/>
      <c r="AO84" s="2307"/>
      <c r="AP84" s="2307"/>
      <c r="AQ84" s="2307"/>
      <c r="AR84" s="2307"/>
      <c r="AS84" s="2307"/>
      <c r="AT84" s="2307"/>
      <c r="AU84" s="2307"/>
      <c r="AV84" s="2307"/>
    </row>
    <row r="85" spans="2:48" s="2240" customFormat="1">
      <c r="B85" s="2277"/>
      <c r="D85" s="2306"/>
      <c r="E85" s="2306"/>
      <c r="F85" s="2306"/>
      <c r="G85" s="2306"/>
      <c r="H85" s="2306"/>
      <c r="I85" s="2306"/>
      <c r="J85" s="2306"/>
      <c r="K85" s="2306"/>
      <c r="L85" s="2306"/>
      <c r="M85" s="2306"/>
      <c r="N85" s="2306"/>
      <c r="O85" s="2306"/>
      <c r="P85" s="2306"/>
      <c r="Q85" s="2306"/>
      <c r="R85" s="2306"/>
      <c r="S85" s="2306"/>
      <c r="T85" s="2306"/>
      <c r="U85" s="2306"/>
      <c r="V85" s="2306"/>
      <c r="W85" s="2306"/>
      <c r="X85" s="2306"/>
      <c r="Y85" s="2306"/>
      <c r="Z85" s="2306"/>
      <c r="AA85" s="2306"/>
      <c r="AB85" s="2306"/>
      <c r="AC85" s="2306"/>
      <c r="AD85" s="2306"/>
      <c r="AE85" s="2306"/>
      <c r="AF85" s="2306"/>
      <c r="AG85" s="2306"/>
      <c r="AH85" s="2306"/>
      <c r="AJ85" s="2307"/>
      <c r="AK85" s="2307"/>
      <c r="AL85" s="2307"/>
      <c r="AM85" s="2307"/>
      <c r="AN85" s="2307"/>
      <c r="AO85" s="2307"/>
      <c r="AP85" s="2307"/>
      <c r="AQ85" s="2307"/>
      <c r="AR85" s="2307"/>
      <c r="AS85" s="2307"/>
      <c r="AT85" s="2307"/>
      <c r="AU85" s="2307"/>
      <c r="AV85" s="2307"/>
    </row>
    <row r="86" spans="2:48" s="2240" customFormat="1">
      <c r="B86" s="2277"/>
      <c r="D86" s="2306"/>
      <c r="E86" s="2306"/>
      <c r="F86" s="2306"/>
      <c r="G86" s="2306"/>
      <c r="H86" s="2306"/>
      <c r="I86" s="2306"/>
      <c r="J86" s="2306"/>
      <c r="K86" s="2306"/>
      <c r="L86" s="2306"/>
      <c r="M86" s="2306"/>
      <c r="N86" s="2306"/>
      <c r="O86" s="2306"/>
      <c r="P86" s="2306"/>
      <c r="Q86" s="2306"/>
      <c r="R86" s="2306"/>
      <c r="S86" s="2306"/>
      <c r="T86" s="2306"/>
      <c r="U86" s="2306"/>
      <c r="V86" s="2306"/>
      <c r="W86" s="2306"/>
      <c r="X86" s="2306"/>
      <c r="Y86" s="2306"/>
      <c r="Z86" s="2306"/>
      <c r="AA86" s="2306"/>
      <c r="AB86" s="2306"/>
      <c r="AC86" s="2306"/>
      <c r="AD86" s="2306"/>
      <c r="AE86" s="2306"/>
      <c r="AF86" s="2306"/>
      <c r="AG86" s="2306"/>
      <c r="AH86" s="2306"/>
      <c r="AJ86" s="2307"/>
      <c r="AK86" s="2307"/>
      <c r="AL86" s="2307"/>
      <c r="AM86" s="2307"/>
      <c r="AN86" s="2307"/>
      <c r="AO86" s="2307"/>
      <c r="AP86" s="2307"/>
      <c r="AQ86" s="2307"/>
      <c r="AR86" s="2307"/>
      <c r="AS86" s="2307"/>
      <c r="AT86" s="2307"/>
      <c r="AU86" s="2307"/>
      <c r="AV86" s="2307"/>
    </row>
    <row r="87" spans="2:48" s="2240" customFormat="1">
      <c r="B87" s="2277"/>
      <c r="D87" s="2306"/>
      <c r="E87" s="2306"/>
      <c r="F87" s="2306"/>
      <c r="G87" s="2306"/>
      <c r="H87" s="2306"/>
      <c r="I87" s="2306"/>
      <c r="J87" s="2306"/>
      <c r="K87" s="2306"/>
      <c r="L87" s="2306"/>
      <c r="M87" s="2306"/>
      <c r="N87" s="2306"/>
      <c r="O87" s="2306"/>
      <c r="P87" s="2306"/>
      <c r="Q87" s="2306"/>
      <c r="R87" s="2306"/>
      <c r="S87" s="2306"/>
      <c r="T87" s="2306"/>
      <c r="U87" s="2306"/>
      <c r="V87" s="2306"/>
      <c r="W87" s="2306"/>
      <c r="X87" s="2306"/>
      <c r="Y87" s="2306"/>
      <c r="Z87" s="2306"/>
      <c r="AA87" s="2306"/>
      <c r="AB87" s="2306"/>
      <c r="AC87" s="2306"/>
      <c r="AD87" s="2306"/>
      <c r="AE87" s="2306"/>
      <c r="AF87" s="2306"/>
      <c r="AG87" s="2306"/>
      <c r="AH87" s="2306"/>
      <c r="AJ87" s="2307"/>
      <c r="AK87" s="2307"/>
      <c r="AL87" s="2307"/>
      <c r="AM87" s="2307"/>
      <c r="AN87" s="2307"/>
      <c r="AO87" s="2307"/>
      <c r="AP87" s="2307"/>
      <c r="AQ87" s="2307"/>
      <c r="AR87" s="2307"/>
      <c r="AS87" s="2307"/>
      <c r="AT87" s="2307"/>
      <c r="AU87" s="2307"/>
      <c r="AV87" s="2307"/>
    </row>
    <row r="88" spans="2:48" s="2240" customFormat="1">
      <c r="B88" s="2277"/>
      <c r="D88" s="2306"/>
      <c r="E88" s="2306"/>
      <c r="F88" s="2306"/>
      <c r="G88" s="2306"/>
      <c r="H88" s="2306"/>
      <c r="I88" s="2306"/>
      <c r="J88" s="2306"/>
      <c r="K88" s="2306"/>
      <c r="L88" s="2306"/>
      <c r="M88" s="2306"/>
      <c r="N88" s="2306"/>
      <c r="O88" s="2306"/>
      <c r="P88" s="2306"/>
      <c r="Q88" s="2306"/>
      <c r="R88" s="2306"/>
      <c r="S88" s="2306"/>
      <c r="T88" s="2306"/>
      <c r="U88" s="2306"/>
      <c r="V88" s="2306"/>
      <c r="W88" s="2306"/>
      <c r="X88" s="2306"/>
      <c r="Y88" s="2306"/>
      <c r="Z88" s="2306"/>
      <c r="AA88" s="2306"/>
      <c r="AB88" s="2306"/>
      <c r="AC88" s="2306"/>
      <c r="AD88" s="2306"/>
      <c r="AE88" s="2306"/>
      <c r="AF88" s="2306"/>
      <c r="AG88" s="2306"/>
      <c r="AH88" s="2306"/>
      <c r="AJ88" s="2307"/>
      <c r="AK88" s="2307"/>
      <c r="AL88" s="2307"/>
      <c r="AM88" s="2307"/>
      <c r="AN88" s="2307"/>
      <c r="AO88" s="2307"/>
      <c r="AP88" s="2307"/>
      <c r="AQ88" s="2307"/>
      <c r="AR88" s="2307"/>
      <c r="AS88" s="2307"/>
      <c r="AT88" s="2307"/>
      <c r="AU88" s="2307"/>
      <c r="AV88" s="2307"/>
    </row>
    <row r="89" spans="2:48" s="2240" customFormat="1">
      <c r="B89" s="2277"/>
      <c r="D89" s="2306"/>
      <c r="E89" s="2306"/>
      <c r="F89" s="2306"/>
      <c r="G89" s="2306"/>
      <c r="H89" s="2306"/>
      <c r="I89" s="2306"/>
      <c r="J89" s="2306"/>
      <c r="K89" s="2306"/>
      <c r="L89" s="2306"/>
      <c r="M89" s="2306"/>
      <c r="N89" s="2306"/>
      <c r="O89" s="2306"/>
      <c r="P89" s="2306"/>
      <c r="Q89" s="2306"/>
      <c r="R89" s="2306"/>
      <c r="S89" s="2306"/>
      <c r="T89" s="2306"/>
      <c r="U89" s="2306"/>
      <c r="V89" s="2306"/>
      <c r="W89" s="2306"/>
      <c r="X89" s="2306"/>
      <c r="Y89" s="2306"/>
      <c r="Z89" s="2306"/>
      <c r="AA89" s="2306"/>
      <c r="AB89" s="2306"/>
      <c r="AC89" s="2306"/>
      <c r="AD89" s="2306"/>
      <c r="AE89" s="2306"/>
      <c r="AF89" s="2306"/>
      <c r="AG89" s="2306"/>
      <c r="AH89" s="2306"/>
      <c r="AJ89" s="2307"/>
      <c r="AK89" s="2307"/>
      <c r="AL89" s="2307"/>
      <c r="AM89" s="2307"/>
      <c r="AN89" s="2307"/>
      <c r="AO89" s="2307"/>
      <c r="AP89" s="2307"/>
      <c r="AQ89" s="2307"/>
      <c r="AR89" s="2307"/>
      <c r="AS89" s="2307"/>
      <c r="AT89" s="2307"/>
      <c r="AU89" s="2307"/>
      <c r="AV89" s="2307"/>
    </row>
    <row r="90" spans="2:48" s="2240" customFormat="1">
      <c r="B90" s="2277"/>
      <c r="D90" s="2306"/>
      <c r="E90" s="2306"/>
      <c r="F90" s="2306"/>
      <c r="G90" s="2306"/>
      <c r="H90" s="2306"/>
      <c r="I90" s="2306"/>
      <c r="J90" s="2306"/>
      <c r="K90" s="2306"/>
      <c r="L90" s="2306"/>
      <c r="M90" s="2306"/>
      <c r="N90" s="2306"/>
      <c r="O90" s="2306"/>
      <c r="P90" s="2306"/>
      <c r="Q90" s="2306"/>
      <c r="R90" s="2306"/>
      <c r="S90" s="2306"/>
      <c r="T90" s="2306"/>
      <c r="U90" s="2306"/>
      <c r="V90" s="2306"/>
      <c r="W90" s="2306"/>
      <c r="X90" s="2306"/>
      <c r="Y90" s="2306"/>
      <c r="Z90" s="2306"/>
      <c r="AA90" s="2306"/>
      <c r="AB90" s="2306"/>
      <c r="AC90" s="2306"/>
      <c r="AD90" s="2306"/>
      <c r="AE90" s="2306"/>
      <c r="AF90" s="2306"/>
      <c r="AG90" s="2306"/>
      <c r="AH90" s="2306"/>
      <c r="AJ90" s="2307"/>
      <c r="AK90" s="2307"/>
      <c r="AL90" s="2307"/>
      <c r="AM90" s="2307"/>
      <c r="AN90" s="2307"/>
      <c r="AO90" s="2307"/>
      <c r="AP90" s="2307"/>
      <c r="AQ90" s="2307"/>
      <c r="AR90" s="2307"/>
      <c r="AS90" s="2307"/>
      <c r="AT90" s="2307"/>
      <c r="AU90" s="2307"/>
      <c r="AV90" s="2307"/>
    </row>
    <row r="91" spans="2:48" s="2240" customFormat="1">
      <c r="B91" s="2277"/>
      <c r="D91" s="2306"/>
      <c r="E91" s="2306"/>
      <c r="F91" s="2306"/>
      <c r="G91" s="2306"/>
      <c r="H91" s="2306"/>
      <c r="I91" s="2306"/>
      <c r="J91" s="2306"/>
      <c r="K91" s="2306"/>
      <c r="L91" s="2306"/>
      <c r="M91" s="2306"/>
      <c r="N91" s="2306"/>
      <c r="O91" s="2306"/>
      <c r="P91" s="2306"/>
      <c r="Q91" s="2306"/>
      <c r="R91" s="2306"/>
      <c r="S91" s="2306"/>
      <c r="T91" s="2306"/>
      <c r="U91" s="2306"/>
      <c r="V91" s="2306"/>
      <c r="W91" s="2306"/>
      <c r="X91" s="2306"/>
      <c r="Y91" s="2306"/>
      <c r="Z91" s="2306"/>
      <c r="AA91" s="2306"/>
      <c r="AB91" s="2306"/>
      <c r="AC91" s="2306"/>
      <c r="AD91" s="2306"/>
      <c r="AE91" s="2306"/>
      <c r="AF91" s="2306"/>
      <c r="AG91" s="2306"/>
      <c r="AH91" s="2306"/>
      <c r="AJ91" s="2307"/>
      <c r="AK91" s="2307"/>
      <c r="AL91" s="2307"/>
      <c r="AM91" s="2307"/>
      <c r="AN91" s="2307"/>
      <c r="AO91" s="2307"/>
      <c r="AP91" s="2307"/>
      <c r="AQ91" s="2307"/>
      <c r="AR91" s="2307"/>
      <c r="AS91" s="2307"/>
      <c r="AT91" s="2307"/>
      <c r="AU91" s="2307"/>
      <c r="AV91" s="2307"/>
    </row>
    <row r="92" spans="2:48" s="2240" customFormat="1">
      <c r="B92" s="2277"/>
      <c r="D92" s="2306"/>
      <c r="E92" s="2306"/>
      <c r="F92" s="2306"/>
      <c r="G92" s="2306"/>
      <c r="H92" s="2306"/>
      <c r="I92" s="2306"/>
      <c r="J92" s="2306"/>
      <c r="K92" s="2306"/>
      <c r="L92" s="2306"/>
      <c r="M92" s="2306"/>
      <c r="N92" s="2306"/>
      <c r="O92" s="2306"/>
      <c r="P92" s="2306"/>
      <c r="Q92" s="2306"/>
      <c r="R92" s="2306"/>
      <c r="S92" s="2306"/>
      <c r="T92" s="2306"/>
      <c r="U92" s="2306"/>
      <c r="V92" s="2306"/>
      <c r="W92" s="2306"/>
      <c r="X92" s="2306"/>
      <c r="Y92" s="2306"/>
      <c r="Z92" s="2306"/>
      <c r="AA92" s="2306"/>
      <c r="AB92" s="2306"/>
      <c r="AC92" s="2306"/>
      <c r="AD92" s="2306"/>
      <c r="AE92" s="2306"/>
      <c r="AF92" s="2306"/>
      <c r="AG92" s="2306"/>
      <c r="AH92" s="2306"/>
      <c r="AJ92" s="2307"/>
      <c r="AK92" s="2307"/>
      <c r="AL92" s="2307"/>
      <c r="AM92" s="2307"/>
      <c r="AN92" s="2307"/>
      <c r="AO92" s="2307"/>
      <c r="AP92" s="2307"/>
      <c r="AQ92" s="2307"/>
      <c r="AR92" s="2307"/>
      <c r="AS92" s="2307"/>
      <c r="AT92" s="2307"/>
      <c r="AU92" s="2307"/>
      <c r="AV92" s="2307"/>
    </row>
    <row r="93" spans="2:48" s="2240" customFormat="1">
      <c r="B93" s="2277"/>
      <c r="D93" s="2306"/>
      <c r="E93" s="2306"/>
      <c r="F93" s="2306"/>
      <c r="G93" s="2306"/>
      <c r="H93" s="2306"/>
      <c r="I93" s="2306"/>
      <c r="J93" s="2306"/>
      <c r="K93" s="2306"/>
      <c r="L93" s="2306"/>
      <c r="M93" s="2306"/>
      <c r="N93" s="2306"/>
      <c r="O93" s="2306"/>
      <c r="P93" s="2306"/>
      <c r="Q93" s="2306"/>
      <c r="R93" s="2306"/>
      <c r="S93" s="2306"/>
      <c r="T93" s="2306"/>
      <c r="U93" s="2306"/>
      <c r="V93" s="2306"/>
      <c r="W93" s="2306"/>
      <c r="X93" s="2306"/>
      <c r="Y93" s="2306"/>
      <c r="Z93" s="2306"/>
      <c r="AA93" s="2306"/>
      <c r="AB93" s="2306"/>
      <c r="AC93" s="2306"/>
      <c r="AD93" s="2306"/>
      <c r="AE93" s="2306"/>
      <c r="AF93" s="2306"/>
      <c r="AG93" s="2306"/>
      <c r="AH93" s="2306"/>
      <c r="AJ93" s="2307"/>
      <c r="AK93" s="2307"/>
      <c r="AL93" s="2307"/>
      <c r="AM93" s="2307"/>
      <c r="AN93" s="2307"/>
      <c r="AO93" s="2307"/>
      <c r="AP93" s="2307"/>
      <c r="AQ93" s="2307"/>
      <c r="AR93" s="2307"/>
      <c r="AS93" s="2307"/>
      <c r="AT93" s="2307"/>
      <c r="AU93" s="2307"/>
      <c r="AV93" s="2307"/>
    </row>
    <row r="94" spans="2:48" s="2240" customFormat="1">
      <c r="B94" s="2277"/>
      <c r="D94" s="2306"/>
      <c r="E94" s="2306"/>
      <c r="F94" s="2306"/>
      <c r="G94" s="2306"/>
      <c r="H94" s="2306"/>
      <c r="I94" s="2306"/>
      <c r="J94" s="2306"/>
      <c r="K94" s="2306"/>
      <c r="L94" s="2306"/>
      <c r="M94" s="2306"/>
      <c r="N94" s="2306"/>
      <c r="O94" s="2306"/>
      <c r="P94" s="2306"/>
      <c r="Q94" s="2306"/>
      <c r="R94" s="2306"/>
      <c r="S94" s="2306"/>
      <c r="T94" s="2306"/>
      <c r="U94" s="2306"/>
      <c r="V94" s="2306"/>
      <c r="W94" s="2306"/>
      <c r="X94" s="2306"/>
      <c r="Y94" s="2306"/>
      <c r="Z94" s="2306"/>
      <c r="AA94" s="2306"/>
      <c r="AB94" s="2306"/>
      <c r="AC94" s="2306"/>
      <c r="AD94" s="2306"/>
      <c r="AE94" s="2306"/>
      <c r="AF94" s="2306"/>
      <c r="AG94" s="2306"/>
      <c r="AH94" s="2306"/>
      <c r="AJ94" s="2307"/>
      <c r="AK94" s="2307"/>
      <c r="AL94" s="2307"/>
      <c r="AM94" s="2307"/>
      <c r="AN94" s="2307"/>
      <c r="AO94" s="2307"/>
      <c r="AP94" s="2307"/>
      <c r="AQ94" s="2307"/>
      <c r="AR94" s="2307"/>
      <c r="AS94" s="2307"/>
      <c r="AT94" s="2307"/>
      <c r="AU94" s="2307"/>
      <c r="AV94" s="2307"/>
    </row>
    <row r="95" spans="2:48" s="2240" customFormat="1">
      <c r="B95" s="2277"/>
      <c r="D95" s="2306"/>
      <c r="E95" s="2306"/>
      <c r="F95" s="2306"/>
      <c r="G95" s="2306"/>
      <c r="H95" s="2306"/>
      <c r="I95" s="2306"/>
      <c r="J95" s="2306"/>
      <c r="K95" s="2306"/>
      <c r="L95" s="2306"/>
      <c r="M95" s="2306"/>
      <c r="N95" s="2306"/>
      <c r="O95" s="2306"/>
      <c r="P95" s="2306"/>
      <c r="Q95" s="2306"/>
      <c r="R95" s="2306"/>
      <c r="S95" s="2306"/>
      <c r="T95" s="2306"/>
      <c r="U95" s="2306"/>
      <c r="V95" s="2306"/>
      <c r="W95" s="2306"/>
      <c r="X95" s="2306"/>
      <c r="Y95" s="2306"/>
      <c r="Z95" s="2306"/>
      <c r="AA95" s="2306"/>
      <c r="AB95" s="2306"/>
      <c r="AC95" s="2306"/>
      <c r="AD95" s="2306"/>
      <c r="AE95" s="2306"/>
      <c r="AF95" s="2306"/>
      <c r="AG95" s="2306"/>
      <c r="AH95" s="2306"/>
      <c r="AJ95" s="2307"/>
      <c r="AK95" s="2307"/>
      <c r="AL95" s="2307"/>
      <c r="AM95" s="2307"/>
      <c r="AN95" s="2307"/>
      <c r="AO95" s="2307"/>
      <c r="AP95" s="2307"/>
      <c r="AQ95" s="2307"/>
      <c r="AR95" s="2307"/>
      <c r="AS95" s="2307"/>
      <c r="AT95" s="2307"/>
      <c r="AU95" s="2307"/>
      <c r="AV95" s="2307"/>
    </row>
    <row r="96" spans="2:48" s="2240" customFormat="1">
      <c r="B96" s="2277"/>
      <c r="D96" s="2306"/>
      <c r="E96" s="2306"/>
      <c r="F96" s="2306"/>
      <c r="G96" s="2306"/>
      <c r="H96" s="2306"/>
      <c r="I96" s="2306"/>
      <c r="J96" s="2306"/>
      <c r="K96" s="2306"/>
      <c r="L96" s="2306"/>
      <c r="M96" s="2306"/>
      <c r="N96" s="2306"/>
      <c r="O96" s="2306"/>
      <c r="P96" s="2306"/>
      <c r="Q96" s="2306"/>
      <c r="R96" s="2306"/>
      <c r="S96" s="2306"/>
      <c r="T96" s="2306"/>
      <c r="U96" s="2306"/>
      <c r="V96" s="2306"/>
      <c r="W96" s="2306"/>
      <c r="X96" s="2306"/>
      <c r="Y96" s="2306"/>
      <c r="Z96" s="2306"/>
      <c r="AA96" s="2306"/>
      <c r="AB96" s="2306"/>
      <c r="AC96" s="2306"/>
      <c r="AD96" s="2306"/>
      <c r="AE96" s="2306"/>
      <c r="AF96" s="2306"/>
      <c r="AG96" s="2306"/>
      <c r="AH96" s="2306"/>
      <c r="AJ96" s="2307"/>
      <c r="AK96" s="2307"/>
      <c r="AL96" s="2307"/>
      <c r="AM96" s="2307"/>
      <c r="AN96" s="2307"/>
      <c r="AO96" s="2307"/>
      <c r="AP96" s="2307"/>
      <c r="AQ96" s="2307"/>
      <c r="AR96" s="2307"/>
      <c r="AS96" s="2307"/>
      <c r="AT96" s="2307"/>
      <c r="AU96" s="2307"/>
      <c r="AV96" s="2307"/>
    </row>
    <row r="97" spans="2:48" s="2240" customFormat="1">
      <c r="B97" s="2277"/>
      <c r="D97" s="2306"/>
      <c r="E97" s="2306"/>
      <c r="F97" s="2306"/>
      <c r="G97" s="2306"/>
      <c r="H97" s="2306"/>
      <c r="I97" s="2306"/>
      <c r="J97" s="2306"/>
      <c r="K97" s="2306"/>
      <c r="L97" s="2306"/>
      <c r="M97" s="2306"/>
      <c r="N97" s="2306"/>
      <c r="O97" s="2306"/>
      <c r="P97" s="2306"/>
      <c r="Q97" s="2306"/>
      <c r="R97" s="2306"/>
      <c r="S97" s="2306"/>
      <c r="T97" s="2306"/>
      <c r="U97" s="2306"/>
      <c r="V97" s="2306"/>
      <c r="W97" s="2306"/>
      <c r="X97" s="2306"/>
      <c r="Y97" s="2306"/>
      <c r="Z97" s="2306"/>
      <c r="AA97" s="2306"/>
      <c r="AB97" s="2306"/>
      <c r="AC97" s="2306"/>
      <c r="AD97" s="2306"/>
      <c r="AE97" s="2306"/>
      <c r="AF97" s="2306"/>
      <c r="AG97" s="2306"/>
      <c r="AH97" s="2306"/>
      <c r="AJ97" s="2307"/>
      <c r="AK97" s="2307"/>
      <c r="AL97" s="2307"/>
      <c r="AM97" s="2307"/>
      <c r="AN97" s="2307"/>
      <c r="AO97" s="2307"/>
      <c r="AP97" s="2307"/>
      <c r="AQ97" s="2307"/>
      <c r="AR97" s="2307"/>
      <c r="AS97" s="2307"/>
      <c r="AT97" s="2307"/>
      <c r="AU97" s="2307"/>
      <c r="AV97" s="2307"/>
    </row>
    <row r="98" spans="2:48" s="2240" customFormat="1">
      <c r="B98" s="2277"/>
      <c r="D98" s="2306"/>
      <c r="E98" s="2306"/>
      <c r="F98" s="2306"/>
      <c r="G98" s="2306"/>
      <c r="H98" s="2306"/>
      <c r="I98" s="2306"/>
      <c r="J98" s="2306"/>
      <c r="K98" s="2306"/>
      <c r="L98" s="2306"/>
      <c r="M98" s="2306"/>
      <c r="N98" s="2306"/>
      <c r="O98" s="2306"/>
      <c r="P98" s="2306"/>
      <c r="Q98" s="2306"/>
      <c r="R98" s="2306"/>
      <c r="S98" s="2306"/>
      <c r="T98" s="2306"/>
      <c r="U98" s="2306"/>
      <c r="V98" s="2306"/>
      <c r="W98" s="2306"/>
      <c r="X98" s="2306"/>
      <c r="Y98" s="2306"/>
      <c r="Z98" s="2306"/>
      <c r="AA98" s="2306"/>
      <c r="AB98" s="2306"/>
      <c r="AC98" s="2306"/>
      <c r="AD98" s="2306"/>
      <c r="AE98" s="2306"/>
      <c r="AF98" s="2306"/>
      <c r="AG98" s="2306"/>
      <c r="AH98" s="2306"/>
      <c r="AJ98" s="2307"/>
      <c r="AK98" s="2307"/>
      <c r="AL98" s="2307"/>
      <c r="AM98" s="2307"/>
      <c r="AN98" s="2307"/>
      <c r="AO98" s="2307"/>
      <c r="AP98" s="2307"/>
      <c r="AQ98" s="2307"/>
      <c r="AR98" s="2307"/>
      <c r="AS98" s="2307"/>
      <c r="AT98" s="2307"/>
      <c r="AU98" s="2307"/>
      <c r="AV98" s="2307"/>
    </row>
    <row r="99" spans="2:48" s="2240" customFormat="1">
      <c r="B99" s="2277"/>
      <c r="D99" s="2306"/>
      <c r="E99" s="2306"/>
      <c r="F99" s="2306"/>
      <c r="G99" s="2306"/>
      <c r="H99" s="2306"/>
      <c r="I99" s="2306"/>
      <c r="J99" s="2306"/>
      <c r="K99" s="2306"/>
      <c r="L99" s="2306"/>
      <c r="M99" s="2306"/>
      <c r="N99" s="2306"/>
      <c r="O99" s="2306"/>
      <c r="P99" s="2306"/>
      <c r="Q99" s="2306"/>
      <c r="R99" s="2306"/>
      <c r="S99" s="2306"/>
      <c r="T99" s="2306"/>
      <c r="U99" s="2306"/>
      <c r="V99" s="2306"/>
      <c r="W99" s="2306"/>
      <c r="X99" s="2306"/>
      <c r="Y99" s="2306"/>
      <c r="Z99" s="2306"/>
      <c r="AA99" s="2306"/>
      <c r="AB99" s="2306"/>
      <c r="AC99" s="2306"/>
      <c r="AD99" s="2306"/>
      <c r="AE99" s="2306"/>
      <c r="AF99" s="2306"/>
      <c r="AG99" s="2306"/>
      <c r="AH99" s="2306"/>
      <c r="AJ99" s="2307"/>
      <c r="AK99" s="2307"/>
      <c r="AL99" s="2307"/>
      <c r="AM99" s="2307"/>
      <c r="AN99" s="2307"/>
      <c r="AO99" s="2307"/>
      <c r="AP99" s="2307"/>
      <c r="AQ99" s="2307"/>
      <c r="AR99" s="2307"/>
      <c r="AS99" s="2307"/>
      <c r="AT99" s="2307"/>
      <c r="AU99" s="2307"/>
      <c r="AV99" s="2307"/>
    </row>
    <row r="100" spans="2:48" s="2240" customFormat="1">
      <c r="B100" s="2277"/>
      <c r="D100" s="2306"/>
      <c r="E100" s="2306"/>
      <c r="F100" s="2306"/>
      <c r="G100" s="2306"/>
      <c r="H100" s="2306"/>
      <c r="I100" s="2306"/>
      <c r="J100" s="2306"/>
      <c r="K100" s="2306"/>
      <c r="L100" s="2306"/>
      <c r="M100" s="2306"/>
      <c r="N100" s="2306"/>
      <c r="O100" s="2306"/>
      <c r="P100" s="2306"/>
      <c r="Q100" s="2306"/>
      <c r="R100" s="2306"/>
      <c r="S100" s="2306"/>
      <c r="T100" s="2306"/>
      <c r="U100" s="2306"/>
      <c r="V100" s="2306"/>
      <c r="W100" s="2306"/>
      <c r="X100" s="2306"/>
      <c r="Y100" s="2306"/>
      <c r="Z100" s="2306"/>
      <c r="AA100" s="2306"/>
      <c r="AB100" s="2306"/>
      <c r="AC100" s="2306"/>
      <c r="AD100" s="2306"/>
      <c r="AE100" s="2306"/>
      <c r="AF100" s="2306"/>
      <c r="AG100" s="2306"/>
      <c r="AH100" s="2306"/>
      <c r="AJ100" s="2307"/>
      <c r="AK100" s="2307"/>
      <c r="AL100" s="2307"/>
      <c r="AM100" s="2307"/>
      <c r="AN100" s="2307"/>
      <c r="AO100" s="2307"/>
      <c r="AP100" s="2307"/>
      <c r="AQ100" s="2307"/>
      <c r="AR100" s="2307"/>
      <c r="AS100" s="2307"/>
      <c r="AT100" s="2307"/>
      <c r="AU100" s="2307"/>
      <c r="AV100" s="2307"/>
    </row>
    <row r="101" spans="2:48" s="2240" customFormat="1">
      <c r="B101" s="2277"/>
      <c r="D101" s="2306"/>
      <c r="E101" s="2306"/>
      <c r="F101" s="2306"/>
      <c r="G101" s="2306"/>
      <c r="H101" s="2306"/>
      <c r="I101" s="2306"/>
      <c r="J101" s="2306"/>
      <c r="K101" s="2306"/>
      <c r="L101" s="2306"/>
      <c r="M101" s="2306"/>
      <c r="N101" s="2306"/>
      <c r="O101" s="2306"/>
      <c r="P101" s="2306"/>
      <c r="Q101" s="2306"/>
      <c r="R101" s="2306"/>
      <c r="S101" s="2306"/>
      <c r="T101" s="2306"/>
      <c r="U101" s="2306"/>
      <c r="V101" s="2306"/>
      <c r="W101" s="2306"/>
      <c r="X101" s="2306"/>
      <c r="Y101" s="2306"/>
      <c r="Z101" s="2306"/>
      <c r="AA101" s="2306"/>
      <c r="AB101" s="2306"/>
      <c r="AC101" s="2306"/>
      <c r="AD101" s="2306"/>
      <c r="AE101" s="2306"/>
      <c r="AF101" s="2306"/>
      <c r="AG101" s="2306"/>
      <c r="AH101" s="2306"/>
      <c r="AJ101" s="2307"/>
      <c r="AK101" s="2307"/>
      <c r="AL101" s="2307"/>
      <c r="AM101" s="2307"/>
      <c r="AN101" s="2307"/>
      <c r="AO101" s="2307"/>
      <c r="AP101" s="2307"/>
      <c r="AQ101" s="2307"/>
      <c r="AR101" s="2307"/>
      <c r="AS101" s="2307"/>
      <c r="AT101" s="2307"/>
      <c r="AU101" s="2307"/>
      <c r="AV101" s="2307"/>
    </row>
    <row r="102" spans="2:48" s="2240" customFormat="1">
      <c r="B102" s="2277"/>
      <c r="D102" s="2306"/>
      <c r="E102" s="2306"/>
      <c r="F102" s="2306"/>
      <c r="G102" s="2306"/>
      <c r="H102" s="2306"/>
      <c r="I102" s="2306"/>
      <c r="J102" s="2306"/>
      <c r="K102" s="2306"/>
      <c r="L102" s="2306"/>
      <c r="M102" s="2306"/>
      <c r="N102" s="2306"/>
      <c r="O102" s="2306"/>
      <c r="P102" s="2306"/>
      <c r="Q102" s="2306"/>
      <c r="R102" s="2306"/>
      <c r="S102" s="2306"/>
      <c r="T102" s="2306"/>
      <c r="U102" s="2306"/>
      <c r="V102" s="2306"/>
      <c r="W102" s="2306"/>
      <c r="X102" s="2306"/>
      <c r="Y102" s="2306"/>
      <c r="Z102" s="2306"/>
      <c r="AA102" s="2306"/>
      <c r="AB102" s="2306"/>
      <c r="AC102" s="2306"/>
      <c r="AD102" s="2306"/>
      <c r="AE102" s="2306"/>
      <c r="AF102" s="2306"/>
      <c r="AG102" s="2306"/>
      <c r="AH102" s="2306"/>
      <c r="AJ102" s="2307"/>
      <c r="AK102" s="2307"/>
      <c r="AL102" s="2307"/>
      <c r="AM102" s="2307"/>
      <c r="AN102" s="2307"/>
      <c r="AO102" s="2307"/>
      <c r="AP102" s="2307"/>
      <c r="AQ102" s="2307"/>
      <c r="AR102" s="2307"/>
      <c r="AS102" s="2307"/>
      <c r="AT102" s="2307"/>
      <c r="AU102" s="2307"/>
      <c r="AV102" s="2307"/>
    </row>
    <row r="103" spans="2:48" s="2240" customFormat="1">
      <c r="B103" s="2277"/>
      <c r="D103" s="2306"/>
      <c r="E103" s="2306"/>
      <c r="F103" s="2306"/>
      <c r="G103" s="2306"/>
      <c r="H103" s="2306"/>
      <c r="I103" s="2306"/>
      <c r="J103" s="2306"/>
      <c r="K103" s="2306"/>
      <c r="L103" s="2306"/>
      <c r="M103" s="2306"/>
      <c r="N103" s="2306"/>
      <c r="O103" s="2306"/>
      <c r="P103" s="2306"/>
      <c r="Q103" s="2306"/>
      <c r="R103" s="2306"/>
      <c r="S103" s="2306"/>
      <c r="T103" s="2306"/>
      <c r="U103" s="2306"/>
      <c r="V103" s="2306"/>
      <c r="W103" s="2306"/>
      <c r="X103" s="2306"/>
      <c r="Y103" s="2306"/>
      <c r="Z103" s="2306"/>
      <c r="AA103" s="2306"/>
      <c r="AB103" s="2306"/>
      <c r="AC103" s="2306"/>
      <c r="AD103" s="2306"/>
      <c r="AE103" s="2306"/>
      <c r="AF103" s="2306"/>
      <c r="AG103" s="2306"/>
      <c r="AH103" s="2306"/>
      <c r="AJ103" s="2307"/>
      <c r="AK103" s="2307"/>
      <c r="AL103" s="2307"/>
      <c r="AM103" s="2307"/>
      <c r="AN103" s="2307"/>
      <c r="AO103" s="2307"/>
      <c r="AP103" s="2307"/>
      <c r="AQ103" s="2307"/>
      <c r="AR103" s="2307"/>
      <c r="AS103" s="2307"/>
      <c r="AT103" s="2307"/>
      <c r="AU103" s="2307"/>
      <c r="AV103" s="2307"/>
    </row>
    <row r="104" spans="2:48" s="2240" customFormat="1">
      <c r="B104" s="2277"/>
      <c r="D104" s="2306"/>
      <c r="E104" s="2306"/>
      <c r="F104" s="2306"/>
      <c r="G104" s="2306"/>
      <c r="H104" s="2306"/>
      <c r="I104" s="2306"/>
      <c r="J104" s="2306"/>
      <c r="K104" s="2306"/>
      <c r="L104" s="2306"/>
      <c r="M104" s="2306"/>
      <c r="N104" s="2306"/>
      <c r="O104" s="2306"/>
      <c r="P104" s="2306"/>
      <c r="Q104" s="2306"/>
      <c r="R104" s="2306"/>
      <c r="S104" s="2306"/>
      <c r="T104" s="2306"/>
      <c r="U104" s="2306"/>
      <c r="V104" s="2306"/>
      <c r="W104" s="2306"/>
      <c r="X104" s="2306"/>
      <c r="Y104" s="2306"/>
      <c r="Z104" s="2306"/>
      <c r="AA104" s="2306"/>
      <c r="AB104" s="2306"/>
      <c r="AC104" s="2306"/>
      <c r="AD104" s="2306"/>
      <c r="AE104" s="2306"/>
      <c r="AF104" s="2306"/>
      <c r="AG104" s="2306"/>
      <c r="AH104" s="2306"/>
      <c r="AJ104" s="2307"/>
      <c r="AK104" s="2307"/>
      <c r="AL104" s="2307"/>
      <c r="AM104" s="2307"/>
      <c r="AN104" s="2307"/>
      <c r="AO104" s="2307"/>
      <c r="AP104" s="2307"/>
      <c r="AQ104" s="2307"/>
      <c r="AR104" s="2307"/>
      <c r="AS104" s="2307"/>
      <c r="AT104" s="2307"/>
      <c r="AU104" s="2307"/>
      <c r="AV104" s="2307"/>
    </row>
    <row r="105" spans="2:48" s="2240" customFormat="1">
      <c r="B105" s="2277"/>
      <c r="D105" s="2306"/>
      <c r="E105" s="2306"/>
      <c r="F105" s="2306"/>
      <c r="G105" s="2306"/>
      <c r="H105" s="2306"/>
      <c r="I105" s="2306"/>
      <c r="J105" s="2306"/>
      <c r="K105" s="2306"/>
      <c r="L105" s="2306"/>
      <c r="M105" s="2306"/>
      <c r="N105" s="2306"/>
      <c r="O105" s="2306"/>
      <c r="P105" s="2306"/>
      <c r="Q105" s="2306"/>
      <c r="R105" s="2306"/>
      <c r="S105" s="2306"/>
      <c r="T105" s="2306"/>
      <c r="U105" s="2306"/>
      <c r="V105" s="2306"/>
      <c r="W105" s="2306"/>
      <c r="X105" s="2306"/>
      <c r="Y105" s="2306"/>
      <c r="Z105" s="2306"/>
      <c r="AA105" s="2306"/>
      <c r="AB105" s="2306"/>
      <c r="AC105" s="2306"/>
      <c r="AD105" s="2306"/>
      <c r="AE105" s="2306"/>
      <c r="AF105" s="2306"/>
      <c r="AG105" s="2306"/>
      <c r="AH105" s="2306"/>
      <c r="AJ105" s="2307"/>
      <c r="AK105" s="2307"/>
      <c r="AL105" s="2307"/>
      <c r="AM105" s="2307"/>
      <c r="AN105" s="2307"/>
      <c r="AO105" s="2307"/>
      <c r="AP105" s="2307"/>
      <c r="AQ105" s="2307"/>
      <c r="AR105" s="2307"/>
      <c r="AS105" s="2307"/>
      <c r="AT105" s="2307"/>
      <c r="AU105" s="2307"/>
      <c r="AV105" s="2307"/>
    </row>
    <row r="106" spans="2:48" s="2240" customFormat="1">
      <c r="B106" s="2277"/>
      <c r="D106" s="2306"/>
      <c r="E106" s="2306"/>
      <c r="F106" s="2306"/>
      <c r="G106" s="2306"/>
      <c r="H106" s="2306"/>
      <c r="I106" s="2306"/>
      <c r="J106" s="2306"/>
      <c r="K106" s="2306"/>
      <c r="L106" s="2306"/>
      <c r="M106" s="2306"/>
      <c r="N106" s="2306"/>
      <c r="O106" s="2306"/>
      <c r="P106" s="2306"/>
      <c r="Q106" s="2306"/>
      <c r="R106" s="2306"/>
      <c r="S106" s="2306"/>
      <c r="T106" s="2306"/>
      <c r="U106" s="2306"/>
      <c r="V106" s="2306"/>
      <c r="W106" s="2306"/>
      <c r="X106" s="2306"/>
      <c r="Y106" s="2306"/>
      <c r="Z106" s="2306"/>
      <c r="AA106" s="2306"/>
      <c r="AB106" s="2306"/>
      <c r="AC106" s="2306"/>
      <c r="AD106" s="2306"/>
      <c r="AE106" s="2306"/>
      <c r="AF106" s="2306"/>
      <c r="AG106" s="2306"/>
      <c r="AH106" s="2306"/>
      <c r="AJ106" s="2307"/>
      <c r="AK106" s="2307"/>
      <c r="AL106" s="2307"/>
      <c r="AM106" s="2307"/>
      <c r="AN106" s="2307"/>
      <c r="AO106" s="2307"/>
      <c r="AP106" s="2307"/>
      <c r="AQ106" s="2307"/>
      <c r="AR106" s="2307"/>
      <c r="AS106" s="2307"/>
      <c r="AT106" s="2307"/>
      <c r="AU106" s="2307"/>
      <c r="AV106" s="2307"/>
    </row>
    <row r="107" spans="2:48" s="2240" customFormat="1">
      <c r="B107" s="2277"/>
      <c r="D107" s="2306"/>
      <c r="E107" s="2306"/>
      <c r="F107" s="2306"/>
      <c r="G107" s="2306"/>
      <c r="H107" s="2306"/>
      <c r="I107" s="2306"/>
      <c r="J107" s="2306"/>
      <c r="K107" s="2306"/>
      <c r="L107" s="2306"/>
      <c r="M107" s="2306"/>
      <c r="N107" s="2306"/>
      <c r="O107" s="2306"/>
      <c r="P107" s="2306"/>
      <c r="Q107" s="2306"/>
      <c r="R107" s="2306"/>
      <c r="S107" s="2306"/>
      <c r="T107" s="2306"/>
      <c r="U107" s="2306"/>
      <c r="V107" s="2306"/>
      <c r="W107" s="2306"/>
      <c r="X107" s="2306"/>
      <c r="Y107" s="2306"/>
      <c r="Z107" s="2306"/>
      <c r="AA107" s="2306"/>
      <c r="AB107" s="2306"/>
      <c r="AC107" s="2306"/>
      <c r="AD107" s="2306"/>
      <c r="AE107" s="2306"/>
      <c r="AF107" s="2306"/>
      <c r="AG107" s="2306"/>
      <c r="AH107" s="2306"/>
      <c r="AJ107" s="2307"/>
      <c r="AK107" s="2307"/>
      <c r="AL107" s="2307"/>
      <c r="AM107" s="2307"/>
      <c r="AN107" s="2307"/>
      <c r="AO107" s="2307"/>
      <c r="AP107" s="2307"/>
      <c r="AQ107" s="2307"/>
      <c r="AR107" s="2307"/>
      <c r="AS107" s="2307"/>
      <c r="AT107" s="2307"/>
      <c r="AU107" s="2307"/>
      <c r="AV107" s="2307"/>
    </row>
    <row r="108" spans="2:48" s="2240" customFormat="1">
      <c r="B108" s="2277"/>
      <c r="D108" s="2306"/>
      <c r="E108" s="2306"/>
      <c r="F108" s="2306"/>
      <c r="G108" s="2306"/>
      <c r="H108" s="2306"/>
      <c r="I108" s="2306"/>
      <c r="J108" s="2306"/>
      <c r="K108" s="2306"/>
      <c r="L108" s="2306"/>
      <c r="M108" s="2306"/>
      <c r="N108" s="2306"/>
      <c r="O108" s="2306"/>
      <c r="P108" s="2306"/>
      <c r="Q108" s="2306"/>
      <c r="R108" s="2306"/>
      <c r="S108" s="2306"/>
      <c r="T108" s="2306"/>
      <c r="U108" s="2306"/>
      <c r="V108" s="2306"/>
      <c r="W108" s="2306"/>
      <c r="X108" s="2306"/>
      <c r="Y108" s="2306"/>
      <c r="Z108" s="2306"/>
      <c r="AA108" s="2306"/>
      <c r="AB108" s="2306"/>
      <c r="AC108" s="2306"/>
      <c r="AD108" s="2306"/>
      <c r="AE108" s="2306"/>
      <c r="AF108" s="2306"/>
      <c r="AG108" s="2306"/>
      <c r="AH108" s="2306"/>
      <c r="AJ108" s="2307"/>
      <c r="AK108" s="2307"/>
      <c r="AL108" s="2307"/>
      <c r="AM108" s="2307"/>
      <c r="AN108" s="2307"/>
      <c r="AO108" s="2307"/>
      <c r="AP108" s="2307"/>
      <c r="AQ108" s="2307"/>
      <c r="AR108" s="2307"/>
      <c r="AS108" s="2307"/>
      <c r="AT108" s="2307"/>
      <c r="AU108" s="2307"/>
      <c r="AV108" s="2307"/>
    </row>
    <row r="109" spans="2:48" s="2240" customFormat="1">
      <c r="B109" s="2277"/>
      <c r="D109" s="2306"/>
      <c r="E109" s="2306"/>
      <c r="F109" s="2306"/>
      <c r="G109" s="2306"/>
      <c r="H109" s="2306"/>
      <c r="I109" s="2306"/>
      <c r="J109" s="2306"/>
      <c r="K109" s="2306"/>
      <c r="L109" s="2306"/>
      <c r="M109" s="2306"/>
      <c r="N109" s="2306"/>
      <c r="O109" s="2306"/>
      <c r="P109" s="2306"/>
      <c r="Q109" s="2306"/>
      <c r="R109" s="2306"/>
      <c r="S109" s="2306"/>
      <c r="T109" s="2306"/>
      <c r="U109" s="2306"/>
      <c r="V109" s="2306"/>
      <c r="W109" s="2306"/>
      <c r="X109" s="2306"/>
      <c r="Y109" s="2306"/>
      <c r="Z109" s="2306"/>
      <c r="AA109" s="2306"/>
      <c r="AB109" s="2306"/>
      <c r="AC109" s="2306"/>
      <c r="AD109" s="2306"/>
      <c r="AE109" s="2306"/>
      <c r="AF109" s="2306"/>
      <c r="AG109" s="2306"/>
      <c r="AH109" s="2306"/>
      <c r="AJ109" s="2307"/>
      <c r="AK109" s="2307"/>
      <c r="AL109" s="2307"/>
      <c r="AM109" s="2307"/>
      <c r="AN109" s="2307"/>
      <c r="AO109" s="2307"/>
      <c r="AP109" s="2307"/>
      <c r="AQ109" s="2307"/>
      <c r="AR109" s="2307"/>
      <c r="AS109" s="2307"/>
      <c r="AT109" s="2307"/>
      <c r="AU109" s="2307"/>
      <c r="AV109" s="2307"/>
    </row>
    <row r="110" spans="2:48" s="2240" customFormat="1">
      <c r="B110" s="2277"/>
      <c r="D110" s="2306"/>
      <c r="E110" s="2306"/>
      <c r="F110" s="2306"/>
      <c r="G110" s="2306"/>
      <c r="H110" s="2306"/>
      <c r="I110" s="2306"/>
      <c r="J110" s="2306"/>
      <c r="K110" s="2306"/>
      <c r="L110" s="2306"/>
      <c r="M110" s="2306"/>
      <c r="N110" s="2306"/>
      <c r="O110" s="2306"/>
      <c r="P110" s="2306"/>
      <c r="Q110" s="2306"/>
      <c r="R110" s="2306"/>
      <c r="S110" s="2306"/>
      <c r="T110" s="2306"/>
      <c r="U110" s="2306"/>
      <c r="V110" s="2306"/>
      <c r="W110" s="2306"/>
      <c r="X110" s="2306"/>
      <c r="Y110" s="2306"/>
      <c r="Z110" s="2306"/>
      <c r="AA110" s="2306"/>
      <c r="AB110" s="2306"/>
      <c r="AC110" s="2306"/>
      <c r="AD110" s="2306"/>
      <c r="AE110" s="2306"/>
      <c r="AF110" s="2306"/>
      <c r="AG110" s="2306"/>
      <c r="AH110" s="2306"/>
      <c r="AJ110" s="2307"/>
      <c r="AK110" s="2307"/>
      <c r="AL110" s="2307"/>
      <c r="AM110" s="2307"/>
      <c r="AN110" s="2307"/>
      <c r="AO110" s="2307"/>
      <c r="AP110" s="2307"/>
      <c r="AQ110" s="2307"/>
      <c r="AR110" s="2307"/>
      <c r="AS110" s="2307"/>
      <c r="AT110" s="2307"/>
      <c r="AU110" s="2307"/>
      <c r="AV110" s="2307"/>
    </row>
    <row r="111" spans="2:48" s="2240" customFormat="1"/>
    <row r="112" spans="2:48" s="2240" customFormat="1">
      <c r="AJ112" s="2307"/>
      <c r="AK112" s="2307"/>
      <c r="AL112" s="2307"/>
      <c r="AM112" s="2307"/>
      <c r="AN112" s="2307"/>
      <c r="AO112" s="2307"/>
      <c r="AP112" s="2307"/>
      <c r="AQ112" s="2307"/>
      <c r="AR112" s="2307"/>
      <c r="AS112" s="2307"/>
      <c r="AT112" s="2307"/>
      <c r="AU112" s="2307"/>
      <c r="AV112" s="2307"/>
    </row>
    <row r="113" s="2240" customFormat="1"/>
    <row r="114" s="2240" customFormat="1"/>
    <row r="115" s="2240" customFormat="1"/>
    <row r="116" s="2240" customFormat="1"/>
    <row r="117" s="2240" customFormat="1"/>
    <row r="118" s="2240" customFormat="1"/>
    <row r="119" s="2240" customFormat="1"/>
    <row r="120" s="2240" customFormat="1"/>
    <row r="121" s="2240" customFormat="1"/>
    <row r="122" s="2240" customFormat="1"/>
    <row r="123" s="2240" customFormat="1"/>
    <row r="124" s="2240" customFormat="1"/>
    <row r="125" s="2240" customFormat="1"/>
    <row r="126" s="2240" customFormat="1"/>
    <row r="127" s="2240" customFormat="1"/>
    <row r="128" s="2240" customFormat="1"/>
    <row r="129" s="2240" customFormat="1"/>
    <row r="130" s="2240" customFormat="1"/>
    <row r="131" s="2240" customFormat="1"/>
    <row r="132" s="2240" customFormat="1"/>
    <row r="133" s="2240" customFormat="1"/>
    <row r="134" s="2240" customFormat="1"/>
    <row r="135" s="2240" customFormat="1"/>
    <row r="136" s="2240" customFormat="1"/>
    <row r="137" s="2240" customFormat="1"/>
    <row r="138" s="2240" customFormat="1"/>
    <row r="139" s="2240" customFormat="1"/>
    <row r="140" s="2240" customFormat="1"/>
    <row r="141" s="2240" customFormat="1"/>
    <row r="142" s="2240" customFormat="1"/>
    <row r="143" s="2240" customFormat="1"/>
    <row r="144" s="2240" customFormat="1"/>
    <row r="145" s="2240" customFormat="1"/>
    <row r="146" s="2240" customFormat="1"/>
    <row r="147" s="2240" customFormat="1"/>
    <row r="148" s="2240" customFormat="1"/>
    <row r="149" s="2240" customFormat="1"/>
    <row r="150" s="2240" customFormat="1"/>
    <row r="151" s="2240" customFormat="1"/>
    <row r="152" s="2240" customFormat="1"/>
    <row r="153" s="2240" customFormat="1"/>
    <row r="154" s="2240" customFormat="1"/>
    <row r="155" s="2240" customFormat="1"/>
    <row r="156" s="2240" customFormat="1"/>
    <row r="157" s="2240" customFormat="1"/>
    <row r="158" s="2240" customFormat="1"/>
    <row r="159" s="2240" customFormat="1"/>
    <row r="160" s="2240" customFormat="1"/>
    <row r="161" s="2240" customFormat="1"/>
    <row r="162" s="2240" customFormat="1"/>
    <row r="163" s="2240" customFormat="1"/>
    <row r="164" s="2240" customFormat="1"/>
    <row r="165" s="2240" customFormat="1"/>
    <row r="166" s="2240" customFormat="1"/>
    <row r="167" s="2240" customFormat="1"/>
    <row r="168" s="2240" customFormat="1"/>
    <row r="169" s="2240" customFormat="1"/>
    <row r="170" s="2240" customFormat="1"/>
    <row r="171" s="2240" customFormat="1"/>
    <row r="172" s="2240" customFormat="1"/>
    <row r="173" s="2240" customFormat="1"/>
    <row r="174" s="2240" customFormat="1"/>
    <row r="175" s="2240" customFormat="1"/>
    <row r="176" s="2240" customFormat="1"/>
    <row r="177" s="2240" customFormat="1"/>
    <row r="178" s="2240" customFormat="1"/>
    <row r="179" s="2240" customFormat="1"/>
    <row r="180" s="2240" customFormat="1"/>
    <row r="181" s="2240" customFormat="1"/>
    <row r="182" s="2240" customFormat="1"/>
    <row r="183" s="2240" customFormat="1"/>
    <row r="184" s="2240" customFormat="1"/>
    <row r="185" s="2240" customFormat="1"/>
    <row r="186" s="2240" customFormat="1"/>
    <row r="187" s="2240" customFormat="1"/>
    <row r="188" s="2240" customFormat="1"/>
    <row r="189" s="2240" customFormat="1"/>
    <row r="190" s="2240" customFormat="1"/>
    <row r="191" s="2240" customFormat="1"/>
    <row r="192" s="2240" customFormat="1"/>
    <row r="193" s="2240" customFormat="1"/>
    <row r="194" s="2240" customFormat="1"/>
    <row r="195" s="2240" customFormat="1"/>
    <row r="196" s="2240" customFormat="1"/>
    <row r="197" s="2240" customFormat="1"/>
    <row r="198" s="2240" customFormat="1"/>
    <row r="199" s="2240" customFormat="1"/>
    <row r="200" s="2240" customFormat="1"/>
    <row r="201" s="2240" customFormat="1"/>
    <row r="202" s="2240" customFormat="1"/>
    <row r="203" s="2240" customFormat="1"/>
    <row r="204" s="2240" customFormat="1"/>
    <row r="205" s="2240" customFormat="1"/>
    <row r="206" s="2240" customFormat="1"/>
    <row r="207" s="2240" customFormat="1"/>
    <row r="208" s="2240" customFormat="1"/>
    <row r="209" s="2240" customFormat="1"/>
    <row r="210" s="2240" customFormat="1"/>
    <row r="211" s="2240" customFormat="1"/>
    <row r="212" s="2240" customFormat="1"/>
    <row r="213" s="2240" customFormat="1"/>
    <row r="214" s="2240" customFormat="1"/>
    <row r="215" s="2240" customFormat="1"/>
    <row r="216" s="2240" customFormat="1"/>
    <row r="217" s="2240" customFormat="1"/>
    <row r="218" s="2240" customFormat="1"/>
    <row r="219" s="2240" customFormat="1"/>
    <row r="220" s="2240" customFormat="1"/>
    <row r="221" s="2240" customFormat="1"/>
    <row r="222" s="2240" customFormat="1"/>
    <row r="223" s="2240" customFormat="1"/>
    <row r="224" s="2240" customFormat="1"/>
    <row r="225" s="2240" customFormat="1"/>
    <row r="226" s="2240" customFormat="1"/>
    <row r="227" s="2240" customFormat="1"/>
    <row r="228" s="2240" customFormat="1"/>
    <row r="229" s="2240" customFormat="1"/>
    <row r="230" s="2240" customFormat="1"/>
    <row r="231" s="2240" customFormat="1"/>
    <row r="232" s="2240" customFormat="1"/>
    <row r="233" s="2240" customFormat="1"/>
    <row r="234" s="2240" customFormat="1"/>
    <row r="235" s="2240" customFormat="1"/>
    <row r="236" s="2240" customFormat="1"/>
    <row r="237" s="2240" customFormat="1"/>
    <row r="238" s="2240" customFormat="1"/>
    <row r="239" s="2240" customFormat="1"/>
    <row r="240" s="2240" customFormat="1"/>
    <row r="241" s="2240" customFormat="1"/>
    <row r="242" s="2240" customFormat="1"/>
    <row r="243" s="2240" customFormat="1"/>
    <row r="244" s="2240" customFormat="1"/>
    <row r="245" s="2240" customFormat="1"/>
    <row r="246" s="2240" customFormat="1"/>
    <row r="247" s="2240" customFormat="1"/>
    <row r="248" s="2240" customFormat="1"/>
    <row r="249" s="2240" customFormat="1"/>
    <row r="250" s="2240" customFormat="1"/>
    <row r="251" s="2240" customFormat="1"/>
    <row r="252" s="2240" customFormat="1"/>
    <row r="253" s="2240" customFormat="1"/>
    <row r="254" s="2240" customFormat="1"/>
    <row r="255" s="2240" customFormat="1"/>
    <row r="256" s="2240" customFormat="1"/>
    <row r="257" s="2240" customFormat="1"/>
    <row r="258" s="2240" customFormat="1"/>
    <row r="259" s="2240" customFormat="1"/>
    <row r="260" s="2240" customFormat="1"/>
    <row r="261" s="2240" customFormat="1"/>
    <row r="262" s="2240" customFormat="1"/>
    <row r="263" s="2240" customFormat="1"/>
    <row r="264" s="2240" customFormat="1"/>
    <row r="265" s="2240" customFormat="1"/>
    <row r="266" s="2240" customFormat="1"/>
    <row r="267" s="2240" customFormat="1"/>
    <row r="268" s="2240" customFormat="1"/>
    <row r="269" s="2240" customFormat="1"/>
    <row r="270" s="2240" customFormat="1"/>
    <row r="271" s="2240" customFormat="1"/>
    <row r="272" s="2240" customFormat="1"/>
    <row r="273" s="2240" customFormat="1"/>
    <row r="274" s="2240" customFormat="1"/>
    <row r="275" s="2240" customFormat="1"/>
    <row r="276" s="2240" customFormat="1"/>
    <row r="277" s="2240" customFormat="1"/>
    <row r="278" s="2240" customFormat="1"/>
    <row r="279" s="2240" customFormat="1"/>
    <row r="280" s="2240" customFormat="1"/>
    <row r="281" s="2240" customFormat="1"/>
    <row r="282" s="2240" customFormat="1"/>
    <row r="283" s="2240" customFormat="1"/>
    <row r="284" s="2240" customFormat="1"/>
    <row r="285" s="2240" customFormat="1"/>
    <row r="286" s="2240" customFormat="1"/>
    <row r="287" s="2240" customFormat="1"/>
  </sheetData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K220"/>
  <sheetViews>
    <sheetView workbookViewId="0">
      <pane xSplit="3" ySplit="4" topLeftCell="U101" activePane="bottomRight" state="frozen"/>
      <selection pane="topRight" activeCell="D1" sqref="D1"/>
      <selection pane="bottomLeft" activeCell="A5" sqref="A5"/>
      <selection pane="bottomRight" activeCell="AA154" sqref="AA154"/>
    </sheetView>
  </sheetViews>
  <sheetFormatPr defaultColWidth="0" defaultRowHeight="13.5"/>
  <cols>
    <col min="1" max="1" width="1.375" style="1341" customWidth="1"/>
    <col min="2" max="2" width="3.125" style="1341" customWidth="1"/>
    <col min="3" max="3" width="13.5" style="1341" customWidth="1"/>
    <col min="4" max="4" width="12" style="1416" customWidth="1"/>
    <col min="5" max="5" width="7.25" style="1416" customWidth="1"/>
    <col min="6" max="30" width="7.25" style="1341" customWidth="1"/>
    <col min="31" max="34" width="7.25" style="549" customWidth="1"/>
    <col min="35" max="35" width="7.25" style="1341" customWidth="1"/>
    <col min="36" max="36" width="28.75" style="1341" customWidth="1"/>
    <col min="37" max="37" width="3.625" style="1341" customWidth="1"/>
    <col min="38" max="38" width="22.5" style="1341" customWidth="1"/>
    <col min="39" max="241" width="8.875" style="1341" customWidth="1"/>
    <col min="242" max="242" width="10.75" style="1341" customWidth="1"/>
    <col min="243" max="16384" width="0" style="1341" hidden="1"/>
  </cols>
  <sheetData>
    <row r="1" spans="1:245" ht="15" thickBot="1">
      <c r="A1" s="1339"/>
      <c r="B1" s="3813" t="s">
        <v>2110</v>
      </c>
      <c r="C1" s="3813"/>
      <c r="D1" s="3813"/>
      <c r="E1" s="3813"/>
      <c r="F1" s="3813"/>
      <c r="G1" s="3813"/>
      <c r="H1" s="3813"/>
      <c r="I1" s="3813"/>
      <c r="J1" s="3813"/>
      <c r="K1" s="3813"/>
      <c r="L1" s="1340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/>
      <c r="AB1" s="1339"/>
      <c r="AC1" s="1339" t="s">
        <v>33</v>
      </c>
      <c r="AD1" s="1339"/>
      <c r="AE1" s="3695">
        <f>'0_1関連指標暦年データ'!AG1</f>
        <v>44032</v>
      </c>
      <c r="AF1" s="3695"/>
      <c r="AG1" s="768"/>
      <c r="AH1" s="1341"/>
      <c r="AI1" s="1354"/>
      <c r="AJ1" s="1580" t="s">
        <v>1199</v>
      </c>
      <c r="AK1" s="1340"/>
      <c r="AL1" s="1339"/>
      <c r="AM1" s="1339"/>
      <c r="AN1" s="1339"/>
      <c r="AO1" s="1339"/>
      <c r="AP1" s="1339"/>
      <c r="AQ1" s="1339"/>
      <c r="AR1" s="1339"/>
      <c r="AS1" s="1339"/>
      <c r="AT1" s="1339"/>
      <c r="AU1" s="1339"/>
      <c r="AV1" s="1339"/>
      <c r="AW1" s="1339"/>
      <c r="AX1" s="1339"/>
      <c r="AY1" s="1339"/>
      <c r="AZ1" s="1339"/>
      <c r="BA1" s="1339"/>
      <c r="BB1" s="1339"/>
      <c r="BC1" s="1339"/>
      <c r="BD1" s="1339"/>
      <c r="BE1" s="1339"/>
      <c r="BF1" s="1339"/>
      <c r="BG1" s="1339"/>
      <c r="BH1" s="1339"/>
      <c r="BI1" s="1339"/>
      <c r="BJ1" s="1339"/>
      <c r="BK1" s="1339"/>
      <c r="BL1" s="1339"/>
      <c r="BM1" s="1339"/>
      <c r="BN1" s="1339"/>
      <c r="BO1" s="1339"/>
      <c r="BP1" s="1339"/>
      <c r="BQ1" s="1339"/>
      <c r="BR1" s="1339"/>
      <c r="BS1" s="1339"/>
      <c r="BT1" s="1339"/>
      <c r="BU1" s="1339"/>
      <c r="BV1" s="1339"/>
      <c r="BW1" s="1339"/>
      <c r="BX1" s="1339"/>
      <c r="BY1" s="1339"/>
      <c r="BZ1" s="1339"/>
      <c r="CA1" s="1339"/>
      <c r="CB1" s="1339"/>
      <c r="CC1" s="1339"/>
      <c r="CD1" s="1339"/>
      <c r="CE1" s="1339"/>
      <c r="CF1" s="1339"/>
      <c r="CG1" s="1339"/>
      <c r="CH1" s="1339"/>
      <c r="CI1" s="1339"/>
      <c r="CJ1" s="1339"/>
      <c r="CK1" s="1339"/>
      <c r="CL1" s="1339"/>
      <c r="CM1" s="1339"/>
      <c r="CN1" s="1339"/>
      <c r="CO1" s="1339"/>
      <c r="CP1" s="1339"/>
      <c r="CQ1" s="1339"/>
      <c r="CR1" s="1339"/>
      <c r="CS1" s="1339"/>
      <c r="CT1" s="1339"/>
      <c r="CU1" s="1339"/>
      <c r="CV1" s="1339"/>
      <c r="CW1" s="1339"/>
      <c r="CX1" s="1339"/>
      <c r="CY1" s="1339"/>
      <c r="CZ1" s="1339"/>
      <c r="DA1" s="1339"/>
      <c r="DB1" s="1339"/>
      <c r="DC1" s="1339"/>
      <c r="DD1" s="1339"/>
      <c r="DE1" s="1339"/>
      <c r="DF1" s="1339"/>
      <c r="DG1" s="1339"/>
      <c r="DH1" s="1339"/>
      <c r="DI1" s="1339"/>
      <c r="DJ1" s="1339"/>
      <c r="DK1" s="1339"/>
      <c r="DL1" s="1339"/>
      <c r="DM1" s="1339"/>
      <c r="DN1" s="1339"/>
      <c r="DO1" s="1339"/>
      <c r="DP1" s="1339"/>
      <c r="DQ1" s="1339"/>
      <c r="DR1" s="1339"/>
      <c r="DS1" s="1339"/>
      <c r="DT1" s="1339"/>
      <c r="DU1" s="1339"/>
      <c r="DV1" s="1339"/>
      <c r="DW1" s="1339"/>
      <c r="DX1" s="1339"/>
      <c r="DY1" s="1339"/>
      <c r="DZ1" s="1339"/>
      <c r="EA1" s="1339"/>
      <c r="EB1" s="1339"/>
      <c r="EC1" s="1339"/>
      <c r="ED1" s="1339"/>
      <c r="EE1" s="1339"/>
      <c r="EF1" s="1339"/>
      <c r="EG1" s="1339"/>
      <c r="EH1" s="1339"/>
      <c r="EI1" s="1339"/>
      <c r="EJ1" s="1339"/>
      <c r="EK1" s="1339"/>
      <c r="EL1" s="1339"/>
      <c r="EM1" s="1339"/>
      <c r="EN1" s="1339"/>
      <c r="EO1" s="1339"/>
      <c r="EP1" s="1339"/>
      <c r="EQ1" s="1339"/>
      <c r="ER1" s="1339"/>
      <c r="ES1" s="1339"/>
      <c r="ET1" s="1339"/>
      <c r="EU1" s="1339"/>
      <c r="EV1" s="1339"/>
      <c r="EW1" s="1339"/>
      <c r="EX1" s="1339"/>
      <c r="EY1" s="1339"/>
      <c r="EZ1" s="1339"/>
      <c r="FA1" s="1339"/>
      <c r="FB1" s="1339"/>
      <c r="FC1" s="1339"/>
      <c r="FD1" s="1339"/>
      <c r="FE1" s="1339"/>
      <c r="FF1" s="1339"/>
      <c r="FG1" s="1339"/>
      <c r="FH1" s="1339"/>
      <c r="FI1" s="1339"/>
      <c r="FJ1" s="1339"/>
      <c r="FK1" s="1339"/>
      <c r="FL1" s="1339"/>
      <c r="FM1" s="1339"/>
      <c r="FN1" s="1339"/>
      <c r="FO1" s="1339"/>
      <c r="FP1" s="1339"/>
      <c r="FQ1" s="1339"/>
      <c r="FR1" s="1339"/>
      <c r="FS1" s="1339"/>
      <c r="FT1" s="1339"/>
      <c r="FU1" s="1339"/>
      <c r="FV1" s="1339"/>
      <c r="FW1" s="1339"/>
      <c r="FX1" s="1339"/>
      <c r="FY1" s="1339"/>
      <c r="FZ1" s="1339"/>
      <c r="GA1" s="1339"/>
      <c r="GB1" s="1339"/>
      <c r="GC1" s="1339"/>
      <c r="GD1" s="1339"/>
      <c r="GE1" s="1339"/>
      <c r="GF1" s="1339"/>
      <c r="GG1" s="1339"/>
      <c r="GH1" s="1339"/>
      <c r="GI1" s="1339"/>
      <c r="GJ1" s="1339"/>
      <c r="GK1" s="1339"/>
      <c r="GL1" s="1339"/>
      <c r="GM1" s="1339"/>
      <c r="GN1" s="1339"/>
      <c r="GO1" s="1339"/>
      <c r="GP1" s="1339"/>
      <c r="GQ1" s="1339"/>
      <c r="GR1" s="1339"/>
      <c r="GS1" s="1339"/>
      <c r="GT1" s="1339"/>
      <c r="GU1" s="1339"/>
      <c r="GV1" s="1339"/>
      <c r="GW1" s="1339"/>
      <c r="GX1" s="1339"/>
      <c r="GY1" s="1339"/>
      <c r="GZ1" s="1339"/>
      <c r="HA1" s="1339"/>
      <c r="HB1" s="1339"/>
      <c r="HC1" s="1339"/>
      <c r="HD1" s="1339"/>
      <c r="HE1" s="1339"/>
      <c r="HF1" s="1339"/>
      <c r="HG1" s="1339"/>
      <c r="HH1" s="1339"/>
      <c r="HI1" s="1339"/>
      <c r="HJ1" s="1339"/>
      <c r="HK1" s="1339"/>
      <c r="HL1" s="1339"/>
      <c r="HM1" s="1339"/>
      <c r="HN1" s="1339"/>
      <c r="HO1" s="1339"/>
      <c r="HP1" s="1339"/>
      <c r="HQ1" s="1339"/>
      <c r="HR1" s="1339"/>
      <c r="HS1" s="1339"/>
      <c r="HT1" s="1339"/>
      <c r="HU1" s="1339"/>
      <c r="HV1" s="1339"/>
      <c r="HW1" s="1339"/>
      <c r="HX1" s="1339"/>
      <c r="HY1" s="1339"/>
      <c r="HZ1" s="1339"/>
      <c r="IA1" s="1339"/>
      <c r="IB1" s="1339"/>
      <c r="IC1" s="1339"/>
      <c r="ID1" s="1339"/>
      <c r="IE1" s="1339"/>
      <c r="IF1" s="1339"/>
      <c r="IG1" s="1339"/>
      <c r="IH1" s="1339"/>
      <c r="II1" s="1339"/>
      <c r="IJ1" s="1339"/>
      <c r="IK1" s="1339"/>
    </row>
    <row r="2" spans="1:245">
      <c r="A2" s="1339"/>
      <c r="B2" s="1342"/>
      <c r="C2" s="1343"/>
      <c r="D2" s="1344" t="s">
        <v>1200</v>
      </c>
      <c r="E2" s="3337"/>
      <c r="F2" s="3814" t="s">
        <v>1201</v>
      </c>
      <c r="G2" s="3814"/>
      <c r="H2" s="3814"/>
      <c r="I2" s="3814"/>
      <c r="J2" s="3814"/>
      <c r="K2" s="3814"/>
      <c r="L2" s="3814"/>
      <c r="M2" s="3814"/>
      <c r="N2" s="3814"/>
      <c r="O2" s="3814"/>
      <c r="P2" s="3814"/>
      <c r="Q2" s="3814"/>
      <c r="R2" s="3814"/>
      <c r="S2" s="3814"/>
      <c r="T2" s="3814"/>
      <c r="U2" s="3814"/>
      <c r="V2" s="3814"/>
      <c r="W2" s="3814"/>
      <c r="X2" s="3814"/>
      <c r="Y2" s="3814"/>
      <c r="Z2" s="3814"/>
      <c r="AA2" s="3814"/>
      <c r="AB2" s="3814"/>
      <c r="AC2" s="3814"/>
      <c r="AD2" s="3814"/>
      <c r="AE2" s="3814"/>
      <c r="AF2" s="3814"/>
      <c r="AG2" s="3814"/>
      <c r="AH2" s="2995"/>
      <c r="AI2" s="3012"/>
      <c r="AJ2" s="3820" t="s">
        <v>1202</v>
      </c>
      <c r="AK2" s="1340"/>
      <c r="AL2" s="1345" t="s">
        <v>1203</v>
      </c>
      <c r="AM2" s="1339"/>
      <c r="AN2" s="1339"/>
      <c r="AO2" s="1339"/>
      <c r="AP2" s="1339"/>
      <c r="AQ2" s="1339"/>
      <c r="AR2" s="1339"/>
      <c r="AS2" s="1339"/>
      <c r="AT2" s="1339"/>
      <c r="AU2" s="1339"/>
      <c r="AV2" s="1339"/>
      <c r="AW2" s="1339"/>
      <c r="AX2" s="1339"/>
      <c r="AY2" s="1339"/>
      <c r="AZ2" s="1339"/>
      <c r="BA2" s="1339"/>
      <c r="BB2" s="1339"/>
      <c r="BC2" s="1339"/>
      <c r="BD2" s="1339"/>
      <c r="BE2" s="1339"/>
      <c r="BF2" s="1339"/>
      <c r="BG2" s="1339"/>
      <c r="BH2" s="1339"/>
      <c r="BI2" s="1339"/>
      <c r="BJ2" s="1339"/>
      <c r="BK2" s="1339"/>
      <c r="BL2" s="1339"/>
      <c r="BM2" s="1339"/>
      <c r="BN2" s="1339"/>
      <c r="BO2" s="1339"/>
      <c r="BP2" s="1339"/>
      <c r="BQ2" s="1339"/>
      <c r="BR2" s="1339"/>
      <c r="BS2" s="1339"/>
      <c r="BT2" s="1339"/>
      <c r="BU2" s="1339"/>
      <c r="BV2" s="1339"/>
      <c r="BW2" s="1339"/>
      <c r="BX2" s="1339"/>
      <c r="BY2" s="1339"/>
      <c r="BZ2" s="1339"/>
      <c r="CA2" s="1339"/>
      <c r="CB2" s="1339"/>
      <c r="CC2" s="1339"/>
      <c r="CD2" s="1339"/>
      <c r="CE2" s="1339"/>
      <c r="CF2" s="1339"/>
      <c r="CG2" s="1339"/>
      <c r="CH2" s="1339"/>
      <c r="CI2" s="1339"/>
      <c r="CJ2" s="1339"/>
      <c r="CK2" s="1339"/>
      <c r="CL2" s="1339"/>
      <c r="CM2" s="1339"/>
      <c r="CN2" s="1339"/>
      <c r="CO2" s="1339"/>
      <c r="CP2" s="1339"/>
      <c r="CQ2" s="1339"/>
      <c r="CR2" s="1339"/>
      <c r="CS2" s="1339"/>
      <c r="CT2" s="1339"/>
      <c r="CU2" s="1339"/>
      <c r="CV2" s="1339"/>
      <c r="CW2" s="1339"/>
      <c r="CX2" s="1339"/>
      <c r="CY2" s="1339"/>
      <c r="CZ2" s="1339"/>
      <c r="DA2" s="1339"/>
      <c r="DB2" s="1339"/>
      <c r="DC2" s="1339"/>
      <c r="DD2" s="1339"/>
      <c r="DE2" s="1339"/>
      <c r="DF2" s="1339"/>
      <c r="DG2" s="1339"/>
      <c r="DH2" s="1339"/>
      <c r="DI2" s="1339"/>
      <c r="DJ2" s="1339"/>
      <c r="DK2" s="1339"/>
      <c r="DL2" s="1339"/>
      <c r="DM2" s="1339"/>
      <c r="DN2" s="1339"/>
      <c r="DO2" s="1339"/>
      <c r="DP2" s="1339"/>
      <c r="DQ2" s="1339"/>
      <c r="DR2" s="1339"/>
      <c r="DS2" s="1339"/>
      <c r="DT2" s="1339"/>
      <c r="DU2" s="1339"/>
      <c r="DV2" s="1339"/>
      <c r="DW2" s="1339"/>
      <c r="DX2" s="1339"/>
      <c r="DY2" s="1339"/>
      <c r="DZ2" s="1339"/>
      <c r="EA2" s="1339"/>
      <c r="EB2" s="1339"/>
      <c r="EC2" s="1339"/>
      <c r="ED2" s="1339"/>
      <c r="EE2" s="1339"/>
      <c r="EF2" s="1339"/>
      <c r="EG2" s="1339"/>
      <c r="EH2" s="1339"/>
      <c r="EI2" s="1339"/>
      <c r="EJ2" s="1339"/>
      <c r="EK2" s="1339"/>
      <c r="EL2" s="1339"/>
      <c r="EM2" s="1339"/>
      <c r="EN2" s="1339"/>
      <c r="EO2" s="1339"/>
      <c r="EP2" s="1339"/>
      <c r="EQ2" s="1339"/>
      <c r="ER2" s="1339"/>
      <c r="ES2" s="1339"/>
      <c r="ET2" s="1339"/>
      <c r="EU2" s="1339"/>
      <c r="EV2" s="1339"/>
      <c r="EW2" s="1339"/>
      <c r="EX2" s="1339"/>
      <c r="EY2" s="1339"/>
      <c r="EZ2" s="1339"/>
      <c r="FA2" s="1339"/>
      <c r="FB2" s="1339"/>
      <c r="FC2" s="1339"/>
      <c r="FD2" s="1339"/>
      <c r="FE2" s="1339"/>
      <c r="FF2" s="1339"/>
      <c r="FG2" s="1339"/>
      <c r="FH2" s="1339"/>
      <c r="FI2" s="1339"/>
      <c r="FJ2" s="1339"/>
      <c r="FK2" s="1339"/>
      <c r="FL2" s="1339"/>
      <c r="FM2" s="1339"/>
      <c r="FN2" s="1339"/>
      <c r="FO2" s="1339"/>
      <c r="FP2" s="1339"/>
      <c r="FQ2" s="1339"/>
      <c r="FR2" s="1339"/>
      <c r="FS2" s="1339"/>
      <c r="FT2" s="1339"/>
      <c r="FU2" s="1339"/>
      <c r="FV2" s="1339"/>
      <c r="FW2" s="1339"/>
      <c r="FX2" s="1339"/>
      <c r="FY2" s="1339"/>
      <c r="FZ2" s="1339"/>
      <c r="GA2" s="1339"/>
      <c r="GB2" s="1339"/>
      <c r="GC2" s="1339"/>
      <c r="GD2" s="1339"/>
      <c r="GE2" s="1339"/>
      <c r="GF2" s="1339"/>
      <c r="GG2" s="1339"/>
      <c r="GH2" s="1339"/>
      <c r="GI2" s="1339"/>
      <c r="GJ2" s="1339"/>
      <c r="GK2" s="1339"/>
      <c r="GL2" s="1339"/>
      <c r="GM2" s="1339"/>
      <c r="GN2" s="1339"/>
      <c r="GO2" s="1339"/>
      <c r="GP2" s="1339"/>
      <c r="GQ2" s="1339"/>
      <c r="GR2" s="1339"/>
      <c r="GS2" s="1339"/>
      <c r="GT2" s="1339"/>
      <c r="GU2" s="1339"/>
      <c r="GV2" s="1339"/>
      <c r="GW2" s="1339"/>
      <c r="GX2" s="1339"/>
      <c r="GY2" s="1339"/>
      <c r="GZ2" s="1339"/>
      <c r="HA2" s="1339"/>
      <c r="HB2" s="1339"/>
      <c r="HC2" s="1339"/>
      <c r="HD2" s="1339"/>
      <c r="HE2" s="1339"/>
      <c r="HF2" s="1339"/>
      <c r="HG2" s="1339"/>
      <c r="HH2" s="1339"/>
      <c r="HI2" s="1339"/>
      <c r="HJ2" s="1339"/>
      <c r="HK2" s="1339"/>
      <c r="HL2" s="1339"/>
      <c r="HM2" s="1339"/>
      <c r="HN2" s="1339"/>
      <c r="HO2" s="1339"/>
      <c r="HP2" s="1339"/>
      <c r="HQ2" s="1339"/>
      <c r="HR2" s="1339"/>
      <c r="HS2" s="1339"/>
      <c r="HT2" s="1339"/>
      <c r="HU2" s="1339"/>
      <c r="HV2" s="1339"/>
      <c r="HW2" s="1339"/>
      <c r="HX2" s="1339"/>
      <c r="HY2" s="1339"/>
      <c r="HZ2" s="1339"/>
      <c r="IA2" s="1339"/>
      <c r="IB2" s="1339"/>
      <c r="IC2" s="1339"/>
      <c r="ID2" s="1339"/>
      <c r="IE2" s="1339"/>
      <c r="IF2" s="1339"/>
      <c r="IG2" s="1339"/>
      <c r="IH2" s="1339"/>
      <c r="II2" s="1339"/>
      <c r="IJ2" s="1339"/>
      <c r="IK2" s="1339"/>
    </row>
    <row r="3" spans="1:245">
      <c r="A3" s="1339"/>
      <c r="B3" s="1346"/>
      <c r="C3" s="1340"/>
      <c r="D3" s="1347"/>
      <c r="E3" s="3338">
        <v>1989</v>
      </c>
      <c r="F3" s="1348">
        <v>1990</v>
      </c>
      <c r="G3" s="1349">
        <v>1991</v>
      </c>
      <c r="H3" s="1349">
        <v>1992</v>
      </c>
      <c r="I3" s="1349">
        <v>1993</v>
      </c>
      <c r="J3" s="1349">
        <v>1994</v>
      </c>
      <c r="K3" s="1349">
        <v>1995</v>
      </c>
      <c r="L3" s="1349">
        <v>1996</v>
      </c>
      <c r="M3" s="1349">
        <v>1997</v>
      </c>
      <c r="N3" s="1349">
        <v>1998</v>
      </c>
      <c r="O3" s="1350">
        <v>1999</v>
      </c>
      <c r="P3" s="1350">
        <v>2000</v>
      </c>
      <c r="Q3" s="1350">
        <v>2001</v>
      </c>
      <c r="R3" s="1350">
        <v>2002</v>
      </c>
      <c r="S3" s="1350">
        <v>2003</v>
      </c>
      <c r="T3" s="1350">
        <v>2004</v>
      </c>
      <c r="U3" s="1350">
        <v>2005</v>
      </c>
      <c r="V3" s="1350">
        <v>2006</v>
      </c>
      <c r="W3" s="1350">
        <v>2007</v>
      </c>
      <c r="X3" s="1350">
        <v>2008</v>
      </c>
      <c r="Y3" s="1350">
        <v>2009</v>
      </c>
      <c r="Z3" s="1350">
        <v>2010</v>
      </c>
      <c r="AA3" s="1350">
        <v>2011</v>
      </c>
      <c r="AB3" s="1350">
        <v>2012</v>
      </c>
      <c r="AC3" s="1350">
        <v>2013</v>
      </c>
      <c r="AD3" s="1351">
        <v>2014</v>
      </c>
      <c r="AE3" s="1350">
        <v>2015</v>
      </c>
      <c r="AF3" s="1352">
        <v>2016</v>
      </c>
      <c r="AG3" s="1889">
        <v>2017</v>
      </c>
      <c r="AH3" s="2996">
        <v>2018</v>
      </c>
      <c r="AI3" s="1889">
        <v>2019</v>
      </c>
      <c r="AJ3" s="3821"/>
      <c r="AK3" s="1340"/>
      <c r="AL3" s="1345"/>
      <c r="AM3" s="1339"/>
      <c r="AN3" s="1339"/>
      <c r="AO3" s="1339"/>
      <c r="AP3" s="1339"/>
      <c r="AQ3" s="1339"/>
      <c r="AR3" s="1339"/>
      <c r="AS3" s="1339"/>
      <c r="AT3" s="1339"/>
      <c r="AU3" s="1339"/>
      <c r="AV3" s="1339"/>
      <c r="AW3" s="1339"/>
      <c r="AX3" s="1339"/>
      <c r="AY3" s="1339"/>
      <c r="AZ3" s="1339"/>
      <c r="BA3" s="1339"/>
      <c r="BB3" s="1339"/>
      <c r="BC3" s="1339"/>
      <c r="BD3" s="1339"/>
      <c r="BE3" s="1339"/>
      <c r="BF3" s="1339"/>
      <c r="BG3" s="1339"/>
      <c r="BH3" s="1339"/>
      <c r="BI3" s="1339"/>
      <c r="BJ3" s="1339"/>
      <c r="BK3" s="1339"/>
      <c r="BL3" s="1339"/>
      <c r="BM3" s="1339"/>
      <c r="BN3" s="1339"/>
      <c r="BO3" s="1339"/>
      <c r="BP3" s="1339"/>
      <c r="BQ3" s="1339"/>
      <c r="BR3" s="1339"/>
      <c r="BS3" s="1339"/>
      <c r="BT3" s="1339"/>
      <c r="BU3" s="1339"/>
      <c r="BV3" s="1339"/>
      <c r="BW3" s="1339"/>
      <c r="BX3" s="1339"/>
      <c r="BY3" s="1339"/>
      <c r="BZ3" s="1339"/>
      <c r="CA3" s="1339"/>
      <c r="CB3" s="1339"/>
      <c r="CC3" s="1339"/>
      <c r="CD3" s="1339"/>
      <c r="CE3" s="1339"/>
      <c r="CF3" s="1339"/>
      <c r="CG3" s="1339"/>
      <c r="CH3" s="1339"/>
      <c r="CI3" s="1339"/>
      <c r="CJ3" s="1339"/>
      <c r="CK3" s="1339"/>
      <c r="CL3" s="1339"/>
      <c r="CM3" s="1339"/>
      <c r="CN3" s="1339"/>
      <c r="CO3" s="1339"/>
      <c r="CP3" s="1339"/>
      <c r="CQ3" s="1339"/>
      <c r="CR3" s="1339"/>
      <c r="CS3" s="1339"/>
      <c r="CT3" s="1339"/>
      <c r="CU3" s="1339"/>
      <c r="CV3" s="1339"/>
      <c r="CW3" s="1339"/>
      <c r="CX3" s="1339"/>
      <c r="CY3" s="1339"/>
      <c r="CZ3" s="1339"/>
      <c r="DA3" s="1339"/>
      <c r="DB3" s="1339"/>
      <c r="DC3" s="1339"/>
      <c r="DD3" s="1339"/>
      <c r="DE3" s="1339"/>
      <c r="DF3" s="1339"/>
      <c r="DG3" s="1339"/>
      <c r="DH3" s="1339"/>
      <c r="DI3" s="1339"/>
      <c r="DJ3" s="1339"/>
      <c r="DK3" s="1339"/>
      <c r="DL3" s="1339"/>
      <c r="DM3" s="1339"/>
      <c r="DN3" s="1339"/>
      <c r="DO3" s="1339"/>
      <c r="DP3" s="1339"/>
      <c r="DQ3" s="1339"/>
      <c r="DR3" s="1339"/>
      <c r="DS3" s="1339"/>
      <c r="DT3" s="1339"/>
      <c r="DU3" s="1339"/>
      <c r="DV3" s="1339"/>
      <c r="DW3" s="1339"/>
      <c r="DX3" s="1339"/>
      <c r="DY3" s="1339"/>
      <c r="DZ3" s="1339"/>
      <c r="EA3" s="1339"/>
      <c r="EB3" s="1339"/>
      <c r="EC3" s="1339"/>
      <c r="ED3" s="1339"/>
      <c r="EE3" s="1339"/>
      <c r="EF3" s="1339"/>
      <c r="EG3" s="1339"/>
      <c r="EH3" s="1339"/>
      <c r="EI3" s="1339"/>
      <c r="EJ3" s="1339"/>
      <c r="EK3" s="1339"/>
      <c r="EL3" s="1339"/>
      <c r="EM3" s="1339"/>
      <c r="EN3" s="1339"/>
      <c r="EO3" s="1339"/>
      <c r="EP3" s="1339"/>
      <c r="EQ3" s="1339"/>
      <c r="ER3" s="1339"/>
      <c r="ES3" s="1339"/>
      <c r="ET3" s="1339"/>
      <c r="EU3" s="1339"/>
      <c r="EV3" s="1339"/>
      <c r="EW3" s="1339"/>
      <c r="EX3" s="1339"/>
      <c r="EY3" s="1339"/>
      <c r="EZ3" s="1339"/>
      <c r="FA3" s="1339"/>
      <c r="FB3" s="1339"/>
      <c r="FC3" s="1339"/>
      <c r="FD3" s="1339"/>
      <c r="FE3" s="1339"/>
      <c r="FF3" s="1339"/>
      <c r="FG3" s="1339"/>
      <c r="FH3" s="1339"/>
      <c r="FI3" s="1339"/>
      <c r="FJ3" s="1339"/>
      <c r="FK3" s="1339"/>
      <c r="FL3" s="1339"/>
      <c r="FM3" s="1339"/>
      <c r="FN3" s="1339"/>
      <c r="FO3" s="1339"/>
      <c r="FP3" s="1339"/>
      <c r="FQ3" s="1339"/>
      <c r="FR3" s="1339"/>
      <c r="FS3" s="1339"/>
      <c r="FT3" s="1339"/>
      <c r="FU3" s="1339"/>
      <c r="FV3" s="1339"/>
      <c r="FW3" s="1339"/>
      <c r="FX3" s="1339"/>
      <c r="FY3" s="1339"/>
      <c r="FZ3" s="1339"/>
      <c r="GA3" s="1339"/>
      <c r="GB3" s="1339"/>
      <c r="GC3" s="1339"/>
      <c r="GD3" s="1339"/>
      <c r="GE3" s="1339"/>
      <c r="GF3" s="1339"/>
      <c r="GG3" s="1339"/>
      <c r="GH3" s="1339"/>
      <c r="GI3" s="1339"/>
      <c r="GJ3" s="1339"/>
      <c r="GK3" s="1339"/>
      <c r="GL3" s="1339"/>
      <c r="GM3" s="1339"/>
      <c r="GN3" s="1339"/>
      <c r="GO3" s="1339"/>
      <c r="GP3" s="1339"/>
      <c r="GQ3" s="1339"/>
      <c r="GR3" s="1339"/>
      <c r="GS3" s="1339"/>
      <c r="GT3" s="1339"/>
      <c r="GU3" s="1339"/>
      <c r="GV3" s="1339"/>
      <c r="GW3" s="1339"/>
      <c r="GX3" s="1339"/>
      <c r="GY3" s="1339"/>
      <c r="GZ3" s="1339"/>
      <c r="HA3" s="1339"/>
      <c r="HB3" s="1339"/>
      <c r="HC3" s="1339"/>
      <c r="HD3" s="1339"/>
      <c r="HE3" s="1339"/>
      <c r="HF3" s="1339"/>
      <c r="HG3" s="1339"/>
      <c r="HH3" s="1339"/>
      <c r="HI3" s="1339"/>
      <c r="HJ3" s="1339"/>
      <c r="HK3" s="1339"/>
      <c r="HL3" s="1339"/>
      <c r="HM3" s="1339"/>
      <c r="HN3" s="1339"/>
      <c r="HO3" s="1339"/>
      <c r="HP3" s="1339"/>
      <c r="HQ3" s="1339"/>
      <c r="HR3" s="1339"/>
      <c r="HS3" s="1339"/>
      <c r="HT3" s="1339"/>
      <c r="HU3" s="1339"/>
      <c r="HV3" s="1339"/>
      <c r="HW3" s="1339"/>
      <c r="HX3" s="1339"/>
      <c r="HY3" s="1339"/>
      <c r="HZ3" s="1339"/>
      <c r="IA3" s="1339"/>
      <c r="IB3" s="1339"/>
      <c r="IC3" s="1339"/>
      <c r="ID3" s="1339"/>
      <c r="IE3" s="1339"/>
      <c r="IF3" s="1339"/>
      <c r="IG3" s="1339"/>
      <c r="IH3" s="1339"/>
      <c r="II3" s="1339"/>
      <c r="IJ3" s="1339"/>
      <c r="IK3" s="1339"/>
    </row>
    <row r="4" spans="1:245" ht="14.25" thickBot="1">
      <c r="A4" s="1339"/>
      <c r="B4" s="1353" t="s">
        <v>1204</v>
      </c>
      <c r="C4" s="1354"/>
      <c r="D4" s="1355" t="s">
        <v>1205</v>
      </c>
      <c r="E4" s="3339" t="s">
        <v>1206</v>
      </c>
      <c r="F4" s="1356" t="s">
        <v>1207</v>
      </c>
      <c r="G4" s="1356" t="s">
        <v>1208</v>
      </c>
      <c r="H4" s="1356" t="s">
        <v>1209</v>
      </c>
      <c r="I4" s="1356" t="s">
        <v>1210</v>
      </c>
      <c r="J4" s="1356" t="s">
        <v>1211</v>
      </c>
      <c r="K4" s="1356" t="s">
        <v>1212</v>
      </c>
      <c r="L4" s="1356" t="s">
        <v>1213</v>
      </c>
      <c r="M4" s="1356" t="s">
        <v>1214</v>
      </c>
      <c r="N4" s="1356" t="s">
        <v>1215</v>
      </c>
      <c r="O4" s="1357" t="s">
        <v>1216</v>
      </c>
      <c r="P4" s="1358" t="s">
        <v>1217</v>
      </c>
      <c r="Q4" s="1359" t="s">
        <v>1218</v>
      </c>
      <c r="R4" s="1359" t="s">
        <v>1219</v>
      </c>
      <c r="S4" s="1360" t="s">
        <v>1220</v>
      </c>
      <c r="T4" s="1359" t="s">
        <v>1221</v>
      </c>
      <c r="U4" s="1359" t="s">
        <v>1222</v>
      </c>
      <c r="V4" s="1360" t="s">
        <v>1223</v>
      </c>
      <c r="W4" s="1359" t="s">
        <v>1224</v>
      </c>
      <c r="X4" s="1359" t="s">
        <v>1225</v>
      </c>
      <c r="Y4" s="1359" t="s">
        <v>1226</v>
      </c>
      <c r="Z4" s="1356" t="s">
        <v>1227</v>
      </c>
      <c r="AA4" s="1359" t="s">
        <v>1228</v>
      </c>
      <c r="AB4" s="1361" t="s">
        <v>1229</v>
      </c>
      <c r="AC4" s="1359" t="s">
        <v>1230</v>
      </c>
      <c r="AD4" s="1362" t="s">
        <v>1231</v>
      </c>
      <c r="AE4" s="1636" t="s">
        <v>1232</v>
      </c>
      <c r="AF4" s="1363" t="s">
        <v>1233</v>
      </c>
      <c r="AG4" s="1594" t="s">
        <v>1234</v>
      </c>
      <c r="AH4" s="2384" t="s">
        <v>1351</v>
      </c>
      <c r="AI4" s="1594" t="s">
        <v>2225</v>
      </c>
      <c r="AJ4" s="3822"/>
      <c r="AK4" s="1340"/>
      <c r="AL4" s="1345"/>
      <c r="AM4" s="1339"/>
      <c r="AN4" s="1339"/>
      <c r="AO4" s="1339"/>
      <c r="AP4" s="1339"/>
      <c r="AQ4" s="1339"/>
      <c r="AR4" s="1339"/>
      <c r="AS4" s="1339"/>
      <c r="AT4" s="1339"/>
      <c r="AU4" s="1339"/>
      <c r="AV4" s="1339"/>
      <c r="AW4" s="1339"/>
      <c r="AX4" s="1339"/>
      <c r="AY4" s="1339"/>
      <c r="AZ4" s="1339"/>
      <c r="BA4" s="1339"/>
      <c r="BB4" s="1339"/>
      <c r="BC4" s="1339"/>
      <c r="BD4" s="1339"/>
      <c r="BE4" s="1339"/>
      <c r="BF4" s="1339"/>
      <c r="BG4" s="1339"/>
      <c r="BH4" s="1339"/>
      <c r="BI4" s="1339"/>
      <c r="BJ4" s="1339"/>
      <c r="BK4" s="1339"/>
      <c r="BL4" s="1339"/>
      <c r="BM4" s="1339"/>
      <c r="BN4" s="1339"/>
      <c r="BO4" s="1339"/>
      <c r="BP4" s="1339"/>
      <c r="BQ4" s="1339"/>
      <c r="BR4" s="1339"/>
      <c r="BS4" s="1339"/>
      <c r="BT4" s="1339"/>
      <c r="BU4" s="1339"/>
      <c r="BV4" s="1339"/>
      <c r="BW4" s="1339"/>
      <c r="BX4" s="1339"/>
      <c r="BY4" s="1339"/>
      <c r="BZ4" s="1339"/>
      <c r="CA4" s="1339"/>
      <c r="CB4" s="1339"/>
      <c r="CC4" s="1339"/>
      <c r="CD4" s="1339"/>
      <c r="CE4" s="1339"/>
      <c r="CF4" s="1339"/>
      <c r="CG4" s="1339"/>
      <c r="CH4" s="1339"/>
      <c r="CI4" s="1339"/>
      <c r="CJ4" s="1339"/>
      <c r="CK4" s="1339"/>
      <c r="CL4" s="1339"/>
      <c r="CM4" s="1339"/>
      <c r="CN4" s="1339"/>
      <c r="CO4" s="1339"/>
      <c r="CP4" s="1339"/>
      <c r="CQ4" s="1339"/>
      <c r="CR4" s="1339"/>
      <c r="CS4" s="1339"/>
      <c r="CT4" s="1339"/>
      <c r="CU4" s="1339"/>
      <c r="CV4" s="1339"/>
      <c r="CW4" s="1339"/>
      <c r="CX4" s="1339"/>
      <c r="CY4" s="1339"/>
      <c r="CZ4" s="1339"/>
      <c r="DA4" s="1339"/>
      <c r="DB4" s="1339"/>
      <c r="DC4" s="1339"/>
      <c r="DD4" s="1339"/>
      <c r="DE4" s="1339"/>
      <c r="DF4" s="1339"/>
      <c r="DG4" s="1339"/>
      <c r="DH4" s="1339"/>
      <c r="DI4" s="1339"/>
      <c r="DJ4" s="1339"/>
      <c r="DK4" s="1339"/>
      <c r="DL4" s="1339"/>
      <c r="DM4" s="1339"/>
      <c r="DN4" s="1339"/>
      <c r="DO4" s="1339"/>
      <c r="DP4" s="1339"/>
      <c r="DQ4" s="1339"/>
      <c r="DR4" s="1339"/>
      <c r="DS4" s="1339"/>
      <c r="DT4" s="1339"/>
      <c r="DU4" s="1339"/>
      <c r="DV4" s="1339"/>
      <c r="DW4" s="1339"/>
      <c r="DX4" s="1339"/>
      <c r="DY4" s="1339"/>
      <c r="DZ4" s="1339"/>
      <c r="EA4" s="1339"/>
      <c r="EB4" s="1339"/>
      <c r="EC4" s="1339"/>
      <c r="ED4" s="1339"/>
      <c r="EE4" s="1339"/>
      <c r="EF4" s="1339"/>
      <c r="EG4" s="1339"/>
      <c r="EH4" s="1339"/>
      <c r="EI4" s="1339"/>
      <c r="EJ4" s="1339"/>
      <c r="EK4" s="1339"/>
      <c r="EL4" s="1339"/>
      <c r="EM4" s="1339"/>
      <c r="EN4" s="1339"/>
      <c r="EO4" s="1339"/>
      <c r="EP4" s="1339"/>
      <c r="EQ4" s="1339"/>
      <c r="ER4" s="1339"/>
      <c r="ES4" s="1339"/>
      <c r="ET4" s="1339"/>
      <c r="EU4" s="1339"/>
      <c r="EV4" s="1339"/>
      <c r="EW4" s="1339"/>
      <c r="EX4" s="1339"/>
      <c r="EY4" s="1339"/>
      <c r="EZ4" s="1339"/>
      <c r="FA4" s="1339"/>
      <c r="FB4" s="1339"/>
      <c r="FC4" s="1339"/>
      <c r="FD4" s="1339"/>
      <c r="FE4" s="1339"/>
      <c r="FF4" s="1339"/>
      <c r="FG4" s="1339"/>
      <c r="FH4" s="1339"/>
      <c r="FI4" s="1339"/>
      <c r="FJ4" s="1339"/>
      <c r="FK4" s="1339"/>
      <c r="FL4" s="1339"/>
      <c r="FM4" s="1339"/>
      <c r="FN4" s="1339"/>
      <c r="FO4" s="1339"/>
      <c r="FP4" s="1339"/>
      <c r="FQ4" s="1339"/>
      <c r="FR4" s="1339"/>
      <c r="FS4" s="1339"/>
      <c r="FT4" s="1339"/>
      <c r="FU4" s="1339"/>
      <c r="FV4" s="1339"/>
      <c r="FW4" s="1339"/>
      <c r="FX4" s="1339"/>
      <c r="FY4" s="1339"/>
      <c r="FZ4" s="1339"/>
      <c r="GA4" s="1339"/>
      <c r="GB4" s="1339"/>
      <c r="GC4" s="1339"/>
      <c r="GD4" s="1339"/>
      <c r="GE4" s="1339"/>
      <c r="GF4" s="1339"/>
      <c r="GG4" s="1339"/>
      <c r="GH4" s="1339"/>
      <c r="GI4" s="1339"/>
      <c r="GJ4" s="1339"/>
      <c r="GK4" s="1339"/>
      <c r="GL4" s="1339"/>
      <c r="GM4" s="1339"/>
      <c r="GN4" s="1339"/>
      <c r="GO4" s="1339"/>
      <c r="GP4" s="1339"/>
      <c r="GQ4" s="1339"/>
      <c r="GR4" s="1339"/>
      <c r="GS4" s="1339"/>
      <c r="GT4" s="1339"/>
      <c r="GU4" s="1339"/>
      <c r="GV4" s="1339"/>
      <c r="GW4" s="1339"/>
      <c r="GX4" s="1339"/>
      <c r="GY4" s="1339"/>
      <c r="GZ4" s="1339"/>
      <c r="HA4" s="1339"/>
      <c r="HB4" s="1339"/>
      <c r="HC4" s="1339"/>
      <c r="HD4" s="1339"/>
      <c r="HE4" s="1339"/>
      <c r="HF4" s="1339"/>
      <c r="HG4" s="1339"/>
      <c r="HH4" s="1339"/>
      <c r="HI4" s="1339"/>
      <c r="HJ4" s="1339"/>
      <c r="HK4" s="1339"/>
      <c r="HL4" s="1339"/>
      <c r="HM4" s="1339"/>
      <c r="HN4" s="1339"/>
      <c r="HO4" s="1339"/>
      <c r="HP4" s="1339"/>
      <c r="HQ4" s="1339"/>
      <c r="HR4" s="1339"/>
      <c r="HS4" s="1339"/>
      <c r="HT4" s="1339"/>
      <c r="HU4" s="1339"/>
      <c r="HV4" s="1339"/>
      <c r="HW4" s="1339"/>
      <c r="HX4" s="1339"/>
      <c r="HY4" s="1339"/>
      <c r="HZ4" s="1339"/>
      <c r="IA4" s="1339"/>
      <c r="IB4" s="1339"/>
      <c r="IC4" s="1339"/>
      <c r="ID4" s="1339"/>
      <c r="IE4" s="1339"/>
      <c r="IF4" s="1339"/>
      <c r="IG4" s="1339"/>
      <c r="IH4" s="1339"/>
      <c r="II4" s="1339"/>
      <c r="IJ4" s="1339"/>
      <c r="IK4" s="1339"/>
    </row>
    <row r="5" spans="1:245">
      <c r="A5" s="1339"/>
      <c r="B5" s="3815" t="s">
        <v>1235</v>
      </c>
      <c r="C5" s="725" t="s">
        <v>1236</v>
      </c>
      <c r="D5" s="1829" t="s">
        <v>1237</v>
      </c>
      <c r="E5" s="3340">
        <f>E112/1000000</f>
        <v>18.145119000000001</v>
      </c>
      <c r="F5" s="1405">
        <f>F112/1000000</f>
        <v>19.588676</v>
      </c>
      <c r="G5" s="1405">
        <f t="shared" ref="G5:AF5" si="0">G112/1000000</f>
        <v>20.694461</v>
      </c>
      <c r="H5" s="1405">
        <f t="shared" si="0"/>
        <v>21.03772</v>
      </c>
      <c r="I5" s="1405">
        <f t="shared" si="0"/>
        <v>21.57704</v>
      </c>
      <c r="J5" s="1405">
        <f t="shared" si="0"/>
        <v>21.15718</v>
      </c>
      <c r="K5" s="1405">
        <f t="shared" si="0"/>
        <v>22.368220999999998</v>
      </c>
      <c r="L5" s="1405">
        <f t="shared" si="0"/>
        <v>21.890585999999999</v>
      </c>
      <c r="M5" s="1405">
        <f t="shared" si="0"/>
        <v>21.613980999999999</v>
      </c>
      <c r="N5" s="1405">
        <f t="shared" si="0"/>
        <v>21.051525999999999</v>
      </c>
      <c r="O5" s="1405">
        <f t="shared" si="0"/>
        <v>20.508313000000001</v>
      </c>
      <c r="P5" s="1405">
        <f t="shared" si="0"/>
        <v>20.699876</v>
      </c>
      <c r="Q5" s="1405">
        <f t="shared" si="0"/>
        <v>20.099900218105311</v>
      </c>
      <c r="R5" s="1405">
        <f t="shared" si="0"/>
        <v>19.639673732835607</v>
      </c>
      <c r="S5" s="1405">
        <f t="shared" si="0"/>
        <v>19.524777183848485</v>
      </c>
      <c r="T5" s="1405">
        <f t="shared" si="0"/>
        <v>19.760028204650439</v>
      </c>
      <c r="U5" s="1405">
        <f t="shared" si="0"/>
        <v>20.085635380053606</v>
      </c>
      <c r="V5" s="1405">
        <f t="shared" si="0"/>
        <v>20.685165999999999</v>
      </c>
      <c r="W5" s="1405">
        <f t="shared" si="0"/>
        <v>20.627278</v>
      </c>
      <c r="X5" s="1405">
        <f t="shared" si="0"/>
        <v>20.205463000000002</v>
      </c>
      <c r="Y5" s="1405">
        <f t="shared" si="0"/>
        <v>18.779506999999999</v>
      </c>
      <c r="Z5" s="1405">
        <f t="shared" si="0"/>
        <v>19.644870999999998</v>
      </c>
      <c r="AA5" s="1405">
        <f t="shared" si="0"/>
        <v>19.410166</v>
      </c>
      <c r="AB5" s="1405">
        <f t="shared" si="0"/>
        <v>19.529340000000001</v>
      </c>
      <c r="AC5" s="1405">
        <f t="shared" si="0"/>
        <v>19.804763000000001</v>
      </c>
      <c r="AD5" s="1405">
        <f t="shared" si="0"/>
        <v>20.303989999999999</v>
      </c>
      <c r="AE5" s="1405">
        <f t="shared" si="0"/>
        <v>20.829387000000001</v>
      </c>
      <c r="AF5" s="1405">
        <f t="shared" si="0"/>
        <v>20.93778</v>
      </c>
      <c r="AG5" s="1405">
        <f>AG112/1000000</f>
        <v>21.328823</v>
      </c>
      <c r="AH5" s="1405">
        <f>AH112/1000000</f>
        <v>21.299403000000002</v>
      </c>
      <c r="AI5" s="3696">
        <f>AI112/1000000</f>
        <v>21.344505999999999</v>
      </c>
      <c r="AJ5" s="2997" t="s">
        <v>1593</v>
      </c>
      <c r="AK5" s="1340"/>
      <c r="AL5" s="1345"/>
      <c r="AM5" s="1339"/>
      <c r="AN5" s="1339"/>
      <c r="AO5" s="1339"/>
      <c r="AP5" s="1339"/>
      <c r="AQ5" s="1339"/>
      <c r="AR5" s="1339"/>
      <c r="AS5" s="1339"/>
      <c r="AT5" s="1339"/>
      <c r="AU5" s="1339"/>
      <c r="AV5" s="1339"/>
      <c r="AW5" s="1339"/>
      <c r="AX5" s="1339"/>
      <c r="AY5" s="1339"/>
      <c r="AZ5" s="1339"/>
      <c r="BA5" s="1339"/>
      <c r="BB5" s="1339"/>
      <c r="BC5" s="1339"/>
      <c r="BD5" s="1339"/>
      <c r="BE5" s="1339"/>
      <c r="BF5" s="1339"/>
      <c r="BG5" s="1339"/>
      <c r="BH5" s="1339"/>
      <c r="BI5" s="1339"/>
      <c r="BJ5" s="1339"/>
      <c r="BK5" s="1339"/>
      <c r="BL5" s="1339"/>
      <c r="BM5" s="1339"/>
      <c r="BN5" s="1339"/>
      <c r="BO5" s="1339"/>
      <c r="BP5" s="1339"/>
      <c r="BQ5" s="1339"/>
      <c r="BR5" s="1339"/>
      <c r="BS5" s="1339"/>
      <c r="BT5" s="1339"/>
      <c r="BU5" s="1339"/>
      <c r="BV5" s="1339"/>
      <c r="BW5" s="1339"/>
      <c r="BX5" s="1339"/>
      <c r="BY5" s="1339"/>
      <c r="BZ5" s="1339"/>
      <c r="CA5" s="1339"/>
      <c r="CB5" s="1339"/>
      <c r="CC5" s="1339"/>
      <c r="CD5" s="1339"/>
      <c r="CE5" s="1339"/>
      <c r="CF5" s="1339"/>
      <c r="CG5" s="1339"/>
      <c r="CH5" s="1339"/>
      <c r="CI5" s="1339"/>
      <c r="CJ5" s="1339"/>
      <c r="CK5" s="1339"/>
      <c r="CL5" s="1339"/>
      <c r="CM5" s="1339"/>
      <c r="CN5" s="1339"/>
      <c r="CO5" s="1339"/>
      <c r="CP5" s="1339"/>
      <c r="CQ5" s="1339"/>
      <c r="CR5" s="1339"/>
      <c r="CS5" s="1339"/>
      <c r="CT5" s="1339"/>
      <c r="CU5" s="1339"/>
      <c r="CV5" s="1339"/>
      <c r="CW5" s="1339"/>
      <c r="CX5" s="1339"/>
      <c r="CY5" s="1339"/>
      <c r="CZ5" s="1339"/>
      <c r="DA5" s="1339"/>
      <c r="DB5" s="1339"/>
      <c r="DC5" s="1339"/>
      <c r="DD5" s="1339"/>
      <c r="DE5" s="1339"/>
      <c r="DF5" s="1339"/>
      <c r="DG5" s="1339"/>
      <c r="DH5" s="1339"/>
      <c r="DI5" s="1339"/>
      <c r="DJ5" s="1339"/>
      <c r="DK5" s="1339"/>
      <c r="DL5" s="1339"/>
      <c r="DM5" s="1339"/>
      <c r="DN5" s="1339"/>
      <c r="DO5" s="1339"/>
      <c r="DP5" s="1339"/>
      <c r="DQ5" s="1339"/>
      <c r="DR5" s="1339"/>
      <c r="DS5" s="1339"/>
      <c r="DT5" s="1339"/>
      <c r="DU5" s="1339"/>
      <c r="DV5" s="1339"/>
      <c r="DW5" s="1339"/>
      <c r="DX5" s="1339"/>
      <c r="DY5" s="1339"/>
      <c r="DZ5" s="1339"/>
      <c r="EA5" s="1339"/>
      <c r="EB5" s="1339"/>
      <c r="EC5" s="1339"/>
      <c r="ED5" s="1339"/>
      <c r="EE5" s="1339"/>
      <c r="EF5" s="1339"/>
      <c r="EG5" s="1339"/>
      <c r="EH5" s="1339"/>
      <c r="EI5" s="1339"/>
      <c r="EJ5" s="1339"/>
      <c r="EK5" s="1339"/>
      <c r="EL5" s="1339"/>
      <c r="EM5" s="1339"/>
      <c r="EN5" s="1339"/>
      <c r="EO5" s="1339"/>
      <c r="EP5" s="1339"/>
      <c r="EQ5" s="1339"/>
      <c r="ER5" s="1339"/>
      <c r="ES5" s="1339"/>
      <c r="ET5" s="1339"/>
      <c r="EU5" s="1339"/>
      <c r="EV5" s="1339"/>
      <c r="EW5" s="1339"/>
      <c r="EX5" s="1339"/>
      <c r="EY5" s="1339"/>
      <c r="EZ5" s="1339"/>
      <c r="FA5" s="1339"/>
      <c r="FB5" s="1339"/>
      <c r="FC5" s="1339"/>
      <c r="FD5" s="1339"/>
      <c r="FE5" s="1339"/>
      <c r="FF5" s="1339"/>
      <c r="FG5" s="1339"/>
      <c r="FH5" s="1339"/>
      <c r="FI5" s="1339"/>
      <c r="FJ5" s="1339"/>
      <c r="FK5" s="1339"/>
      <c r="FL5" s="1339"/>
      <c r="FM5" s="1339"/>
      <c r="FN5" s="1339"/>
      <c r="FO5" s="1339"/>
      <c r="FP5" s="1339"/>
      <c r="FQ5" s="1339"/>
      <c r="FR5" s="1339"/>
      <c r="FS5" s="1339"/>
      <c r="FT5" s="1339"/>
      <c r="FU5" s="1339"/>
      <c r="FV5" s="1339"/>
      <c r="FW5" s="1339"/>
      <c r="FX5" s="1339"/>
      <c r="FY5" s="1339"/>
      <c r="FZ5" s="1339"/>
      <c r="GA5" s="1339"/>
      <c r="GB5" s="1339"/>
      <c r="GC5" s="1339"/>
      <c r="GD5" s="1339"/>
      <c r="GE5" s="1339"/>
      <c r="GF5" s="1339"/>
      <c r="GG5" s="1339"/>
      <c r="GH5" s="1339"/>
      <c r="GI5" s="1339"/>
      <c r="GJ5" s="1339"/>
      <c r="GK5" s="1339"/>
      <c r="GL5" s="1339"/>
      <c r="GM5" s="1339"/>
      <c r="GN5" s="1339"/>
      <c r="GO5" s="1339"/>
      <c r="GP5" s="1339"/>
      <c r="GQ5" s="1339"/>
      <c r="GR5" s="1339"/>
      <c r="GS5" s="1339"/>
      <c r="GT5" s="1339"/>
      <c r="GU5" s="1339"/>
      <c r="GV5" s="1339"/>
      <c r="GW5" s="1339"/>
      <c r="GX5" s="1339"/>
      <c r="GY5" s="1339"/>
      <c r="GZ5" s="1339"/>
      <c r="HA5" s="1339"/>
      <c r="HB5" s="1339"/>
      <c r="HC5" s="1339"/>
      <c r="HD5" s="1339"/>
      <c r="HE5" s="1339"/>
      <c r="HF5" s="1339"/>
      <c r="HG5" s="1339"/>
      <c r="HH5" s="1339"/>
      <c r="HI5" s="1339"/>
      <c r="HJ5" s="1339"/>
      <c r="HK5" s="1339"/>
      <c r="HL5" s="1339"/>
      <c r="HM5" s="1339"/>
      <c r="HN5" s="1339"/>
      <c r="HO5" s="1339"/>
      <c r="HP5" s="1339"/>
      <c r="HQ5" s="1339"/>
      <c r="HR5" s="1339"/>
      <c r="HS5" s="1339"/>
      <c r="HT5" s="1339"/>
      <c r="HU5" s="1339"/>
      <c r="HV5" s="1339"/>
      <c r="HW5" s="1339"/>
      <c r="HX5" s="1339"/>
      <c r="HY5" s="1339"/>
      <c r="HZ5" s="1339"/>
      <c r="IA5" s="1339"/>
      <c r="IB5" s="1339"/>
      <c r="IC5" s="1339"/>
      <c r="ID5" s="1339"/>
      <c r="IE5" s="1339"/>
      <c r="IF5" s="1339"/>
      <c r="IG5" s="1339"/>
      <c r="IH5" s="1339"/>
      <c r="II5" s="1339"/>
      <c r="IJ5" s="1339"/>
      <c r="IK5" s="1339"/>
    </row>
    <row r="6" spans="1:245">
      <c r="A6" s="1339"/>
      <c r="B6" s="3815"/>
      <c r="C6" s="725" t="s">
        <v>1238</v>
      </c>
      <c r="D6" s="1829" t="s">
        <v>1239</v>
      </c>
      <c r="E6" s="3341" t="s">
        <v>996</v>
      </c>
      <c r="F6" s="3333">
        <f>ROUND((F5-E5)/E5*100,1)</f>
        <v>8</v>
      </c>
      <c r="G6" s="3140">
        <f>ROUND((G5-F5)/F5*100,1)</f>
        <v>5.6</v>
      </c>
      <c r="H6" s="3140">
        <f t="shared" ref="H6:AC6" si="1">ROUND((H5-G5)/G5*100,1)</f>
        <v>1.7</v>
      </c>
      <c r="I6" s="3140">
        <f t="shared" si="1"/>
        <v>2.6</v>
      </c>
      <c r="J6" s="3140">
        <f t="shared" si="1"/>
        <v>-1.9</v>
      </c>
      <c r="K6" s="3140">
        <f t="shared" si="1"/>
        <v>5.7</v>
      </c>
      <c r="L6" s="3140">
        <f t="shared" si="1"/>
        <v>-2.1</v>
      </c>
      <c r="M6" s="3140">
        <f t="shared" si="1"/>
        <v>-1.3</v>
      </c>
      <c r="N6" s="3140">
        <f t="shared" si="1"/>
        <v>-2.6</v>
      </c>
      <c r="O6" s="3140">
        <f t="shared" si="1"/>
        <v>-2.6</v>
      </c>
      <c r="P6" s="3140">
        <f t="shared" si="1"/>
        <v>0.9</v>
      </c>
      <c r="Q6" s="3140">
        <f t="shared" si="1"/>
        <v>-2.9</v>
      </c>
      <c r="R6" s="3140">
        <f t="shared" si="1"/>
        <v>-2.2999999999999998</v>
      </c>
      <c r="S6" s="3140">
        <f t="shared" si="1"/>
        <v>-0.6</v>
      </c>
      <c r="T6" s="3140">
        <f t="shared" si="1"/>
        <v>1.2</v>
      </c>
      <c r="U6" s="3140">
        <f t="shared" si="1"/>
        <v>1.6</v>
      </c>
      <c r="V6" s="3140">
        <f t="shared" si="1"/>
        <v>3</v>
      </c>
      <c r="W6" s="3140">
        <f t="shared" si="1"/>
        <v>-0.3</v>
      </c>
      <c r="X6" s="3140">
        <f t="shared" si="1"/>
        <v>-2</v>
      </c>
      <c r="Y6" s="3140">
        <f t="shared" si="1"/>
        <v>-7.1</v>
      </c>
      <c r="Z6" s="3140">
        <f t="shared" si="1"/>
        <v>4.5999999999999996</v>
      </c>
      <c r="AA6" s="3140">
        <f t="shared" si="1"/>
        <v>-1.2</v>
      </c>
      <c r="AB6" s="3140">
        <f t="shared" si="1"/>
        <v>0.6</v>
      </c>
      <c r="AC6" s="3140">
        <f t="shared" si="1"/>
        <v>1.4</v>
      </c>
      <c r="AD6" s="3140">
        <f t="shared" ref="AD6:AI6" si="2">ROUND((AD5-AC5)/AC5*100,1)</f>
        <v>2.5</v>
      </c>
      <c r="AE6" s="3140">
        <f t="shared" si="2"/>
        <v>2.6</v>
      </c>
      <c r="AF6" s="3140">
        <f t="shared" si="2"/>
        <v>0.5</v>
      </c>
      <c r="AG6" s="3140">
        <f t="shared" si="2"/>
        <v>1.9</v>
      </c>
      <c r="AH6" s="3140">
        <f t="shared" si="2"/>
        <v>-0.1</v>
      </c>
      <c r="AI6" s="3141">
        <f t="shared" si="2"/>
        <v>0.2</v>
      </c>
      <c r="AJ6" s="2998" t="s">
        <v>1592</v>
      </c>
      <c r="AK6" s="1340"/>
      <c r="AL6" s="1345"/>
      <c r="AM6" s="1345"/>
      <c r="AN6" s="1345"/>
      <c r="AO6" s="1345"/>
      <c r="AP6" s="1345" t="s">
        <v>33</v>
      </c>
      <c r="AQ6" s="1339"/>
      <c r="AR6" s="1339"/>
      <c r="AS6" s="1339"/>
      <c r="AT6" s="1339"/>
      <c r="AU6" s="1339"/>
      <c r="AV6" s="1339"/>
      <c r="AW6" s="1339"/>
      <c r="AX6" s="1339"/>
      <c r="AY6" s="1339"/>
      <c r="AZ6" s="1339"/>
      <c r="BA6" s="1339"/>
      <c r="BB6" s="1339"/>
      <c r="BC6" s="1339"/>
      <c r="BD6" s="1339"/>
      <c r="BE6" s="1339"/>
      <c r="BF6" s="1339"/>
      <c r="BG6" s="1339"/>
      <c r="BH6" s="1339"/>
      <c r="BI6" s="1339"/>
      <c r="BJ6" s="1339"/>
      <c r="BK6" s="1339"/>
      <c r="BL6" s="1339"/>
      <c r="BM6" s="1339"/>
      <c r="BN6" s="1339"/>
      <c r="BO6" s="1339"/>
      <c r="BP6" s="1339"/>
      <c r="BQ6" s="1339"/>
      <c r="BR6" s="1339"/>
      <c r="BS6" s="1339"/>
      <c r="BT6" s="1339"/>
      <c r="BU6" s="1339"/>
      <c r="BV6" s="1339"/>
      <c r="BW6" s="1339"/>
      <c r="BX6" s="1339"/>
      <c r="BY6" s="1339"/>
      <c r="BZ6" s="1339"/>
      <c r="CA6" s="1339"/>
      <c r="CB6" s="1339"/>
      <c r="CC6" s="1339"/>
      <c r="CD6" s="1339"/>
      <c r="CE6" s="1339"/>
      <c r="CF6" s="1339"/>
      <c r="CG6" s="1339"/>
      <c r="CH6" s="1339"/>
      <c r="CI6" s="1339"/>
      <c r="CJ6" s="1339"/>
      <c r="CK6" s="1339"/>
      <c r="CL6" s="1339"/>
      <c r="CM6" s="1339"/>
      <c r="CN6" s="1339"/>
      <c r="CO6" s="1339"/>
      <c r="CP6" s="1339"/>
      <c r="CQ6" s="1339"/>
      <c r="CR6" s="1339"/>
      <c r="CS6" s="1339"/>
      <c r="CT6" s="1339"/>
      <c r="CU6" s="1339"/>
      <c r="CV6" s="1339"/>
      <c r="CW6" s="1339"/>
      <c r="CX6" s="1339"/>
      <c r="CY6" s="1339"/>
      <c r="CZ6" s="1339"/>
      <c r="DA6" s="1339"/>
      <c r="DB6" s="1339"/>
      <c r="DC6" s="1339"/>
      <c r="DD6" s="1339"/>
      <c r="DE6" s="1339"/>
      <c r="DF6" s="1339"/>
      <c r="DG6" s="1339"/>
      <c r="DH6" s="1339"/>
      <c r="DI6" s="1339"/>
      <c r="DJ6" s="1339"/>
      <c r="DK6" s="1339"/>
      <c r="DL6" s="1339"/>
      <c r="DM6" s="1339"/>
      <c r="DN6" s="1339"/>
      <c r="DO6" s="1339"/>
      <c r="DP6" s="1339"/>
      <c r="DQ6" s="1339"/>
      <c r="DR6" s="1339"/>
      <c r="DS6" s="1339"/>
      <c r="DT6" s="1339"/>
      <c r="DU6" s="1339"/>
      <c r="DV6" s="1339"/>
      <c r="DW6" s="1339"/>
      <c r="DX6" s="1339"/>
      <c r="DY6" s="1339"/>
      <c r="DZ6" s="1339"/>
      <c r="EA6" s="1339"/>
      <c r="EB6" s="1339"/>
      <c r="EC6" s="1339"/>
      <c r="ED6" s="1339"/>
      <c r="EE6" s="1339"/>
      <c r="EF6" s="1339"/>
      <c r="EG6" s="1339"/>
      <c r="EH6" s="1339"/>
      <c r="EI6" s="1339"/>
      <c r="EJ6" s="1339"/>
      <c r="EK6" s="1339"/>
      <c r="EL6" s="1339"/>
      <c r="EM6" s="1339"/>
      <c r="EN6" s="1339"/>
      <c r="EO6" s="1339"/>
      <c r="EP6" s="1339"/>
      <c r="EQ6" s="1339"/>
      <c r="ER6" s="1339"/>
      <c r="ES6" s="1339"/>
      <c r="ET6" s="1339"/>
      <c r="EU6" s="1339"/>
      <c r="EV6" s="1339"/>
      <c r="EW6" s="1339"/>
      <c r="EX6" s="1339"/>
      <c r="EY6" s="1339"/>
      <c r="EZ6" s="1339"/>
      <c r="FA6" s="1339"/>
      <c r="FB6" s="1339"/>
      <c r="FC6" s="1339"/>
      <c r="FD6" s="1339"/>
      <c r="FE6" s="1339"/>
      <c r="FF6" s="1339"/>
      <c r="FG6" s="1339"/>
      <c r="FH6" s="1339"/>
      <c r="FI6" s="1339"/>
      <c r="FJ6" s="1339"/>
      <c r="FK6" s="1339"/>
      <c r="FL6" s="1339"/>
      <c r="FM6" s="1339"/>
      <c r="FN6" s="1339"/>
      <c r="FO6" s="1339"/>
      <c r="FP6" s="1339"/>
      <c r="FQ6" s="1339"/>
      <c r="FR6" s="1339"/>
      <c r="FS6" s="1339"/>
      <c r="FT6" s="1339"/>
      <c r="FU6" s="1339"/>
      <c r="FV6" s="1339"/>
      <c r="FW6" s="1339"/>
      <c r="FX6" s="1339"/>
      <c r="FY6" s="1339"/>
      <c r="FZ6" s="1339"/>
      <c r="GA6" s="1339"/>
      <c r="GB6" s="1339"/>
      <c r="GC6" s="1339"/>
      <c r="GD6" s="1339"/>
      <c r="GE6" s="1339"/>
      <c r="GF6" s="1339"/>
      <c r="GG6" s="1339"/>
      <c r="GH6" s="1339"/>
      <c r="GI6" s="1339"/>
      <c r="GJ6" s="1339"/>
      <c r="GK6" s="1339"/>
      <c r="GL6" s="1339"/>
      <c r="GM6" s="1339"/>
      <c r="GN6" s="1339"/>
      <c r="GO6" s="1339"/>
      <c r="GP6" s="1339"/>
      <c r="GQ6" s="1339"/>
      <c r="GR6" s="1339"/>
      <c r="GS6" s="1339"/>
      <c r="GT6" s="1339"/>
      <c r="GU6" s="1339"/>
      <c r="GV6" s="1339"/>
      <c r="GW6" s="1339"/>
      <c r="GX6" s="1339"/>
      <c r="GY6" s="1339"/>
      <c r="GZ6" s="1339"/>
      <c r="HA6" s="1339"/>
      <c r="HB6" s="1339"/>
      <c r="HC6" s="1339"/>
      <c r="HD6" s="1339"/>
      <c r="HE6" s="1339"/>
      <c r="HF6" s="1339"/>
      <c r="HG6" s="1339"/>
      <c r="HH6" s="1339"/>
      <c r="HI6" s="1339"/>
      <c r="HJ6" s="1339"/>
      <c r="HK6" s="1339"/>
      <c r="HL6" s="1339"/>
      <c r="HM6" s="1339"/>
      <c r="HN6" s="1339"/>
      <c r="HO6" s="1339"/>
      <c r="HP6" s="1339"/>
      <c r="HQ6" s="1339"/>
      <c r="HR6" s="1339"/>
      <c r="HS6" s="1339"/>
      <c r="HT6" s="1339"/>
      <c r="HU6" s="1339"/>
      <c r="HV6" s="1339"/>
      <c r="HW6" s="1339"/>
      <c r="HX6" s="1339"/>
      <c r="HY6" s="1339"/>
      <c r="HZ6" s="1339"/>
      <c r="IA6" s="1339"/>
      <c r="IB6" s="1339"/>
      <c r="IC6" s="1339"/>
      <c r="ID6" s="1339"/>
      <c r="IE6" s="1339"/>
      <c r="IF6" s="1339"/>
      <c r="IG6" s="1339"/>
      <c r="IH6" s="1339"/>
      <c r="II6" s="1339"/>
      <c r="IJ6" s="1339"/>
      <c r="IK6" s="1339"/>
    </row>
    <row r="7" spans="1:245">
      <c r="A7" s="1339"/>
      <c r="B7" s="3815"/>
      <c r="C7" s="725" t="s">
        <v>1236</v>
      </c>
      <c r="D7" s="1830" t="s">
        <v>1241</v>
      </c>
      <c r="E7" s="3342"/>
      <c r="F7" s="3287"/>
      <c r="G7" s="3287"/>
      <c r="H7" s="3287"/>
      <c r="I7" s="3287"/>
      <c r="J7" s="3287"/>
      <c r="K7" s="3287"/>
      <c r="L7" s="3287"/>
      <c r="M7" s="3287"/>
      <c r="N7" s="3287"/>
      <c r="O7" s="2991"/>
      <c r="P7" s="2991"/>
      <c r="Q7" s="1365">
        <f>Q113/1000000</f>
        <v>18.086029</v>
      </c>
      <c r="R7" s="1365">
        <f t="shared" ref="R7:AF7" si="3">R113/1000000</f>
        <v>18.480046000000002</v>
      </c>
      <c r="S7" s="1365">
        <f t="shared" si="3"/>
        <v>18.706567</v>
      </c>
      <c r="T7" s="1365">
        <f t="shared" si="3"/>
        <v>19.329584000000001</v>
      </c>
      <c r="U7" s="1365">
        <f t="shared" si="3"/>
        <v>19.808679000000001</v>
      </c>
      <c r="V7" s="1365">
        <f t="shared" si="3"/>
        <v>19.782598</v>
      </c>
      <c r="W7" s="1365">
        <f t="shared" si="3"/>
        <v>19.876556000000001</v>
      </c>
      <c r="X7" s="1365">
        <f t="shared" si="3"/>
        <v>19.546123999999999</v>
      </c>
      <c r="Y7" s="1365">
        <f t="shared" si="3"/>
        <v>18.198211000000001</v>
      </c>
      <c r="Z7" s="1365">
        <f t="shared" si="3"/>
        <v>19.374417999999999</v>
      </c>
      <c r="AA7" s="1365">
        <f t="shared" si="3"/>
        <v>19.398678</v>
      </c>
      <c r="AB7" s="1365">
        <f t="shared" si="3"/>
        <v>19.550056000000001</v>
      </c>
      <c r="AC7" s="1365">
        <f t="shared" si="3"/>
        <v>19.860610000000001</v>
      </c>
      <c r="AD7" s="1365">
        <f t="shared" si="3"/>
        <v>19.953213999999999</v>
      </c>
      <c r="AE7" s="1365">
        <f t="shared" si="3"/>
        <v>20.173712999999999</v>
      </c>
      <c r="AF7" s="1365">
        <f t="shared" si="3"/>
        <v>20.300042999999999</v>
      </c>
      <c r="AG7" s="1365">
        <f>AG113/1000000</f>
        <v>20.739564999999999</v>
      </c>
      <c r="AH7" s="1365">
        <f>AH113/1000000</f>
        <v>20.761878934667624</v>
      </c>
      <c r="AI7" s="3697">
        <f>AI113/1000000</f>
        <v>20.756242234090276</v>
      </c>
      <c r="AJ7" s="2998" t="s">
        <v>2375</v>
      </c>
      <c r="AK7" s="1340"/>
      <c r="AL7" s="1345"/>
      <c r="AM7" s="1339"/>
      <c r="AN7" s="1339"/>
      <c r="AO7" s="1339"/>
      <c r="AP7" s="1339"/>
      <c r="AQ7" s="1339"/>
      <c r="AR7" s="1339"/>
      <c r="AS7" s="1339"/>
      <c r="AT7" s="1339"/>
      <c r="AU7" s="1339"/>
      <c r="AV7" s="1339"/>
      <c r="AW7" s="1339"/>
      <c r="AX7" s="1339"/>
      <c r="AY7" s="1339"/>
      <c r="AZ7" s="1339"/>
      <c r="BA7" s="1339"/>
      <c r="BB7" s="1339"/>
      <c r="BC7" s="1339"/>
      <c r="BD7" s="1339"/>
      <c r="BE7" s="1339"/>
      <c r="BF7" s="1339"/>
      <c r="BG7" s="1339"/>
      <c r="BH7" s="1339"/>
      <c r="BI7" s="1339"/>
      <c r="BJ7" s="1339"/>
      <c r="BK7" s="1339"/>
      <c r="BL7" s="1339"/>
      <c r="BM7" s="1339"/>
      <c r="BN7" s="1339"/>
      <c r="BO7" s="1339"/>
      <c r="BP7" s="1339"/>
      <c r="BQ7" s="1339"/>
      <c r="BR7" s="1339"/>
      <c r="BS7" s="1339"/>
      <c r="BT7" s="1339"/>
      <c r="BU7" s="1339"/>
      <c r="BV7" s="1339"/>
      <c r="BW7" s="1339"/>
      <c r="BX7" s="1339"/>
      <c r="BY7" s="1339"/>
      <c r="BZ7" s="1339"/>
      <c r="CA7" s="1339"/>
      <c r="CB7" s="1339"/>
      <c r="CC7" s="1339"/>
      <c r="CD7" s="1339"/>
      <c r="CE7" s="1339"/>
      <c r="CF7" s="1339"/>
      <c r="CG7" s="1339"/>
      <c r="CH7" s="1339"/>
      <c r="CI7" s="1339"/>
      <c r="CJ7" s="1339"/>
      <c r="CK7" s="1339"/>
      <c r="CL7" s="1339"/>
      <c r="CM7" s="1339"/>
      <c r="CN7" s="1339"/>
      <c r="CO7" s="1339"/>
      <c r="CP7" s="1339"/>
      <c r="CQ7" s="1339"/>
      <c r="CR7" s="1339"/>
      <c r="CS7" s="1339"/>
      <c r="CT7" s="1339"/>
      <c r="CU7" s="1339"/>
      <c r="CV7" s="1339"/>
      <c r="CW7" s="1339"/>
      <c r="CX7" s="1339"/>
      <c r="CY7" s="1339"/>
      <c r="CZ7" s="1339"/>
      <c r="DA7" s="1339"/>
      <c r="DB7" s="1339"/>
      <c r="DC7" s="1339"/>
      <c r="DD7" s="1339"/>
      <c r="DE7" s="1339"/>
      <c r="DF7" s="1339"/>
      <c r="DG7" s="1339"/>
      <c r="DH7" s="1339"/>
      <c r="DI7" s="1339"/>
      <c r="DJ7" s="1339"/>
      <c r="DK7" s="1339"/>
      <c r="DL7" s="1339"/>
      <c r="DM7" s="1339"/>
      <c r="DN7" s="1339"/>
      <c r="DO7" s="1339"/>
      <c r="DP7" s="1339"/>
      <c r="DQ7" s="1339"/>
      <c r="DR7" s="1339"/>
      <c r="DS7" s="1339"/>
      <c r="DT7" s="1339"/>
      <c r="DU7" s="1339"/>
      <c r="DV7" s="1339"/>
      <c r="DW7" s="1339"/>
      <c r="DX7" s="1339"/>
      <c r="DY7" s="1339"/>
      <c r="DZ7" s="1339"/>
      <c r="EA7" s="1339"/>
      <c r="EB7" s="1339"/>
      <c r="EC7" s="1339"/>
      <c r="ED7" s="1339"/>
      <c r="EE7" s="1339"/>
      <c r="EF7" s="1339"/>
      <c r="EG7" s="1339"/>
      <c r="EH7" s="1339"/>
      <c r="EI7" s="1339"/>
      <c r="EJ7" s="1339"/>
      <c r="EK7" s="1339"/>
      <c r="EL7" s="1339"/>
      <c r="EM7" s="1339"/>
      <c r="EN7" s="1339"/>
      <c r="EO7" s="1339"/>
      <c r="EP7" s="1339"/>
      <c r="EQ7" s="1339"/>
      <c r="ER7" s="1339"/>
      <c r="ES7" s="1339"/>
      <c r="ET7" s="1339"/>
      <c r="EU7" s="1339"/>
      <c r="EV7" s="1339"/>
      <c r="EW7" s="1339"/>
      <c r="EX7" s="1339"/>
      <c r="EY7" s="1339"/>
      <c r="EZ7" s="1339"/>
      <c r="FA7" s="1339"/>
      <c r="FB7" s="1339"/>
      <c r="FC7" s="1339"/>
      <c r="FD7" s="1339"/>
      <c r="FE7" s="1339"/>
      <c r="FF7" s="1339"/>
      <c r="FG7" s="1339"/>
      <c r="FH7" s="1339"/>
      <c r="FI7" s="1339"/>
      <c r="FJ7" s="1339"/>
      <c r="FK7" s="1339"/>
      <c r="FL7" s="1339"/>
      <c r="FM7" s="1339"/>
      <c r="FN7" s="1339"/>
      <c r="FO7" s="1339"/>
      <c r="FP7" s="1339"/>
      <c r="FQ7" s="1339"/>
      <c r="FR7" s="1339"/>
      <c r="FS7" s="1339"/>
      <c r="FT7" s="1339"/>
      <c r="FU7" s="1339"/>
      <c r="FV7" s="1339"/>
      <c r="FW7" s="1339"/>
      <c r="FX7" s="1339"/>
      <c r="FY7" s="1339"/>
      <c r="FZ7" s="1339"/>
      <c r="GA7" s="1339"/>
      <c r="GB7" s="1339"/>
      <c r="GC7" s="1339"/>
      <c r="GD7" s="1339"/>
      <c r="GE7" s="1339"/>
      <c r="GF7" s="1339"/>
      <c r="GG7" s="1339"/>
      <c r="GH7" s="1339"/>
      <c r="GI7" s="1339"/>
      <c r="GJ7" s="1339"/>
      <c r="GK7" s="1339"/>
      <c r="GL7" s="1339"/>
      <c r="GM7" s="1339"/>
      <c r="GN7" s="1339"/>
      <c r="GO7" s="1339"/>
      <c r="GP7" s="1339"/>
      <c r="GQ7" s="1339"/>
      <c r="GR7" s="1339"/>
      <c r="GS7" s="1339"/>
      <c r="GT7" s="1339"/>
      <c r="GU7" s="1339"/>
      <c r="GV7" s="1339"/>
      <c r="GW7" s="1339"/>
      <c r="GX7" s="1339"/>
      <c r="GY7" s="1339"/>
      <c r="GZ7" s="1339"/>
      <c r="HA7" s="1339"/>
      <c r="HB7" s="1339"/>
      <c r="HC7" s="1339"/>
      <c r="HD7" s="1339"/>
      <c r="HE7" s="1339"/>
      <c r="HF7" s="1339"/>
      <c r="HG7" s="1339"/>
      <c r="HH7" s="1339"/>
      <c r="HI7" s="1339"/>
      <c r="HJ7" s="1339"/>
      <c r="HK7" s="1339"/>
      <c r="HL7" s="1339"/>
      <c r="HM7" s="1339"/>
      <c r="HN7" s="1339"/>
      <c r="HO7" s="1339"/>
      <c r="HP7" s="1339"/>
      <c r="HQ7" s="1339"/>
      <c r="HR7" s="1339"/>
      <c r="HS7" s="1339"/>
      <c r="HT7" s="1339"/>
      <c r="HU7" s="1339"/>
      <c r="HV7" s="1339"/>
      <c r="HW7" s="1339"/>
      <c r="HX7" s="1339"/>
      <c r="HY7" s="1339"/>
      <c r="HZ7" s="1339"/>
      <c r="IA7" s="1339"/>
      <c r="IB7" s="1339"/>
      <c r="IC7" s="1339"/>
      <c r="ID7" s="1339"/>
      <c r="IE7" s="1339"/>
      <c r="IF7" s="1339"/>
      <c r="IG7" s="1339"/>
      <c r="IH7" s="1339"/>
      <c r="II7" s="1339"/>
      <c r="IJ7" s="1339"/>
      <c r="IK7" s="1339"/>
    </row>
    <row r="8" spans="1:245">
      <c r="A8" s="1339"/>
      <c r="B8" s="3815"/>
      <c r="C8" s="1366" t="s">
        <v>1242</v>
      </c>
      <c r="D8" s="1831" t="s">
        <v>1239</v>
      </c>
      <c r="E8" s="3342"/>
      <c r="F8" s="3288" t="s">
        <v>1587</v>
      </c>
      <c r="G8" s="3289"/>
      <c r="H8" s="3289"/>
      <c r="I8" s="3289"/>
      <c r="J8" s="3289"/>
      <c r="K8" s="3289"/>
      <c r="L8" s="3289"/>
      <c r="M8" s="3289"/>
      <c r="N8" s="3289"/>
      <c r="O8" s="3289"/>
      <c r="P8" s="3289"/>
      <c r="Q8" s="3290" t="s">
        <v>1240</v>
      </c>
      <c r="R8" s="3289">
        <f t="shared" ref="R8:AB8" si="4">ROUND((R7-Q7)/Q7*100,1)</f>
        <v>2.2000000000000002</v>
      </c>
      <c r="S8" s="3289">
        <f t="shared" si="4"/>
        <v>1.2</v>
      </c>
      <c r="T8" s="3289">
        <f t="shared" si="4"/>
        <v>3.3</v>
      </c>
      <c r="U8" s="3289">
        <f t="shared" si="4"/>
        <v>2.5</v>
      </c>
      <c r="V8" s="3289">
        <f t="shared" si="4"/>
        <v>-0.1</v>
      </c>
      <c r="W8" s="3289">
        <f t="shared" si="4"/>
        <v>0.5</v>
      </c>
      <c r="X8" s="3289">
        <f t="shared" si="4"/>
        <v>-1.7</v>
      </c>
      <c r="Y8" s="3289">
        <f t="shared" si="4"/>
        <v>-6.9</v>
      </c>
      <c r="Z8" s="3289">
        <f t="shared" si="4"/>
        <v>6.5</v>
      </c>
      <c r="AA8" s="3289">
        <f t="shared" si="4"/>
        <v>0.1</v>
      </c>
      <c r="AB8" s="3289">
        <f t="shared" si="4"/>
        <v>0.8</v>
      </c>
      <c r="AC8" s="3289">
        <f t="shared" ref="AC8:AI8" si="5">ROUND((AC7-AB7)/AB7*100,1)</f>
        <v>1.6</v>
      </c>
      <c r="AD8" s="3289">
        <f t="shared" si="5"/>
        <v>0.5</v>
      </c>
      <c r="AE8" s="3289">
        <f t="shared" si="5"/>
        <v>1.1000000000000001</v>
      </c>
      <c r="AF8" s="3289">
        <f t="shared" si="5"/>
        <v>0.6</v>
      </c>
      <c r="AG8" s="3289">
        <f t="shared" si="5"/>
        <v>2.2000000000000002</v>
      </c>
      <c r="AH8" s="3289">
        <f t="shared" si="5"/>
        <v>0.1</v>
      </c>
      <c r="AI8" s="3291">
        <f t="shared" si="5"/>
        <v>0</v>
      </c>
      <c r="AJ8" s="3011"/>
      <c r="AK8" s="1340"/>
      <c r="AL8" s="1345"/>
      <c r="AM8" s="1339"/>
      <c r="AN8" s="1339"/>
      <c r="AO8" s="1339"/>
      <c r="AP8" s="1339"/>
      <c r="AQ8" s="1339"/>
      <c r="AR8" s="1339"/>
      <c r="AS8" s="1339"/>
      <c r="AT8" s="1339"/>
      <c r="AU8" s="1339"/>
      <c r="AV8" s="1339"/>
      <c r="AW8" s="1339"/>
      <c r="AX8" s="1339"/>
      <c r="AY8" s="1339"/>
      <c r="AZ8" s="1339"/>
      <c r="BA8" s="1339"/>
      <c r="BB8" s="1339"/>
      <c r="BC8" s="1339"/>
      <c r="BD8" s="1339"/>
      <c r="BE8" s="1339"/>
      <c r="BF8" s="1339"/>
      <c r="BG8" s="1339"/>
      <c r="BH8" s="1339"/>
      <c r="BI8" s="1339"/>
      <c r="BJ8" s="1339"/>
      <c r="BK8" s="1339"/>
      <c r="BL8" s="1339"/>
      <c r="BM8" s="1339"/>
      <c r="BN8" s="1339"/>
      <c r="BO8" s="1339"/>
      <c r="BP8" s="1339"/>
      <c r="BQ8" s="1339"/>
      <c r="BR8" s="1339"/>
      <c r="BS8" s="1339"/>
      <c r="BT8" s="1339"/>
      <c r="BU8" s="1339"/>
      <c r="BV8" s="1339"/>
      <c r="BW8" s="1339"/>
      <c r="BX8" s="1339"/>
      <c r="BY8" s="1339"/>
      <c r="BZ8" s="1339"/>
      <c r="CA8" s="1339"/>
      <c r="CB8" s="1339"/>
      <c r="CC8" s="1339"/>
      <c r="CD8" s="1339"/>
      <c r="CE8" s="1339"/>
      <c r="CF8" s="1339"/>
      <c r="CG8" s="1339"/>
      <c r="CH8" s="1339"/>
      <c r="CI8" s="1339"/>
      <c r="CJ8" s="1339"/>
      <c r="CK8" s="1339"/>
      <c r="CL8" s="1339"/>
      <c r="CM8" s="1339"/>
      <c r="CN8" s="1339"/>
      <c r="CO8" s="1339"/>
      <c r="CP8" s="1339"/>
      <c r="CQ8" s="1339"/>
      <c r="CR8" s="1339"/>
      <c r="CS8" s="1339"/>
      <c r="CT8" s="1339"/>
      <c r="CU8" s="1339"/>
      <c r="CV8" s="1339"/>
      <c r="CW8" s="1339"/>
      <c r="CX8" s="1339"/>
      <c r="CY8" s="1339"/>
      <c r="CZ8" s="1339"/>
      <c r="DA8" s="1339"/>
      <c r="DB8" s="1339"/>
      <c r="DC8" s="1339"/>
      <c r="DD8" s="1339"/>
      <c r="DE8" s="1339"/>
      <c r="DF8" s="1339"/>
      <c r="DG8" s="1339"/>
      <c r="DH8" s="1339"/>
      <c r="DI8" s="1339"/>
      <c r="DJ8" s="1339"/>
      <c r="DK8" s="1339"/>
      <c r="DL8" s="1339"/>
      <c r="DM8" s="1339"/>
      <c r="DN8" s="1339"/>
      <c r="DO8" s="1339"/>
      <c r="DP8" s="1339"/>
      <c r="DQ8" s="1339"/>
      <c r="DR8" s="1339"/>
      <c r="DS8" s="1339"/>
      <c r="DT8" s="1339"/>
      <c r="DU8" s="1339"/>
      <c r="DV8" s="1339"/>
      <c r="DW8" s="1339"/>
      <c r="DX8" s="1339"/>
      <c r="DY8" s="1339"/>
      <c r="DZ8" s="1339"/>
      <c r="EA8" s="1339"/>
      <c r="EB8" s="1339"/>
      <c r="EC8" s="1339"/>
      <c r="ED8" s="1339"/>
      <c r="EE8" s="1339"/>
      <c r="EF8" s="1339"/>
      <c r="EG8" s="1339"/>
      <c r="EH8" s="1339"/>
      <c r="EI8" s="1339"/>
      <c r="EJ8" s="1339"/>
      <c r="EK8" s="1339"/>
      <c r="EL8" s="1339"/>
      <c r="EM8" s="1339"/>
      <c r="EN8" s="1339"/>
      <c r="EO8" s="1339"/>
      <c r="EP8" s="1339"/>
      <c r="EQ8" s="1339"/>
      <c r="ER8" s="1339"/>
      <c r="ES8" s="1339"/>
      <c r="ET8" s="1339"/>
      <c r="EU8" s="1339"/>
      <c r="EV8" s="1339"/>
      <c r="EW8" s="1339"/>
      <c r="EX8" s="1339"/>
      <c r="EY8" s="1339"/>
      <c r="EZ8" s="1339"/>
      <c r="FA8" s="1339"/>
      <c r="FB8" s="1339"/>
      <c r="FC8" s="1339"/>
      <c r="FD8" s="1339"/>
      <c r="FE8" s="1339"/>
      <c r="FF8" s="1339"/>
      <c r="FG8" s="1339"/>
      <c r="FH8" s="1339"/>
      <c r="FI8" s="1339"/>
      <c r="FJ8" s="1339"/>
      <c r="FK8" s="1339"/>
      <c r="FL8" s="1339"/>
      <c r="FM8" s="1339"/>
      <c r="FN8" s="1339"/>
      <c r="FO8" s="1339"/>
      <c r="FP8" s="1339"/>
      <c r="FQ8" s="1339"/>
      <c r="FR8" s="1339"/>
      <c r="FS8" s="1339"/>
      <c r="FT8" s="1339"/>
      <c r="FU8" s="1339"/>
      <c r="FV8" s="1339"/>
      <c r="FW8" s="1339"/>
      <c r="FX8" s="1339"/>
      <c r="FY8" s="1339"/>
      <c r="FZ8" s="1339"/>
      <c r="GA8" s="1339"/>
      <c r="GB8" s="1339"/>
      <c r="GC8" s="1339"/>
      <c r="GD8" s="1339"/>
      <c r="GE8" s="1339"/>
      <c r="GF8" s="1339"/>
      <c r="GG8" s="1339"/>
      <c r="GH8" s="1339"/>
      <c r="GI8" s="1339"/>
      <c r="GJ8" s="1339"/>
      <c r="GK8" s="1339"/>
      <c r="GL8" s="1339"/>
      <c r="GM8" s="1339"/>
      <c r="GN8" s="1339"/>
      <c r="GO8" s="1339"/>
      <c r="GP8" s="1339"/>
      <c r="GQ8" s="1339"/>
      <c r="GR8" s="1339"/>
      <c r="GS8" s="1339"/>
      <c r="GT8" s="1339"/>
      <c r="GU8" s="1339"/>
      <c r="GV8" s="1339"/>
      <c r="GW8" s="1339"/>
      <c r="GX8" s="1339"/>
      <c r="GY8" s="1339"/>
      <c r="GZ8" s="1339"/>
      <c r="HA8" s="1339"/>
      <c r="HB8" s="1339"/>
      <c r="HC8" s="1339"/>
      <c r="HD8" s="1339"/>
      <c r="HE8" s="1339"/>
      <c r="HF8" s="1339"/>
      <c r="HG8" s="1339"/>
      <c r="HH8" s="1339"/>
      <c r="HI8" s="1339"/>
      <c r="HJ8" s="1339"/>
      <c r="HK8" s="1339"/>
      <c r="HL8" s="1339"/>
      <c r="HM8" s="1339"/>
      <c r="HN8" s="1339"/>
      <c r="HO8" s="1339"/>
      <c r="HP8" s="1339"/>
      <c r="HQ8" s="1339"/>
      <c r="HR8" s="1339"/>
      <c r="HS8" s="1339"/>
      <c r="HT8" s="1339"/>
      <c r="HU8" s="1339"/>
      <c r="HV8" s="1339"/>
      <c r="HW8" s="1339"/>
      <c r="HX8" s="1339"/>
      <c r="HY8" s="1339"/>
      <c r="HZ8" s="1339"/>
      <c r="IA8" s="1339"/>
      <c r="IB8" s="1339"/>
      <c r="IC8" s="1339"/>
      <c r="ID8" s="1339"/>
      <c r="IE8" s="1339"/>
      <c r="IF8" s="1339"/>
      <c r="IG8" s="1339"/>
      <c r="IH8" s="1339"/>
      <c r="II8" s="1339"/>
      <c r="IJ8" s="1339"/>
      <c r="IK8" s="1339"/>
    </row>
    <row r="9" spans="1:245" ht="14.25">
      <c r="A9" s="1339"/>
      <c r="B9" s="3815"/>
      <c r="C9" s="725" t="s">
        <v>1236</v>
      </c>
      <c r="D9" s="1830" t="s">
        <v>1241</v>
      </c>
      <c r="E9" s="3343">
        <f>E114/1000000</f>
        <v>17.162178462303054</v>
      </c>
      <c r="F9" s="3138">
        <f>F114/1000000</f>
        <v>18.807682</v>
      </c>
      <c r="G9" s="3138">
        <f t="shared" ref="G9:AD9" si="6">G114/1000000</f>
        <v>19.208538000000001</v>
      </c>
      <c r="H9" s="3138">
        <f t="shared" si="6"/>
        <v>19.086226</v>
      </c>
      <c r="I9" s="3138">
        <f t="shared" si="6"/>
        <v>19.461691999999999</v>
      </c>
      <c r="J9" s="3138">
        <f t="shared" si="6"/>
        <v>19.097936000000001</v>
      </c>
      <c r="K9" s="3138">
        <f t="shared" si="6"/>
        <v>20.323889999999999</v>
      </c>
      <c r="L9" s="3138">
        <f t="shared" si="6"/>
        <v>20.839596</v>
      </c>
      <c r="M9" s="3138">
        <f t="shared" si="6"/>
        <v>20.306253000000002</v>
      </c>
      <c r="N9" s="3138">
        <f t="shared" si="6"/>
        <v>19.488634999999999</v>
      </c>
      <c r="O9" s="3138">
        <f t="shared" si="6"/>
        <v>19.122305000000001</v>
      </c>
      <c r="P9" s="3138">
        <f t="shared" si="6"/>
        <v>19.430553</v>
      </c>
      <c r="Q9" s="3138">
        <f t="shared" si="6"/>
        <v>18.954158</v>
      </c>
      <c r="R9" s="3138">
        <f t="shared" si="6"/>
        <v>19.034447</v>
      </c>
      <c r="S9" s="3138">
        <f t="shared" si="6"/>
        <v>19.005872</v>
      </c>
      <c r="T9" s="3138">
        <f t="shared" si="6"/>
        <v>19.445561999999999</v>
      </c>
      <c r="U9" s="3138">
        <f t="shared" si="6"/>
        <v>19.689827000000001</v>
      </c>
      <c r="V9" s="3138">
        <f t="shared" si="6"/>
        <v>20.453160000000004</v>
      </c>
      <c r="W9" s="3138">
        <f t="shared" si="6"/>
        <v>20.261692000000004</v>
      </c>
      <c r="X9" s="3138">
        <f t="shared" si="6"/>
        <v>19.633095999999998</v>
      </c>
      <c r="Y9" s="3138">
        <f t="shared" si="6"/>
        <v>19.141743000000002</v>
      </c>
      <c r="Z9" s="3138">
        <f t="shared" si="6"/>
        <v>20.707566</v>
      </c>
      <c r="AA9" s="3138">
        <f t="shared" si="6"/>
        <v>20.695150000000002</v>
      </c>
      <c r="AB9" s="3138">
        <f t="shared" si="6"/>
        <v>20.520582000000001</v>
      </c>
      <c r="AC9" s="3138">
        <f t="shared" si="6"/>
        <v>21.257038999999999</v>
      </c>
      <c r="AD9" s="3138">
        <f t="shared" si="6"/>
        <v>21.629544000000003</v>
      </c>
      <c r="AE9" s="3236" t="s">
        <v>996</v>
      </c>
      <c r="AF9" s="3236" t="s">
        <v>996</v>
      </c>
      <c r="AG9" s="3236" t="s">
        <v>996</v>
      </c>
      <c r="AH9" s="3240" t="s">
        <v>242</v>
      </c>
      <c r="AI9" s="3241" t="s">
        <v>242</v>
      </c>
      <c r="AJ9" s="2998"/>
      <c r="AK9" s="1340"/>
      <c r="AL9" s="1368"/>
      <c r="AM9" s="1339"/>
      <c r="AN9" s="1339"/>
      <c r="AO9" s="1339"/>
      <c r="AP9" s="1339"/>
      <c r="AQ9" s="1339"/>
      <c r="AR9" s="1339"/>
      <c r="AS9" s="1339"/>
      <c r="AT9" s="1339"/>
      <c r="AU9" s="1339"/>
      <c r="AV9" s="1339"/>
      <c r="AW9" s="1339"/>
      <c r="AX9" s="1339"/>
      <c r="AY9" s="1339"/>
      <c r="AZ9" s="1339"/>
      <c r="BA9" s="1339"/>
      <c r="BB9" s="1339"/>
      <c r="BC9" s="1339"/>
      <c r="BD9" s="1339"/>
      <c r="BE9" s="1339"/>
      <c r="BF9" s="1339"/>
      <c r="BG9" s="1339"/>
      <c r="BH9" s="1339"/>
      <c r="BI9" s="1339"/>
      <c r="BJ9" s="1339"/>
      <c r="BK9" s="1339"/>
      <c r="BL9" s="1339"/>
      <c r="BM9" s="1339"/>
      <c r="BN9" s="1339"/>
      <c r="BO9" s="1339"/>
      <c r="BP9" s="1339"/>
      <c r="BQ9" s="1339"/>
      <c r="BR9" s="1339"/>
      <c r="BS9" s="1339"/>
      <c r="BT9" s="1339"/>
      <c r="BU9" s="1339"/>
      <c r="BV9" s="1339"/>
      <c r="BW9" s="1339"/>
      <c r="BX9" s="1339"/>
      <c r="BY9" s="1339"/>
      <c r="BZ9" s="1339"/>
      <c r="CA9" s="1339"/>
      <c r="CB9" s="1339"/>
      <c r="CC9" s="1339"/>
      <c r="CD9" s="1339"/>
      <c r="CE9" s="1339"/>
      <c r="CF9" s="1339"/>
      <c r="CG9" s="1339"/>
      <c r="CH9" s="1339"/>
      <c r="CI9" s="1339"/>
      <c r="CJ9" s="1339"/>
      <c r="CK9" s="1339"/>
      <c r="CL9" s="1339"/>
      <c r="CM9" s="1339"/>
      <c r="CN9" s="1339"/>
      <c r="CO9" s="1339"/>
      <c r="CP9" s="1339"/>
      <c r="CQ9" s="1339"/>
      <c r="CR9" s="1339"/>
      <c r="CS9" s="1339"/>
      <c r="CT9" s="1339"/>
      <c r="CU9" s="1339"/>
      <c r="CV9" s="1339"/>
      <c r="CW9" s="1339"/>
      <c r="CX9" s="1339"/>
      <c r="CY9" s="1339"/>
      <c r="CZ9" s="1339"/>
      <c r="DA9" s="1339"/>
      <c r="DB9" s="1339"/>
      <c r="DC9" s="1339"/>
      <c r="DD9" s="1339"/>
      <c r="DE9" s="1339"/>
      <c r="DF9" s="1339"/>
      <c r="DG9" s="1339"/>
      <c r="DH9" s="1339"/>
      <c r="DI9" s="1339"/>
      <c r="DJ9" s="1339"/>
      <c r="DK9" s="1339"/>
      <c r="DL9" s="1339"/>
      <c r="DM9" s="1339"/>
      <c r="DN9" s="1339"/>
      <c r="DO9" s="1339"/>
      <c r="DP9" s="1339"/>
      <c r="DQ9" s="1339"/>
      <c r="DR9" s="1339"/>
      <c r="DS9" s="1339"/>
      <c r="DT9" s="1339"/>
      <c r="DU9" s="1339"/>
      <c r="DV9" s="1339"/>
      <c r="DW9" s="1339"/>
      <c r="DX9" s="1339"/>
      <c r="DY9" s="1339"/>
      <c r="DZ9" s="1339"/>
      <c r="EA9" s="1339"/>
      <c r="EB9" s="1339"/>
      <c r="EC9" s="1339"/>
      <c r="ED9" s="1339"/>
      <c r="EE9" s="1339"/>
      <c r="EF9" s="1339"/>
      <c r="EG9" s="1339"/>
      <c r="EH9" s="1339"/>
      <c r="EI9" s="1339"/>
      <c r="EJ9" s="1339"/>
      <c r="EK9" s="1339"/>
      <c r="EL9" s="1339"/>
      <c r="EM9" s="1339"/>
      <c r="EN9" s="1339"/>
      <c r="EO9" s="1339"/>
      <c r="EP9" s="1339"/>
      <c r="EQ9" s="1339"/>
      <c r="ER9" s="1339"/>
      <c r="ES9" s="1339"/>
      <c r="ET9" s="1339"/>
      <c r="EU9" s="1339"/>
      <c r="EV9" s="1339"/>
      <c r="EW9" s="1339"/>
      <c r="EX9" s="1339"/>
      <c r="EY9" s="1339"/>
      <c r="EZ9" s="1339"/>
      <c r="FA9" s="1339"/>
      <c r="FB9" s="1339"/>
      <c r="FC9" s="1339"/>
      <c r="FD9" s="1339"/>
      <c r="FE9" s="1339"/>
      <c r="FF9" s="1339"/>
      <c r="FG9" s="1339"/>
      <c r="FH9" s="1339"/>
      <c r="FI9" s="1339"/>
      <c r="FJ9" s="1339"/>
      <c r="FK9" s="1339"/>
      <c r="FL9" s="1339"/>
      <c r="FM9" s="1339"/>
      <c r="FN9" s="1339"/>
      <c r="FO9" s="1339"/>
      <c r="FP9" s="1339"/>
      <c r="FQ9" s="1339"/>
      <c r="FR9" s="1339"/>
      <c r="FS9" s="1339"/>
      <c r="FT9" s="1339"/>
      <c r="FU9" s="1339"/>
      <c r="FV9" s="1339"/>
      <c r="FW9" s="1339"/>
      <c r="FX9" s="1339"/>
      <c r="FY9" s="1339"/>
      <c r="FZ9" s="1339"/>
      <c r="GA9" s="1339"/>
      <c r="GB9" s="1339"/>
      <c r="GC9" s="1339"/>
      <c r="GD9" s="1339"/>
      <c r="GE9" s="1339"/>
      <c r="GF9" s="1339"/>
      <c r="GG9" s="1339"/>
      <c r="GH9" s="1339"/>
      <c r="GI9" s="1339"/>
      <c r="GJ9" s="1339"/>
      <c r="GK9" s="1339"/>
      <c r="GL9" s="1339"/>
      <c r="GM9" s="1339"/>
      <c r="GN9" s="1339"/>
      <c r="GO9" s="1339"/>
      <c r="GP9" s="1339"/>
      <c r="GQ9" s="1339"/>
      <c r="GR9" s="1339"/>
      <c r="GS9" s="1339"/>
      <c r="GT9" s="1339"/>
      <c r="GU9" s="1339"/>
      <c r="GV9" s="1339"/>
      <c r="GW9" s="1339"/>
      <c r="GX9" s="1339"/>
      <c r="GY9" s="1339"/>
      <c r="GZ9" s="1339"/>
      <c r="HA9" s="1339"/>
      <c r="HB9" s="1339"/>
      <c r="HC9" s="1339"/>
      <c r="HD9" s="1339"/>
      <c r="HE9" s="1339"/>
      <c r="HF9" s="1339"/>
      <c r="HG9" s="1339"/>
      <c r="HH9" s="1339"/>
      <c r="HI9" s="1339"/>
      <c r="HJ9" s="1339"/>
      <c r="HK9" s="1339"/>
      <c r="HL9" s="1339"/>
      <c r="HM9" s="1339"/>
      <c r="HN9" s="1339"/>
      <c r="HO9" s="1339"/>
      <c r="HP9" s="1339"/>
      <c r="HQ9" s="1339"/>
      <c r="HR9" s="1339"/>
      <c r="HS9" s="1339"/>
      <c r="HT9" s="1339"/>
      <c r="HU9" s="1339"/>
      <c r="HV9" s="1339"/>
      <c r="HW9" s="1339"/>
      <c r="HX9" s="1339"/>
      <c r="HY9" s="1339"/>
      <c r="HZ9" s="1339"/>
      <c r="IA9" s="1339"/>
      <c r="IB9" s="1339"/>
      <c r="IC9" s="1339"/>
      <c r="ID9" s="1339"/>
      <c r="IE9" s="1339"/>
      <c r="IF9" s="1339"/>
      <c r="IG9" s="1339"/>
      <c r="IH9" s="1339"/>
      <c r="II9" s="1339"/>
      <c r="IJ9" s="1339"/>
      <c r="IK9" s="1339"/>
    </row>
    <row r="10" spans="1:245">
      <c r="A10" s="1339"/>
      <c r="B10" s="3816"/>
      <c r="C10" s="1369" t="s">
        <v>1243</v>
      </c>
      <c r="D10" s="1831" t="s">
        <v>1239</v>
      </c>
      <c r="E10" s="3341" t="s">
        <v>996</v>
      </c>
      <c r="F10" s="3333">
        <f>ROUND((F9-E9)/E9*100,1)</f>
        <v>9.6</v>
      </c>
      <c r="G10" s="3140">
        <f>ROUND((G9-F9)/F9*100,1)</f>
        <v>2.1</v>
      </c>
      <c r="H10" s="3140">
        <f t="shared" ref="H10:AC10" si="7">ROUND((H9-G9)/G9*100,1)</f>
        <v>-0.6</v>
      </c>
      <c r="I10" s="3140">
        <f t="shared" si="7"/>
        <v>2</v>
      </c>
      <c r="J10" s="3140">
        <f t="shared" si="7"/>
        <v>-1.9</v>
      </c>
      <c r="K10" s="3140">
        <f t="shared" si="7"/>
        <v>6.4</v>
      </c>
      <c r="L10" s="3140">
        <f t="shared" si="7"/>
        <v>2.5</v>
      </c>
      <c r="M10" s="3140">
        <f t="shared" si="7"/>
        <v>-2.6</v>
      </c>
      <c r="N10" s="3140">
        <f t="shared" si="7"/>
        <v>-4</v>
      </c>
      <c r="O10" s="3140">
        <f t="shared" si="7"/>
        <v>-1.9</v>
      </c>
      <c r="P10" s="3140">
        <f t="shared" si="7"/>
        <v>1.6</v>
      </c>
      <c r="Q10" s="3140">
        <f t="shared" si="7"/>
        <v>-2.5</v>
      </c>
      <c r="R10" s="3140">
        <f t="shared" si="7"/>
        <v>0.4</v>
      </c>
      <c r="S10" s="3140">
        <f t="shared" si="7"/>
        <v>-0.2</v>
      </c>
      <c r="T10" s="3140">
        <f t="shared" si="7"/>
        <v>2.2999999999999998</v>
      </c>
      <c r="U10" s="3140">
        <f t="shared" si="7"/>
        <v>1.3</v>
      </c>
      <c r="V10" s="3140">
        <f t="shared" si="7"/>
        <v>3.9</v>
      </c>
      <c r="W10" s="3140">
        <f t="shared" si="7"/>
        <v>-0.9</v>
      </c>
      <c r="X10" s="3140">
        <f t="shared" si="7"/>
        <v>-3.1</v>
      </c>
      <c r="Y10" s="3140">
        <f t="shared" si="7"/>
        <v>-2.5</v>
      </c>
      <c r="Z10" s="3140">
        <f t="shared" si="7"/>
        <v>8.1999999999999993</v>
      </c>
      <c r="AA10" s="3140">
        <f t="shared" si="7"/>
        <v>-0.1</v>
      </c>
      <c r="AB10" s="3140">
        <f t="shared" si="7"/>
        <v>-0.8</v>
      </c>
      <c r="AC10" s="3140">
        <f t="shared" si="7"/>
        <v>3.6</v>
      </c>
      <c r="AD10" s="3140">
        <f t="shared" ref="AD10" si="8">ROUND((AD9-AC9)/AC9*100,1)</f>
        <v>1.8</v>
      </c>
      <c r="AE10" s="3238" t="s">
        <v>996</v>
      </c>
      <c r="AF10" s="3238" t="s">
        <v>996</v>
      </c>
      <c r="AG10" s="3238" t="s">
        <v>996</v>
      </c>
      <c r="AH10" s="3239" t="s">
        <v>242</v>
      </c>
      <c r="AI10" s="3242" t="s">
        <v>242</v>
      </c>
      <c r="AJ10" s="2999"/>
      <c r="AK10" s="1340"/>
      <c r="AL10" s="1345"/>
      <c r="AM10" s="1339"/>
      <c r="AN10" s="1339"/>
      <c r="AO10" s="1339"/>
      <c r="AP10" s="1339"/>
      <c r="AQ10" s="1339"/>
      <c r="AR10" s="1339"/>
      <c r="AS10" s="1339"/>
      <c r="AT10" s="1339"/>
      <c r="AU10" s="1339"/>
      <c r="AV10" s="1339"/>
      <c r="AW10" s="1339"/>
      <c r="AX10" s="1339"/>
      <c r="AY10" s="1339"/>
      <c r="AZ10" s="1339"/>
      <c r="BA10" s="1339"/>
      <c r="BB10" s="1339"/>
      <c r="BC10" s="1339"/>
      <c r="BD10" s="1339"/>
      <c r="BE10" s="1339"/>
      <c r="BF10" s="1339"/>
      <c r="BG10" s="1339"/>
      <c r="BH10" s="1339"/>
      <c r="BI10" s="1339"/>
      <c r="BJ10" s="1339"/>
      <c r="BK10" s="1339"/>
      <c r="BL10" s="1339"/>
      <c r="BM10" s="1339"/>
      <c r="BN10" s="1339"/>
      <c r="BO10" s="1339"/>
      <c r="BP10" s="1339"/>
      <c r="BQ10" s="1339"/>
      <c r="BR10" s="1339"/>
      <c r="BS10" s="1339"/>
      <c r="BT10" s="1339"/>
      <c r="BU10" s="1339"/>
      <c r="BV10" s="1339"/>
      <c r="BW10" s="1339"/>
      <c r="BX10" s="1339"/>
      <c r="BY10" s="1339"/>
      <c r="BZ10" s="1339"/>
      <c r="CA10" s="1339"/>
      <c r="CB10" s="1339"/>
      <c r="CC10" s="1339"/>
      <c r="CD10" s="1339"/>
      <c r="CE10" s="1339"/>
      <c r="CF10" s="1339"/>
      <c r="CG10" s="1339"/>
      <c r="CH10" s="1339"/>
      <c r="CI10" s="1339"/>
      <c r="CJ10" s="1339"/>
      <c r="CK10" s="1339"/>
      <c r="CL10" s="1339"/>
      <c r="CM10" s="1339"/>
      <c r="CN10" s="1339"/>
      <c r="CO10" s="1339"/>
      <c r="CP10" s="1339"/>
      <c r="CQ10" s="1339"/>
      <c r="CR10" s="1339"/>
      <c r="CS10" s="1339"/>
      <c r="CT10" s="1339"/>
      <c r="CU10" s="1339"/>
      <c r="CV10" s="1339"/>
      <c r="CW10" s="1339"/>
      <c r="CX10" s="1339"/>
      <c r="CY10" s="1339"/>
      <c r="CZ10" s="1339"/>
      <c r="DA10" s="1339"/>
      <c r="DB10" s="1339"/>
      <c r="DC10" s="1339"/>
      <c r="DD10" s="1339"/>
      <c r="DE10" s="1339"/>
      <c r="DF10" s="1339"/>
      <c r="DG10" s="1339"/>
      <c r="DH10" s="1339"/>
      <c r="DI10" s="1339"/>
      <c r="DJ10" s="1339"/>
      <c r="DK10" s="1339"/>
      <c r="DL10" s="1339"/>
      <c r="DM10" s="1339"/>
      <c r="DN10" s="1339"/>
      <c r="DO10" s="1339"/>
      <c r="DP10" s="1339"/>
      <c r="DQ10" s="1339"/>
      <c r="DR10" s="1339"/>
      <c r="DS10" s="1339"/>
      <c r="DT10" s="1339"/>
      <c r="DU10" s="1339"/>
      <c r="DV10" s="1339"/>
      <c r="DW10" s="1339"/>
      <c r="DX10" s="1339"/>
      <c r="DY10" s="1339"/>
      <c r="DZ10" s="1339"/>
      <c r="EA10" s="1339"/>
      <c r="EB10" s="1339"/>
      <c r="EC10" s="1339"/>
      <c r="ED10" s="1339"/>
      <c r="EE10" s="1339"/>
      <c r="EF10" s="1339"/>
      <c r="EG10" s="1339"/>
      <c r="EH10" s="1339"/>
      <c r="EI10" s="1339"/>
      <c r="EJ10" s="1339"/>
      <c r="EK10" s="1339"/>
      <c r="EL10" s="1339"/>
      <c r="EM10" s="1339"/>
      <c r="EN10" s="1339"/>
      <c r="EO10" s="1339"/>
      <c r="EP10" s="1339"/>
      <c r="EQ10" s="1339"/>
      <c r="ER10" s="1339"/>
      <c r="ES10" s="1339"/>
      <c r="ET10" s="1339"/>
      <c r="EU10" s="1339"/>
      <c r="EV10" s="1339"/>
      <c r="EW10" s="1339"/>
      <c r="EX10" s="1339"/>
      <c r="EY10" s="1339"/>
      <c r="EZ10" s="1339"/>
      <c r="FA10" s="1339"/>
      <c r="FB10" s="1339"/>
      <c r="FC10" s="1339"/>
      <c r="FD10" s="1339"/>
      <c r="FE10" s="1339"/>
      <c r="FF10" s="1339"/>
      <c r="FG10" s="1339"/>
      <c r="FH10" s="1339"/>
      <c r="FI10" s="1339"/>
      <c r="FJ10" s="1339"/>
      <c r="FK10" s="1339"/>
      <c r="FL10" s="1339"/>
      <c r="FM10" s="1339"/>
      <c r="FN10" s="1339"/>
      <c r="FO10" s="1339"/>
      <c r="FP10" s="1339"/>
      <c r="FQ10" s="1339"/>
      <c r="FR10" s="1339"/>
      <c r="FS10" s="1339"/>
      <c r="FT10" s="1339"/>
      <c r="FU10" s="1339"/>
      <c r="FV10" s="1339"/>
      <c r="FW10" s="1339"/>
      <c r="FX10" s="1339"/>
      <c r="FY10" s="1339"/>
      <c r="FZ10" s="1339"/>
      <c r="GA10" s="1339"/>
      <c r="GB10" s="1339"/>
      <c r="GC10" s="1339"/>
      <c r="GD10" s="1339"/>
      <c r="GE10" s="1339"/>
      <c r="GF10" s="1339"/>
      <c r="GG10" s="1339"/>
      <c r="GH10" s="1339"/>
      <c r="GI10" s="1339"/>
      <c r="GJ10" s="1339"/>
      <c r="GK10" s="1339"/>
      <c r="GL10" s="1339"/>
      <c r="GM10" s="1339"/>
      <c r="GN10" s="1339"/>
      <c r="GO10" s="1339"/>
      <c r="GP10" s="1339"/>
      <c r="GQ10" s="1339"/>
      <c r="GR10" s="1339"/>
      <c r="GS10" s="1339"/>
      <c r="GT10" s="1339"/>
      <c r="GU10" s="1339"/>
      <c r="GV10" s="1339"/>
      <c r="GW10" s="1339"/>
      <c r="GX10" s="1339"/>
      <c r="GY10" s="1339"/>
      <c r="GZ10" s="1339"/>
      <c r="HA10" s="1339"/>
      <c r="HB10" s="1339"/>
      <c r="HC10" s="1339"/>
      <c r="HD10" s="1339"/>
      <c r="HE10" s="1339"/>
      <c r="HF10" s="1339"/>
      <c r="HG10" s="1339"/>
      <c r="HH10" s="1339"/>
      <c r="HI10" s="1339"/>
      <c r="HJ10" s="1339"/>
      <c r="HK10" s="1339"/>
      <c r="HL10" s="1339"/>
      <c r="HM10" s="1339"/>
      <c r="HN10" s="1339"/>
      <c r="HO10" s="1339"/>
      <c r="HP10" s="1339"/>
      <c r="HQ10" s="1339"/>
      <c r="HR10" s="1339"/>
      <c r="HS10" s="1339"/>
      <c r="HT10" s="1339"/>
      <c r="HU10" s="1339"/>
      <c r="HV10" s="1339"/>
      <c r="HW10" s="1339"/>
      <c r="HX10" s="1339"/>
      <c r="HY10" s="1339"/>
      <c r="HZ10" s="1339"/>
      <c r="IA10" s="1339"/>
      <c r="IB10" s="1339"/>
      <c r="IC10" s="1339"/>
      <c r="ID10" s="1339"/>
      <c r="IE10" s="1339"/>
      <c r="IF10" s="1339"/>
      <c r="IG10" s="1339"/>
      <c r="IH10" s="1339"/>
      <c r="II10" s="1339"/>
      <c r="IJ10" s="1339"/>
      <c r="IK10" s="1339"/>
    </row>
    <row r="11" spans="1:245">
      <c r="A11" s="1339"/>
      <c r="B11" s="3817" t="s">
        <v>1244</v>
      </c>
      <c r="C11" s="725" t="s">
        <v>1245</v>
      </c>
      <c r="D11" s="1832" t="s">
        <v>1588</v>
      </c>
      <c r="E11" s="3698">
        <f t="shared" ref="E11:AI11" si="9">E117</f>
        <v>110</v>
      </c>
      <c r="F11" s="3219">
        <f t="shared" si="9"/>
        <v>113.3</v>
      </c>
      <c r="G11" s="3219">
        <f t="shared" si="9"/>
        <v>110.4</v>
      </c>
      <c r="H11" s="3219">
        <f t="shared" si="9"/>
        <v>102.2</v>
      </c>
      <c r="I11" s="3219">
        <f t="shared" si="9"/>
        <v>98.6</v>
      </c>
      <c r="J11" s="3219">
        <f t="shared" si="9"/>
        <v>97.1</v>
      </c>
      <c r="K11" s="3219">
        <f t="shared" si="9"/>
        <v>99.5</v>
      </c>
      <c r="L11" s="3219">
        <f t="shared" si="9"/>
        <v>105.2</v>
      </c>
      <c r="M11" s="3219">
        <f t="shared" si="9"/>
        <v>111.2</v>
      </c>
      <c r="N11" s="3219">
        <f t="shared" si="9"/>
        <v>103.8</v>
      </c>
      <c r="O11" s="3219">
        <f t="shared" si="9"/>
        <v>104</v>
      </c>
      <c r="P11" s="3219">
        <f t="shared" si="9"/>
        <v>105.3</v>
      </c>
      <c r="Q11" s="3219">
        <f t="shared" si="9"/>
        <v>95.7</v>
      </c>
      <c r="R11" s="3219">
        <f t="shared" si="9"/>
        <v>101.9</v>
      </c>
      <c r="S11" s="3219">
        <f t="shared" si="9"/>
        <v>107.4</v>
      </c>
      <c r="T11" s="3219">
        <f t="shared" si="9"/>
        <v>110.2</v>
      </c>
      <c r="U11" s="3219">
        <f t="shared" si="9"/>
        <v>114.3</v>
      </c>
      <c r="V11" s="3219">
        <f t="shared" si="9"/>
        <v>124</v>
      </c>
      <c r="W11" s="3219">
        <f t="shared" si="9"/>
        <v>120.3</v>
      </c>
      <c r="X11" s="3219">
        <f t="shared" si="9"/>
        <v>105.1</v>
      </c>
      <c r="Y11" s="3219">
        <f t="shared" si="9"/>
        <v>93</v>
      </c>
      <c r="Z11" s="3219">
        <f t="shared" si="9"/>
        <v>104.3</v>
      </c>
      <c r="AA11" s="3219">
        <f t="shared" si="9"/>
        <v>107.2</v>
      </c>
      <c r="AB11" s="3219">
        <f t="shared" si="9"/>
        <v>99.8</v>
      </c>
      <c r="AC11" s="3219">
        <f t="shared" si="9"/>
        <v>102</v>
      </c>
      <c r="AD11" s="3219">
        <f t="shared" si="9"/>
        <v>101.2</v>
      </c>
      <c r="AE11" s="3219">
        <f t="shared" si="9"/>
        <v>99.4</v>
      </c>
      <c r="AF11" s="3219">
        <f t="shared" si="9"/>
        <v>99.5</v>
      </c>
      <c r="AG11" s="3219">
        <f t="shared" si="9"/>
        <v>103.2</v>
      </c>
      <c r="AH11" s="3219">
        <f t="shared" si="9"/>
        <v>103.9</v>
      </c>
      <c r="AI11" s="3699">
        <f t="shared" si="9"/>
        <v>103.6</v>
      </c>
      <c r="AJ11" s="2998" t="s">
        <v>1741</v>
      </c>
      <c r="AK11" s="1371"/>
      <c r="AL11" s="1345" t="s">
        <v>1246</v>
      </c>
      <c r="AM11" s="1339"/>
      <c r="AN11" s="1339"/>
      <c r="AO11" s="1339"/>
      <c r="AP11" s="1339"/>
      <c r="AQ11" s="1339"/>
      <c r="AR11" s="1339"/>
      <c r="AS11" s="1339"/>
      <c r="AT11" s="1339"/>
      <c r="AU11" s="1339"/>
      <c r="AV11" s="1339"/>
      <c r="AW11" s="1339"/>
      <c r="AX11" s="1339"/>
      <c r="AY11" s="1339"/>
      <c r="AZ11" s="1339"/>
      <c r="BA11" s="1339"/>
      <c r="BB11" s="1339"/>
      <c r="BC11" s="1339"/>
      <c r="BD11" s="1339"/>
      <c r="BE11" s="1339"/>
      <c r="BF11" s="1339"/>
      <c r="BG11" s="1339"/>
      <c r="BH11" s="1339"/>
      <c r="BI11" s="1339"/>
      <c r="BJ11" s="1339"/>
      <c r="BK11" s="1339"/>
      <c r="BL11" s="1339"/>
      <c r="BM11" s="1339"/>
      <c r="BN11" s="1339"/>
      <c r="BO11" s="1339"/>
      <c r="BP11" s="1339"/>
      <c r="BQ11" s="1339"/>
      <c r="BR11" s="1339"/>
      <c r="BS11" s="1339"/>
      <c r="BT11" s="1339"/>
      <c r="BU11" s="1339"/>
      <c r="BV11" s="1339"/>
      <c r="BW11" s="1339"/>
      <c r="BX11" s="1339"/>
      <c r="BY11" s="1339"/>
      <c r="BZ11" s="1339"/>
      <c r="CA11" s="1339"/>
      <c r="CB11" s="1339"/>
      <c r="CC11" s="1339"/>
      <c r="CD11" s="1339"/>
      <c r="CE11" s="1339"/>
      <c r="CF11" s="1339"/>
      <c r="CG11" s="1339"/>
      <c r="CH11" s="1339"/>
      <c r="CI11" s="1339"/>
      <c r="CJ11" s="1339"/>
      <c r="CK11" s="1339"/>
      <c r="CL11" s="1339"/>
      <c r="CM11" s="1339"/>
      <c r="CN11" s="1339"/>
      <c r="CO11" s="1339"/>
      <c r="CP11" s="1339"/>
      <c r="CQ11" s="1339"/>
      <c r="CR11" s="1339"/>
      <c r="CS11" s="1339"/>
      <c r="CT11" s="1339"/>
      <c r="CU11" s="1339"/>
      <c r="CV11" s="1339"/>
      <c r="CW11" s="1339"/>
      <c r="CX11" s="1339"/>
      <c r="CY11" s="1339"/>
      <c r="CZ11" s="1339"/>
      <c r="DA11" s="1339"/>
      <c r="DB11" s="1339"/>
      <c r="DC11" s="1339"/>
      <c r="DD11" s="1339"/>
      <c r="DE11" s="1339"/>
      <c r="DF11" s="1339"/>
      <c r="DG11" s="1339"/>
      <c r="DH11" s="1339"/>
      <c r="DI11" s="1339"/>
      <c r="DJ11" s="1339"/>
      <c r="DK11" s="1339"/>
      <c r="DL11" s="1339"/>
      <c r="DM11" s="1339"/>
      <c r="DN11" s="1339"/>
      <c r="DO11" s="1339"/>
      <c r="DP11" s="1339"/>
      <c r="DQ11" s="1339"/>
      <c r="DR11" s="1339"/>
      <c r="DS11" s="1339"/>
      <c r="DT11" s="1339"/>
      <c r="DU11" s="1339"/>
      <c r="DV11" s="1339"/>
      <c r="DW11" s="1339"/>
      <c r="DX11" s="1339"/>
      <c r="DY11" s="1339"/>
      <c r="DZ11" s="1339"/>
      <c r="EA11" s="1339"/>
      <c r="EB11" s="1339"/>
      <c r="EC11" s="1339"/>
      <c r="ED11" s="1339"/>
      <c r="EE11" s="1339"/>
      <c r="EF11" s="1339"/>
      <c r="EG11" s="1339"/>
      <c r="EH11" s="1339"/>
      <c r="EI11" s="1339"/>
      <c r="EJ11" s="1339"/>
      <c r="EK11" s="1339"/>
      <c r="EL11" s="1339"/>
      <c r="EM11" s="1339"/>
      <c r="EN11" s="1339"/>
      <c r="EO11" s="1339"/>
      <c r="EP11" s="1339"/>
      <c r="EQ11" s="1339"/>
      <c r="ER11" s="1339"/>
      <c r="ES11" s="1339"/>
      <c r="ET11" s="1339"/>
      <c r="EU11" s="1339"/>
      <c r="EV11" s="1339"/>
      <c r="EW11" s="1339"/>
      <c r="EX11" s="1339"/>
      <c r="EY11" s="1339"/>
      <c r="EZ11" s="1339"/>
      <c r="FA11" s="1339"/>
      <c r="FB11" s="1339"/>
      <c r="FC11" s="1339"/>
      <c r="FD11" s="1339"/>
      <c r="FE11" s="1339"/>
      <c r="FF11" s="1339"/>
      <c r="FG11" s="1339"/>
      <c r="FH11" s="1339"/>
      <c r="FI11" s="1339"/>
      <c r="FJ11" s="1339"/>
      <c r="FK11" s="1339"/>
      <c r="FL11" s="1339"/>
      <c r="FM11" s="1339"/>
      <c r="FN11" s="1339"/>
      <c r="FO11" s="1339"/>
      <c r="FP11" s="1339"/>
      <c r="FQ11" s="1339"/>
      <c r="FR11" s="1339"/>
      <c r="FS11" s="1339"/>
      <c r="FT11" s="1339"/>
      <c r="FU11" s="1339"/>
      <c r="FV11" s="1339"/>
      <c r="FW11" s="1339"/>
      <c r="FX11" s="1339"/>
      <c r="FY11" s="1339"/>
      <c r="FZ11" s="1339"/>
      <c r="GA11" s="1339"/>
      <c r="GB11" s="1339"/>
      <c r="GC11" s="1339"/>
      <c r="GD11" s="1339"/>
      <c r="GE11" s="1339"/>
      <c r="GF11" s="1339"/>
      <c r="GG11" s="1339"/>
      <c r="GH11" s="1339"/>
      <c r="GI11" s="1339"/>
      <c r="GJ11" s="1339"/>
      <c r="GK11" s="1339"/>
      <c r="GL11" s="1339"/>
      <c r="GM11" s="1339"/>
      <c r="GN11" s="1339"/>
      <c r="GO11" s="1339"/>
      <c r="GP11" s="1339"/>
      <c r="GQ11" s="1339"/>
      <c r="GR11" s="1339"/>
      <c r="GS11" s="1339"/>
      <c r="GT11" s="1339"/>
      <c r="GU11" s="1339"/>
      <c r="GV11" s="1339"/>
      <c r="GW11" s="1339"/>
      <c r="GX11" s="1339"/>
      <c r="GY11" s="1339"/>
      <c r="GZ11" s="1339"/>
      <c r="HA11" s="1339"/>
      <c r="HB11" s="1339"/>
      <c r="HC11" s="1339"/>
      <c r="HD11" s="1339"/>
      <c r="HE11" s="1339"/>
      <c r="HF11" s="1339"/>
      <c r="HG11" s="1339"/>
      <c r="HH11" s="1339"/>
      <c r="HI11" s="1339"/>
      <c r="HJ11" s="1339"/>
      <c r="HK11" s="1339"/>
      <c r="HL11" s="1339"/>
      <c r="HM11" s="1339"/>
      <c r="HN11" s="1339"/>
      <c r="HO11" s="1339"/>
      <c r="HP11" s="1339"/>
      <c r="HQ11" s="1339"/>
      <c r="HR11" s="1339"/>
      <c r="HS11" s="1339"/>
      <c r="HT11" s="1339"/>
      <c r="HU11" s="1339"/>
      <c r="HV11" s="1339"/>
      <c r="HW11" s="1339"/>
      <c r="HX11" s="1339"/>
      <c r="HY11" s="1339"/>
      <c r="HZ11" s="1339"/>
      <c r="IA11" s="1339"/>
      <c r="IB11" s="1339"/>
      <c r="IC11" s="1339"/>
      <c r="ID11" s="1339"/>
      <c r="IE11" s="1339"/>
      <c r="IF11" s="1339"/>
      <c r="IG11" s="1339"/>
      <c r="IH11" s="1339"/>
      <c r="II11" s="1339"/>
      <c r="IJ11" s="1339"/>
      <c r="IK11" s="1339"/>
    </row>
    <row r="12" spans="1:245">
      <c r="A12" s="1339"/>
      <c r="B12" s="3815"/>
      <c r="C12" s="725"/>
      <c r="D12" s="1833" t="s">
        <v>1247</v>
      </c>
      <c r="E12" s="3341" t="s">
        <v>996</v>
      </c>
      <c r="F12" s="3333">
        <f>ROUND((F11-E11)/E11*100,1)</f>
        <v>3</v>
      </c>
      <c r="G12" s="3140">
        <f t="shared" ref="G12:X12" si="10">ROUND((G11-F11)/F11*100,1)</f>
        <v>-2.6</v>
      </c>
      <c r="H12" s="3140">
        <f t="shared" si="10"/>
        <v>-7.4</v>
      </c>
      <c r="I12" s="3140">
        <f t="shared" si="10"/>
        <v>-3.5</v>
      </c>
      <c r="J12" s="3140">
        <f t="shared" si="10"/>
        <v>-1.5</v>
      </c>
      <c r="K12" s="3140">
        <f t="shared" si="10"/>
        <v>2.5</v>
      </c>
      <c r="L12" s="3140">
        <f t="shared" si="10"/>
        <v>5.7</v>
      </c>
      <c r="M12" s="3140">
        <f t="shared" si="10"/>
        <v>5.7</v>
      </c>
      <c r="N12" s="3140">
        <f t="shared" si="10"/>
        <v>-6.7</v>
      </c>
      <c r="O12" s="3140">
        <f t="shared" si="10"/>
        <v>0.2</v>
      </c>
      <c r="P12" s="3140">
        <f t="shared" si="10"/>
        <v>1.3</v>
      </c>
      <c r="Q12" s="3140">
        <f t="shared" si="10"/>
        <v>-9.1</v>
      </c>
      <c r="R12" s="3140">
        <f t="shared" si="10"/>
        <v>6.5</v>
      </c>
      <c r="S12" s="3140">
        <f t="shared" si="10"/>
        <v>5.4</v>
      </c>
      <c r="T12" s="3140">
        <f t="shared" si="10"/>
        <v>2.6</v>
      </c>
      <c r="U12" s="3140">
        <f t="shared" si="10"/>
        <v>3.7</v>
      </c>
      <c r="V12" s="3140">
        <f t="shared" si="10"/>
        <v>8.5</v>
      </c>
      <c r="W12" s="3140">
        <f t="shared" si="10"/>
        <v>-3</v>
      </c>
      <c r="X12" s="3140">
        <f t="shared" si="10"/>
        <v>-12.6</v>
      </c>
      <c r="Y12" s="3140">
        <f t="shared" ref="Y12:AI12" si="11">ROUND((Y11-X11)/X11*100,1)</f>
        <v>-11.5</v>
      </c>
      <c r="Z12" s="3140">
        <f t="shared" si="11"/>
        <v>12.2</v>
      </c>
      <c r="AA12" s="3140">
        <f t="shared" si="11"/>
        <v>2.8</v>
      </c>
      <c r="AB12" s="3140">
        <f t="shared" si="11"/>
        <v>-6.9</v>
      </c>
      <c r="AC12" s="3140">
        <f t="shared" si="11"/>
        <v>2.2000000000000002</v>
      </c>
      <c r="AD12" s="3140">
        <f t="shared" si="11"/>
        <v>-0.8</v>
      </c>
      <c r="AE12" s="3140">
        <f t="shared" si="11"/>
        <v>-1.8</v>
      </c>
      <c r="AF12" s="3140">
        <f t="shared" si="11"/>
        <v>0.1</v>
      </c>
      <c r="AG12" s="3140">
        <f t="shared" si="11"/>
        <v>3.7</v>
      </c>
      <c r="AH12" s="3140">
        <f t="shared" si="11"/>
        <v>0.7</v>
      </c>
      <c r="AI12" s="3141">
        <f t="shared" si="11"/>
        <v>-0.3</v>
      </c>
      <c r="AJ12" s="2998" t="s">
        <v>34</v>
      </c>
      <c r="AK12" s="1371"/>
      <c r="AL12" s="1345" t="s">
        <v>1248</v>
      </c>
      <c r="AM12" s="1339"/>
      <c r="AN12" s="1339"/>
      <c r="AO12" s="1339"/>
      <c r="AP12" s="1339"/>
      <c r="AQ12" s="1339"/>
      <c r="AR12" s="1339"/>
      <c r="AS12" s="1339"/>
      <c r="AT12" s="1339"/>
      <c r="AU12" s="1339"/>
      <c r="AV12" s="1339"/>
      <c r="AW12" s="1339"/>
      <c r="AX12" s="1339"/>
      <c r="AY12" s="1339"/>
      <c r="AZ12" s="1339"/>
      <c r="BA12" s="1339"/>
      <c r="BB12" s="1339"/>
      <c r="BC12" s="1339"/>
      <c r="BD12" s="1339"/>
      <c r="BE12" s="1339"/>
      <c r="BF12" s="1339"/>
      <c r="BG12" s="1339"/>
      <c r="BH12" s="1339"/>
      <c r="BI12" s="1339"/>
      <c r="BJ12" s="1339"/>
      <c r="BK12" s="1339"/>
      <c r="BL12" s="1339"/>
      <c r="BM12" s="1339"/>
      <c r="BN12" s="1339"/>
      <c r="BO12" s="1339"/>
      <c r="BP12" s="1339"/>
      <c r="BQ12" s="1339"/>
      <c r="BR12" s="1339"/>
      <c r="BS12" s="1339"/>
      <c r="BT12" s="1339"/>
      <c r="BU12" s="1339"/>
      <c r="BV12" s="1339"/>
      <c r="BW12" s="1339"/>
      <c r="BX12" s="1339"/>
      <c r="BY12" s="1339"/>
      <c r="BZ12" s="1339"/>
      <c r="CA12" s="1339"/>
      <c r="CB12" s="1339"/>
      <c r="CC12" s="1339"/>
      <c r="CD12" s="1339"/>
      <c r="CE12" s="1339"/>
      <c r="CF12" s="1339"/>
      <c r="CG12" s="1339"/>
      <c r="CH12" s="1339"/>
      <c r="CI12" s="1339"/>
      <c r="CJ12" s="1339"/>
      <c r="CK12" s="1339"/>
      <c r="CL12" s="1339"/>
      <c r="CM12" s="1339"/>
      <c r="CN12" s="1339"/>
      <c r="CO12" s="1339"/>
      <c r="CP12" s="1339"/>
      <c r="CQ12" s="1339"/>
      <c r="CR12" s="1339"/>
      <c r="CS12" s="1339"/>
      <c r="CT12" s="1339"/>
      <c r="CU12" s="1339"/>
      <c r="CV12" s="1339"/>
      <c r="CW12" s="1339"/>
      <c r="CX12" s="1339"/>
      <c r="CY12" s="1339"/>
      <c r="CZ12" s="1339"/>
      <c r="DA12" s="1339"/>
      <c r="DB12" s="1339"/>
      <c r="DC12" s="1339"/>
      <c r="DD12" s="1339"/>
      <c r="DE12" s="1339"/>
      <c r="DF12" s="1339"/>
      <c r="DG12" s="1339"/>
      <c r="DH12" s="1339"/>
      <c r="DI12" s="1339"/>
      <c r="DJ12" s="1339"/>
      <c r="DK12" s="1339"/>
      <c r="DL12" s="1339"/>
      <c r="DM12" s="1339"/>
      <c r="DN12" s="1339"/>
      <c r="DO12" s="1339"/>
      <c r="DP12" s="1339"/>
      <c r="DQ12" s="1339"/>
      <c r="DR12" s="1339"/>
      <c r="DS12" s="1339"/>
      <c r="DT12" s="1339"/>
      <c r="DU12" s="1339"/>
      <c r="DV12" s="1339"/>
      <c r="DW12" s="1339"/>
      <c r="DX12" s="1339"/>
      <c r="DY12" s="1339"/>
      <c r="DZ12" s="1339"/>
      <c r="EA12" s="1339"/>
      <c r="EB12" s="1339"/>
      <c r="EC12" s="1339"/>
      <c r="ED12" s="1339"/>
      <c r="EE12" s="1339"/>
      <c r="EF12" s="1339"/>
      <c r="EG12" s="1339"/>
      <c r="EH12" s="1339"/>
      <c r="EI12" s="1339"/>
      <c r="EJ12" s="1339"/>
      <c r="EK12" s="1339"/>
      <c r="EL12" s="1339"/>
      <c r="EM12" s="1339"/>
      <c r="EN12" s="1339"/>
      <c r="EO12" s="1339"/>
      <c r="EP12" s="1339"/>
      <c r="EQ12" s="1339"/>
      <c r="ER12" s="1339"/>
      <c r="ES12" s="1339"/>
      <c r="ET12" s="1339"/>
      <c r="EU12" s="1339"/>
      <c r="EV12" s="1339"/>
      <c r="EW12" s="1339"/>
      <c r="EX12" s="1339"/>
      <c r="EY12" s="1339"/>
      <c r="EZ12" s="1339"/>
      <c r="FA12" s="1339"/>
      <c r="FB12" s="1339"/>
      <c r="FC12" s="1339"/>
      <c r="FD12" s="1339"/>
      <c r="FE12" s="1339"/>
      <c r="FF12" s="1339"/>
      <c r="FG12" s="1339"/>
      <c r="FH12" s="1339"/>
      <c r="FI12" s="1339"/>
      <c r="FJ12" s="1339"/>
      <c r="FK12" s="1339"/>
      <c r="FL12" s="1339"/>
      <c r="FM12" s="1339"/>
      <c r="FN12" s="1339"/>
      <c r="FO12" s="1339"/>
      <c r="FP12" s="1339"/>
      <c r="FQ12" s="1339"/>
      <c r="FR12" s="1339"/>
      <c r="FS12" s="1339"/>
      <c r="FT12" s="1339"/>
      <c r="FU12" s="1339"/>
      <c r="FV12" s="1339"/>
      <c r="FW12" s="1339"/>
      <c r="FX12" s="1339"/>
      <c r="FY12" s="1339"/>
      <c r="FZ12" s="1339"/>
      <c r="GA12" s="1339"/>
      <c r="GB12" s="1339"/>
      <c r="GC12" s="1339"/>
      <c r="GD12" s="1339"/>
      <c r="GE12" s="1339"/>
      <c r="GF12" s="1339"/>
      <c r="GG12" s="1339"/>
      <c r="GH12" s="1339"/>
      <c r="GI12" s="1339"/>
      <c r="GJ12" s="1339"/>
      <c r="GK12" s="1339"/>
      <c r="GL12" s="1339"/>
      <c r="GM12" s="1339"/>
      <c r="GN12" s="1339"/>
      <c r="GO12" s="1339"/>
      <c r="GP12" s="1339"/>
      <c r="GQ12" s="1339"/>
      <c r="GR12" s="1339"/>
      <c r="GS12" s="1339"/>
      <c r="GT12" s="1339"/>
      <c r="GU12" s="1339"/>
      <c r="GV12" s="1339"/>
      <c r="GW12" s="1339"/>
      <c r="GX12" s="1339"/>
      <c r="GY12" s="1339"/>
      <c r="GZ12" s="1339"/>
      <c r="HA12" s="1339"/>
      <c r="HB12" s="1339"/>
      <c r="HC12" s="1339"/>
      <c r="HD12" s="1339"/>
      <c r="HE12" s="1339"/>
      <c r="HF12" s="1339"/>
      <c r="HG12" s="1339"/>
      <c r="HH12" s="1339"/>
      <c r="HI12" s="1339"/>
      <c r="HJ12" s="1339"/>
      <c r="HK12" s="1339"/>
      <c r="HL12" s="1339"/>
      <c r="HM12" s="1339"/>
      <c r="HN12" s="1339"/>
      <c r="HO12" s="1339"/>
      <c r="HP12" s="1339"/>
      <c r="HQ12" s="1339"/>
      <c r="HR12" s="1339"/>
      <c r="HS12" s="1339"/>
      <c r="HT12" s="1339"/>
      <c r="HU12" s="1339"/>
      <c r="HV12" s="1339"/>
      <c r="HW12" s="1339"/>
      <c r="HX12" s="1339"/>
      <c r="HY12" s="1339"/>
      <c r="HZ12" s="1339"/>
      <c r="IA12" s="1339"/>
      <c r="IB12" s="1339"/>
      <c r="IC12" s="1339"/>
      <c r="ID12" s="1339"/>
      <c r="IE12" s="1339"/>
      <c r="IF12" s="1339"/>
      <c r="IG12" s="1339"/>
      <c r="IH12" s="1339"/>
      <c r="II12" s="1339"/>
      <c r="IJ12" s="1339"/>
      <c r="IK12" s="1339"/>
    </row>
    <row r="13" spans="1:245">
      <c r="A13" s="1339"/>
      <c r="B13" s="3815"/>
      <c r="C13" s="725" t="s">
        <v>1249</v>
      </c>
      <c r="D13" s="1832" t="s">
        <v>1257</v>
      </c>
      <c r="E13" s="3344">
        <f t="shared" ref="E13:AI13" si="12">E121</f>
        <v>98</v>
      </c>
      <c r="F13" s="1365">
        <f t="shared" si="12"/>
        <v>97.9</v>
      </c>
      <c r="G13" s="1365">
        <f t="shared" si="12"/>
        <v>108.8</v>
      </c>
      <c r="H13" s="1365">
        <f t="shared" si="12"/>
        <v>108</v>
      </c>
      <c r="I13" s="1365">
        <f t="shared" si="12"/>
        <v>104.7</v>
      </c>
      <c r="J13" s="1365">
        <f t="shared" si="12"/>
        <v>99.6</v>
      </c>
      <c r="K13" s="1365">
        <f t="shared" si="12"/>
        <v>95.8</v>
      </c>
      <c r="L13" s="1365">
        <f t="shared" si="12"/>
        <v>92.6</v>
      </c>
      <c r="M13" s="1365">
        <f t="shared" si="12"/>
        <v>99</v>
      </c>
      <c r="N13" s="1365">
        <f t="shared" si="12"/>
        <v>98.5</v>
      </c>
      <c r="O13" s="1365">
        <f t="shared" si="12"/>
        <v>92.9</v>
      </c>
      <c r="P13" s="1365">
        <f t="shared" si="12"/>
        <v>91.9</v>
      </c>
      <c r="Q13" s="1365">
        <f t="shared" si="12"/>
        <v>93.7</v>
      </c>
      <c r="R13" s="1365">
        <f t="shared" si="12"/>
        <v>85.9</v>
      </c>
      <c r="S13" s="1365">
        <f t="shared" si="12"/>
        <v>84.8</v>
      </c>
      <c r="T13" s="1365">
        <f t="shared" si="12"/>
        <v>83.8</v>
      </c>
      <c r="U13" s="1365">
        <f t="shared" si="12"/>
        <v>87.7</v>
      </c>
      <c r="V13" s="1365">
        <f t="shared" si="12"/>
        <v>89.7</v>
      </c>
      <c r="W13" s="1365">
        <f t="shared" si="12"/>
        <v>92.4</v>
      </c>
      <c r="X13" s="1365">
        <f t="shared" si="12"/>
        <v>92.7</v>
      </c>
      <c r="Y13" s="1365">
        <f t="shared" si="12"/>
        <v>82.4</v>
      </c>
      <c r="Z13" s="1365">
        <f t="shared" si="12"/>
        <v>81.599999999999994</v>
      </c>
      <c r="AA13" s="1365">
        <f t="shared" si="12"/>
        <v>92.6</v>
      </c>
      <c r="AB13" s="1365">
        <f t="shared" si="12"/>
        <v>95.3</v>
      </c>
      <c r="AC13" s="1365">
        <f t="shared" si="12"/>
        <v>96.7</v>
      </c>
      <c r="AD13" s="1365">
        <f t="shared" si="12"/>
        <v>99.7</v>
      </c>
      <c r="AE13" s="1365">
        <f t="shared" si="12"/>
        <v>100.6</v>
      </c>
      <c r="AF13" s="1365">
        <f t="shared" si="12"/>
        <v>104.4</v>
      </c>
      <c r="AG13" s="1365">
        <f t="shared" si="12"/>
        <v>106</v>
      </c>
      <c r="AH13" s="1365">
        <f t="shared" si="12"/>
        <v>108.4</v>
      </c>
      <c r="AI13" s="3700">
        <f t="shared" si="12"/>
        <v>112.1</v>
      </c>
      <c r="AJ13" s="3392" t="s">
        <v>2350</v>
      </c>
      <c r="AK13" s="1371"/>
      <c r="AL13" s="1345" t="s">
        <v>1250</v>
      </c>
      <c r="AM13" s="1339"/>
      <c r="AN13" s="1339"/>
      <c r="AO13" s="1339"/>
      <c r="AP13" s="1339"/>
      <c r="AQ13" s="1339"/>
      <c r="AR13" s="1339"/>
      <c r="AS13" s="1339"/>
      <c r="AT13" s="1339"/>
      <c r="AU13" s="1339"/>
      <c r="AV13" s="1339"/>
      <c r="AW13" s="1339"/>
      <c r="AX13" s="1339"/>
      <c r="AY13" s="1339"/>
      <c r="AZ13" s="1339"/>
      <c r="BA13" s="1339"/>
      <c r="BB13" s="1339"/>
      <c r="BC13" s="1339"/>
      <c r="BD13" s="1339"/>
      <c r="BE13" s="1339"/>
      <c r="BF13" s="1339"/>
      <c r="BG13" s="1339"/>
      <c r="BH13" s="1339"/>
      <c r="BI13" s="1339"/>
      <c r="BJ13" s="1339"/>
      <c r="BK13" s="1339"/>
      <c r="BL13" s="1339"/>
      <c r="BM13" s="1339"/>
      <c r="BN13" s="1339"/>
      <c r="BO13" s="1339"/>
      <c r="BP13" s="1339"/>
      <c r="BQ13" s="1339"/>
      <c r="BR13" s="1339"/>
      <c r="BS13" s="1339"/>
      <c r="BT13" s="1339"/>
      <c r="BU13" s="1339"/>
      <c r="BV13" s="1339"/>
      <c r="BW13" s="1339"/>
      <c r="BX13" s="1339"/>
      <c r="BY13" s="1339"/>
      <c r="BZ13" s="1339"/>
      <c r="CA13" s="1339"/>
      <c r="CB13" s="1339"/>
      <c r="CC13" s="1339"/>
      <c r="CD13" s="1339"/>
      <c r="CE13" s="1339"/>
      <c r="CF13" s="1339"/>
      <c r="CG13" s="1339"/>
      <c r="CH13" s="1339"/>
      <c r="CI13" s="1339"/>
      <c r="CJ13" s="1339"/>
      <c r="CK13" s="1339"/>
      <c r="CL13" s="1339"/>
      <c r="CM13" s="1339"/>
      <c r="CN13" s="1339"/>
      <c r="CO13" s="1339"/>
      <c r="CP13" s="1339"/>
      <c r="CQ13" s="1339"/>
      <c r="CR13" s="1339"/>
      <c r="CS13" s="1339"/>
      <c r="CT13" s="1339"/>
      <c r="CU13" s="1339"/>
      <c r="CV13" s="1339"/>
      <c r="CW13" s="1339"/>
      <c r="CX13" s="1339"/>
      <c r="CY13" s="1339"/>
      <c r="CZ13" s="1339"/>
      <c r="DA13" s="1339"/>
      <c r="DB13" s="1339"/>
      <c r="DC13" s="1339"/>
      <c r="DD13" s="1339"/>
      <c r="DE13" s="1339"/>
      <c r="DF13" s="1339"/>
      <c r="DG13" s="1339"/>
      <c r="DH13" s="1339"/>
      <c r="DI13" s="1339"/>
      <c r="DJ13" s="1339"/>
      <c r="DK13" s="1339"/>
      <c r="DL13" s="1339"/>
      <c r="DM13" s="1339"/>
      <c r="DN13" s="1339"/>
      <c r="DO13" s="1339"/>
      <c r="DP13" s="1339"/>
      <c r="DQ13" s="1339"/>
      <c r="DR13" s="1339"/>
      <c r="DS13" s="1339"/>
      <c r="DT13" s="1339"/>
      <c r="DU13" s="1339"/>
      <c r="DV13" s="1339"/>
      <c r="DW13" s="1339"/>
      <c r="DX13" s="1339"/>
      <c r="DY13" s="1339"/>
      <c r="DZ13" s="1339"/>
      <c r="EA13" s="1339"/>
      <c r="EB13" s="1339"/>
      <c r="EC13" s="1339"/>
      <c r="ED13" s="1339"/>
      <c r="EE13" s="1339"/>
      <c r="EF13" s="1339"/>
      <c r="EG13" s="1339"/>
      <c r="EH13" s="1339"/>
      <c r="EI13" s="1339"/>
      <c r="EJ13" s="1339"/>
      <c r="EK13" s="1339"/>
      <c r="EL13" s="1339"/>
      <c r="EM13" s="1339"/>
      <c r="EN13" s="1339"/>
      <c r="EO13" s="1339"/>
      <c r="EP13" s="1339"/>
      <c r="EQ13" s="1339"/>
      <c r="ER13" s="1339"/>
      <c r="ES13" s="1339"/>
      <c r="ET13" s="1339"/>
      <c r="EU13" s="1339"/>
      <c r="EV13" s="1339"/>
      <c r="EW13" s="1339"/>
      <c r="EX13" s="1339"/>
      <c r="EY13" s="1339"/>
      <c r="EZ13" s="1339"/>
      <c r="FA13" s="1339"/>
      <c r="FB13" s="1339"/>
      <c r="FC13" s="1339"/>
      <c r="FD13" s="1339"/>
      <c r="FE13" s="1339"/>
      <c r="FF13" s="1339"/>
      <c r="FG13" s="1339"/>
      <c r="FH13" s="1339"/>
      <c r="FI13" s="1339"/>
      <c r="FJ13" s="1339"/>
      <c r="FK13" s="1339"/>
      <c r="FL13" s="1339"/>
      <c r="FM13" s="1339"/>
      <c r="FN13" s="1339"/>
      <c r="FO13" s="1339"/>
      <c r="FP13" s="1339"/>
      <c r="FQ13" s="1339"/>
      <c r="FR13" s="1339"/>
      <c r="FS13" s="1339"/>
      <c r="FT13" s="1339"/>
      <c r="FU13" s="1339"/>
      <c r="FV13" s="1339"/>
      <c r="FW13" s="1339"/>
      <c r="FX13" s="1339"/>
      <c r="FY13" s="1339"/>
      <c r="FZ13" s="1339"/>
      <c r="GA13" s="1339"/>
      <c r="GB13" s="1339"/>
      <c r="GC13" s="1339"/>
      <c r="GD13" s="1339"/>
      <c r="GE13" s="1339"/>
      <c r="GF13" s="1339"/>
      <c r="GG13" s="1339"/>
      <c r="GH13" s="1339"/>
      <c r="GI13" s="1339"/>
      <c r="GJ13" s="1339"/>
      <c r="GK13" s="1339"/>
      <c r="GL13" s="1339"/>
      <c r="GM13" s="1339"/>
      <c r="GN13" s="1339"/>
      <c r="GO13" s="1339"/>
      <c r="GP13" s="1339"/>
      <c r="GQ13" s="1339"/>
      <c r="GR13" s="1339"/>
      <c r="GS13" s="1339"/>
      <c r="GT13" s="1339"/>
      <c r="GU13" s="1339"/>
      <c r="GV13" s="1339"/>
      <c r="GW13" s="1339"/>
      <c r="GX13" s="1339"/>
      <c r="GY13" s="1339"/>
      <c r="GZ13" s="1339"/>
      <c r="HA13" s="1339"/>
      <c r="HB13" s="1339"/>
      <c r="HC13" s="1339"/>
      <c r="HD13" s="1339"/>
      <c r="HE13" s="1339"/>
      <c r="HF13" s="1339"/>
      <c r="HG13" s="1339"/>
      <c r="HH13" s="1339"/>
      <c r="HI13" s="1339"/>
      <c r="HJ13" s="1339"/>
      <c r="HK13" s="1339"/>
      <c r="HL13" s="1339"/>
      <c r="HM13" s="1339"/>
      <c r="HN13" s="1339"/>
      <c r="HO13" s="1339"/>
      <c r="HP13" s="1339"/>
      <c r="HQ13" s="1339"/>
      <c r="HR13" s="1339"/>
      <c r="HS13" s="1339"/>
      <c r="HT13" s="1339"/>
      <c r="HU13" s="1339"/>
      <c r="HV13" s="1339"/>
      <c r="HW13" s="1339"/>
      <c r="HX13" s="1339"/>
      <c r="HY13" s="1339"/>
      <c r="HZ13" s="1339"/>
      <c r="IA13" s="1339"/>
      <c r="IB13" s="1339"/>
      <c r="IC13" s="1339"/>
      <c r="ID13" s="1339"/>
      <c r="IE13" s="1339"/>
      <c r="IF13" s="1339"/>
      <c r="IG13" s="1339"/>
      <c r="IH13" s="1339"/>
      <c r="II13" s="1339"/>
      <c r="IJ13" s="1339"/>
      <c r="IK13" s="1339"/>
    </row>
    <row r="14" spans="1:245">
      <c r="A14" s="1339"/>
      <c r="B14" s="3815"/>
      <c r="C14" s="725"/>
      <c r="D14" s="1833" t="s">
        <v>1247</v>
      </c>
      <c r="E14" s="3341" t="s">
        <v>996</v>
      </c>
      <c r="F14" s="3289">
        <f t="shared" ref="F14:X14" si="13">ROUND((F13-E13)/E13*100,1)</f>
        <v>-0.1</v>
      </c>
      <c r="G14" s="3289">
        <f t="shared" si="13"/>
        <v>11.1</v>
      </c>
      <c r="H14" s="3289">
        <f t="shared" si="13"/>
        <v>-0.7</v>
      </c>
      <c r="I14" s="3289">
        <f t="shared" si="13"/>
        <v>-3.1</v>
      </c>
      <c r="J14" s="3289">
        <f t="shared" si="13"/>
        <v>-4.9000000000000004</v>
      </c>
      <c r="K14" s="3289">
        <f t="shared" si="13"/>
        <v>-3.8</v>
      </c>
      <c r="L14" s="3289">
        <f t="shared" si="13"/>
        <v>-3.3</v>
      </c>
      <c r="M14" s="3289">
        <f t="shared" si="13"/>
        <v>6.9</v>
      </c>
      <c r="N14" s="3289">
        <f t="shared" si="13"/>
        <v>-0.5</v>
      </c>
      <c r="O14" s="3289">
        <f t="shared" si="13"/>
        <v>-5.7</v>
      </c>
      <c r="P14" s="3289">
        <f t="shared" si="13"/>
        <v>-1.1000000000000001</v>
      </c>
      <c r="Q14" s="3289">
        <f t="shared" si="13"/>
        <v>2</v>
      </c>
      <c r="R14" s="3289">
        <f t="shared" si="13"/>
        <v>-8.3000000000000007</v>
      </c>
      <c r="S14" s="3289">
        <f t="shared" si="13"/>
        <v>-1.3</v>
      </c>
      <c r="T14" s="3289">
        <f t="shared" si="13"/>
        <v>-1.2</v>
      </c>
      <c r="U14" s="3289">
        <f t="shared" si="13"/>
        <v>4.7</v>
      </c>
      <c r="V14" s="3289">
        <f t="shared" si="13"/>
        <v>2.2999999999999998</v>
      </c>
      <c r="W14" s="3289">
        <f t="shared" si="13"/>
        <v>3</v>
      </c>
      <c r="X14" s="3289">
        <f t="shared" si="13"/>
        <v>0.3</v>
      </c>
      <c r="Y14" s="3289">
        <f t="shared" ref="Y14:AI14" si="14">ROUND((Y13-X13)/X13*100,1)</f>
        <v>-11.1</v>
      </c>
      <c r="Z14" s="3289">
        <f t="shared" si="14"/>
        <v>-1</v>
      </c>
      <c r="AA14" s="3289">
        <f t="shared" si="14"/>
        <v>13.5</v>
      </c>
      <c r="AB14" s="3289">
        <f t="shared" si="14"/>
        <v>2.9</v>
      </c>
      <c r="AC14" s="3289">
        <f t="shared" si="14"/>
        <v>1.5</v>
      </c>
      <c r="AD14" s="3289">
        <f t="shared" si="14"/>
        <v>3.1</v>
      </c>
      <c r="AE14" s="3289">
        <f t="shared" si="14"/>
        <v>0.9</v>
      </c>
      <c r="AF14" s="3289">
        <f t="shared" si="14"/>
        <v>3.8</v>
      </c>
      <c r="AG14" s="3289">
        <f t="shared" si="14"/>
        <v>1.5</v>
      </c>
      <c r="AH14" s="3140">
        <f t="shared" si="14"/>
        <v>2.2999999999999998</v>
      </c>
      <c r="AI14" s="3141">
        <f t="shared" si="14"/>
        <v>3.4</v>
      </c>
      <c r="AJ14" s="3001" t="s">
        <v>33</v>
      </c>
      <c r="AK14" s="1371"/>
      <c r="AL14" s="1345"/>
      <c r="AM14" s="1339"/>
      <c r="AN14" s="1339"/>
      <c r="AO14" s="1339"/>
      <c r="AP14" s="1339"/>
      <c r="AQ14" s="1339"/>
      <c r="AR14" s="1339"/>
      <c r="AS14" s="1339"/>
      <c r="AT14" s="1339"/>
      <c r="AU14" s="1339"/>
      <c r="AV14" s="1339"/>
      <c r="AW14" s="1339"/>
      <c r="AX14" s="1339"/>
      <c r="AY14" s="1339"/>
      <c r="AZ14" s="1339"/>
      <c r="BA14" s="1339"/>
      <c r="BB14" s="1339"/>
      <c r="BC14" s="1339"/>
      <c r="BD14" s="1339"/>
      <c r="BE14" s="1339"/>
      <c r="BF14" s="1339"/>
      <c r="BG14" s="1339"/>
      <c r="BH14" s="1339"/>
      <c r="BI14" s="1339"/>
      <c r="BJ14" s="1339"/>
      <c r="BK14" s="1339"/>
      <c r="BL14" s="1339"/>
      <c r="BM14" s="1339"/>
      <c r="BN14" s="1339"/>
      <c r="BO14" s="1339"/>
      <c r="BP14" s="1339"/>
      <c r="BQ14" s="1339"/>
      <c r="BR14" s="1339"/>
      <c r="BS14" s="1339"/>
      <c r="BT14" s="1339"/>
      <c r="BU14" s="1339"/>
      <c r="BV14" s="1339"/>
      <c r="BW14" s="1339"/>
      <c r="BX14" s="1339"/>
      <c r="BY14" s="1339"/>
      <c r="BZ14" s="1339"/>
      <c r="CA14" s="1339"/>
      <c r="CB14" s="1339"/>
      <c r="CC14" s="1339"/>
      <c r="CD14" s="1339"/>
      <c r="CE14" s="1339"/>
      <c r="CF14" s="1339"/>
      <c r="CG14" s="1339"/>
      <c r="CH14" s="1339"/>
      <c r="CI14" s="1339"/>
      <c r="CJ14" s="1339"/>
      <c r="CK14" s="1339"/>
      <c r="CL14" s="1339"/>
      <c r="CM14" s="1339"/>
      <c r="CN14" s="1339"/>
      <c r="CO14" s="1339"/>
      <c r="CP14" s="1339"/>
      <c r="CQ14" s="1339"/>
      <c r="CR14" s="1339"/>
      <c r="CS14" s="1339"/>
      <c r="CT14" s="1339"/>
      <c r="CU14" s="1339"/>
      <c r="CV14" s="1339"/>
      <c r="CW14" s="1339"/>
      <c r="CX14" s="1339"/>
      <c r="CY14" s="1339"/>
      <c r="CZ14" s="1339"/>
      <c r="DA14" s="1339"/>
      <c r="DB14" s="1339"/>
      <c r="DC14" s="1339"/>
      <c r="DD14" s="1339"/>
      <c r="DE14" s="1339"/>
      <c r="DF14" s="1339"/>
      <c r="DG14" s="1339"/>
      <c r="DH14" s="1339"/>
      <c r="DI14" s="1339"/>
      <c r="DJ14" s="1339"/>
      <c r="DK14" s="1339"/>
      <c r="DL14" s="1339"/>
      <c r="DM14" s="1339"/>
      <c r="DN14" s="1339"/>
      <c r="DO14" s="1339"/>
      <c r="DP14" s="1339"/>
      <c r="DQ14" s="1339"/>
      <c r="DR14" s="1339"/>
      <c r="DS14" s="1339"/>
      <c r="DT14" s="1339"/>
      <c r="DU14" s="1339"/>
      <c r="DV14" s="1339"/>
      <c r="DW14" s="1339"/>
      <c r="DX14" s="1339"/>
      <c r="DY14" s="1339"/>
      <c r="DZ14" s="1339"/>
      <c r="EA14" s="1339"/>
      <c r="EB14" s="1339"/>
      <c r="EC14" s="1339"/>
      <c r="ED14" s="1339"/>
      <c r="EE14" s="1339"/>
      <c r="EF14" s="1339"/>
      <c r="EG14" s="1339"/>
      <c r="EH14" s="1339"/>
      <c r="EI14" s="1339"/>
      <c r="EJ14" s="1339"/>
      <c r="EK14" s="1339"/>
      <c r="EL14" s="1339"/>
      <c r="EM14" s="1339"/>
      <c r="EN14" s="1339"/>
      <c r="EO14" s="1339"/>
      <c r="EP14" s="1339"/>
      <c r="EQ14" s="1339"/>
      <c r="ER14" s="1339"/>
      <c r="ES14" s="1339"/>
      <c r="ET14" s="1339"/>
      <c r="EU14" s="1339"/>
      <c r="EV14" s="1339"/>
      <c r="EW14" s="1339"/>
      <c r="EX14" s="1339"/>
      <c r="EY14" s="1339"/>
      <c r="EZ14" s="1339"/>
      <c r="FA14" s="1339"/>
      <c r="FB14" s="1339"/>
      <c r="FC14" s="1339"/>
      <c r="FD14" s="1339"/>
      <c r="FE14" s="1339"/>
      <c r="FF14" s="1339"/>
      <c r="FG14" s="1339"/>
      <c r="FH14" s="1339"/>
      <c r="FI14" s="1339"/>
      <c r="FJ14" s="1339"/>
      <c r="FK14" s="1339"/>
      <c r="FL14" s="1339"/>
      <c r="FM14" s="1339"/>
      <c r="FN14" s="1339"/>
      <c r="FO14" s="1339"/>
      <c r="FP14" s="1339"/>
      <c r="FQ14" s="1339"/>
      <c r="FR14" s="1339"/>
      <c r="FS14" s="1339"/>
      <c r="FT14" s="1339"/>
      <c r="FU14" s="1339"/>
      <c r="FV14" s="1339"/>
      <c r="FW14" s="1339"/>
      <c r="FX14" s="1339"/>
      <c r="FY14" s="1339"/>
      <c r="FZ14" s="1339"/>
      <c r="GA14" s="1339"/>
      <c r="GB14" s="1339"/>
      <c r="GC14" s="1339"/>
      <c r="GD14" s="1339"/>
      <c r="GE14" s="1339"/>
      <c r="GF14" s="1339"/>
      <c r="GG14" s="1339"/>
      <c r="GH14" s="1339"/>
      <c r="GI14" s="1339"/>
      <c r="GJ14" s="1339"/>
      <c r="GK14" s="1339"/>
      <c r="GL14" s="1339"/>
      <c r="GM14" s="1339"/>
      <c r="GN14" s="1339"/>
      <c r="GO14" s="1339"/>
      <c r="GP14" s="1339"/>
      <c r="GQ14" s="1339"/>
      <c r="GR14" s="1339"/>
      <c r="GS14" s="1339"/>
      <c r="GT14" s="1339"/>
      <c r="GU14" s="1339"/>
      <c r="GV14" s="1339"/>
      <c r="GW14" s="1339"/>
      <c r="GX14" s="1339"/>
      <c r="GY14" s="1339"/>
      <c r="GZ14" s="1339"/>
      <c r="HA14" s="1339"/>
      <c r="HB14" s="1339"/>
      <c r="HC14" s="1339"/>
      <c r="HD14" s="1339"/>
      <c r="HE14" s="1339"/>
      <c r="HF14" s="1339"/>
      <c r="HG14" s="1339"/>
      <c r="HH14" s="1339"/>
      <c r="HI14" s="1339"/>
      <c r="HJ14" s="1339"/>
      <c r="HK14" s="1339"/>
      <c r="HL14" s="1339"/>
      <c r="HM14" s="1339"/>
      <c r="HN14" s="1339"/>
      <c r="HO14" s="1339"/>
      <c r="HP14" s="1339"/>
      <c r="HQ14" s="1339"/>
      <c r="HR14" s="1339"/>
      <c r="HS14" s="1339"/>
      <c r="HT14" s="1339"/>
      <c r="HU14" s="1339"/>
      <c r="HV14" s="1339"/>
      <c r="HW14" s="1339"/>
      <c r="HX14" s="1339"/>
      <c r="HY14" s="1339"/>
      <c r="HZ14" s="1339"/>
      <c r="IA14" s="1339"/>
      <c r="IB14" s="1339"/>
      <c r="IC14" s="1339"/>
      <c r="ID14" s="1339"/>
      <c r="IE14" s="1339"/>
      <c r="IF14" s="1339"/>
      <c r="IG14" s="1339"/>
      <c r="IH14" s="1339"/>
      <c r="II14" s="1339"/>
      <c r="IJ14" s="1339"/>
      <c r="IK14" s="1339"/>
    </row>
    <row r="15" spans="1:245">
      <c r="A15" s="1339"/>
      <c r="B15" s="3815"/>
      <c r="C15" s="725" t="s">
        <v>1251</v>
      </c>
      <c r="D15" s="1834" t="s">
        <v>1252</v>
      </c>
      <c r="E15" s="3345">
        <f>'0_1関連指標暦年データ'!E12</f>
        <v>14.306666999999999</v>
      </c>
      <c r="F15" s="3292">
        <v>15.424234869999999</v>
      </c>
      <c r="G15" s="3292">
        <v>16.292895730000001</v>
      </c>
      <c r="H15" s="3292">
        <v>15.770829460000002</v>
      </c>
      <c r="I15" s="3292">
        <v>14.89768115</v>
      </c>
      <c r="J15" s="3292">
        <v>12.7881464</v>
      </c>
      <c r="K15" s="3292">
        <v>14.403391300000001</v>
      </c>
      <c r="L15" s="3292">
        <v>14.580280400000001</v>
      </c>
      <c r="M15" s="3292">
        <v>15.19490991</v>
      </c>
      <c r="N15" s="3292">
        <v>14.39439383</v>
      </c>
      <c r="O15" s="3292">
        <v>13.57866493</v>
      </c>
      <c r="P15" s="3292">
        <v>14.06998963</v>
      </c>
      <c r="Q15" s="3292">
        <v>13.121288460000001</v>
      </c>
      <c r="R15" s="3292">
        <v>12.45880403</v>
      </c>
      <c r="S15" s="3292">
        <v>12.34536486</v>
      </c>
      <c r="T15" s="3292">
        <v>12.945203470000001</v>
      </c>
      <c r="U15" s="3292">
        <v>13.477827189999999</v>
      </c>
      <c r="V15" s="3292">
        <v>14.45498136</v>
      </c>
      <c r="W15" s="3292">
        <v>15.78463943</v>
      </c>
      <c r="X15" s="3292">
        <v>16.51279173</v>
      </c>
      <c r="Y15" s="3292">
        <v>13.423027800000002</v>
      </c>
      <c r="Z15" s="3292">
        <f>'0_1関連指標暦年データ'!Z12</f>
        <v>14.183783480000001</v>
      </c>
      <c r="AA15" s="3292">
        <f>'0_1関連指標暦年データ'!AA12</f>
        <v>14.357443179999999</v>
      </c>
      <c r="AB15" s="3292">
        <f>'0_1関連指標暦年データ'!AB12</f>
        <v>14.347022390000001</v>
      </c>
      <c r="AC15" s="3292">
        <f>'0_1関連指標暦年データ'!AC12</f>
        <v>14.02686606</v>
      </c>
      <c r="AD15" s="3292">
        <f>'0_1関連指標暦年データ'!AD12</f>
        <v>14.88835591</v>
      </c>
      <c r="AE15" s="3292">
        <f>'0_1関連指標暦年データ'!AE12</f>
        <v>15.44567243</v>
      </c>
      <c r="AF15" s="3292">
        <f>'0_1関連指標暦年データ'!AF12</f>
        <v>15.10535</v>
      </c>
      <c r="AG15" s="3292">
        <f>'0_1関連指標暦年データ'!AG12</f>
        <v>15.665881000000001</v>
      </c>
      <c r="AH15" s="3292">
        <f>'0_1関連指標暦年データ'!AH12</f>
        <v>16.486978000000001</v>
      </c>
      <c r="AI15" s="3293" t="str">
        <f>'0_1関連指標暦年データ'!AI12</f>
        <v>-</v>
      </c>
      <c r="AJ15" s="2998" t="s">
        <v>1752</v>
      </c>
      <c r="AK15" s="1340"/>
      <c r="AL15" s="1345"/>
      <c r="AM15" s="1339"/>
      <c r="AN15" s="1339"/>
      <c r="AO15" s="1339"/>
      <c r="AP15" s="1339"/>
      <c r="AQ15" s="1339"/>
      <c r="AR15" s="1339"/>
      <c r="AS15" s="1339"/>
      <c r="AT15" s="1339"/>
      <c r="AU15" s="1339"/>
      <c r="AV15" s="1339"/>
      <c r="AW15" s="1339"/>
      <c r="AX15" s="1339"/>
      <c r="AY15" s="1339"/>
      <c r="AZ15" s="1339"/>
      <c r="BA15" s="1339"/>
      <c r="BB15" s="1339"/>
      <c r="BC15" s="1339"/>
      <c r="BD15" s="1339"/>
      <c r="BE15" s="1339"/>
      <c r="BF15" s="1339"/>
      <c r="BG15" s="1339"/>
      <c r="BH15" s="1339"/>
      <c r="BI15" s="1339"/>
      <c r="BJ15" s="1339"/>
      <c r="BK15" s="1339"/>
      <c r="BL15" s="1339"/>
      <c r="BM15" s="1339"/>
      <c r="BN15" s="1339"/>
      <c r="BO15" s="1339"/>
      <c r="BP15" s="1339"/>
      <c r="BQ15" s="1339"/>
      <c r="BR15" s="1339"/>
      <c r="BS15" s="1339"/>
      <c r="BT15" s="1339"/>
      <c r="BU15" s="1339"/>
      <c r="BV15" s="1339"/>
      <c r="BW15" s="1339"/>
      <c r="BX15" s="1339"/>
      <c r="BY15" s="1339"/>
      <c r="BZ15" s="1339"/>
      <c r="CA15" s="1339"/>
      <c r="CB15" s="1339"/>
      <c r="CC15" s="1339"/>
      <c r="CD15" s="1339"/>
      <c r="CE15" s="1339"/>
      <c r="CF15" s="1339"/>
      <c r="CG15" s="1339"/>
      <c r="CH15" s="1339"/>
      <c r="CI15" s="1339"/>
      <c r="CJ15" s="1339"/>
      <c r="CK15" s="1339"/>
      <c r="CL15" s="1339"/>
      <c r="CM15" s="1339"/>
      <c r="CN15" s="1339"/>
      <c r="CO15" s="1339"/>
      <c r="CP15" s="1339"/>
      <c r="CQ15" s="1339"/>
      <c r="CR15" s="1339"/>
      <c r="CS15" s="1339"/>
      <c r="CT15" s="1339"/>
      <c r="CU15" s="1339"/>
      <c r="CV15" s="1339"/>
      <c r="CW15" s="1339"/>
      <c r="CX15" s="1339"/>
      <c r="CY15" s="1339"/>
      <c r="CZ15" s="1339"/>
      <c r="DA15" s="1339"/>
      <c r="DB15" s="1339"/>
      <c r="DC15" s="1339"/>
      <c r="DD15" s="1339"/>
      <c r="DE15" s="1339"/>
      <c r="DF15" s="1339"/>
      <c r="DG15" s="1339"/>
      <c r="DH15" s="1339"/>
      <c r="DI15" s="1339"/>
      <c r="DJ15" s="1339"/>
      <c r="DK15" s="1339"/>
      <c r="DL15" s="1339"/>
      <c r="DM15" s="1339"/>
      <c r="DN15" s="1339"/>
      <c r="DO15" s="1339"/>
      <c r="DP15" s="1339"/>
      <c r="DQ15" s="1339"/>
      <c r="DR15" s="1339"/>
      <c r="DS15" s="1339"/>
      <c r="DT15" s="1339"/>
      <c r="DU15" s="1339"/>
      <c r="DV15" s="1339"/>
      <c r="DW15" s="1339"/>
      <c r="DX15" s="1339"/>
      <c r="DY15" s="1339"/>
      <c r="DZ15" s="1339"/>
      <c r="EA15" s="1339"/>
      <c r="EB15" s="1339"/>
      <c r="EC15" s="1339"/>
      <c r="ED15" s="1339"/>
      <c r="EE15" s="1339"/>
      <c r="EF15" s="1339"/>
      <c r="EG15" s="1339"/>
      <c r="EH15" s="1339"/>
      <c r="EI15" s="1339"/>
      <c r="EJ15" s="1339"/>
      <c r="EK15" s="1339"/>
      <c r="EL15" s="1339"/>
      <c r="EM15" s="1339"/>
      <c r="EN15" s="1339"/>
      <c r="EO15" s="1339"/>
      <c r="EP15" s="1339"/>
      <c r="EQ15" s="1339"/>
      <c r="ER15" s="1339"/>
      <c r="ES15" s="1339"/>
      <c r="ET15" s="1339"/>
      <c r="EU15" s="1339"/>
      <c r="EV15" s="1339"/>
      <c r="EW15" s="1339"/>
      <c r="EX15" s="1339"/>
      <c r="EY15" s="1339"/>
      <c r="EZ15" s="1339"/>
      <c r="FA15" s="1339"/>
      <c r="FB15" s="1339"/>
      <c r="FC15" s="1339"/>
      <c r="FD15" s="1339"/>
      <c r="FE15" s="1339"/>
      <c r="FF15" s="1339"/>
      <c r="FG15" s="1339"/>
      <c r="FH15" s="1339"/>
      <c r="FI15" s="1339"/>
      <c r="FJ15" s="1339"/>
      <c r="FK15" s="1339"/>
      <c r="FL15" s="1339"/>
      <c r="FM15" s="1339"/>
      <c r="FN15" s="1339"/>
      <c r="FO15" s="1339"/>
      <c r="FP15" s="1339"/>
      <c r="FQ15" s="1339"/>
      <c r="FR15" s="1339"/>
      <c r="FS15" s="1339"/>
      <c r="FT15" s="1339"/>
      <c r="FU15" s="1339"/>
      <c r="FV15" s="1339"/>
      <c r="FW15" s="1339"/>
      <c r="FX15" s="1339"/>
      <c r="FY15" s="1339"/>
      <c r="FZ15" s="1339"/>
      <c r="GA15" s="1339"/>
      <c r="GB15" s="1339"/>
      <c r="GC15" s="1339"/>
      <c r="GD15" s="1339"/>
      <c r="GE15" s="1339"/>
      <c r="GF15" s="1339"/>
      <c r="GG15" s="1339"/>
      <c r="GH15" s="1339"/>
      <c r="GI15" s="1339"/>
      <c r="GJ15" s="1339"/>
      <c r="GK15" s="1339"/>
      <c r="GL15" s="1339"/>
      <c r="GM15" s="1339"/>
      <c r="GN15" s="1339"/>
      <c r="GO15" s="1339"/>
      <c r="GP15" s="1339"/>
      <c r="GQ15" s="1339"/>
      <c r="GR15" s="1339"/>
      <c r="GS15" s="1339"/>
      <c r="GT15" s="1339"/>
      <c r="GU15" s="1339"/>
      <c r="GV15" s="1339"/>
      <c r="GW15" s="1339"/>
      <c r="GX15" s="1339"/>
      <c r="GY15" s="1339"/>
      <c r="GZ15" s="1339"/>
      <c r="HA15" s="1339"/>
      <c r="HB15" s="1339"/>
      <c r="HC15" s="1339"/>
      <c r="HD15" s="1339"/>
      <c r="HE15" s="1339"/>
      <c r="HF15" s="1339"/>
      <c r="HG15" s="1339"/>
      <c r="HH15" s="1339"/>
      <c r="HI15" s="1339"/>
      <c r="HJ15" s="1339"/>
      <c r="HK15" s="1339"/>
      <c r="HL15" s="1339"/>
      <c r="HM15" s="1339"/>
      <c r="HN15" s="1339"/>
      <c r="HO15" s="1339"/>
      <c r="HP15" s="1339"/>
      <c r="HQ15" s="1339"/>
      <c r="HR15" s="1339"/>
      <c r="HS15" s="1339"/>
      <c r="HT15" s="1339"/>
      <c r="HU15" s="1339"/>
      <c r="HV15" s="1339"/>
      <c r="HW15" s="1339"/>
      <c r="HX15" s="1339"/>
      <c r="HY15" s="1339"/>
      <c r="HZ15" s="1339"/>
      <c r="IA15" s="1339"/>
      <c r="IB15" s="1339"/>
      <c r="IC15" s="1339"/>
      <c r="ID15" s="1339"/>
      <c r="IE15" s="1339"/>
      <c r="IF15" s="1339"/>
      <c r="IG15" s="1339"/>
      <c r="IH15" s="1339"/>
      <c r="II15" s="1339"/>
      <c r="IJ15" s="1339"/>
      <c r="IK15" s="1339"/>
    </row>
    <row r="16" spans="1:245">
      <c r="A16" s="1339"/>
      <c r="B16" s="3816"/>
      <c r="C16" s="1372" t="s">
        <v>1253</v>
      </c>
      <c r="D16" s="1835" t="s">
        <v>1247</v>
      </c>
      <c r="E16" s="3341" t="s">
        <v>1240</v>
      </c>
      <c r="F16" s="3334">
        <v>7.8</v>
      </c>
      <c r="G16" s="3294">
        <v>5.6</v>
      </c>
      <c r="H16" s="3294">
        <v>-3.2</v>
      </c>
      <c r="I16" s="3294">
        <v>-5.5</v>
      </c>
      <c r="J16" s="3294">
        <v>-2</v>
      </c>
      <c r="K16" s="3294">
        <v>-1.4</v>
      </c>
      <c r="L16" s="3294">
        <v>1.2</v>
      </c>
      <c r="M16" s="3294">
        <v>4.2</v>
      </c>
      <c r="N16" s="3294">
        <v>-5.3</v>
      </c>
      <c r="O16" s="3294">
        <v>-5.7</v>
      </c>
      <c r="P16" s="3294">
        <v>3.6</v>
      </c>
      <c r="Q16" s="3294">
        <v>-6.7</v>
      </c>
      <c r="R16" s="3294">
        <v>-5</v>
      </c>
      <c r="S16" s="3294">
        <v>-0.9</v>
      </c>
      <c r="T16" s="3294">
        <v>4.9000000000000004</v>
      </c>
      <c r="U16" s="3294">
        <v>4.0999999999999996</v>
      </c>
      <c r="V16" s="3294">
        <v>7.3</v>
      </c>
      <c r="W16" s="3294">
        <v>9.1999999999999993</v>
      </c>
      <c r="X16" s="3294">
        <v>4.5999999999999996</v>
      </c>
      <c r="Y16" s="3294">
        <v>-18.7</v>
      </c>
      <c r="Z16" s="3294">
        <f>'0_1関連指標暦年データ'!Z13</f>
        <v>5.7</v>
      </c>
      <c r="AA16" s="3294">
        <f>'0_1関連指標暦年データ'!AA13</f>
        <v>1.2</v>
      </c>
      <c r="AB16" s="3294">
        <f>'0_1関連指標暦年データ'!AB13</f>
        <v>-0.1</v>
      </c>
      <c r="AC16" s="3294">
        <f>'0_1関連指標暦年データ'!AC13</f>
        <v>-2.9</v>
      </c>
      <c r="AD16" s="3294">
        <f>'0_1関連指標暦年データ'!AD13</f>
        <v>6.1</v>
      </c>
      <c r="AE16" s="3294">
        <f>'0_1関連指標暦年データ'!AE13</f>
        <v>3.7</v>
      </c>
      <c r="AF16" s="3294">
        <f>'0_1関連指標暦年データ'!AF13</f>
        <v>-2.2000000000000002</v>
      </c>
      <c r="AG16" s="3294">
        <f>'0_1関連指標暦年データ'!AG13</f>
        <v>3.7</v>
      </c>
      <c r="AH16" s="3294">
        <f>'0_1関連指標暦年データ'!AH13</f>
        <v>5.2</v>
      </c>
      <c r="AI16" s="3295" t="str">
        <f>'0_1関連指標暦年データ'!AI13</f>
        <v>-</v>
      </c>
      <c r="AJ16" s="3002" t="s">
        <v>1751</v>
      </c>
      <c r="AK16" s="1340"/>
      <c r="AL16" s="1345" t="s">
        <v>1254</v>
      </c>
      <c r="AM16" s="1339"/>
      <c r="AN16" s="1339"/>
      <c r="AO16" s="1339"/>
      <c r="AP16" s="1339"/>
      <c r="AQ16" s="1339"/>
      <c r="AR16" s="1339"/>
      <c r="AS16" s="1339"/>
      <c r="AT16" s="1339"/>
      <c r="AU16" s="1339"/>
      <c r="AV16" s="1339"/>
      <c r="AW16" s="1339"/>
      <c r="AX16" s="1339"/>
      <c r="AY16" s="1339"/>
      <c r="AZ16" s="1339"/>
      <c r="BA16" s="1339"/>
      <c r="BB16" s="1339"/>
      <c r="BC16" s="1339"/>
      <c r="BD16" s="1339"/>
      <c r="BE16" s="1339"/>
      <c r="BF16" s="1339"/>
      <c r="BG16" s="1339"/>
      <c r="BH16" s="1339"/>
      <c r="BI16" s="1339"/>
      <c r="BJ16" s="1339"/>
      <c r="BK16" s="1339"/>
      <c r="BL16" s="1339"/>
      <c r="BM16" s="1339"/>
      <c r="BN16" s="1339"/>
      <c r="BO16" s="1339"/>
      <c r="BP16" s="1339"/>
      <c r="BQ16" s="1339"/>
      <c r="BR16" s="1339"/>
      <c r="BS16" s="1339"/>
      <c r="BT16" s="1339"/>
      <c r="BU16" s="1339"/>
      <c r="BV16" s="1339"/>
      <c r="BW16" s="1339"/>
      <c r="BX16" s="1339"/>
      <c r="BY16" s="1339"/>
      <c r="BZ16" s="1339"/>
      <c r="CA16" s="1339"/>
      <c r="CB16" s="1339"/>
      <c r="CC16" s="1339"/>
      <c r="CD16" s="1339"/>
      <c r="CE16" s="1339"/>
      <c r="CF16" s="1339"/>
      <c r="CG16" s="1339"/>
      <c r="CH16" s="1339"/>
      <c r="CI16" s="1339"/>
      <c r="CJ16" s="1339"/>
      <c r="CK16" s="1339"/>
      <c r="CL16" s="1339"/>
      <c r="CM16" s="1339"/>
      <c r="CN16" s="1339"/>
      <c r="CO16" s="1339"/>
      <c r="CP16" s="1339"/>
      <c r="CQ16" s="1339"/>
      <c r="CR16" s="1339"/>
      <c r="CS16" s="1339"/>
      <c r="CT16" s="1339"/>
      <c r="CU16" s="1339"/>
      <c r="CV16" s="1339"/>
      <c r="CW16" s="1339"/>
      <c r="CX16" s="1339"/>
      <c r="CY16" s="1339"/>
      <c r="CZ16" s="1339"/>
      <c r="DA16" s="1339"/>
      <c r="DB16" s="1339"/>
      <c r="DC16" s="1339"/>
      <c r="DD16" s="1339"/>
      <c r="DE16" s="1339"/>
      <c r="DF16" s="1339"/>
      <c r="DG16" s="1339"/>
      <c r="DH16" s="1339"/>
      <c r="DI16" s="1339"/>
      <c r="DJ16" s="1339"/>
      <c r="DK16" s="1339"/>
      <c r="DL16" s="1339"/>
      <c r="DM16" s="1339"/>
      <c r="DN16" s="1339"/>
      <c r="DO16" s="1339"/>
      <c r="DP16" s="1339"/>
      <c r="DQ16" s="1339"/>
      <c r="DR16" s="1339"/>
      <c r="DS16" s="1339"/>
      <c r="DT16" s="1339"/>
      <c r="DU16" s="1339"/>
      <c r="DV16" s="1339"/>
      <c r="DW16" s="1339"/>
      <c r="DX16" s="1339"/>
      <c r="DY16" s="1339"/>
      <c r="DZ16" s="1339"/>
      <c r="EA16" s="1339"/>
      <c r="EB16" s="1339"/>
      <c r="EC16" s="1339"/>
      <c r="ED16" s="1339"/>
      <c r="EE16" s="1339"/>
      <c r="EF16" s="1339"/>
      <c r="EG16" s="1339"/>
      <c r="EH16" s="1339"/>
      <c r="EI16" s="1339"/>
      <c r="EJ16" s="1339"/>
      <c r="EK16" s="1339"/>
      <c r="EL16" s="1339"/>
      <c r="EM16" s="1339"/>
      <c r="EN16" s="1339"/>
      <c r="EO16" s="1339"/>
      <c r="EP16" s="1339"/>
      <c r="EQ16" s="1339"/>
      <c r="ER16" s="1339"/>
      <c r="ES16" s="1339"/>
      <c r="ET16" s="1339"/>
      <c r="EU16" s="1339"/>
      <c r="EV16" s="1339"/>
      <c r="EW16" s="1339"/>
      <c r="EX16" s="1339"/>
      <c r="EY16" s="1339"/>
      <c r="EZ16" s="1339"/>
      <c r="FA16" s="1339"/>
      <c r="FB16" s="1339"/>
      <c r="FC16" s="1339"/>
      <c r="FD16" s="1339"/>
      <c r="FE16" s="1339"/>
      <c r="FF16" s="1339"/>
      <c r="FG16" s="1339"/>
      <c r="FH16" s="1339"/>
      <c r="FI16" s="1339"/>
      <c r="FJ16" s="1339"/>
      <c r="FK16" s="1339"/>
      <c r="FL16" s="1339"/>
      <c r="FM16" s="1339"/>
      <c r="FN16" s="1339"/>
      <c r="FO16" s="1339"/>
      <c r="FP16" s="1339"/>
      <c r="FQ16" s="1339"/>
      <c r="FR16" s="1339"/>
      <c r="FS16" s="1339"/>
      <c r="FT16" s="1339"/>
      <c r="FU16" s="1339"/>
      <c r="FV16" s="1339"/>
      <c r="FW16" s="1339"/>
      <c r="FX16" s="1339"/>
      <c r="FY16" s="1339"/>
      <c r="FZ16" s="1339"/>
      <c r="GA16" s="1339"/>
      <c r="GB16" s="1339"/>
      <c r="GC16" s="1339"/>
      <c r="GD16" s="1339"/>
      <c r="GE16" s="1339"/>
      <c r="GF16" s="1339"/>
      <c r="GG16" s="1339"/>
      <c r="GH16" s="1339"/>
      <c r="GI16" s="1339"/>
      <c r="GJ16" s="1339"/>
      <c r="GK16" s="1339"/>
      <c r="GL16" s="1339"/>
      <c r="GM16" s="1339"/>
      <c r="GN16" s="1339"/>
      <c r="GO16" s="1339"/>
      <c r="GP16" s="1339"/>
      <c r="GQ16" s="1339"/>
      <c r="GR16" s="1339"/>
      <c r="GS16" s="1339"/>
      <c r="GT16" s="1339"/>
      <c r="GU16" s="1339"/>
      <c r="GV16" s="1339"/>
      <c r="GW16" s="1339"/>
      <c r="GX16" s="1339"/>
      <c r="GY16" s="1339"/>
      <c r="GZ16" s="1339"/>
      <c r="HA16" s="1339"/>
      <c r="HB16" s="1339"/>
      <c r="HC16" s="1339"/>
      <c r="HD16" s="1339"/>
      <c r="HE16" s="1339"/>
      <c r="HF16" s="1339"/>
      <c r="HG16" s="1339"/>
      <c r="HH16" s="1339"/>
      <c r="HI16" s="1339"/>
      <c r="HJ16" s="1339"/>
      <c r="HK16" s="1339"/>
      <c r="HL16" s="1339"/>
      <c r="HM16" s="1339"/>
      <c r="HN16" s="1339"/>
      <c r="HO16" s="1339"/>
      <c r="HP16" s="1339"/>
      <c r="HQ16" s="1339"/>
      <c r="HR16" s="1339"/>
      <c r="HS16" s="1339"/>
      <c r="HT16" s="1339"/>
      <c r="HU16" s="1339"/>
      <c r="HV16" s="1339"/>
      <c r="HW16" s="1339"/>
      <c r="HX16" s="1339"/>
      <c r="HY16" s="1339"/>
      <c r="HZ16" s="1339"/>
      <c r="IA16" s="1339"/>
      <c r="IB16" s="1339"/>
      <c r="IC16" s="1339"/>
      <c r="ID16" s="1339"/>
      <c r="IE16" s="1339"/>
      <c r="IF16" s="1339"/>
      <c r="IG16" s="1339"/>
      <c r="IH16" s="1339"/>
      <c r="II16" s="1339"/>
      <c r="IJ16" s="1339"/>
      <c r="IK16" s="1339"/>
    </row>
    <row r="17" spans="1:245">
      <c r="A17" s="1339"/>
      <c r="B17" s="3817" t="s">
        <v>1255</v>
      </c>
      <c r="C17" s="1373" t="s">
        <v>1256</v>
      </c>
      <c r="D17" s="1836" t="s">
        <v>1257</v>
      </c>
      <c r="E17" s="3701" t="s">
        <v>1258</v>
      </c>
      <c r="F17" s="3702" t="s">
        <v>1259</v>
      </c>
      <c r="G17" s="3702" t="s">
        <v>1260</v>
      </c>
      <c r="H17" s="3702" t="s">
        <v>1261</v>
      </c>
      <c r="I17" s="3702" t="s">
        <v>1262</v>
      </c>
      <c r="J17" s="3702" t="s">
        <v>1263</v>
      </c>
      <c r="K17" s="3702" t="s">
        <v>1264</v>
      </c>
      <c r="L17" s="3702" t="s">
        <v>1265</v>
      </c>
      <c r="M17" s="3702" t="s">
        <v>1266</v>
      </c>
      <c r="N17" s="3702" t="s">
        <v>1267</v>
      </c>
      <c r="O17" s="3703" t="s">
        <v>1268</v>
      </c>
      <c r="P17" s="3703" t="s">
        <v>1269</v>
      </c>
      <c r="Q17" s="3704" t="s">
        <v>1270</v>
      </c>
      <c r="R17" s="3704" t="s">
        <v>1271</v>
      </c>
      <c r="S17" s="3704" t="s">
        <v>1272</v>
      </c>
      <c r="T17" s="3704" t="s">
        <v>1273</v>
      </c>
      <c r="U17" s="3704" t="s">
        <v>1272</v>
      </c>
      <c r="V17" s="3704" t="s">
        <v>1271</v>
      </c>
      <c r="W17" s="3704" t="s">
        <v>1274</v>
      </c>
      <c r="X17" s="3704" t="s">
        <v>1275</v>
      </c>
      <c r="Y17" s="3704" t="s">
        <v>1276</v>
      </c>
      <c r="Z17" s="3704" t="s">
        <v>1277</v>
      </c>
      <c r="AA17" s="3704" t="s">
        <v>1278</v>
      </c>
      <c r="AB17" s="3704" t="s">
        <v>1279</v>
      </c>
      <c r="AC17" s="3704" t="s">
        <v>1280</v>
      </c>
      <c r="AD17" s="3704" t="s">
        <v>1281</v>
      </c>
      <c r="AE17" s="3581" t="s">
        <v>1282</v>
      </c>
      <c r="AF17" s="3581" t="s">
        <v>1282</v>
      </c>
      <c r="AG17" s="3581" t="s">
        <v>1283</v>
      </c>
      <c r="AH17" s="3705" t="s">
        <v>1532</v>
      </c>
      <c r="AI17" s="3706">
        <v>102</v>
      </c>
      <c r="AJ17" s="3111" t="s">
        <v>2243</v>
      </c>
      <c r="AK17" s="1340"/>
      <c r="AL17" s="1345" t="s">
        <v>1284</v>
      </c>
      <c r="AM17" s="1339"/>
      <c r="AN17" s="1339"/>
      <c r="AO17" s="1339"/>
      <c r="AP17" s="1339"/>
      <c r="AQ17" s="1339"/>
      <c r="AR17" s="1339"/>
      <c r="AS17" s="1339"/>
      <c r="AT17" s="1339"/>
      <c r="AU17" s="1339"/>
      <c r="AV17" s="1339"/>
      <c r="AW17" s="1339"/>
      <c r="AX17" s="1339"/>
      <c r="AY17" s="1339"/>
      <c r="AZ17" s="1339"/>
      <c r="BA17" s="1339"/>
      <c r="BB17" s="1339"/>
      <c r="BC17" s="1339"/>
      <c r="BD17" s="1339"/>
      <c r="BE17" s="1339"/>
      <c r="BF17" s="1339"/>
      <c r="BG17" s="1339"/>
      <c r="BH17" s="1339"/>
      <c r="BI17" s="1339"/>
      <c r="BJ17" s="1339"/>
      <c r="BK17" s="1339"/>
      <c r="BL17" s="1339"/>
      <c r="BM17" s="1339"/>
      <c r="BN17" s="1339"/>
      <c r="BO17" s="1339"/>
      <c r="BP17" s="1339"/>
      <c r="BQ17" s="1339"/>
      <c r="BR17" s="1339"/>
      <c r="BS17" s="1339"/>
      <c r="BT17" s="1339"/>
      <c r="BU17" s="1339"/>
      <c r="BV17" s="1339"/>
      <c r="BW17" s="1339"/>
      <c r="BX17" s="1339"/>
      <c r="BY17" s="1339"/>
      <c r="BZ17" s="1339"/>
      <c r="CA17" s="1339"/>
      <c r="CB17" s="1339"/>
      <c r="CC17" s="1339"/>
      <c r="CD17" s="1339"/>
      <c r="CE17" s="1339"/>
      <c r="CF17" s="1339"/>
      <c r="CG17" s="1339"/>
      <c r="CH17" s="1339"/>
      <c r="CI17" s="1339"/>
      <c r="CJ17" s="1339"/>
      <c r="CK17" s="1339"/>
      <c r="CL17" s="1339"/>
      <c r="CM17" s="1339"/>
      <c r="CN17" s="1339"/>
      <c r="CO17" s="1339"/>
      <c r="CP17" s="1339"/>
      <c r="CQ17" s="1339"/>
      <c r="CR17" s="1339"/>
      <c r="CS17" s="1339"/>
      <c r="CT17" s="1339"/>
      <c r="CU17" s="1339"/>
      <c r="CV17" s="1339"/>
      <c r="CW17" s="1339"/>
      <c r="CX17" s="1339"/>
      <c r="CY17" s="1339"/>
      <c r="CZ17" s="1339"/>
      <c r="DA17" s="1339"/>
      <c r="DB17" s="1339"/>
      <c r="DC17" s="1339"/>
      <c r="DD17" s="1339"/>
      <c r="DE17" s="1339"/>
      <c r="DF17" s="1339"/>
      <c r="DG17" s="1339"/>
      <c r="DH17" s="1339"/>
      <c r="DI17" s="1339"/>
      <c r="DJ17" s="1339"/>
      <c r="DK17" s="1339"/>
      <c r="DL17" s="1339"/>
      <c r="DM17" s="1339"/>
      <c r="DN17" s="1339"/>
      <c r="DO17" s="1339"/>
      <c r="DP17" s="1339"/>
      <c r="DQ17" s="1339"/>
      <c r="DR17" s="1339"/>
      <c r="DS17" s="1339"/>
      <c r="DT17" s="1339"/>
      <c r="DU17" s="1339"/>
      <c r="DV17" s="1339"/>
      <c r="DW17" s="1339"/>
      <c r="DX17" s="1339"/>
      <c r="DY17" s="1339"/>
      <c r="DZ17" s="1339"/>
      <c r="EA17" s="1339"/>
      <c r="EB17" s="1339"/>
      <c r="EC17" s="1339"/>
      <c r="ED17" s="1339"/>
      <c r="EE17" s="1339"/>
      <c r="EF17" s="1339"/>
      <c r="EG17" s="1339"/>
      <c r="EH17" s="1339"/>
      <c r="EI17" s="1339"/>
      <c r="EJ17" s="1339"/>
      <c r="EK17" s="1339"/>
      <c r="EL17" s="1339"/>
      <c r="EM17" s="1339"/>
      <c r="EN17" s="1339"/>
      <c r="EO17" s="1339"/>
      <c r="EP17" s="1339"/>
      <c r="EQ17" s="1339"/>
      <c r="ER17" s="1339"/>
      <c r="ES17" s="1339"/>
      <c r="ET17" s="1339"/>
      <c r="EU17" s="1339"/>
      <c r="EV17" s="1339"/>
      <c r="EW17" s="1339"/>
      <c r="EX17" s="1339"/>
      <c r="EY17" s="1339"/>
      <c r="EZ17" s="1339"/>
      <c r="FA17" s="1339"/>
      <c r="FB17" s="1339"/>
      <c r="FC17" s="1339"/>
      <c r="FD17" s="1339"/>
      <c r="FE17" s="1339"/>
      <c r="FF17" s="1339"/>
      <c r="FG17" s="1339"/>
      <c r="FH17" s="1339"/>
      <c r="FI17" s="1339"/>
      <c r="FJ17" s="1339"/>
      <c r="FK17" s="1339"/>
      <c r="FL17" s="1339"/>
      <c r="FM17" s="1339"/>
      <c r="FN17" s="1339"/>
      <c r="FO17" s="1339"/>
      <c r="FP17" s="1339"/>
      <c r="FQ17" s="1339"/>
      <c r="FR17" s="1339"/>
      <c r="FS17" s="1339"/>
      <c r="FT17" s="1339"/>
      <c r="FU17" s="1339"/>
      <c r="FV17" s="1339"/>
      <c r="FW17" s="1339"/>
      <c r="FX17" s="1339"/>
      <c r="FY17" s="1339"/>
      <c r="FZ17" s="1339"/>
      <c r="GA17" s="1339"/>
      <c r="GB17" s="1339"/>
      <c r="GC17" s="1339"/>
      <c r="GD17" s="1339"/>
      <c r="GE17" s="1339"/>
      <c r="GF17" s="1339"/>
      <c r="GG17" s="1339"/>
      <c r="GH17" s="1339"/>
      <c r="GI17" s="1339"/>
      <c r="GJ17" s="1339"/>
      <c r="GK17" s="1339"/>
      <c r="GL17" s="1339"/>
      <c r="GM17" s="1339"/>
      <c r="GN17" s="1339"/>
      <c r="GO17" s="1339"/>
      <c r="GP17" s="1339"/>
      <c r="GQ17" s="1339"/>
      <c r="GR17" s="1339"/>
      <c r="GS17" s="1339"/>
      <c r="GT17" s="1339"/>
      <c r="GU17" s="1339"/>
      <c r="GV17" s="1339"/>
      <c r="GW17" s="1339"/>
      <c r="GX17" s="1339"/>
      <c r="GY17" s="1339"/>
      <c r="GZ17" s="1339"/>
      <c r="HA17" s="1339"/>
      <c r="HB17" s="1339"/>
      <c r="HC17" s="1339"/>
      <c r="HD17" s="1339"/>
      <c r="HE17" s="1339"/>
      <c r="HF17" s="1339"/>
      <c r="HG17" s="1339"/>
      <c r="HH17" s="1339"/>
      <c r="HI17" s="1339"/>
      <c r="HJ17" s="1339"/>
      <c r="HK17" s="1339"/>
      <c r="HL17" s="1339"/>
      <c r="HM17" s="1339"/>
      <c r="HN17" s="1339"/>
      <c r="HO17" s="1339"/>
      <c r="HP17" s="1339"/>
      <c r="HQ17" s="1339"/>
      <c r="HR17" s="1339"/>
      <c r="HS17" s="1339"/>
      <c r="HT17" s="1339"/>
      <c r="HU17" s="1339"/>
      <c r="HV17" s="1339"/>
      <c r="HW17" s="1339"/>
      <c r="HX17" s="1339"/>
      <c r="HY17" s="1339"/>
      <c r="HZ17" s="1339"/>
      <c r="IA17" s="1339"/>
      <c r="IB17" s="1339"/>
      <c r="IC17" s="1339"/>
      <c r="ID17" s="1339"/>
      <c r="IE17" s="1339"/>
      <c r="IF17" s="1339"/>
      <c r="IG17" s="1339"/>
      <c r="IH17" s="1339"/>
      <c r="II17" s="1339"/>
      <c r="IJ17" s="1339"/>
      <c r="IK17" s="1339"/>
    </row>
    <row r="18" spans="1:245">
      <c r="A18" s="1339"/>
      <c r="B18" s="3815"/>
      <c r="C18" s="1387" t="s">
        <v>1285</v>
      </c>
      <c r="D18" s="1831" t="s">
        <v>1247</v>
      </c>
      <c r="E18" s="3341" t="s">
        <v>1240</v>
      </c>
      <c r="F18" s="3289">
        <f>ROUND((F17-E17)/E17*100,1)</f>
        <v>3.3</v>
      </c>
      <c r="G18" s="3289">
        <f>ROUND((G17-F17)/F17*100,1)</f>
        <v>2.8</v>
      </c>
      <c r="H18" s="3289">
        <f t="shared" ref="H18:AD18" si="15">ROUND((H17-G17)/G17*100,1)</f>
        <v>1.6</v>
      </c>
      <c r="I18" s="3289">
        <f t="shared" si="15"/>
        <v>1.1000000000000001</v>
      </c>
      <c r="J18" s="3289">
        <f t="shared" si="15"/>
        <v>0.3</v>
      </c>
      <c r="K18" s="3289">
        <f t="shared" si="15"/>
        <v>0.3</v>
      </c>
      <c r="L18" s="3289">
        <f t="shared" si="15"/>
        <v>1.8</v>
      </c>
      <c r="M18" s="3289">
        <f t="shared" si="15"/>
        <v>2</v>
      </c>
      <c r="N18" s="3289">
        <f t="shared" si="15"/>
        <v>0.4</v>
      </c>
      <c r="O18" s="3289">
        <f t="shared" si="15"/>
        <v>-1.3</v>
      </c>
      <c r="P18" s="3289">
        <f t="shared" si="15"/>
        <v>-1.4</v>
      </c>
      <c r="Q18" s="3289">
        <f t="shared" si="15"/>
        <v>-2.2999999999999998</v>
      </c>
      <c r="R18" s="3289">
        <f t="shared" si="15"/>
        <v>-1.6</v>
      </c>
      <c r="S18" s="3289">
        <f t="shared" si="15"/>
        <v>-0.1</v>
      </c>
      <c r="T18" s="3289">
        <f t="shared" si="15"/>
        <v>0.4</v>
      </c>
      <c r="U18" s="3289">
        <f t="shared" si="15"/>
        <v>-0.4</v>
      </c>
      <c r="V18" s="3289">
        <f t="shared" si="15"/>
        <v>0.1</v>
      </c>
      <c r="W18" s="3289">
        <f t="shared" si="15"/>
        <v>0.1</v>
      </c>
      <c r="X18" s="3289">
        <f t="shared" si="15"/>
        <v>0.8</v>
      </c>
      <c r="Y18" s="3289">
        <f t="shared" si="15"/>
        <v>-1.4</v>
      </c>
      <c r="Z18" s="3289">
        <f t="shared" si="15"/>
        <v>-0.1</v>
      </c>
      <c r="AA18" s="3289">
        <f t="shared" si="15"/>
        <v>-0.1</v>
      </c>
      <c r="AB18" s="3289">
        <f t="shared" si="15"/>
        <v>-0.4</v>
      </c>
      <c r="AC18" s="3289">
        <f t="shared" si="15"/>
        <v>0.8</v>
      </c>
      <c r="AD18" s="3289">
        <f t="shared" si="15"/>
        <v>2.6</v>
      </c>
      <c r="AE18" s="3289">
        <f>ROUND((AE17-AD17)/AD17*100,1)</f>
        <v>0.6</v>
      </c>
      <c r="AF18" s="3289">
        <f>ROUND((AF17-AE17)/AE17*100,1)</f>
        <v>0</v>
      </c>
      <c r="AG18" s="3289">
        <f>ROUND((AG17-AF17)/AF17*100,1)</f>
        <v>0.6</v>
      </c>
      <c r="AH18" s="3140">
        <f>ROUND((AH17-AG17)/AG17*100,1)</f>
        <v>0.4</v>
      </c>
      <c r="AI18" s="3141">
        <f>ROUND((AI17-AH17)/AH17*100,1)</f>
        <v>0.8</v>
      </c>
      <c r="AJ18" s="3393" t="s">
        <v>2362</v>
      </c>
      <c r="AK18" s="1340"/>
      <c r="AL18" s="1345"/>
      <c r="AM18" s="3014"/>
      <c r="AN18" s="3015"/>
      <c r="AO18" s="3014"/>
      <c r="AP18" s="3014"/>
      <c r="AQ18" s="3014"/>
      <c r="AR18" s="3014"/>
      <c r="AS18" s="3014"/>
      <c r="AT18" s="3014"/>
      <c r="AU18" s="3014"/>
      <c r="AV18" s="3014"/>
      <c r="AW18" s="3014"/>
      <c r="AX18" s="3014"/>
      <c r="AY18" s="3014"/>
      <c r="AZ18" s="3014"/>
      <c r="BA18" s="1339"/>
      <c r="BB18" s="1339"/>
      <c r="BC18" s="1339"/>
      <c r="BD18" s="1339"/>
      <c r="BE18" s="1339"/>
      <c r="BF18" s="1339"/>
      <c r="BG18" s="1339"/>
      <c r="BH18" s="1339"/>
      <c r="BI18" s="1339"/>
      <c r="BJ18" s="1339"/>
      <c r="BK18" s="1339"/>
      <c r="BL18" s="1339"/>
      <c r="BM18" s="1339"/>
      <c r="BN18" s="1339"/>
      <c r="BO18" s="1339"/>
      <c r="BP18" s="1339"/>
      <c r="BQ18" s="1339"/>
      <c r="BR18" s="1339"/>
      <c r="BS18" s="1339"/>
      <c r="BT18" s="1339"/>
      <c r="BU18" s="1339"/>
      <c r="BV18" s="1339"/>
      <c r="BW18" s="1339"/>
      <c r="BX18" s="1339"/>
      <c r="BY18" s="1339"/>
      <c r="BZ18" s="1339"/>
      <c r="CA18" s="1339"/>
      <c r="CB18" s="1339"/>
      <c r="CC18" s="1339"/>
      <c r="CD18" s="1339"/>
      <c r="CE18" s="1339"/>
      <c r="CF18" s="1339"/>
      <c r="CG18" s="1339"/>
      <c r="CH18" s="1339"/>
      <c r="CI18" s="1339"/>
      <c r="CJ18" s="1339"/>
      <c r="CK18" s="1339"/>
      <c r="CL18" s="1339"/>
      <c r="CM18" s="1339"/>
      <c r="CN18" s="1339"/>
      <c r="CO18" s="1339"/>
      <c r="CP18" s="1339"/>
      <c r="CQ18" s="1339"/>
      <c r="CR18" s="1339"/>
      <c r="CS18" s="1339"/>
      <c r="CT18" s="1339"/>
      <c r="CU18" s="1339"/>
      <c r="CV18" s="1339"/>
      <c r="CW18" s="1339"/>
      <c r="CX18" s="1339"/>
      <c r="CY18" s="1339"/>
      <c r="CZ18" s="1339"/>
      <c r="DA18" s="1339"/>
      <c r="DB18" s="1339"/>
      <c r="DC18" s="1339"/>
      <c r="DD18" s="1339"/>
      <c r="DE18" s="1339"/>
      <c r="DF18" s="1339"/>
      <c r="DG18" s="1339"/>
      <c r="DH18" s="1339"/>
      <c r="DI18" s="1339"/>
      <c r="DJ18" s="1339"/>
      <c r="DK18" s="1339"/>
      <c r="DL18" s="1339"/>
      <c r="DM18" s="1339"/>
      <c r="DN18" s="1339"/>
      <c r="DO18" s="1339"/>
      <c r="DP18" s="1339"/>
      <c r="DQ18" s="1339"/>
      <c r="DR18" s="1339"/>
      <c r="DS18" s="1339"/>
      <c r="DT18" s="1339"/>
      <c r="DU18" s="1339"/>
      <c r="DV18" s="1339"/>
      <c r="DW18" s="1339"/>
      <c r="DX18" s="1339"/>
      <c r="DY18" s="1339"/>
      <c r="DZ18" s="1339"/>
      <c r="EA18" s="1339"/>
      <c r="EB18" s="1339"/>
      <c r="EC18" s="1339"/>
      <c r="ED18" s="1339"/>
      <c r="EE18" s="1339"/>
      <c r="EF18" s="1339"/>
      <c r="EG18" s="1339"/>
      <c r="EH18" s="1339"/>
      <c r="EI18" s="1339"/>
      <c r="EJ18" s="1339"/>
      <c r="EK18" s="1339"/>
      <c r="EL18" s="1339"/>
      <c r="EM18" s="1339"/>
      <c r="EN18" s="1339"/>
      <c r="EO18" s="1339"/>
      <c r="EP18" s="1339"/>
      <c r="EQ18" s="1339"/>
      <c r="ER18" s="1339"/>
      <c r="ES18" s="1339"/>
      <c r="ET18" s="1339"/>
      <c r="EU18" s="1339"/>
      <c r="EV18" s="1339"/>
      <c r="EW18" s="1339"/>
      <c r="EX18" s="1339"/>
      <c r="EY18" s="1339"/>
      <c r="EZ18" s="1339"/>
      <c r="FA18" s="1339"/>
      <c r="FB18" s="1339"/>
      <c r="FC18" s="1339"/>
      <c r="FD18" s="1339"/>
      <c r="FE18" s="1339"/>
      <c r="FF18" s="1339"/>
      <c r="FG18" s="1339"/>
      <c r="FH18" s="1339"/>
      <c r="FI18" s="1339"/>
      <c r="FJ18" s="1339"/>
      <c r="FK18" s="1339"/>
      <c r="FL18" s="1339"/>
      <c r="FM18" s="1339"/>
      <c r="FN18" s="1339"/>
      <c r="FO18" s="1339"/>
      <c r="FP18" s="1339"/>
      <c r="FQ18" s="1339"/>
      <c r="FR18" s="1339"/>
      <c r="FS18" s="1339"/>
      <c r="FT18" s="1339"/>
      <c r="FU18" s="1339"/>
      <c r="FV18" s="1339"/>
      <c r="FW18" s="1339"/>
      <c r="FX18" s="1339"/>
      <c r="FY18" s="1339"/>
      <c r="FZ18" s="1339"/>
      <c r="GA18" s="1339"/>
      <c r="GB18" s="1339"/>
      <c r="GC18" s="1339"/>
      <c r="GD18" s="1339"/>
      <c r="GE18" s="1339"/>
      <c r="GF18" s="1339"/>
      <c r="GG18" s="1339"/>
      <c r="GH18" s="1339"/>
      <c r="GI18" s="1339"/>
      <c r="GJ18" s="1339"/>
      <c r="GK18" s="1339"/>
      <c r="GL18" s="1339"/>
      <c r="GM18" s="1339"/>
      <c r="GN18" s="1339"/>
      <c r="GO18" s="1339"/>
      <c r="GP18" s="1339"/>
      <c r="GQ18" s="1339"/>
      <c r="GR18" s="1339"/>
      <c r="GS18" s="1339"/>
      <c r="GT18" s="1339"/>
      <c r="GU18" s="1339"/>
      <c r="GV18" s="1339"/>
      <c r="GW18" s="1339"/>
      <c r="GX18" s="1339"/>
      <c r="GY18" s="1339"/>
      <c r="GZ18" s="1339"/>
      <c r="HA18" s="1339"/>
      <c r="HB18" s="1339"/>
      <c r="HC18" s="1339"/>
      <c r="HD18" s="1339"/>
      <c r="HE18" s="1339"/>
      <c r="HF18" s="1339"/>
      <c r="HG18" s="1339"/>
      <c r="HH18" s="1339"/>
      <c r="HI18" s="1339"/>
      <c r="HJ18" s="1339"/>
      <c r="HK18" s="1339"/>
      <c r="HL18" s="1339"/>
      <c r="HM18" s="1339"/>
      <c r="HN18" s="1339"/>
      <c r="HO18" s="1339"/>
      <c r="HP18" s="1339"/>
      <c r="HQ18" s="1339"/>
      <c r="HR18" s="1339"/>
      <c r="HS18" s="1339"/>
      <c r="HT18" s="1339"/>
      <c r="HU18" s="1339"/>
      <c r="HV18" s="1339"/>
      <c r="HW18" s="1339"/>
      <c r="HX18" s="1339"/>
      <c r="HY18" s="1339"/>
      <c r="HZ18" s="1339"/>
      <c r="IA18" s="1339"/>
      <c r="IB18" s="1339"/>
      <c r="IC18" s="1339"/>
      <c r="ID18" s="1339"/>
      <c r="IE18" s="1339"/>
      <c r="IF18" s="1339"/>
      <c r="IG18" s="1339"/>
      <c r="IH18" s="1339"/>
      <c r="II18" s="1339"/>
      <c r="IJ18" s="1339"/>
      <c r="IK18" s="1339"/>
    </row>
    <row r="19" spans="1:245">
      <c r="A19" s="1339"/>
      <c r="B19" s="3815"/>
      <c r="C19" s="1375" t="s">
        <v>1286</v>
      </c>
      <c r="D19" s="1832" t="s">
        <v>1257</v>
      </c>
      <c r="E19" s="3707">
        <f>E74</f>
        <v>104.058333333333</v>
      </c>
      <c r="F19" s="3708">
        <f>F74</f>
        <v>105.341666666667</v>
      </c>
      <c r="G19" s="3708">
        <f>G74</f>
        <v>105.791666666667</v>
      </c>
      <c r="H19" s="3708">
        <f t="shared" ref="H19:AF20" si="16">H74</f>
        <v>104.716666666667</v>
      </c>
      <c r="I19" s="3708">
        <f t="shared" si="16"/>
        <v>102.875</v>
      </c>
      <c r="J19" s="3708">
        <f t="shared" si="16"/>
        <v>101.533333333333</v>
      </c>
      <c r="K19" s="3708">
        <f t="shared" si="16"/>
        <v>100.425</v>
      </c>
      <c r="L19" s="3708">
        <f t="shared" si="16"/>
        <v>98.9</v>
      </c>
      <c r="M19" s="3708">
        <f t="shared" si="16"/>
        <v>99.9</v>
      </c>
      <c r="N19" s="3708">
        <f t="shared" si="16"/>
        <v>97.758333333333297</v>
      </c>
      <c r="O19" s="3708">
        <f t="shared" si="16"/>
        <v>97.0416666666667</v>
      </c>
      <c r="P19" s="3708">
        <f t="shared" si="16"/>
        <v>96.474999999999994</v>
      </c>
      <c r="Q19" s="3708">
        <f t="shared" si="16"/>
        <v>94.0833333333334</v>
      </c>
      <c r="R19" s="3708">
        <f t="shared" si="16"/>
        <v>92.516666666666694</v>
      </c>
      <c r="S19" s="3708">
        <f t="shared" si="16"/>
        <v>91.9583333333333</v>
      </c>
      <c r="T19" s="3708">
        <f t="shared" si="16"/>
        <v>93.525000000000006</v>
      </c>
      <c r="U19" s="3708">
        <f t="shared" si="16"/>
        <v>95.133333333333297</v>
      </c>
      <c r="V19" s="3708">
        <f t="shared" si="16"/>
        <v>97.058333333333294</v>
      </c>
      <c r="W19" s="3708">
        <f t="shared" si="16"/>
        <v>99.258333333333297</v>
      </c>
      <c r="X19" s="3708">
        <f t="shared" si="16"/>
        <v>102.433333333333</v>
      </c>
      <c r="Y19" s="3708">
        <f t="shared" si="16"/>
        <v>97.2083333333334</v>
      </c>
      <c r="Z19" s="3708">
        <f t="shared" si="16"/>
        <v>97.616666666666703</v>
      </c>
      <c r="AA19" s="3708">
        <f t="shared" si="16"/>
        <v>98.866666666666703</v>
      </c>
      <c r="AB19" s="3708">
        <f t="shared" si="16"/>
        <v>97.875</v>
      </c>
      <c r="AC19" s="3708">
        <f t="shared" si="16"/>
        <v>99.658333333333303</v>
      </c>
      <c r="AD19" s="3708">
        <f t="shared" si="16"/>
        <v>102.47499999999999</v>
      </c>
      <c r="AE19" s="3708">
        <f t="shared" si="16"/>
        <v>99.0833333333334</v>
      </c>
      <c r="AF19" s="3708">
        <f t="shared" si="16"/>
        <v>96.741666666666703</v>
      </c>
      <c r="AG19" s="3708">
        <f t="shared" ref="AG19:AI20" si="17">AG74</f>
        <v>99.308333333333294</v>
      </c>
      <c r="AH19" s="3708">
        <f t="shared" si="17"/>
        <v>101.51666666666701</v>
      </c>
      <c r="AI19" s="3709">
        <f t="shared" si="17"/>
        <v>101.63</v>
      </c>
      <c r="AJ19" s="3000" t="s">
        <v>1754</v>
      </c>
      <c r="AK19" s="1340"/>
      <c r="AL19" s="1345" t="s">
        <v>1604</v>
      </c>
      <c r="AM19" s="1339"/>
      <c r="AN19" s="3015"/>
      <c r="AO19" s="1339"/>
      <c r="AP19" s="1339"/>
      <c r="AQ19" s="1339"/>
      <c r="AR19" s="1339"/>
      <c r="AS19" s="1339"/>
      <c r="AT19" s="1339"/>
      <c r="AU19" s="1339"/>
      <c r="AV19" s="1339"/>
      <c r="AW19" s="1339"/>
      <c r="AX19" s="1339"/>
      <c r="AY19" s="1339"/>
      <c r="AZ19" s="1339"/>
      <c r="BA19" s="1339"/>
      <c r="BB19" s="1339"/>
      <c r="BC19" s="1339"/>
      <c r="BD19" s="1339"/>
      <c r="BE19" s="1339"/>
      <c r="BF19" s="1339"/>
      <c r="BG19" s="1339"/>
      <c r="BH19" s="1339"/>
      <c r="BI19" s="1339"/>
      <c r="BJ19" s="1339"/>
      <c r="BK19" s="1339"/>
      <c r="BL19" s="1339"/>
      <c r="BM19" s="1339"/>
      <c r="BN19" s="1339"/>
      <c r="BO19" s="1339"/>
      <c r="BP19" s="1339"/>
      <c r="BQ19" s="1339"/>
      <c r="BR19" s="1339"/>
      <c r="BS19" s="1339"/>
      <c r="BT19" s="1339"/>
      <c r="BU19" s="1339"/>
      <c r="BV19" s="1339"/>
      <c r="BW19" s="1339"/>
      <c r="BX19" s="1339"/>
      <c r="BY19" s="1339"/>
      <c r="BZ19" s="1339"/>
      <c r="CA19" s="1339"/>
      <c r="CB19" s="1339"/>
      <c r="CC19" s="1339"/>
      <c r="CD19" s="1339"/>
      <c r="CE19" s="1339"/>
      <c r="CF19" s="1339"/>
      <c r="CG19" s="1339"/>
      <c r="CH19" s="1339"/>
      <c r="CI19" s="1339"/>
      <c r="CJ19" s="1339"/>
      <c r="CK19" s="1339"/>
      <c r="CL19" s="1339"/>
      <c r="CM19" s="1339"/>
      <c r="CN19" s="1339"/>
      <c r="CO19" s="1339"/>
      <c r="CP19" s="1339"/>
      <c r="CQ19" s="1339"/>
      <c r="CR19" s="1339"/>
      <c r="CS19" s="1339"/>
      <c r="CT19" s="1339"/>
      <c r="CU19" s="1339"/>
      <c r="CV19" s="1339"/>
      <c r="CW19" s="1339"/>
      <c r="CX19" s="1339"/>
      <c r="CY19" s="1339"/>
      <c r="CZ19" s="1339"/>
      <c r="DA19" s="1339"/>
      <c r="DB19" s="1339"/>
      <c r="DC19" s="1339"/>
      <c r="DD19" s="1339"/>
      <c r="DE19" s="1339"/>
      <c r="DF19" s="1339"/>
      <c r="DG19" s="1339"/>
      <c r="DH19" s="1339"/>
      <c r="DI19" s="1339"/>
      <c r="DJ19" s="1339"/>
      <c r="DK19" s="1339"/>
      <c r="DL19" s="1339"/>
      <c r="DM19" s="1339"/>
      <c r="DN19" s="1339"/>
      <c r="DO19" s="1339"/>
      <c r="DP19" s="1339"/>
      <c r="DQ19" s="1339"/>
      <c r="DR19" s="1339"/>
      <c r="DS19" s="1339"/>
      <c r="DT19" s="1339"/>
      <c r="DU19" s="1339"/>
      <c r="DV19" s="1339"/>
      <c r="DW19" s="1339"/>
      <c r="DX19" s="1339"/>
      <c r="DY19" s="1339"/>
      <c r="DZ19" s="1339"/>
      <c r="EA19" s="1339"/>
      <c r="EB19" s="1339"/>
      <c r="EC19" s="1339"/>
      <c r="ED19" s="1339"/>
      <c r="EE19" s="1339"/>
      <c r="EF19" s="1339"/>
      <c r="EG19" s="1339"/>
      <c r="EH19" s="1339"/>
      <c r="EI19" s="1339"/>
      <c r="EJ19" s="1339"/>
      <c r="EK19" s="1339"/>
      <c r="EL19" s="1339"/>
      <c r="EM19" s="1339"/>
      <c r="EN19" s="1339"/>
      <c r="EO19" s="1339"/>
      <c r="EP19" s="1339"/>
      <c r="EQ19" s="1339"/>
      <c r="ER19" s="1339"/>
      <c r="ES19" s="1339"/>
      <c r="ET19" s="1339"/>
      <c r="EU19" s="1339"/>
      <c r="EV19" s="1339"/>
      <c r="EW19" s="1339"/>
      <c r="EX19" s="1339"/>
      <c r="EY19" s="1339"/>
      <c r="EZ19" s="1339"/>
      <c r="FA19" s="1339"/>
      <c r="FB19" s="1339"/>
      <c r="FC19" s="1339"/>
      <c r="FD19" s="1339"/>
      <c r="FE19" s="1339"/>
      <c r="FF19" s="1339"/>
      <c r="FG19" s="1339"/>
      <c r="FH19" s="1339"/>
      <c r="FI19" s="1339"/>
      <c r="FJ19" s="1339"/>
      <c r="FK19" s="1339"/>
      <c r="FL19" s="1339"/>
      <c r="FM19" s="1339"/>
      <c r="FN19" s="1339"/>
      <c r="FO19" s="1339"/>
      <c r="FP19" s="1339"/>
      <c r="FQ19" s="1339"/>
      <c r="FR19" s="1339"/>
      <c r="FS19" s="1339"/>
      <c r="FT19" s="1339"/>
      <c r="FU19" s="1339"/>
      <c r="FV19" s="1339"/>
      <c r="FW19" s="1339"/>
      <c r="FX19" s="1339"/>
      <c r="FY19" s="1339"/>
      <c r="FZ19" s="1339"/>
      <c r="GA19" s="1339"/>
      <c r="GB19" s="1339"/>
      <c r="GC19" s="1339"/>
      <c r="GD19" s="1339"/>
      <c r="GE19" s="1339"/>
      <c r="GF19" s="1339"/>
      <c r="GG19" s="1339"/>
      <c r="GH19" s="1339"/>
      <c r="GI19" s="1339"/>
      <c r="GJ19" s="1339"/>
      <c r="GK19" s="1339"/>
      <c r="GL19" s="1339"/>
      <c r="GM19" s="1339"/>
      <c r="GN19" s="1339"/>
      <c r="GO19" s="1339"/>
      <c r="GP19" s="1339"/>
      <c r="GQ19" s="1339"/>
      <c r="GR19" s="1339"/>
      <c r="GS19" s="1339"/>
      <c r="GT19" s="1339"/>
      <c r="GU19" s="1339"/>
      <c r="GV19" s="1339"/>
      <c r="GW19" s="1339"/>
      <c r="GX19" s="1339"/>
      <c r="GY19" s="1339"/>
      <c r="GZ19" s="1339"/>
      <c r="HA19" s="1339"/>
      <c r="HB19" s="1339"/>
      <c r="HC19" s="1339"/>
      <c r="HD19" s="1339"/>
      <c r="HE19" s="1339"/>
      <c r="HF19" s="1339"/>
      <c r="HG19" s="1339"/>
      <c r="HH19" s="1339"/>
      <c r="HI19" s="1339"/>
      <c r="HJ19" s="1339"/>
      <c r="HK19" s="1339"/>
      <c r="HL19" s="1339"/>
      <c r="HM19" s="1339"/>
      <c r="HN19" s="1339"/>
      <c r="HO19" s="1339"/>
      <c r="HP19" s="1339"/>
      <c r="HQ19" s="1339"/>
      <c r="HR19" s="1339"/>
      <c r="HS19" s="1339"/>
      <c r="HT19" s="1339"/>
      <c r="HU19" s="1339"/>
      <c r="HV19" s="1339"/>
      <c r="HW19" s="1339"/>
      <c r="HX19" s="1339"/>
      <c r="HY19" s="1339"/>
      <c r="HZ19" s="1339"/>
      <c r="IA19" s="1339"/>
      <c r="IB19" s="1339"/>
      <c r="IC19" s="1339"/>
      <c r="ID19" s="1339"/>
      <c r="IE19" s="1339"/>
      <c r="IF19" s="1339"/>
      <c r="IG19" s="1339"/>
      <c r="IH19" s="1339"/>
      <c r="II19" s="1339"/>
      <c r="IJ19" s="1339"/>
      <c r="IK19" s="1339"/>
    </row>
    <row r="20" spans="1:245">
      <c r="A20" s="1339"/>
      <c r="B20" s="3816"/>
      <c r="C20" s="1374" t="s">
        <v>1287</v>
      </c>
      <c r="D20" s="1831" t="s">
        <v>1247</v>
      </c>
      <c r="E20" s="3341" t="s">
        <v>996</v>
      </c>
      <c r="F20" s="3335">
        <f>F75</f>
        <v>1.2</v>
      </c>
      <c r="G20" s="3108">
        <f>G75</f>
        <v>0.4</v>
      </c>
      <c r="H20" s="3108">
        <f t="shared" si="16"/>
        <v>-1</v>
      </c>
      <c r="I20" s="3108">
        <f t="shared" si="16"/>
        <v>-1.8</v>
      </c>
      <c r="J20" s="3108">
        <f t="shared" si="16"/>
        <v>-1.3</v>
      </c>
      <c r="K20" s="3108">
        <f t="shared" si="16"/>
        <v>-1.1000000000000001</v>
      </c>
      <c r="L20" s="3108">
        <f t="shared" si="16"/>
        <v>-1.5</v>
      </c>
      <c r="M20" s="3108">
        <f t="shared" si="16"/>
        <v>1</v>
      </c>
      <c r="N20" s="3108">
        <f t="shared" si="16"/>
        <v>-2.1</v>
      </c>
      <c r="O20" s="3108">
        <f t="shared" si="16"/>
        <v>-0.7</v>
      </c>
      <c r="P20" s="3108">
        <f t="shared" si="16"/>
        <v>-0.6</v>
      </c>
      <c r="Q20" s="3108">
        <f t="shared" si="16"/>
        <v>-2.5</v>
      </c>
      <c r="R20" s="3108">
        <f t="shared" si="16"/>
        <v>-1.7</v>
      </c>
      <c r="S20" s="3108">
        <f t="shared" si="16"/>
        <v>-0.6</v>
      </c>
      <c r="T20" s="3108">
        <f t="shared" si="16"/>
        <v>1.7</v>
      </c>
      <c r="U20" s="3108">
        <f t="shared" si="16"/>
        <v>1.7</v>
      </c>
      <c r="V20" s="3108">
        <f t="shared" si="16"/>
        <v>2</v>
      </c>
      <c r="W20" s="3108">
        <f t="shared" si="16"/>
        <v>2.2999999999999998</v>
      </c>
      <c r="X20" s="3108">
        <f t="shared" si="16"/>
        <v>3.2</v>
      </c>
      <c r="Y20" s="3108">
        <f t="shared" si="16"/>
        <v>-5.0999999999999996</v>
      </c>
      <c r="Z20" s="3108">
        <f t="shared" si="16"/>
        <v>0.4</v>
      </c>
      <c r="AA20" s="3108">
        <f t="shared" si="16"/>
        <v>1.3</v>
      </c>
      <c r="AB20" s="3108">
        <f t="shared" si="16"/>
        <v>-1</v>
      </c>
      <c r="AC20" s="3108">
        <f t="shared" si="16"/>
        <v>1.8</v>
      </c>
      <c r="AD20" s="3108">
        <f t="shared" si="16"/>
        <v>2.8</v>
      </c>
      <c r="AE20" s="3108">
        <f t="shared" si="16"/>
        <v>-3.3</v>
      </c>
      <c r="AF20" s="3108">
        <f t="shared" si="16"/>
        <v>-2.4</v>
      </c>
      <c r="AG20" s="3108">
        <f t="shared" si="17"/>
        <v>2.7</v>
      </c>
      <c r="AH20" s="3108">
        <f t="shared" si="17"/>
        <v>2.2000000000000002</v>
      </c>
      <c r="AI20" s="3109">
        <f t="shared" si="17"/>
        <v>0.1</v>
      </c>
      <c r="AJ20" s="3393" t="s">
        <v>2362</v>
      </c>
      <c r="AK20" s="1340"/>
      <c r="AL20" s="1345"/>
      <c r="AM20" s="1339"/>
      <c r="AN20" s="3015"/>
      <c r="AO20" s="1339"/>
      <c r="AP20" s="1339"/>
      <c r="AQ20" s="1339"/>
      <c r="AR20" s="1339"/>
      <c r="AS20" s="1339"/>
      <c r="AT20" s="1339"/>
      <c r="AU20" s="1339"/>
      <c r="AV20" s="1339"/>
      <c r="AW20" s="1339"/>
      <c r="AX20" s="1339"/>
      <c r="AY20" s="1339"/>
      <c r="AZ20" s="1339"/>
      <c r="BA20" s="1339"/>
      <c r="BB20" s="1339"/>
      <c r="BC20" s="1339"/>
      <c r="BD20" s="1339"/>
      <c r="BE20" s="1339"/>
      <c r="BF20" s="1339"/>
      <c r="BG20" s="1339"/>
      <c r="BH20" s="1339"/>
      <c r="BI20" s="1339"/>
      <c r="BJ20" s="1339"/>
      <c r="BK20" s="1339"/>
      <c r="BL20" s="1339"/>
      <c r="BM20" s="1339"/>
      <c r="BN20" s="1339"/>
      <c r="BO20" s="1339"/>
      <c r="BP20" s="1339"/>
      <c r="BQ20" s="1339"/>
      <c r="BR20" s="1339"/>
      <c r="BS20" s="1339"/>
      <c r="BT20" s="1339"/>
      <c r="BU20" s="1339"/>
      <c r="BV20" s="1339"/>
      <c r="BW20" s="1339"/>
      <c r="BX20" s="1339"/>
      <c r="BY20" s="1339"/>
      <c r="BZ20" s="1339"/>
      <c r="CA20" s="1339"/>
      <c r="CB20" s="1339"/>
      <c r="CC20" s="1339"/>
      <c r="CD20" s="1339"/>
      <c r="CE20" s="1339"/>
      <c r="CF20" s="1339"/>
      <c r="CG20" s="1339"/>
      <c r="CH20" s="1339"/>
      <c r="CI20" s="1339"/>
      <c r="CJ20" s="1339"/>
      <c r="CK20" s="1339"/>
      <c r="CL20" s="1339"/>
      <c r="CM20" s="1339"/>
      <c r="CN20" s="1339"/>
      <c r="CO20" s="1339"/>
      <c r="CP20" s="1339"/>
      <c r="CQ20" s="1339"/>
      <c r="CR20" s="1339"/>
      <c r="CS20" s="1339"/>
      <c r="CT20" s="1339"/>
      <c r="CU20" s="1339"/>
      <c r="CV20" s="1339"/>
      <c r="CW20" s="1339"/>
      <c r="CX20" s="1339"/>
      <c r="CY20" s="1339"/>
      <c r="CZ20" s="1339"/>
      <c r="DA20" s="1339"/>
      <c r="DB20" s="1339"/>
      <c r="DC20" s="1339"/>
      <c r="DD20" s="1339"/>
      <c r="DE20" s="1339"/>
      <c r="DF20" s="1339"/>
      <c r="DG20" s="1339"/>
      <c r="DH20" s="1339"/>
      <c r="DI20" s="1339"/>
      <c r="DJ20" s="1339"/>
      <c r="DK20" s="1339"/>
      <c r="DL20" s="1339"/>
      <c r="DM20" s="1339"/>
      <c r="DN20" s="1339"/>
      <c r="DO20" s="1339"/>
      <c r="DP20" s="1339"/>
      <c r="DQ20" s="1339"/>
      <c r="DR20" s="1339"/>
      <c r="DS20" s="1339"/>
      <c r="DT20" s="1339"/>
      <c r="DU20" s="1339"/>
      <c r="DV20" s="1339"/>
      <c r="DW20" s="1339"/>
      <c r="DX20" s="1339"/>
      <c r="DY20" s="1339"/>
      <c r="DZ20" s="1339"/>
      <c r="EA20" s="1339"/>
      <c r="EB20" s="1339"/>
      <c r="EC20" s="1339"/>
      <c r="ED20" s="1339"/>
      <c r="EE20" s="1339"/>
      <c r="EF20" s="1339"/>
      <c r="EG20" s="1339"/>
      <c r="EH20" s="1339"/>
      <c r="EI20" s="1339"/>
      <c r="EJ20" s="1339"/>
      <c r="EK20" s="1339"/>
      <c r="EL20" s="1339"/>
      <c r="EM20" s="1339"/>
      <c r="EN20" s="1339"/>
      <c r="EO20" s="1339"/>
      <c r="EP20" s="1339"/>
      <c r="EQ20" s="1339"/>
      <c r="ER20" s="1339"/>
      <c r="ES20" s="1339"/>
      <c r="ET20" s="1339"/>
      <c r="EU20" s="1339"/>
      <c r="EV20" s="1339"/>
      <c r="EW20" s="1339"/>
      <c r="EX20" s="1339"/>
      <c r="EY20" s="1339"/>
      <c r="EZ20" s="1339"/>
      <c r="FA20" s="1339"/>
      <c r="FB20" s="1339"/>
      <c r="FC20" s="1339"/>
      <c r="FD20" s="1339"/>
      <c r="FE20" s="1339"/>
      <c r="FF20" s="1339"/>
      <c r="FG20" s="1339"/>
      <c r="FH20" s="1339"/>
      <c r="FI20" s="1339"/>
      <c r="FJ20" s="1339"/>
      <c r="FK20" s="1339"/>
      <c r="FL20" s="1339"/>
      <c r="FM20" s="1339"/>
      <c r="FN20" s="1339"/>
      <c r="FO20" s="1339"/>
      <c r="FP20" s="1339"/>
      <c r="FQ20" s="1339"/>
      <c r="FR20" s="1339"/>
      <c r="FS20" s="1339"/>
      <c r="FT20" s="1339"/>
      <c r="FU20" s="1339"/>
      <c r="FV20" s="1339"/>
      <c r="FW20" s="1339"/>
      <c r="FX20" s="1339"/>
      <c r="FY20" s="1339"/>
      <c r="FZ20" s="1339"/>
      <c r="GA20" s="1339"/>
      <c r="GB20" s="1339"/>
      <c r="GC20" s="1339"/>
      <c r="GD20" s="1339"/>
      <c r="GE20" s="1339"/>
      <c r="GF20" s="1339"/>
      <c r="GG20" s="1339"/>
      <c r="GH20" s="1339"/>
      <c r="GI20" s="1339"/>
      <c r="GJ20" s="1339"/>
      <c r="GK20" s="1339"/>
      <c r="GL20" s="1339"/>
      <c r="GM20" s="1339"/>
      <c r="GN20" s="1339"/>
      <c r="GO20" s="1339"/>
      <c r="GP20" s="1339"/>
      <c r="GQ20" s="1339"/>
      <c r="GR20" s="1339"/>
      <c r="GS20" s="1339"/>
      <c r="GT20" s="1339"/>
      <c r="GU20" s="1339"/>
      <c r="GV20" s="1339"/>
      <c r="GW20" s="1339"/>
      <c r="GX20" s="1339"/>
      <c r="GY20" s="1339"/>
      <c r="GZ20" s="1339"/>
      <c r="HA20" s="1339"/>
      <c r="HB20" s="1339"/>
      <c r="HC20" s="1339"/>
      <c r="HD20" s="1339"/>
      <c r="HE20" s="1339"/>
      <c r="HF20" s="1339"/>
      <c r="HG20" s="1339"/>
      <c r="HH20" s="1339"/>
      <c r="HI20" s="1339"/>
      <c r="HJ20" s="1339"/>
      <c r="HK20" s="1339"/>
      <c r="HL20" s="1339"/>
      <c r="HM20" s="1339"/>
      <c r="HN20" s="1339"/>
      <c r="HO20" s="1339"/>
      <c r="HP20" s="1339"/>
      <c r="HQ20" s="1339"/>
      <c r="HR20" s="1339"/>
      <c r="HS20" s="1339"/>
      <c r="HT20" s="1339"/>
      <c r="HU20" s="1339"/>
      <c r="HV20" s="1339"/>
      <c r="HW20" s="1339"/>
      <c r="HX20" s="1339"/>
      <c r="HY20" s="1339"/>
      <c r="HZ20" s="1339"/>
      <c r="IA20" s="1339"/>
      <c r="IB20" s="1339"/>
      <c r="IC20" s="1339"/>
      <c r="ID20" s="1339"/>
      <c r="IE20" s="1339"/>
      <c r="IF20" s="1339"/>
      <c r="IG20" s="1339"/>
      <c r="IH20" s="1339"/>
      <c r="II20" s="1339"/>
      <c r="IJ20" s="1339"/>
      <c r="IK20" s="1339"/>
    </row>
    <row r="21" spans="1:245" ht="13.5" customHeight="1">
      <c r="A21" s="1339"/>
      <c r="B21" s="3817" t="s">
        <v>1288</v>
      </c>
      <c r="C21" s="1375" t="s">
        <v>1289</v>
      </c>
      <c r="D21" s="1834" t="s">
        <v>1257</v>
      </c>
      <c r="E21" s="3344">
        <f t="shared" ref="E21:AA21" si="18">E128</f>
        <v>99.831316746758489</v>
      </c>
      <c r="F21" s="1365">
        <f t="shared" si="18"/>
        <v>103.60500913237478</v>
      </c>
      <c r="G21" s="1365">
        <f t="shared" si="18"/>
        <v>108.75095329457885</v>
      </c>
      <c r="H21" s="1365">
        <f t="shared" si="18"/>
        <v>110.23755938588225</v>
      </c>
      <c r="I21" s="1365">
        <f t="shared" si="18"/>
        <v>108.1791817210006</v>
      </c>
      <c r="J21" s="1365">
        <f t="shared" si="18"/>
        <v>110.6949766447448</v>
      </c>
      <c r="K21" s="1365">
        <f t="shared" si="18"/>
        <v>114.35431471564547</v>
      </c>
      <c r="L21" s="1365">
        <f t="shared" si="18"/>
        <v>116.6414010099584</v>
      </c>
      <c r="M21" s="1365">
        <f t="shared" si="18"/>
        <v>119.15719593370261</v>
      </c>
      <c r="N21" s="1365">
        <f t="shared" si="18"/>
        <v>116.06962943638017</v>
      </c>
      <c r="O21" s="1365">
        <f t="shared" si="18"/>
        <v>112.1815827360482</v>
      </c>
      <c r="P21" s="1365">
        <f t="shared" si="18"/>
        <v>105.42134387351778</v>
      </c>
      <c r="Q21" s="1365">
        <f t="shared" si="18"/>
        <v>103.2083003952569</v>
      </c>
      <c r="R21" s="1365">
        <f t="shared" si="18"/>
        <v>99.184584980237148</v>
      </c>
      <c r="S21" s="1365">
        <f t="shared" si="18"/>
        <v>98.581027667984188</v>
      </c>
      <c r="T21" s="1365">
        <f t="shared" si="18"/>
        <v>99.586956521739111</v>
      </c>
      <c r="U21" s="1365">
        <f t="shared" si="18"/>
        <v>101.09584980237153</v>
      </c>
      <c r="V21" s="1365">
        <f t="shared" si="18"/>
        <v>102.30296442687747</v>
      </c>
      <c r="W21" s="1365">
        <f t="shared" si="18"/>
        <v>104.51600790513834</v>
      </c>
      <c r="X21" s="1365">
        <f t="shared" si="18"/>
        <v>101.69940711462449</v>
      </c>
      <c r="Y21" s="1365">
        <f t="shared" si="18"/>
        <v>100.89466403162054</v>
      </c>
      <c r="Z21" s="1365">
        <f t="shared" si="18"/>
        <v>100.19051383399209</v>
      </c>
      <c r="AA21" s="1365">
        <f t="shared" si="18"/>
        <v>101.29703557312253</v>
      </c>
      <c r="AB21" s="1407">
        <v>101.8</v>
      </c>
      <c r="AC21" s="1407">
        <v>101.1</v>
      </c>
      <c r="AD21" s="1407">
        <v>101</v>
      </c>
      <c r="AE21" s="3296">
        <v>100</v>
      </c>
      <c r="AF21" s="3296">
        <v>101.3</v>
      </c>
      <c r="AG21" s="3296">
        <v>103.63333333333333</v>
      </c>
      <c r="AH21" s="3297">
        <v>107.85833333333331</v>
      </c>
      <c r="AI21" s="3710">
        <v>107.80833333333334</v>
      </c>
      <c r="AJ21" s="3003" t="s">
        <v>1742</v>
      </c>
      <c r="AK21" s="1340"/>
      <c r="AL21" s="1345" t="s">
        <v>1606</v>
      </c>
      <c r="AM21" s="1339"/>
      <c r="AN21" s="3015"/>
      <c r="AO21" s="1339"/>
      <c r="AP21" s="1339"/>
      <c r="AQ21" s="1339"/>
      <c r="AR21" s="1339"/>
      <c r="AS21" s="1339"/>
      <c r="AT21" s="1339"/>
      <c r="AU21" s="1339"/>
      <c r="AV21" s="1339"/>
      <c r="AW21" s="1339"/>
      <c r="AX21" s="1339"/>
      <c r="AY21" s="1339"/>
      <c r="AZ21" s="1339"/>
      <c r="BA21" s="1339"/>
      <c r="BB21" s="1339"/>
      <c r="BC21" s="1339"/>
      <c r="BD21" s="1339"/>
      <c r="BE21" s="1339"/>
      <c r="BF21" s="1339"/>
      <c r="BG21" s="1339"/>
      <c r="BH21" s="1339"/>
      <c r="BI21" s="1339"/>
      <c r="BJ21" s="1339"/>
      <c r="BK21" s="1339"/>
      <c r="BL21" s="1339"/>
      <c r="BM21" s="1339"/>
      <c r="BN21" s="1339"/>
      <c r="BO21" s="1339"/>
      <c r="BP21" s="1339"/>
      <c r="BQ21" s="1339"/>
      <c r="BR21" s="1339"/>
      <c r="BS21" s="1339"/>
      <c r="BT21" s="1339"/>
      <c r="BU21" s="1339"/>
      <c r="BV21" s="1339"/>
      <c r="BW21" s="1339"/>
      <c r="BX21" s="1339"/>
      <c r="BY21" s="1339"/>
      <c r="BZ21" s="1339"/>
      <c r="CA21" s="1339"/>
      <c r="CB21" s="1339"/>
      <c r="CC21" s="1339"/>
      <c r="CD21" s="1339"/>
      <c r="CE21" s="1339"/>
      <c r="CF21" s="1339"/>
      <c r="CG21" s="1339"/>
      <c r="CH21" s="1339"/>
      <c r="CI21" s="1339"/>
      <c r="CJ21" s="1339"/>
      <c r="CK21" s="1339"/>
      <c r="CL21" s="1339"/>
      <c r="CM21" s="1339"/>
      <c r="CN21" s="1339"/>
      <c r="CO21" s="1339"/>
      <c r="CP21" s="1339"/>
      <c r="CQ21" s="1339"/>
      <c r="CR21" s="1339"/>
      <c r="CS21" s="1339"/>
      <c r="CT21" s="1339"/>
      <c r="CU21" s="1339"/>
      <c r="CV21" s="1339"/>
      <c r="CW21" s="1339"/>
      <c r="CX21" s="1339"/>
      <c r="CY21" s="1339"/>
      <c r="CZ21" s="1339"/>
      <c r="DA21" s="1339"/>
      <c r="DB21" s="1339"/>
      <c r="DC21" s="1339"/>
      <c r="DD21" s="1339"/>
      <c r="DE21" s="1339"/>
      <c r="DF21" s="1339"/>
      <c r="DG21" s="1339"/>
      <c r="DH21" s="1339"/>
      <c r="DI21" s="1339"/>
      <c r="DJ21" s="1339"/>
      <c r="DK21" s="1339"/>
      <c r="DL21" s="1339"/>
      <c r="DM21" s="1339"/>
      <c r="DN21" s="1339"/>
      <c r="DO21" s="1339"/>
      <c r="DP21" s="1339"/>
      <c r="DQ21" s="1339"/>
      <c r="DR21" s="1339"/>
      <c r="DS21" s="1339"/>
      <c r="DT21" s="1339"/>
      <c r="DU21" s="1339"/>
      <c r="DV21" s="1339"/>
      <c r="DW21" s="1339"/>
      <c r="DX21" s="1339"/>
      <c r="DY21" s="1339"/>
      <c r="DZ21" s="1339"/>
      <c r="EA21" s="1339"/>
      <c r="EB21" s="1339"/>
      <c r="EC21" s="1339"/>
      <c r="ED21" s="1339"/>
      <c r="EE21" s="1339"/>
      <c r="EF21" s="1339"/>
      <c r="EG21" s="1339"/>
      <c r="EH21" s="1339"/>
      <c r="EI21" s="1339"/>
      <c r="EJ21" s="1339"/>
      <c r="EK21" s="1339"/>
      <c r="EL21" s="1339"/>
      <c r="EM21" s="1339"/>
      <c r="EN21" s="1339"/>
      <c r="EO21" s="1339"/>
      <c r="EP21" s="1339"/>
      <c r="EQ21" s="1339"/>
      <c r="ER21" s="1339"/>
      <c r="ES21" s="1339"/>
      <c r="ET21" s="1339"/>
      <c r="EU21" s="1339"/>
      <c r="EV21" s="1339"/>
      <c r="EW21" s="1339"/>
      <c r="EX21" s="1339"/>
      <c r="EY21" s="1339"/>
      <c r="EZ21" s="1339"/>
      <c r="FA21" s="1339"/>
      <c r="FB21" s="1339"/>
      <c r="FC21" s="1339"/>
      <c r="FD21" s="1339"/>
      <c r="FE21" s="1339"/>
      <c r="FF21" s="1339"/>
      <c r="FG21" s="1339"/>
      <c r="FH21" s="1339"/>
      <c r="FI21" s="1339"/>
      <c r="FJ21" s="1339"/>
      <c r="FK21" s="1339"/>
      <c r="FL21" s="1339"/>
      <c r="FM21" s="1339"/>
      <c r="FN21" s="1339"/>
      <c r="FO21" s="1339"/>
      <c r="FP21" s="1339"/>
      <c r="FQ21" s="1339"/>
      <c r="FR21" s="1339"/>
      <c r="FS21" s="1339"/>
      <c r="FT21" s="1339"/>
      <c r="FU21" s="1339"/>
      <c r="FV21" s="1339"/>
      <c r="FW21" s="1339"/>
      <c r="FX21" s="1339"/>
      <c r="FY21" s="1339"/>
      <c r="FZ21" s="1339"/>
      <c r="GA21" s="1339"/>
      <c r="GB21" s="1339"/>
      <c r="GC21" s="1339"/>
      <c r="GD21" s="1339"/>
      <c r="GE21" s="1339"/>
      <c r="GF21" s="1339"/>
      <c r="GG21" s="1339"/>
      <c r="GH21" s="1339"/>
      <c r="GI21" s="1339"/>
      <c r="GJ21" s="1339"/>
      <c r="GK21" s="1339"/>
      <c r="GL21" s="1339"/>
      <c r="GM21" s="1339"/>
      <c r="GN21" s="1339"/>
      <c r="GO21" s="1339"/>
      <c r="GP21" s="1339"/>
      <c r="GQ21" s="1339"/>
      <c r="GR21" s="1339"/>
      <c r="GS21" s="1339"/>
      <c r="GT21" s="1339"/>
      <c r="GU21" s="1339"/>
      <c r="GV21" s="1339"/>
      <c r="GW21" s="1339"/>
      <c r="GX21" s="1339"/>
      <c r="GY21" s="1339"/>
      <c r="GZ21" s="1339"/>
      <c r="HA21" s="1339"/>
      <c r="HB21" s="1339"/>
      <c r="HC21" s="1339"/>
      <c r="HD21" s="1339"/>
      <c r="HE21" s="1339"/>
      <c r="HF21" s="1339"/>
      <c r="HG21" s="1339"/>
      <c r="HH21" s="1339"/>
      <c r="HI21" s="1339"/>
      <c r="HJ21" s="1339"/>
      <c r="HK21" s="1339"/>
      <c r="HL21" s="1339"/>
      <c r="HM21" s="1339"/>
      <c r="HN21" s="1339"/>
      <c r="HO21" s="1339"/>
      <c r="HP21" s="1339"/>
      <c r="HQ21" s="1339"/>
      <c r="HR21" s="1339"/>
      <c r="HS21" s="1339"/>
      <c r="HT21" s="1339"/>
      <c r="HU21" s="1339"/>
      <c r="HV21" s="1339"/>
      <c r="HW21" s="1339"/>
      <c r="HX21" s="1339"/>
      <c r="HY21" s="1339"/>
      <c r="HZ21" s="1339"/>
      <c r="IA21" s="1339"/>
      <c r="IB21" s="1339"/>
      <c r="IC21" s="1339"/>
      <c r="ID21" s="1339"/>
      <c r="IE21" s="1339"/>
      <c r="IF21" s="1339"/>
      <c r="IG21" s="1339"/>
      <c r="IH21" s="1339"/>
      <c r="II21" s="1339"/>
      <c r="IJ21" s="1339"/>
      <c r="IK21" s="1339"/>
    </row>
    <row r="22" spans="1:245">
      <c r="A22" s="1339"/>
      <c r="B22" s="3815"/>
      <c r="C22" s="1376" t="s">
        <v>1290</v>
      </c>
      <c r="D22" s="1835" t="s">
        <v>1247</v>
      </c>
      <c r="E22" s="3341" t="s">
        <v>996</v>
      </c>
      <c r="F22" s="3333">
        <f t="shared" ref="F22:AB22" si="19">ROUND((F21-E21)/E21*100,1)</f>
        <v>3.8</v>
      </c>
      <c r="G22" s="3140">
        <f t="shared" si="19"/>
        <v>5</v>
      </c>
      <c r="H22" s="3140">
        <f t="shared" si="19"/>
        <v>1.4</v>
      </c>
      <c r="I22" s="3140">
        <f t="shared" si="19"/>
        <v>-1.9</v>
      </c>
      <c r="J22" s="3140">
        <f t="shared" si="19"/>
        <v>2.2999999999999998</v>
      </c>
      <c r="K22" s="3140">
        <f t="shared" si="19"/>
        <v>3.3</v>
      </c>
      <c r="L22" s="3140">
        <f t="shared" si="19"/>
        <v>2</v>
      </c>
      <c r="M22" s="3140">
        <f t="shared" si="19"/>
        <v>2.2000000000000002</v>
      </c>
      <c r="N22" s="3140">
        <f t="shared" si="19"/>
        <v>-2.6</v>
      </c>
      <c r="O22" s="3140">
        <f t="shared" si="19"/>
        <v>-3.3</v>
      </c>
      <c r="P22" s="3140">
        <f t="shared" si="19"/>
        <v>-6</v>
      </c>
      <c r="Q22" s="3140">
        <f t="shared" si="19"/>
        <v>-2.1</v>
      </c>
      <c r="R22" s="3140">
        <f t="shared" si="19"/>
        <v>-3.9</v>
      </c>
      <c r="S22" s="3140">
        <f t="shared" si="19"/>
        <v>-0.6</v>
      </c>
      <c r="T22" s="3140">
        <f t="shared" si="19"/>
        <v>1</v>
      </c>
      <c r="U22" s="3140">
        <f t="shared" si="19"/>
        <v>1.5</v>
      </c>
      <c r="V22" s="3140">
        <f t="shared" si="19"/>
        <v>1.2</v>
      </c>
      <c r="W22" s="3140">
        <f t="shared" si="19"/>
        <v>2.2000000000000002</v>
      </c>
      <c r="X22" s="3140">
        <f t="shared" si="19"/>
        <v>-2.7</v>
      </c>
      <c r="Y22" s="3140">
        <f t="shared" si="19"/>
        <v>-0.8</v>
      </c>
      <c r="Z22" s="3140">
        <f t="shared" si="19"/>
        <v>-0.7</v>
      </c>
      <c r="AA22" s="3140">
        <f t="shared" si="19"/>
        <v>1.1000000000000001</v>
      </c>
      <c r="AB22" s="3140">
        <f t="shared" si="19"/>
        <v>0.5</v>
      </c>
      <c r="AC22" s="3140">
        <f t="shared" ref="AC22:AI22" si="20">ROUND((AC21-AB21)/AB21*100,1)</f>
        <v>-0.7</v>
      </c>
      <c r="AD22" s="3140">
        <f t="shared" si="20"/>
        <v>-0.1</v>
      </c>
      <c r="AE22" s="3140">
        <f t="shared" si="20"/>
        <v>-1</v>
      </c>
      <c r="AF22" s="3140">
        <f t="shared" si="20"/>
        <v>1.3</v>
      </c>
      <c r="AG22" s="3140">
        <f t="shared" si="20"/>
        <v>2.2999999999999998</v>
      </c>
      <c r="AH22" s="3140">
        <f t="shared" si="20"/>
        <v>4.0999999999999996</v>
      </c>
      <c r="AI22" s="3141">
        <f t="shared" si="20"/>
        <v>0</v>
      </c>
      <c r="AJ22" s="2998" t="s">
        <v>34</v>
      </c>
      <c r="AK22" s="1340"/>
      <c r="AL22" s="1345" t="s">
        <v>1605</v>
      </c>
      <c r="AM22" s="1339"/>
      <c r="AN22" s="3015"/>
      <c r="AO22" s="1339"/>
      <c r="AP22" s="1339"/>
      <c r="AQ22" s="1339"/>
      <c r="AR22" s="1339"/>
      <c r="AS22" s="1339"/>
      <c r="AT22" s="1339"/>
      <c r="AU22" s="1339"/>
      <c r="AV22" s="1339"/>
      <c r="AW22" s="1339"/>
      <c r="AX22" s="1339"/>
      <c r="AY22" s="1339"/>
      <c r="AZ22" s="1339"/>
      <c r="BA22" s="1339"/>
      <c r="BB22" s="1339"/>
      <c r="BC22" s="1339"/>
      <c r="BD22" s="1339"/>
      <c r="BE22" s="1339"/>
      <c r="BF22" s="1339"/>
      <c r="BG22" s="1339"/>
      <c r="BH22" s="1339"/>
      <c r="BI22" s="1339"/>
      <c r="BJ22" s="1339"/>
      <c r="BK22" s="1339"/>
      <c r="BL22" s="1339"/>
      <c r="BM22" s="1339"/>
      <c r="BN22" s="1339"/>
      <c r="BO22" s="1339"/>
      <c r="BP22" s="1339"/>
      <c r="BQ22" s="1339"/>
      <c r="BR22" s="1339"/>
      <c r="BS22" s="1339"/>
      <c r="BT22" s="1339"/>
      <c r="BU22" s="1339"/>
      <c r="BV22" s="1339"/>
      <c r="BW22" s="1339"/>
      <c r="BX22" s="1339"/>
      <c r="BY22" s="1339"/>
      <c r="BZ22" s="1339"/>
      <c r="CA22" s="1339"/>
      <c r="CB22" s="1339"/>
      <c r="CC22" s="1339"/>
      <c r="CD22" s="1339"/>
      <c r="CE22" s="1339"/>
      <c r="CF22" s="1339"/>
      <c r="CG22" s="1339"/>
      <c r="CH22" s="1339"/>
      <c r="CI22" s="1339"/>
      <c r="CJ22" s="1339"/>
      <c r="CK22" s="1339"/>
      <c r="CL22" s="1339"/>
      <c r="CM22" s="1339"/>
      <c r="CN22" s="1339"/>
      <c r="CO22" s="1339"/>
      <c r="CP22" s="1339"/>
      <c r="CQ22" s="1339"/>
      <c r="CR22" s="1339"/>
      <c r="CS22" s="1339"/>
      <c r="CT22" s="1339"/>
      <c r="CU22" s="1339"/>
      <c r="CV22" s="1339"/>
      <c r="CW22" s="1339"/>
      <c r="CX22" s="1339"/>
      <c r="CY22" s="1339"/>
      <c r="CZ22" s="1339"/>
      <c r="DA22" s="1339"/>
      <c r="DB22" s="1339"/>
      <c r="DC22" s="1339"/>
      <c r="DD22" s="1339"/>
      <c r="DE22" s="1339"/>
      <c r="DF22" s="1339"/>
      <c r="DG22" s="1339"/>
      <c r="DH22" s="1339"/>
      <c r="DI22" s="1339"/>
      <c r="DJ22" s="1339"/>
      <c r="DK22" s="1339"/>
      <c r="DL22" s="1339"/>
      <c r="DM22" s="1339"/>
      <c r="DN22" s="1339"/>
      <c r="DO22" s="1339"/>
      <c r="DP22" s="1339"/>
      <c r="DQ22" s="1339"/>
      <c r="DR22" s="1339"/>
      <c r="DS22" s="1339"/>
      <c r="DT22" s="1339"/>
      <c r="DU22" s="1339"/>
      <c r="DV22" s="1339"/>
      <c r="DW22" s="1339"/>
      <c r="DX22" s="1339"/>
      <c r="DY22" s="1339"/>
      <c r="DZ22" s="1339"/>
      <c r="EA22" s="1339"/>
      <c r="EB22" s="1339"/>
      <c r="EC22" s="1339"/>
      <c r="ED22" s="1339"/>
      <c r="EE22" s="1339"/>
      <c r="EF22" s="1339"/>
      <c r="EG22" s="1339"/>
      <c r="EH22" s="1339"/>
      <c r="EI22" s="1339"/>
      <c r="EJ22" s="1339"/>
      <c r="EK22" s="1339"/>
      <c r="EL22" s="1339"/>
      <c r="EM22" s="1339"/>
      <c r="EN22" s="1339"/>
      <c r="EO22" s="1339"/>
      <c r="EP22" s="1339"/>
      <c r="EQ22" s="1339"/>
      <c r="ER22" s="1339"/>
      <c r="ES22" s="1339"/>
      <c r="ET22" s="1339"/>
      <c r="EU22" s="1339"/>
      <c r="EV22" s="1339"/>
      <c r="EW22" s="1339"/>
      <c r="EX22" s="1339"/>
      <c r="EY22" s="1339"/>
      <c r="EZ22" s="1339"/>
      <c r="FA22" s="1339"/>
      <c r="FB22" s="1339"/>
      <c r="FC22" s="1339"/>
      <c r="FD22" s="1339"/>
      <c r="FE22" s="1339"/>
      <c r="FF22" s="1339"/>
      <c r="FG22" s="1339"/>
      <c r="FH22" s="1339"/>
      <c r="FI22" s="1339"/>
      <c r="FJ22" s="1339"/>
      <c r="FK22" s="1339"/>
      <c r="FL22" s="1339"/>
      <c r="FM22" s="1339"/>
      <c r="FN22" s="1339"/>
      <c r="FO22" s="1339"/>
      <c r="FP22" s="1339"/>
      <c r="FQ22" s="1339"/>
      <c r="FR22" s="1339"/>
      <c r="FS22" s="1339"/>
      <c r="FT22" s="1339"/>
      <c r="FU22" s="1339"/>
      <c r="FV22" s="1339"/>
      <c r="FW22" s="1339"/>
      <c r="FX22" s="1339"/>
      <c r="FY22" s="1339"/>
      <c r="FZ22" s="1339"/>
      <c r="GA22" s="1339"/>
      <c r="GB22" s="1339"/>
      <c r="GC22" s="1339"/>
      <c r="GD22" s="1339"/>
      <c r="GE22" s="1339"/>
      <c r="GF22" s="1339"/>
      <c r="GG22" s="1339"/>
      <c r="GH22" s="1339"/>
      <c r="GI22" s="1339"/>
      <c r="GJ22" s="1339"/>
      <c r="GK22" s="1339"/>
      <c r="GL22" s="1339"/>
      <c r="GM22" s="1339"/>
      <c r="GN22" s="1339"/>
      <c r="GO22" s="1339"/>
      <c r="GP22" s="1339"/>
      <c r="GQ22" s="1339"/>
      <c r="GR22" s="1339"/>
      <c r="GS22" s="1339"/>
      <c r="GT22" s="1339"/>
      <c r="GU22" s="1339"/>
      <c r="GV22" s="1339"/>
      <c r="GW22" s="1339"/>
      <c r="GX22" s="1339"/>
      <c r="GY22" s="1339"/>
      <c r="GZ22" s="1339"/>
      <c r="HA22" s="1339"/>
      <c r="HB22" s="1339"/>
      <c r="HC22" s="1339"/>
      <c r="HD22" s="1339"/>
      <c r="HE22" s="1339"/>
      <c r="HF22" s="1339"/>
      <c r="HG22" s="1339"/>
      <c r="HH22" s="1339"/>
      <c r="HI22" s="1339"/>
      <c r="HJ22" s="1339"/>
      <c r="HK22" s="1339"/>
      <c r="HL22" s="1339"/>
      <c r="HM22" s="1339"/>
      <c r="HN22" s="1339"/>
      <c r="HO22" s="1339"/>
      <c r="HP22" s="1339"/>
      <c r="HQ22" s="1339"/>
      <c r="HR22" s="1339"/>
      <c r="HS22" s="1339"/>
      <c r="HT22" s="1339"/>
      <c r="HU22" s="1339"/>
      <c r="HV22" s="1339"/>
      <c r="HW22" s="1339"/>
      <c r="HX22" s="1339"/>
      <c r="HY22" s="1339"/>
      <c r="HZ22" s="1339"/>
      <c r="IA22" s="1339"/>
      <c r="IB22" s="1339"/>
      <c r="IC22" s="1339"/>
      <c r="ID22" s="1339"/>
      <c r="IE22" s="1339"/>
      <c r="IF22" s="1339"/>
      <c r="IG22" s="1339"/>
      <c r="IH22" s="1339"/>
      <c r="II22" s="1339"/>
      <c r="IJ22" s="1339"/>
      <c r="IK22" s="1339"/>
    </row>
    <row r="23" spans="1:245">
      <c r="A23" s="1339"/>
      <c r="B23" s="3815"/>
      <c r="C23" s="1375" t="s">
        <v>1289</v>
      </c>
      <c r="D23" s="1837" t="s">
        <v>1257</v>
      </c>
      <c r="E23" s="3346">
        <f t="shared" ref="E23:AA23" si="21">E131</f>
        <v>105.60883636174452</v>
      </c>
      <c r="F23" s="3298">
        <f t="shared" si="21"/>
        <v>109.23438888357632</v>
      </c>
      <c r="G23" s="3298">
        <f t="shared" si="21"/>
        <v>112.7429880982522</v>
      </c>
      <c r="H23" s="3298">
        <f t="shared" si="21"/>
        <v>114.73119431990187</v>
      </c>
      <c r="I23" s="3298">
        <f t="shared" si="21"/>
        <v>116.25158731292811</v>
      </c>
      <c r="J23" s="3298">
        <f t="shared" si="21"/>
        <v>117.18721377017499</v>
      </c>
      <c r="K23" s="3298">
        <f t="shared" si="21"/>
        <v>116.95330715586327</v>
      </c>
      <c r="L23" s="3298">
        <f t="shared" si="21"/>
        <v>117.30416707733083</v>
      </c>
      <c r="M23" s="3298">
        <f t="shared" si="21"/>
        <v>117.53807369164261</v>
      </c>
      <c r="N23" s="3298">
        <f t="shared" si="21"/>
        <v>113.4447079411874</v>
      </c>
      <c r="O23" s="3298">
        <f t="shared" si="21"/>
        <v>110.52087526229082</v>
      </c>
      <c r="P23" s="3298">
        <f t="shared" si="21"/>
        <v>113.70460417931153</v>
      </c>
      <c r="Q23" s="3298">
        <f t="shared" si="21"/>
        <v>114.33961675192921</v>
      </c>
      <c r="R23" s="3298">
        <f t="shared" si="21"/>
        <v>109.56768403711087</v>
      </c>
      <c r="S23" s="3298">
        <f t="shared" si="21"/>
        <v>109.12877828838984</v>
      </c>
      <c r="T23" s="3298">
        <f t="shared" si="21"/>
        <v>110.03460504638859</v>
      </c>
      <c r="U23" s="3298">
        <f t="shared" si="21"/>
        <v>103.8</v>
      </c>
      <c r="V23" s="3298">
        <f t="shared" si="21"/>
        <v>104.5</v>
      </c>
      <c r="W23" s="3298">
        <f t="shared" si="21"/>
        <v>106.2</v>
      </c>
      <c r="X23" s="3298">
        <f t="shared" si="21"/>
        <v>102.7</v>
      </c>
      <c r="Y23" s="3298">
        <f t="shared" si="21"/>
        <v>99.6</v>
      </c>
      <c r="Z23" s="3298">
        <f t="shared" si="21"/>
        <v>100.2</v>
      </c>
      <c r="AA23" s="3298">
        <f t="shared" si="21"/>
        <v>100.8</v>
      </c>
      <c r="AB23" s="1414">
        <v>106.3</v>
      </c>
      <c r="AC23" s="1414">
        <v>105.3</v>
      </c>
      <c r="AD23" s="1415">
        <v>102.1</v>
      </c>
      <c r="AE23" s="3299">
        <v>100</v>
      </c>
      <c r="AF23" s="3299">
        <v>101</v>
      </c>
      <c r="AG23" s="3299">
        <v>102.64999999999999</v>
      </c>
      <c r="AH23" s="3300">
        <v>106.33333333333333</v>
      </c>
      <c r="AI23" s="3710">
        <v>105.24999999999999</v>
      </c>
      <c r="AJ23" s="2998" t="s">
        <v>1743</v>
      </c>
      <c r="AK23" s="1340"/>
      <c r="AL23" s="1345"/>
      <c r="AM23" s="1339"/>
      <c r="AN23" s="3015"/>
      <c r="AO23" s="1339"/>
      <c r="AP23" s="1339"/>
      <c r="AQ23" s="1339"/>
      <c r="AR23" s="1339"/>
      <c r="AS23" s="1339"/>
      <c r="AT23" s="1339"/>
      <c r="AU23" s="1339"/>
      <c r="AV23" s="1339"/>
      <c r="AW23" s="1339"/>
      <c r="AX23" s="1339"/>
      <c r="AY23" s="1339"/>
      <c r="AZ23" s="1339"/>
      <c r="BA23" s="1339"/>
      <c r="BB23" s="1339"/>
      <c r="BC23" s="1339"/>
      <c r="BD23" s="1339"/>
      <c r="BE23" s="1339"/>
      <c r="BF23" s="1339"/>
      <c r="BG23" s="1339"/>
      <c r="BH23" s="1339"/>
      <c r="BI23" s="1339"/>
      <c r="BJ23" s="1339"/>
      <c r="BK23" s="1339"/>
      <c r="BL23" s="1339"/>
      <c r="BM23" s="1339"/>
      <c r="BN23" s="1339"/>
      <c r="BO23" s="1339"/>
      <c r="BP23" s="1339"/>
      <c r="BQ23" s="1339"/>
      <c r="BR23" s="1339"/>
      <c r="BS23" s="1339"/>
      <c r="BT23" s="1339"/>
      <c r="BU23" s="1339"/>
      <c r="BV23" s="1339"/>
      <c r="BW23" s="1339"/>
      <c r="BX23" s="1339"/>
      <c r="BY23" s="1339"/>
      <c r="BZ23" s="1339"/>
      <c r="CA23" s="1339"/>
      <c r="CB23" s="1339"/>
      <c r="CC23" s="1339"/>
      <c r="CD23" s="1339"/>
      <c r="CE23" s="1339"/>
      <c r="CF23" s="1339"/>
      <c r="CG23" s="1339"/>
      <c r="CH23" s="1339"/>
      <c r="CI23" s="1339"/>
      <c r="CJ23" s="1339"/>
      <c r="CK23" s="1339"/>
      <c r="CL23" s="1339"/>
      <c r="CM23" s="1339"/>
      <c r="CN23" s="1339"/>
      <c r="CO23" s="1339"/>
      <c r="CP23" s="1339"/>
      <c r="CQ23" s="1339"/>
      <c r="CR23" s="1339"/>
      <c r="CS23" s="1339"/>
      <c r="CT23" s="1339"/>
      <c r="CU23" s="1339"/>
      <c r="CV23" s="1339"/>
      <c r="CW23" s="1339"/>
      <c r="CX23" s="1339"/>
      <c r="CY23" s="1339"/>
      <c r="CZ23" s="1339"/>
      <c r="DA23" s="1339"/>
      <c r="DB23" s="1339"/>
      <c r="DC23" s="1339"/>
      <c r="DD23" s="1339"/>
      <c r="DE23" s="1339"/>
      <c r="DF23" s="1339"/>
      <c r="DG23" s="1339"/>
      <c r="DH23" s="1339"/>
      <c r="DI23" s="1339"/>
      <c r="DJ23" s="1339"/>
      <c r="DK23" s="1339"/>
      <c r="DL23" s="1339"/>
      <c r="DM23" s="1339"/>
      <c r="DN23" s="1339"/>
      <c r="DO23" s="1339"/>
      <c r="DP23" s="1339"/>
      <c r="DQ23" s="1339"/>
      <c r="DR23" s="1339"/>
      <c r="DS23" s="1339"/>
      <c r="DT23" s="1339"/>
      <c r="DU23" s="1339"/>
      <c r="DV23" s="1339"/>
      <c r="DW23" s="1339"/>
      <c r="DX23" s="1339"/>
      <c r="DY23" s="1339"/>
      <c r="DZ23" s="1339"/>
      <c r="EA23" s="1339"/>
      <c r="EB23" s="1339"/>
      <c r="EC23" s="1339"/>
      <c r="ED23" s="1339"/>
      <c r="EE23" s="1339"/>
      <c r="EF23" s="1339"/>
      <c r="EG23" s="1339"/>
      <c r="EH23" s="1339"/>
      <c r="EI23" s="1339"/>
      <c r="EJ23" s="1339"/>
      <c r="EK23" s="1339"/>
      <c r="EL23" s="1339"/>
      <c r="EM23" s="1339"/>
      <c r="EN23" s="1339"/>
      <c r="EO23" s="1339"/>
      <c r="EP23" s="1339"/>
      <c r="EQ23" s="1339"/>
      <c r="ER23" s="1339"/>
      <c r="ES23" s="1339"/>
      <c r="ET23" s="1339"/>
      <c r="EU23" s="1339"/>
      <c r="EV23" s="1339"/>
      <c r="EW23" s="1339"/>
      <c r="EX23" s="1339"/>
      <c r="EY23" s="1339"/>
      <c r="EZ23" s="1339"/>
      <c r="FA23" s="1339"/>
      <c r="FB23" s="1339"/>
      <c r="FC23" s="1339"/>
      <c r="FD23" s="1339"/>
      <c r="FE23" s="1339"/>
      <c r="FF23" s="1339"/>
      <c r="FG23" s="1339"/>
      <c r="FH23" s="1339"/>
      <c r="FI23" s="1339"/>
      <c r="FJ23" s="1339"/>
      <c r="FK23" s="1339"/>
      <c r="FL23" s="1339"/>
      <c r="FM23" s="1339"/>
      <c r="FN23" s="1339"/>
      <c r="FO23" s="1339"/>
      <c r="FP23" s="1339"/>
      <c r="FQ23" s="1339"/>
      <c r="FR23" s="1339"/>
      <c r="FS23" s="1339"/>
      <c r="FT23" s="1339"/>
      <c r="FU23" s="1339"/>
      <c r="FV23" s="1339"/>
      <c r="FW23" s="1339"/>
      <c r="FX23" s="1339"/>
      <c r="FY23" s="1339"/>
      <c r="FZ23" s="1339"/>
      <c r="GA23" s="1339"/>
      <c r="GB23" s="1339"/>
      <c r="GC23" s="1339"/>
      <c r="GD23" s="1339"/>
      <c r="GE23" s="1339"/>
      <c r="GF23" s="1339"/>
      <c r="GG23" s="1339"/>
      <c r="GH23" s="1339"/>
      <c r="GI23" s="1339"/>
      <c r="GJ23" s="1339"/>
      <c r="GK23" s="1339"/>
      <c r="GL23" s="1339"/>
      <c r="GM23" s="1339"/>
      <c r="GN23" s="1339"/>
      <c r="GO23" s="1339"/>
      <c r="GP23" s="1339"/>
      <c r="GQ23" s="1339"/>
      <c r="GR23" s="1339"/>
      <c r="GS23" s="1339"/>
      <c r="GT23" s="1339"/>
      <c r="GU23" s="1339"/>
      <c r="GV23" s="1339"/>
      <c r="GW23" s="1339"/>
      <c r="GX23" s="1339"/>
      <c r="GY23" s="1339"/>
      <c r="GZ23" s="1339"/>
      <c r="HA23" s="1339"/>
      <c r="HB23" s="1339"/>
      <c r="HC23" s="1339"/>
      <c r="HD23" s="1339"/>
      <c r="HE23" s="1339"/>
      <c r="HF23" s="1339"/>
      <c r="HG23" s="1339"/>
      <c r="HH23" s="1339"/>
      <c r="HI23" s="1339"/>
      <c r="HJ23" s="1339"/>
      <c r="HK23" s="1339"/>
      <c r="HL23" s="1339"/>
      <c r="HM23" s="1339"/>
      <c r="HN23" s="1339"/>
      <c r="HO23" s="1339"/>
      <c r="HP23" s="1339"/>
      <c r="HQ23" s="1339"/>
      <c r="HR23" s="1339"/>
      <c r="HS23" s="1339"/>
      <c r="HT23" s="1339"/>
      <c r="HU23" s="1339"/>
      <c r="HV23" s="1339"/>
      <c r="HW23" s="1339"/>
      <c r="HX23" s="1339"/>
      <c r="HY23" s="1339"/>
      <c r="HZ23" s="1339"/>
      <c r="IA23" s="1339"/>
      <c r="IB23" s="1339"/>
      <c r="IC23" s="1339"/>
      <c r="ID23" s="1339"/>
      <c r="IE23" s="1339"/>
      <c r="IF23" s="1339"/>
      <c r="IG23" s="1339"/>
      <c r="IH23" s="1339"/>
      <c r="II23" s="1339"/>
      <c r="IJ23" s="1339"/>
      <c r="IK23" s="1339"/>
    </row>
    <row r="24" spans="1:245">
      <c r="A24" s="1339"/>
      <c r="B24" s="3815"/>
      <c r="C24" s="1376" t="s">
        <v>1291</v>
      </c>
      <c r="D24" s="1835" t="s">
        <v>1247</v>
      </c>
      <c r="E24" s="3341" t="s">
        <v>996</v>
      </c>
      <c r="F24" s="3333">
        <f t="shared" ref="F24:AB24" si="22">ROUND((F23-E23)/E23*100,1)</f>
        <v>3.4</v>
      </c>
      <c r="G24" s="3140">
        <f t="shared" si="22"/>
        <v>3.2</v>
      </c>
      <c r="H24" s="3140">
        <f t="shared" si="22"/>
        <v>1.8</v>
      </c>
      <c r="I24" s="3140">
        <f t="shared" si="22"/>
        <v>1.3</v>
      </c>
      <c r="J24" s="3140">
        <f t="shared" si="22"/>
        <v>0.8</v>
      </c>
      <c r="K24" s="3140">
        <f t="shared" si="22"/>
        <v>-0.2</v>
      </c>
      <c r="L24" s="3140">
        <f t="shared" si="22"/>
        <v>0.3</v>
      </c>
      <c r="M24" s="3140">
        <f t="shared" si="22"/>
        <v>0.2</v>
      </c>
      <c r="N24" s="3140">
        <f t="shared" si="22"/>
        <v>-3.5</v>
      </c>
      <c r="O24" s="3140">
        <f t="shared" si="22"/>
        <v>-2.6</v>
      </c>
      <c r="P24" s="3140">
        <f t="shared" si="22"/>
        <v>2.9</v>
      </c>
      <c r="Q24" s="3140">
        <f t="shared" si="22"/>
        <v>0.6</v>
      </c>
      <c r="R24" s="3140">
        <f t="shared" si="22"/>
        <v>-4.2</v>
      </c>
      <c r="S24" s="3140">
        <f t="shared" si="22"/>
        <v>-0.4</v>
      </c>
      <c r="T24" s="3140">
        <f t="shared" si="22"/>
        <v>0.8</v>
      </c>
      <c r="U24" s="3140">
        <f t="shared" si="22"/>
        <v>-5.7</v>
      </c>
      <c r="V24" s="3140">
        <f t="shared" si="22"/>
        <v>0.7</v>
      </c>
      <c r="W24" s="3140">
        <f t="shared" si="22"/>
        <v>1.6</v>
      </c>
      <c r="X24" s="3140">
        <f t="shared" si="22"/>
        <v>-3.3</v>
      </c>
      <c r="Y24" s="3140">
        <f t="shared" si="22"/>
        <v>-3</v>
      </c>
      <c r="Z24" s="3140">
        <f t="shared" si="22"/>
        <v>0.6</v>
      </c>
      <c r="AA24" s="3140">
        <f t="shared" si="22"/>
        <v>0.6</v>
      </c>
      <c r="AB24" s="3140">
        <f t="shared" si="22"/>
        <v>5.5</v>
      </c>
      <c r="AC24" s="3140">
        <f t="shared" ref="AC24:AI24" si="23">ROUND((AC23-AB23)/AB23*100,1)</f>
        <v>-0.9</v>
      </c>
      <c r="AD24" s="3140">
        <f t="shared" si="23"/>
        <v>-3</v>
      </c>
      <c r="AE24" s="3140">
        <f t="shared" si="23"/>
        <v>-2.1</v>
      </c>
      <c r="AF24" s="3140">
        <f t="shared" si="23"/>
        <v>1</v>
      </c>
      <c r="AG24" s="3140">
        <f t="shared" si="23"/>
        <v>1.6</v>
      </c>
      <c r="AH24" s="3140">
        <f t="shared" si="23"/>
        <v>3.6</v>
      </c>
      <c r="AI24" s="3141">
        <f t="shared" si="23"/>
        <v>-1</v>
      </c>
      <c r="AJ24" s="2998" t="s">
        <v>2378</v>
      </c>
      <c r="AK24" s="1340"/>
      <c r="AL24" s="1345"/>
      <c r="AM24" s="1339"/>
      <c r="AN24" s="1339"/>
      <c r="AO24" s="1339"/>
      <c r="AP24" s="1339"/>
      <c r="AQ24" s="1339"/>
      <c r="AR24" s="1339"/>
      <c r="AS24" s="1339"/>
      <c r="AT24" s="1339"/>
      <c r="AU24" s="1339"/>
      <c r="AV24" s="1339"/>
      <c r="AW24" s="1339"/>
      <c r="AX24" s="1339"/>
      <c r="AY24" s="1339"/>
      <c r="AZ24" s="1339"/>
      <c r="BA24" s="1339"/>
      <c r="BB24" s="1339"/>
      <c r="BC24" s="1339"/>
      <c r="BD24" s="1339"/>
      <c r="BE24" s="1339"/>
      <c r="BF24" s="1339"/>
      <c r="BG24" s="1339"/>
      <c r="BH24" s="1339"/>
      <c r="BI24" s="1339"/>
      <c r="BJ24" s="1339"/>
      <c r="BK24" s="1339"/>
      <c r="BL24" s="1339"/>
      <c r="BM24" s="1339"/>
      <c r="BN24" s="1339"/>
      <c r="BO24" s="1339"/>
      <c r="BP24" s="1339"/>
      <c r="BQ24" s="1339"/>
      <c r="BR24" s="1339"/>
      <c r="BS24" s="1339"/>
      <c r="BT24" s="1339"/>
      <c r="BU24" s="1339"/>
      <c r="BV24" s="1339"/>
      <c r="BW24" s="1339"/>
      <c r="BX24" s="1339"/>
      <c r="BY24" s="1339"/>
      <c r="BZ24" s="1339"/>
      <c r="CA24" s="1339"/>
      <c r="CB24" s="1339"/>
      <c r="CC24" s="1339"/>
      <c r="CD24" s="1339"/>
      <c r="CE24" s="1339"/>
      <c r="CF24" s="1339"/>
      <c r="CG24" s="1339"/>
      <c r="CH24" s="1339"/>
      <c r="CI24" s="1339"/>
      <c r="CJ24" s="1339"/>
      <c r="CK24" s="1339"/>
      <c r="CL24" s="1339"/>
      <c r="CM24" s="1339"/>
      <c r="CN24" s="1339"/>
      <c r="CO24" s="1339"/>
      <c r="CP24" s="1339"/>
      <c r="CQ24" s="1339"/>
      <c r="CR24" s="1339"/>
      <c r="CS24" s="1339"/>
      <c r="CT24" s="1339"/>
      <c r="CU24" s="1339"/>
      <c r="CV24" s="1339"/>
      <c r="CW24" s="1339"/>
      <c r="CX24" s="1339"/>
      <c r="CY24" s="1339"/>
      <c r="CZ24" s="1339"/>
      <c r="DA24" s="1339"/>
      <c r="DB24" s="1339"/>
      <c r="DC24" s="1339"/>
      <c r="DD24" s="1339"/>
      <c r="DE24" s="1339"/>
      <c r="DF24" s="1339"/>
      <c r="DG24" s="1339"/>
      <c r="DH24" s="1339"/>
      <c r="DI24" s="1339"/>
      <c r="DJ24" s="1339"/>
      <c r="DK24" s="1339"/>
      <c r="DL24" s="1339"/>
      <c r="DM24" s="1339"/>
      <c r="DN24" s="1339"/>
      <c r="DO24" s="1339"/>
      <c r="DP24" s="1339"/>
      <c r="DQ24" s="1339"/>
      <c r="DR24" s="1339"/>
      <c r="DS24" s="1339"/>
      <c r="DT24" s="1339"/>
      <c r="DU24" s="1339"/>
      <c r="DV24" s="1339"/>
      <c r="DW24" s="1339"/>
      <c r="DX24" s="1339"/>
      <c r="DY24" s="1339"/>
      <c r="DZ24" s="1339"/>
      <c r="EA24" s="1339"/>
      <c r="EB24" s="1339"/>
      <c r="EC24" s="1339"/>
      <c r="ED24" s="1339"/>
      <c r="EE24" s="1339"/>
      <c r="EF24" s="1339"/>
      <c r="EG24" s="1339"/>
      <c r="EH24" s="1339"/>
      <c r="EI24" s="1339"/>
      <c r="EJ24" s="1339"/>
      <c r="EK24" s="1339"/>
      <c r="EL24" s="1339"/>
      <c r="EM24" s="1339"/>
      <c r="EN24" s="1339"/>
      <c r="EO24" s="1339"/>
      <c r="EP24" s="1339"/>
      <c r="EQ24" s="1339"/>
      <c r="ER24" s="1339"/>
      <c r="ES24" s="1339"/>
      <c r="ET24" s="1339"/>
      <c r="EU24" s="1339"/>
      <c r="EV24" s="1339"/>
      <c r="EW24" s="1339"/>
      <c r="EX24" s="1339"/>
      <c r="EY24" s="1339"/>
      <c r="EZ24" s="1339"/>
      <c r="FA24" s="1339"/>
      <c r="FB24" s="1339"/>
      <c r="FC24" s="1339"/>
      <c r="FD24" s="1339"/>
      <c r="FE24" s="1339"/>
      <c r="FF24" s="1339"/>
      <c r="FG24" s="1339"/>
      <c r="FH24" s="1339"/>
      <c r="FI24" s="1339"/>
      <c r="FJ24" s="1339"/>
      <c r="FK24" s="1339"/>
      <c r="FL24" s="1339"/>
      <c r="FM24" s="1339"/>
      <c r="FN24" s="1339"/>
      <c r="FO24" s="1339"/>
      <c r="FP24" s="1339"/>
      <c r="FQ24" s="1339"/>
      <c r="FR24" s="1339"/>
      <c r="FS24" s="1339"/>
      <c r="FT24" s="1339"/>
      <c r="FU24" s="1339"/>
      <c r="FV24" s="1339"/>
      <c r="FW24" s="1339"/>
      <c r="FX24" s="1339"/>
      <c r="FY24" s="1339"/>
      <c r="FZ24" s="1339"/>
      <c r="GA24" s="1339"/>
      <c r="GB24" s="1339"/>
      <c r="GC24" s="1339"/>
      <c r="GD24" s="1339"/>
      <c r="GE24" s="1339"/>
      <c r="GF24" s="1339"/>
      <c r="GG24" s="1339"/>
      <c r="GH24" s="1339"/>
      <c r="GI24" s="1339"/>
      <c r="GJ24" s="1339"/>
      <c r="GK24" s="1339"/>
      <c r="GL24" s="1339"/>
      <c r="GM24" s="1339"/>
      <c r="GN24" s="1339"/>
      <c r="GO24" s="1339"/>
      <c r="GP24" s="1339"/>
      <c r="GQ24" s="1339"/>
      <c r="GR24" s="1339"/>
      <c r="GS24" s="1339"/>
      <c r="GT24" s="1339"/>
      <c r="GU24" s="1339"/>
      <c r="GV24" s="1339"/>
      <c r="GW24" s="1339"/>
      <c r="GX24" s="1339"/>
      <c r="GY24" s="1339"/>
      <c r="GZ24" s="1339"/>
      <c r="HA24" s="1339"/>
      <c r="HB24" s="1339"/>
      <c r="HC24" s="1339"/>
      <c r="HD24" s="1339"/>
      <c r="HE24" s="1339"/>
      <c r="HF24" s="1339"/>
      <c r="HG24" s="1339"/>
      <c r="HH24" s="1339"/>
      <c r="HI24" s="1339"/>
      <c r="HJ24" s="1339"/>
      <c r="HK24" s="1339"/>
      <c r="HL24" s="1339"/>
      <c r="HM24" s="1339"/>
      <c r="HN24" s="1339"/>
      <c r="HO24" s="1339"/>
      <c r="HP24" s="1339"/>
      <c r="HQ24" s="1339"/>
      <c r="HR24" s="1339"/>
      <c r="HS24" s="1339"/>
      <c r="HT24" s="1339"/>
      <c r="HU24" s="1339"/>
      <c r="HV24" s="1339"/>
      <c r="HW24" s="1339"/>
      <c r="HX24" s="1339"/>
      <c r="HY24" s="1339"/>
      <c r="HZ24" s="1339"/>
      <c r="IA24" s="1339"/>
      <c r="IB24" s="1339"/>
      <c r="IC24" s="1339"/>
      <c r="ID24" s="1339"/>
      <c r="IE24" s="1339"/>
      <c r="IF24" s="1339"/>
      <c r="IG24" s="1339"/>
      <c r="IH24" s="1339"/>
      <c r="II24" s="1339"/>
      <c r="IJ24" s="1339"/>
      <c r="IK24" s="1339"/>
    </row>
    <row r="25" spans="1:245">
      <c r="A25" s="1339"/>
      <c r="B25" s="3815"/>
      <c r="C25" s="1375" t="s">
        <v>1292</v>
      </c>
      <c r="D25" s="1834" t="s">
        <v>1257</v>
      </c>
      <c r="E25" s="3347">
        <v>158.4</v>
      </c>
      <c r="F25" s="3301">
        <v>148.65</v>
      </c>
      <c r="G25" s="3301">
        <v>137.74999999999997</v>
      </c>
      <c r="H25" s="3301">
        <v>118.825</v>
      </c>
      <c r="I25" s="3301">
        <v>101.21666666666665</v>
      </c>
      <c r="J25" s="3301">
        <v>99.566666666666663</v>
      </c>
      <c r="K25" s="3301">
        <v>103.63333333333333</v>
      </c>
      <c r="L25" s="3301">
        <v>111.35000000000001</v>
      </c>
      <c r="M25" s="3301">
        <v>112.13333333333331</v>
      </c>
      <c r="N25" s="3301">
        <v>98.066666666666677</v>
      </c>
      <c r="O25" s="1415">
        <v>97.808333333333323</v>
      </c>
      <c r="P25" s="1415">
        <v>99.624999999999986</v>
      </c>
      <c r="Q25" s="1415">
        <v>94.024999999999991</v>
      </c>
      <c r="R25" s="1415">
        <v>87.641666666666652</v>
      </c>
      <c r="S25" s="1388">
        <v>91.141666666666666</v>
      </c>
      <c r="T25" s="3139">
        <v>97.833333333333329</v>
      </c>
      <c r="U25" s="1415">
        <v>101.97500000000001</v>
      </c>
      <c r="V25" s="1415">
        <v>107.81666666666666</v>
      </c>
      <c r="W25" s="1415">
        <v>109.60000000000001</v>
      </c>
      <c r="X25" s="1415">
        <v>104.25</v>
      </c>
      <c r="Y25" s="1415">
        <v>94.38333333333334</v>
      </c>
      <c r="Z25" s="1415">
        <v>99.358333333333334</v>
      </c>
      <c r="AA25" s="1415">
        <v>97.208333333333329</v>
      </c>
      <c r="AB25" s="1415">
        <v>93.466666666666683</v>
      </c>
      <c r="AC25" s="1415">
        <v>98.841666666666683</v>
      </c>
      <c r="AD25" s="1414">
        <v>101.95833333333333</v>
      </c>
      <c r="AE25" s="3296">
        <v>98.708333333333329</v>
      </c>
      <c r="AF25" s="3296">
        <v>95.86666666666666</v>
      </c>
      <c r="AG25" s="3296">
        <v>96.308333333333337</v>
      </c>
      <c r="AH25" s="3297">
        <v>104.10833333333333</v>
      </c>
      <c r="AI25" s="3710">
        <v>97.341666666666654</v>
      </c>
      <c r="AJ25" s="3000"/>
      <c r="AK25" s="1340"/>
      <c r="AL25" s="1345"/>
      <c r="AM25" s="1339"/>
      <c r="AN25" s="1339"/>
      <c r="AO25" s="1339"/>
      <c r="AP25" s="1339"/>
      <c r="AQ25" s="1339"/>
      <c r="AR25" s="1339"/>
      <c r="AS25" s="1339"/>
      <c r="AT25" s="1339"/>
      <c r="AU25" s="1339"/>
      <c r="AV25" s="1339"/>
      <c r="AW25" s="1339"/>
      <c r="AX25" s="1339"/>
      <c r="AY25" s="1339"/>
      <c r="AZ25" s="1339"/>
      <c r="BA25" s="1339"/>
      <c r="BB25" s="1339"/>
      <c r="BC25" s="1339"/>
      <c r="BD25" s="1339"/>
      <c r="BE25" s="1339"/>
      <c r="BF25" s="1339"/>
      <c r="BG25" s="1339"/>
      <c r="BH25" s="1339"/>
      <c r="BI25" s="1339"/>
      <c r="BJ25" s="1339"/>
      <c r="BK25" s="1339"/>
      <c r="BL25" s="1339"/>
      <c r="BM25" s="1339"/>
      <c r="BN25" s="1339"/>
      <c r="BO25" s="1339"/>
      <c r="BP25" s="1339"/>
      <c r="BQ25" s="1339"/>
      <c r="BR25" s="1339"/>
      <c r="BS25" s="1339"/>
      <c r="BT25" s="1339"/>
      <c r="BU25" s="1339"/>
      <c r="BV25" s="1339"/>
      <c r="BW25" s="1339"/>
      <c r="BX25" s="1339"/>
      <c r="BY25" s="1339"/>
      <c r="BZ25" s="1339"/>
      <c r="CA25" s="1339"/>
      <c r="CB25" s="1339"/>
      <c r="CC25" s="1339"/>
      <c r="CD25" s="1339"/>
      <c r="CE25" s="1339"/>
      <c r="CF25" s="1339"/>
      <c r="CG25" s="1339"/>
      <c r="CH25" s="1339"/>
      <c r="CI25" s="1339"/>
      <c r="CJ25" s="1339"/>
      <c r="CK25" s="1339"/>
      <c r="CL25" s="1339"/>
      <c r="CM25" s="1339"/>
      <c r="CN25" s="1339"/>
      <c r="CO25" s="1339"/>
      <c r="CP25" s="1339"/>
      <c r="CQ25" s="1339"/>
      <c r="CR25" s="1339"/>
      <c r="CS25" s="1339"/>
      <c r="CT25" s="1339"/>
      <c r="CU25" s="1339"/>
      <c r="CV25" s="1339"/>
      <c r="CW25" s="1339"/>
      <c r="CX25" s="1339"/>
      <c r="CY25" s="1339"/>
      <c r="CZ25" s="1339"/>
      <c r="DA25" s="1339"/>
      <c r="DB25" s="1339"/>
      <c r="DC25" s="1339"/>
      <c r="DD25" s="1339"/>
      <c r="DE25" s="1339"/>
      <c r="DF25" s="1339"/>
      <c r="DG25" s="1339"/>
      <c r="DH25" s="1339"/>
      <c r="DI25" s="1339"/>
      <c r="DJ25" s="1339"/>
      <c r="DK25" s="1339"/>
      <c r="DL25" s="1339"/>
      <c r="DM25" s="1339"/>
      <c r="DN25" s="1339"/>
      <c r="DO25" s="1339"/>
      <c r="DP25" s="1339"/>
      <c r="DQ25" s="1339"/>
      <c r="DR25" s="1339"/>
      <c r="DS25" s="1339"/>
      <c r="DT25" s="1339"/>
      <c r="DU25" s="1339"/>
      <c r="DV25" s="1339"/>
      <c r="DW25" s="1339"/>
      <c r="DX25" s="1339"/>
      <c r="DY25" s="1339"/>
      <c r="DZ25" s="1339"/>
      <c r="EA25" s="1339"/>
      <c r="EB25" s="1339"/>
      <c r="EC25" s="1339"/>
      <c r="ED25" s="1339"/>
      <c r="EE25" s="1339"/>
      <c r="EF25" s="1339"/>
      <c r="EG25" s="1339"/>
      <c r="EH25" s="1339"/>
      <c r="EI25" s="1339"/>
      <c r="EJ25" s="1339"/>
      <c r="EK25" s="1339"/>
      <c r="EL25" s="1339"/>
      <c r="EM25" s="1339"/>
      <c r="EN25" s="1339"/>
      <c r="EO25" s="1339"/>
      <c r="EP25" s="1339"/>
      <c r="EQ25" s="1339"/>
      <c r="ER25" s="1339"/>
      <c r="ES25" s="1339"/>
      <c r="ET25" s="1339"/>
      <c r="EU25" s="1339"/>
      <c r="EV25" s="1339"/>
      <c r="EW25" s="1339"/>
      <c r="EX25" s="1339"/>
      <c r="EY25" s="1339"/>
      <c r="EZ25" s="1339"/>
      <c r="FA25" s="1339"/>
      <c r="FB25" s="1339"/>
      <c r="FC25" s="1339"/>
      <c r="FD25" s="1339"/>
      <c r="FE25" s="1339"/>
      <c r="FF25" s="1339"/>
      <c r="FG25" s="1339"/>
      <c r="FH25" s="1339"/>
      <c r="FI25" s="1339"/>
      <c r="FJ25" s="1339"/>
      <c r="FK25" s="1339"/>
      <c r="FL25" s="1339"/>
      <c r="FM25" s="1339"/>
      <c r="FN25" s="1339"/>
      <c r="FO25" s="1339"/>
      <c r="FP25" s="1339"/>
      <c r="FQ25" s="1339"/>
      <c r="FR25" s="1339"/>
      <c r="FS25" s="1339"/>
      <c r="FT25" s="1339"/>
      <c r="FU25" s="1339"/>
      <c r="FV25" s="1339"/>
      <c r="FW25" s="1339"/>
      <c r="FX25" s="1339"/>
      <c r="FY25" s="1339"/>
      <c r="FZ25" s="1339"/>
      <c r="GA25" s="1339"/>
      <c r="GB25" s="1339"/>
      <c r="GC25" s="1339"/>
      <c r="GD25" s="1339"/>
      <c r="GE25" s="1339"/>
      <c r="GF25" s="1339"/>
      <c r="GG25" s="1339"/>
      <c r="GH25" s="1339"/>
      <c r="GI25" s="1339"/>
      <c r="GJ25" s="1339"/>
      <c r="GK25" s="1339"/>
      <c r="GL25" s="1339"/>
      <c r="GM25" s="1339"/>
      <c r="GN25" s="1339"/>
      <c r="GO25" s="1339"/>
      <c r="GP25" s="1339"/>
      <c r="GQ25" s="1339"/>
      <c r="GR25" s="1339"/>
      <c r="GS25" s="1339"/>
      <c r="GT25" s="1339"/>
      <c r="GU25" s="1339"/>
      <c r="GV25" s="1339"/>
      <c r="GW25" s="1339"/>
      <c r="GX25" s="1339"/>
      <c r="GY25" s="1339"/>
      <c r="GZ25" s="1339"/>
      <c r="HA25" s="1339"/>
      <c r="HB25" s="1339"/>
      <c r="HC25" s="1339"/>
      <c r="HD25" s="1339"/>
      <c r="HE25" s="1339"/>
      <c r="HF25" s="1339"/>
      <c r="HG25" s="1339"/>
      <c r="HH25" s="1339"/>
      <c r="HI25" s="1339"/>
      <c r="HJ25" s="1339"/>
      <c r="HK25" s="1339"/>
      <c r="HL25" s="1339"/>
      <c r="HM25" s="1339"/>
      <c r="HN25" s="1339"/>
      <c r="HO25" s="1339"/>
      <c r="HP25" s="1339"/>
      <c r="HQ25" s="1339"/>
      <c r="HR25" s="1339"/>
      <c r="HS25" s="1339"/>
      <c r="HT25" s="1339"/>
      <c r="HU25" s="1339"/>
      <c r="HV25" s="1339"/>
      <c r="HW25" s="1339"/>
      <c r="HX25" s="1339"/>
      <c r="HY25" s="1339"/>
      <c r="HZ25" s="1339"/>
      <c r="IA25" s="1339"/>
      <c r="IB25" s="1339"/>
      <c r="IC25" s="1339"/>
      <c r="ID25" s="1339"/>
      <c r="IE25" s="1339"/>
      <c r="IF25" s="1339"/>
      <c r="IG25" s="1339"/>
      <c r="IH25" s="1339"/>
      <c r="II25" s="1339"/>
      <c r="IJ25" s="1339"/>
      <c r="IK25" s="1339"/>
    </row>
    <row r="26" spans="1:245">
      <c r="A26" s="1339"/>
      <c r="B26" s="3815"/>
      <c r="C26" s="1376" t="s">
        <v>1293</v>
      </c>
      <c r="D26" s="1835" t="s">
        <v>1247</v>
      </c>
      <c r="E26" s="3348" t="s">
        <v>996</v>
      </c>
      <c r="F26" s="3333">
        <f t="shared" ref="F26:AI26" si="24">ROUND((F25-E25)/E25*100,1)</f>
        <v>-6.2</v>
      </c>
      <c r="G26" s="3140">
        <f t="shared" si="24"/>
        <v>-7.3</v>
      </c>
      <c r="H26" s="3140">
        <f t="shared" si="24"/>
        <v>-13.7</v>
      </c>
      <c r="I26" s="3140">
        <f t="shared" si="24"/>
        <v>-14.8</v>
      </c>
      <c r="J26" s="3140">
        <f t="shared" si="24"/>
        <v>-1.6</v>
      </c>
      <c r="K26" s="3140">
        <f t="shared" si="24"/>
        <v>4.0999999999999996</v>
      </c>
      <c r="L26" s="3140">
        <f t="shared" si="24"/>
        <v>7.4</v>
      </c>
      <c r="M26" s="3140">
        <f t="shared" si="24"/>
        <v>0.7</v>
      </c>
      <c r="N26" s="3140">
        <f t="shared" si="24"/>
        <v>-12.5</v>
      </c>
      <c r="O26" s="3140">
        <f t="shared" si="24"/>
        <v>-0.3</v>
      </c>
      <c r="P26" s="3140">
        <f t="shared" si="24"/>
        <v>1.9</v>
      </c>
      <c r="Q26" s="3140">
        <f t="shared" si="24"/>
        <v>-5.6</v>
      </c>
      <c r="R26" s="3140">
        <f t="shared" si="24"/>
        <v>-6.8</v>
      </c>
      <c r="S26" s="3140">
        <f t="shared" si="24"/>
        <v>4</v>
      </c>
      <c r="T26" s="3140">
        <f t="shared" si="24"/>
        <v>7.3</v>
      </c>
      <c r="U26" s="3140">
        <f t="shared" si="24"/>
        <v>4.2</v>
      </c>
      <c r="V26" s="3140">
        <f t="shared" si="24"/>
        <v>5.7</v>
      </c>
      <c r="W26" s="3140">
        <f t="shared" si="24"/>
        <v>1.7</v>
      </c>
      <c r="X26" s="3140">
        <f t="shared" si="24"/>
        <v>-4.9000000000000004</v>
      </c>
      <c r="Y26" s="3140">
        <f t="shared" si="24"/>
        <v>-9.5</v>
      </c>
      <c r="Z26" s="3140">
        <f t="shared" si="24"/>
        <v>5.3</v>
      </c>
      <c r="AA26" s="3140">
        <f t="shared" si="24"/>
        <v>-2.2000000000000002</v>
      </c>
      <c r="AB26" s="3140">
        <f t="shared" si="24"/>
        <v>-3.8</v>
      </c>
      <c r="AC26" s="3140">
        <f t="shared" si="24"/>
        <v>5.8</v>
      </c>
      <c r="AD26" s="3140">
        <f t="shared" si="24"/>
        <v>3.2</v>
      </c>
      <c r="AE26" s="3140">
        <f t="shared" si="24"/>
        <v>-3.2</v>
      </c>
      <c r="AF26" s="3140">
        <f t="shared" si="24"/>
        <v>-2.9</v>
      </c>
      <c r="AG26" s="3140">
        <f t="shared" si="24"/>
        <v>0.5</v>
      </c>
      <c r="AH26" s="3140">
        <f t="shared" si="24"/>
        <v>8.1</v>
      </c>
      <c r="AI26" s="3141">
        <f t="shared" si="24"/>
        <v>-6.5</v>
      </c>
      <c r="AJ26" s="3000"/>
      <c r="AK26" s="1340"/>
      <c r="AL26" s="1345"/>
      <c r="AM26" s="1339"/>
      <c r="AN26" s="1339"/>
      <c r="AO26" s="1339"/>
      <c r="AP26" s="1339"/>
      <c r="AQ26" s="1339"/>
      <c r="AR26" s="1339"/>
      <c r="AS26" s="1339"/>
      <c r="AT26" s="1339"/>
      <c r="AU26" s="1339"/>
      <c r="AV26" s="1339"/>
      <c r="AW26" s="1339"/>
      <c r="AX26" s="1339"/>
      <c r="AY26" s="1339"/>
      <c r="AZ26" s="1339"/>
      <c r="BA26" s="1339"/>
      <c r="BB26" s="1339"/>
      <c r="BC26" s="1339"/>
      <c r="BD26" s="1339"/>
      <c r="BE26" s="1339"/>
      <c r="BF26" s="1339"/>
      <c r="BG26" s="1339"/>
      <c r="BH26" s="1339"/>
      <c r="BI26" s="1339"/>
      <c r="BJ26" s="1339"/>
      <c r="BK26" s="1339"/>
      <c r="BL26" s="1339"/>
      <c r="BM26" s="1339"/>
      <c r="BN26" s="1339"/>
      <c r="BO26" s="1339"/>
      <c r="BP26" s="1339"/>
      <c r="BQ26" s="1339"/>
      <c r="BR26" s="1339"/>
      <c r="BS26" s="1339"/>
      <c r="BT26" s="1339"/>
      <c r="BU26" s="1339"/>
      <c r="BV26" s="1339"/>
      <c r="BW26" s="1339"/>
      <c r="BX26" s="1339"/>
      <c r="BY26" s="1339"/>
      <c r="BZ26" s="1339"/>
      <c r="CA26" s="1339"/>
      <c r="CB26" s="1339"/>
      <c r="CC26" s="1339"/>
      <c r="CD26" s="1339"/>
      <c r="CE26" s="1339"/>
      <c r="CF26" s="1339"/>
      <c r="CG26" s="1339"/>
      <c r="CH26" s="1339"/>
      <c r="CI26" s="1339"/>
      <c r="CJ26" s="1339"/>
      <c r="CK26" s="1339"/>
      <c r="CL26" s="1339"/>
      <c r="CM26" s="1339"/>
      <c r="CN26" s="1339"/>
      <c r="CO26" s="1339"/>
      <c r="CP26" s="1339"/>
      <c r="CQ26" s="1339"/>
      <c r="CR26" s="1339"/>
      <c r="CS26" s="1339"/>
      <c r="CT26" s="1339"/>
      <c r="CU26" s="1339"/>
      <c r="CV26" s="1339"/>
      <c r="CW26" s="1339"/>
      <c r="CX26" s="1339"/>
      <c r="CY26" s="1339"/>
      <c r="CZ26" s="1339"/>
      <c r="DA26" s="1339"/>
      <c r="DB26" s="1339"/>
      <c r="DC26" s="1339"/>
      <c r="DD26" s="1339"/>
      <c r="DE26" s="1339"/>
      <c r="DF26" s="1339"/>
      <c r="DG26" s="1339"/>
      <c r="DH26" s="1339"/>
      <c r="DI26" s="1339"/>
      <c r="DJ26" s="1339"/>
      <c r="DK26" s="1339"/>
      <c r="DL26" s="1339"/>
      <c r="DM26" s="1339"/>
      <c r="DN26" s="1339"/>
      <c r="DO26" s="1339"/>
      <c r="DP26" s="1339"/>
      <c r="DQ26" s="1339"/>
      <c r="DR26" s="1339"/>
      <c r="DS26" s="1339"/>
      <c r="DT26" s="1339"/>
      <c r="DU26" s="1339"/>
      <c r="DV26" s="1339"/>
      <c r="DW26" s="1339"/>
      <c r="DX26" s="1339"/>
      <c r="DY26" s="1339"/>
      <c r="DZ26" s="1339"/>
      <c r="EA26" s="1339"/>
      <c r="EB26" s="1339"/>
      <c r="EC26" s="1339"/>
      <c r="ED26" s="1339"/>
      <c r="EE26" s="1339"/>
      <c r="EF26" s="1339"/>
      <c r="EG26" s="1339"/>
      <c r="EH26" s="1339"/>
      <c r="EI26" s="1339"/>
      <c r="EJ26" s="1339"/>
      <c r="EK26" s="1339"/>
      <c r="EL26" s="1339"/>
      <c r="EM26" s="1339"/>
      <c r="EN26" s="1339"/>
      <c r="EO26" s="1339"/>
      <c r="EP26" s="1339"/>
      <c r="EQ26" s="1339"/>
      <c r="ER26" s="1339"/>
      <c r="ES26" s="1339"/>
      <c r="ET26" s="1339"/>
      <c r="EU26" s="1339"/>
      <c r="EV26" s="1339"/>
      <c r="EW26" s="1339"/>
      <c r="EX26" s="1339"/>
      <c r="EY26" s="1339"/>
      <c r="EZ26" s="1339"/>
      <c r="FA26" s="1339"/>
      <c r="FB26" s="1339"/>
      <c r="FC26" s="1339"/>
      <c r="FD26" s="1339"/>
      <c r="FE26" s="1339"/>
      <c r="FF26" s="1339"/>
      <c r="FG26" s="1339"/>
      <c r="FH26" s="1339"/>
      <c r="FI26" s="1339"/>
      <c r="FJ26" s="1339"/>
      <c r="FK26" s="1339"/>
      <c r="FL26" s="1339"/>
      <c r="FM26" s="1339"/>
      <c r="FN26" s="1339"/>
      <c r="FO26" s="1339"/>
      <c r="FP26" s="1339"/>
      <c r="FQ26" s="1339"/>
      <c r="FR26" s="1339"/>
      <c r="FS26" s="1339"/>
      <c r="FT26" s="1339"/>
      <c r="FU26" s="1339"/>
      <c r="FV26" s="1339"/>
      <c r="FW26" s="1339"/>
      <c r="FX26" s="1339"/>
      <c r="FY26" s="1339"/>
      <c r="FZ26" s="1339"/>
      <c r="GA26" s="1339"/>
      <c r="GB26" s="1339"/>
      <c r="GC26" s="1339"/>
      <c r="GD26" s="1339"/>
      <c r="GE26" s="1339"/>
      <c r="GF26" s="1339"/>
      <c r="GG26" s="1339"/>
      <c r="GH26" s="1339"/>
      <c r="GI26" s="1339"/>
      <c r="GJ26" s="1339"/>
      <c r="GK26" s="1339"/>
      <c r="GL26" s="1339"/>
      <c r="GM26" s="1339"/>
      <c r="GN26" s="1339"/>
      <c r="GO26" s="1339"/>
      <c r="GP26" s="1339"/>
      <c r="GQ26" s="1339"/>
      <c r="GR26" s="1339"/>
      <c r="GS26" s="1339"/>
      <c r="GT26" s="1339"/>
      <c r="GU26" s="1339"/>
      <c r="GV26" s="1339"/>
      <c r="GW26" s="1339"/>
      <c r="GX26" s="1339"/>
      <c r="GY26" s="1339"/>
      <c r="GZ26" s="1339"/>
      <c r="HA26" s="1339"/>
      <c r="HB26" s="1339"/>
      <c r="HC26" s="1339"/>
      <c r="HD26" s="1339"/>
      <c r="HE26" s="1339"/>
      <c r="HF26" s="1339"/>
      <c r="HG26" s="1339"/>
      <c r="HH26" s="1339"/>
      <c r="HI26" s="1339"/>
      <c r="HJ26" s="1339"/>
      <c r="HK26" s="1339"/>
      <c r="HL26" s="1339"/>
      <c r="HM26" s="1339"/>
      <c r="HN26" s="1339"/>
      <c r="HO26" s="1339"/>
      <c r="HP26" s="1339"/>
      <c r="HQ26" s="1339"/>
      <c r="HR26" s="1339"/>
      <c r="HS26" s="1339"/>
      <c r="HT26" s="1339"/>
      <c r="HU26" s="1339"/>
      <c r="HV26" s="1339"/>
      <c r="HW26" s="1339"/>
      <c r="HX26" s="1339"/>
      <c r="HY26" s="1339"/>
      <c r="HZ26" s="1339"/>
      <c r="IA26" s="1339"/>
      <c r="IB26" s="1339"/>
      <c r="IC26" s="1339"/>
      <c r="ID26" s="1339"/>
      <c r="IE26" s="1339"/>
      <c r="IF26" s="1339"/>
      <c r="IG26" s="1339"/>
      <c r="IH26" s="1339"/>
      <c r="II26" s="1339"/>
      <c r="IJ26" s="1339"/>
      <c r="IK26" s="1339"/>
    </row>
    <row r="27" spans="1:245">
      <c r="A27" s="1339"/>
      <c r="B27" s="3815"/>
      <c r="C27" s="725" t="s">
        <v>1294</v>
      </c>
      <c r="D27" s="1834" t="s">
        <v>1257</v>
      </c>
      <c r="E27" s="3349">
        <v>103.05</v>
      </c>
      <c r="F27" s="3302">
        <v>104.10000000000001</v>
      </c>
      <c r="G27" s="3302">
        <v>107.22500000000001</v>
      </c>
      <c r="H27" s="3302">
        <v>108.40833333333335</v>
      </c>
      <c r="I27" s="3302">
        <v>107.08333333333331</v>
      </c>
      <c r="J27" s="3302">
        <v>104.43333333333334</v>
      </c>
      <c r="K27" s="3302">
        <v>101.55000000000001</v>
      </c>
      <c r="L27" s="3302">
        <v>99.591666666666654</v>
      </c>
      <c r="M27" s="3302">
        <v>99.274999999999991</v>
      </c>
      <c r="N27" s="3302">
        <v>98.266666666666652</v>
      </c>
      <c r="O27" s="1414">
        <v>98.558333333333337</v>
      </c>
      <c r="P27" s="1414">
        <v>95.933333333333323</v>
      </c>
      <c r="Q27" s="1414">
        <v>93.550000000000011</v>
      </c>
      <c r="R27" s="1414">
        <v>92.416666666666671</v>
      </c>
      <c r="S27" s="1388">
        <v>90.041666666666671</v>
      </c>
      <c r="T27" s="3139">
        <v>90.016666666666666</v>
      </c>
      <c r="U27" s="1414">
        <v>90.550000000000011</v>
      </c>
      <c r="V27" s="1414">
        <v>90.866666666666674</v>
      </c>
      <c r="W27" s="1414">
        <v>94.183333333333323</v>
      </c>
      <c r="X27" s="1414">
        <v>97.241666666666674</v>
      </c>
      <c r="Y27" s="1414">
        <v>98.5</v>
      </c>
      <c r="Z27" s="1414">
        <v>98.708333333333357</v>
      </c>
      <c r="AA27" s="1414">
        <v>99.558333333333337</v>
      </c>
      <c r="AB27" s="1414">
        <v>98.933333333333337</v>
      </c>
      <c r="AC27" s="1415">
        <v>99.358333333333334</v>
      </c>
      <c r="AD27" s="1415">
        <v>99.491666666666674</v>
      </c>
      <c r="AE27" s="3299">
        <v>100.23333333333335</v>
      </c>
      <c r="AF27" s="3299">
        <v>100.38333333333333</v>
      </c>
      <c r="AG27" s="3299">
        <v>100.06666666666666</v>
      </c>
      <c r="AH27" s="3300">
        <v>99.883333333333326</v>
      </c>
      <c r="AI27" s="3710">
        <v>100.61666666666667</v>
      </c>
      <c r="AJ27" s="3000"/>
      <c r="AK27" s="1340"/>
      <c r="AL27" s="1345"/>
      <c r="AM27" s="1339"/>
      <c r="AN27" s="1339"/>
      <c r="AO27" s="1339"/>
      <c r="AP27" s="1339"/>
      <c r="AQ27" s="1339"/>
      <c r="AR27" s="1339"/>
      <c r="AS27" s="1339"/>
      <c r="AT27" s="1339"/>
      <c r="AU27" s="1339"/>
      <c r="AV27" s="1339"/>
      <c r="AW27" s="1339"/>
      <c r="AX27" s="1339"/>
      <c r="AY27" s="1339"/>
      <c r="AZ27" s="1339"/>
      <c r="BA27" s="1339"/>
      <c r="BB27" s="1339"/>
      <c r="BC27" s="1339"/>
      <c r="BD27" s="1339"/>
      <c r="BE27" s="1339"/>
      <c r="BF27" s="1339"/>
      <c r="BG27" s="1339"/>
      <c r="BH27" s="1339"/>
      <c r="BI27" s="1339"/>
      <c r="BJ27" s="1339"/>
      <c r="BK27" s="1339"/>
      <c r="BL27" s="1339"/>
      <c r="BM27" s="1339"/>
      <c r="BN27" s="1339"/>
      <c r="BO27" s="1339"/>
      <c r="BP27" s="1339"/>
      <c r="BQ27" s="1339"/>
      <c r="BR27" s="1339"/>
      <c r="BS27" s="1339"/>
      <c r="BT27" s="1339"/>
      <c r="BU27" s="1339"/>
      <c r="BV27" s="1339"/>
      <c r="BW27" s="1339"/>
      <c r="BX27" s="1339"/>
      <c r="BY27" s="1339"/>
      <c r="BZ27" s="1339"/>
      <c r="CA27" s="1339"/>
      <c r="CB27" s="1339"/>
      <c r="CC27" s="1339"/>
      <c r="CD27" s="1339"/>
      <c r="CE27" s="1339"/>
      <c r="CF27" s="1339"/>
      <c r="CG27" s="1339"/>
      <c r="CH27" s="1339"/>
      <c r="CI27" s="1339"/>
      <c r="CJ27" s="1339"/>
      <c r="CK27" s="1339"/>
      <c r="CL27" s="1339"/>
      <c r="CM27" s="1339"/>
      <c r="CN27" s="1339"/>
      <c r="CO27" s="1339"/>
      <c r="CP27" s="1339"/>
      <c r="CQ27" s="1339"/>
      <c r="CR27" s="1339"/>
      <c r="CS27" s="1339"/>
      <c r="CT27" s="1339"/>
      <c r="CU27" s="1339"/>
      <c r="CV27" s="1339"/>
      <c r="CW27" s="1339"/>
      <c r="CX27" s="1339"/>
      <c r="CY27" s="1339"/>
      <c r="CZ27" s="1339"/>
      <c r="DA27" s="1339"/>
      <c r="DB27" s="1339"/>
      <c r="DC27" s="1339"/>
      <c r="DD27" s="1339"/>
      <c r="DE27" s="1339"/>
      <c r="DF27" s="1339"/>
      <c r="DG27" s="1339"/>
      <c r="DH27" s="1339"/>
      <c r="DI27" s="1339"/>
      <c r="DJ27" s="1339"/>
      <c r="DK27" s="1339"/>
      <c r="DL27" s="1339"/>
      <c r="DM27" s="1339"/>
      <c r="DN27" s="1339"/>
      <c r="DO27" s="1339"/>
      <c r="DP27" s="1339"/>
      <c r="DQ27" s="1339"/>
      <c r="DR27" s="1339"/>
      <c r="DS27" s="1339"/>
      <c r="DT27" s="1339"/>
      <c r="DU27" s="1339"/>
      <c r="DV27" s="1339"/>
      <c r="DW27" s="1339"/>
      <c r="DX27" s="1339"/>
      <c r="DY27" s="1339"/>
      <c r="DZ27" s="1339"/>
      <c r="EA27" s="1339"/>
      <c r="EB27" s="1339"/>
      <c r="EC27" s="1339"/>
      <c r="ED27" s="1339"/>
      <c r="EE27" s="1339"/>
      <c r="EF27" s="1339"/>
      <c r="EG27" s="1339"/>
      <c r="EH27" s="1339"/>
      <c r="EI27" s="1339"/>
      <c r="EJ27" s="1339"/>
      <c r="EK27" s="1339"/>
      <c r="EL27" s="1339"/>
      <c r="EM27" s="1339"/>
      <c r="EN27" s="1339"/>
      <c r="EO27" s="1339"/>
      <c r="EP27" s="1339"/>
      <c r="EQ27" s="1339"/>
      <c r="ER27" s="1339"/>
      <c r="ES27" s="1339"/>
      <c r="ET27" s="1339"/>
      <c r="EU27" s="1339"/>
      <c r="EV27" s="1339"/>
      <c r="EW27" s="1339"/>
      <c r="EX27" s="1339"/>
      <c r="EY27" s="1339"/>
      <c r="EZ27" s="1339"/>
      <c r="FA27" s="1339"/>
      <c r="FB27" s="1339"/>
      <c r="FC27" s="1339"/>
      <c r="FD27" s="1339"/>
      <c r="FE27" s="1339"/>
      <c r="FF27" s="1339"/>
      <c r="FG27" s="1339"/>
      <c r="FH27" s="1339"/>
      <c r="FI27" s="1339"/>
      <c r="FJ27" s="1339"/>
      <c r="FK27" s="1339"/>
      <c r="FL27" s="1339"/>
      <c r="FM27" s="1339"/>
      <c r="FN27" s="1339"/>
      <c r="FO27" s="1339"/>
      <c r="FP27" s="1339"/>
      <c r="FQ27" s="1339"/>
      <c r="FR27" s="1339"/>
      <c r="FS27" s="1339"/>
      <c r="FT27" s="1339"/>
      <c r="FU27" s="1339"/>
      <c r="FV27" s="1339"/>
      <c r="FW27" s="1339"/>
      <c r="FX27" s="1339"/>
      <c r="FY27" s="1339"/>
      <c r="FZ27" s="1339"/>
      <c r="GA27" s="1339"/>
      <c r="GB27" s="1339"/>
      <c r="GC27" s="1339"/>
      <c r="GD27" s="1339"/>
      <c r="GE27" s="1339"/>
      <c r="GF27" s="1339"/>
      <c r="GG27" s="1339"/>
      <c r="GH27" s="1339"/>
      <c r="GI27" s="1339"/>
      <c r="GJ27" s="1339"/>
      <c r="GK27" s="1339"/>
      <c r="GL27" s="1339"/>
      <c r="GM27" s="1339"/>
      <c r="GN27" s="1339"/>
      <c r="GO27" s="1339"/>
      <c r="GP27" s="1339"/>
      <c r="GQ27" s="1339"/>
      <c r="GR27" s="1339"/>
      <c r="GS27" s="1339"/>
      <c r="GT27" s="1339"/>
      <c r="GU27" s="1339"/>
      <c r="GV27" s="1339"/>
      <c r="GW27" s="1339"/>
      <c r="GX27" s="1339"/>
      <c r="GY27" s="1339"/>
      <c r="GZ27" s="1339"/>
      <c r="HA27" s="1339"/>
      <c r="HB27" s="1339"/>
      <c r="HC27" s="1339"/>
      <c r="HD27" s="1339"/>
      <c r="HE27" s="1339"/>
      <c r="HF27" s="1339"/>
      <c r="HG27" s="1339"/>
      <c r="HH27" s="1339"/>
      <c r="HI27" s="1339"/>
      <c r="HJ27" s="1339"/>
      <c r="HK27" s="1339"/>
      <c r="HL27" s="1339"/>
      <c r="HM27" s="1339"/>
      <c r="HN27" s="1339"/>
      <c r="HO27" s="1339"/>
      <c r="HP27" s="1339"/>
      <c r="HQ27" s="1339"/>
      <c r="HR27" s="1339"/>
      <c r="HS27" s="1339"/>
      <c r="HT27" s="1339"/>
      <c r="HU27" s="1339"/>
      <c r="HV27" s="1339"/>
      <c r="HW27" s="1339"/>
      <c r="HX27" s="1339"/>
      <c r="HY27" s="1339"/>
      <c r="HZ27" s="1339"/>
      <c r="IA27" s="1339"/>
      <c r="IB27" s="1339"/>
      <c r="IC27" s="1339"/>
      <c r="ID27" s="1339"/>
      <c r="IE27" s="1339"/>
      <c r="IF27" s="1339"/>
      <c r="IG27" s="1339"/>
      <c r="IH27" s="1339"/>
      <c r="II27" s="1339"/>
      <c r="IJ27" s="1339"/>
      <c r="IK27" s="1339"/>
    </row>
    <row r="28" spans="1:245">
      <c r="A28" s="1339"/>
      <c r="B28" s="3815"/>
      <c r="C28" s="725"/>
      <c r="D28" s="1835" t="s">
        <v>1247</v>
      </c>
      <c r="E28" s="3348" t="s">
        <v>996</v>
      </c>
      <c r="F28" s="3333">
        <f t="shared" ref="F28:AI28" si="25">ROUND((F27-E27)/E27*100,1)</f>
        <v>1</v>
      </c>
      <c r="G28" s="3140">
        <f t="shared" si="25"/>
        <v>3</v>
      </c>
      <c r="H28" s="3140">
        <f t="shared" si="25"/>
        <v>1.1000000000000001</v>
      </c>
      <c r="I28" s="3140">
        <f t="shared" si="25"/>
        <v>-1.2</v>
      </c>
      <c r="J28" s="3140">
        <f t="shared" si="25"/>
        <v>-2.5</v>
      </c>
      <c r="K28" s="3140">
        <f t="shared" si="25"/>
        <v>-2.8</v>
      </c>
      <c r="L28" s="3140">
        <f t="shared" si="25"/>
        <v>-1.9</v>
      </c>
      <c r="M28" s="3140">
        <f t="shared" si="25"/>
        <v>-0.3</v>
      </c>
      <c r="N28" s="3140">
        <f t="shared" si="25"/>
        <v>-1</v>
      </c>
      <c r="O28" s="3140">
        <f t="shared" si="25"/>
        <v>0.3</v>
      </c>
      <c r="P28" s="3140">
        <f t="shared" si="25"/>
        <v>-2.7</v>
      </c>
      <c r="Q28" s="3140">
        <f t="shared" si="25"/>
        <v>-2.5</v>
      </c>
      <c r="R28" s="3140">
        <f t="shared" si="25"/>
        <v>-1.2</v>
      </c>
      <c r="S28" s="3140">
        <f t="shared" si="25"/>
        <v>-2.6</v>
      </c>
      <c r="T28" s="3140">
        <f t="shared" si="25"/>
        <v>0</v>
      </c>
      <c r="U28" s="3140">
        <f t="shared" si="25"/>
        <v>0.6</v>
      </c>
      <c r="V28" s="3140">
        <f t="shared" si="25"/>
        <v>0.3</v>
      </c>
      <c r="W28" s="3140">
        <f t="shared" si="25"/>
        <v>3.7</v>
      </c>
      <c r="X28" s="3140">
        <f t="shared" si="25"/>
        <v>3.2</v>
      </c>
      <c r="Y28" s="3140">
        <f t="shared" si="25"/>
        <v>1.3</v>
      </c>
      <c r="Z28" s="3140">
        <f t="shared" si="25"/>
        <v>0.2</v>
      </c>
      <c r="AA28" s="3140">
        <f t="shared" si="25"/>
        <v>0.9</v>
      </c>
      <c r="AB28" s="3140">
        <f t="shared" si="25"/>
        <v>-0.6</v>
      </c>
      <c r="AC28" s="3140">
        <f t="shared" si="25"/>
        <v>0.4</v>
      </c>
      <c r="AD28" s="3140">
        <f t="shared" si="25"/>
        <v>0.1</v>
      </c>
      <c r="AE28" s="3140">
        <f t="shared" si="25"/>
        <v>0.7</v>
      </c>
      <c r="AF28" s="3140">
        <f t="shared" si="25"/>
        <v>0.1</v>
      </c>
      <c r="AG28" s="3140">
        <f t="shared" si="25"/>
        <v>-0.3</v>
      </c>
      <c r="AH28" s="3140">
        <f t="shared" si="25"/>
        <v>-0.2</v>
      </c>
      <c r="AI28" s="3141">
        <f t="shared" si="25"/>
        <v>0.7</v>
      </c>
      <c r="AJ28" s="3002" t="s">
        <v>34</v>
      </c>
      <c r="AK28" s="1340"/>
      <c r="AL28" s="1345"/>
      <c r="AM28" s="1339"/>
      <c r="AN28" s="1339"/>
      <c r="AO28" s="1339"/>
      <c r="AP28" s="1339"/>
      <c r="AQ28" s="1339"/>
      <c r="AR28" s="1339"/>
      <c r="AS28" s="1339"/>
      <c r="AT28" s="1339"/>
      <c r="AU28" s="1339"/>
      <c r="AV28" s="1339"/>
      <c r="AW28" s="1339"/>
      <c r="AX28" s="1339"/>
      <c r="AY28" s="1339"/>
      <c r="AZ28" s="1339"/>
      <c r="BA28" s="1339"/>
      <c r="BB28" s="1339"/>
      <c r="BC28" s="1339"/>
      <c r="BD28" s="1339"/>
      <c r="BE28" s="1339"/>
      <c r="BF28" s="1339"/>
      <c r="BG28" s="1339"/>
      <c r="BH28" s="1339"/>
      <c r="BI28" s="1339"/>
      <c r="BJ28" s="1339"/>
      <c r="BK28" s="1339"/>
      <c r="BL28" s="1339"/>
      <c r="BM28" s="1339"/>
      <c r="BN28" s="1339"/>
      <c r="BO28" s="1339"/>
      <c r="BP28" s="1339"/>
      <c r="BQ28" s="1339"/>
      <c r="BR28" s="1339"/>
      <c r="BS28" s="1339"/>
      <c r="BT28" s="1339"/>
      <c r="BU28" s="1339"/>
      <c r="BV28" s="1339"/>
      <c r="BW28" s="1339"/>
      <c r="BX28" s="1339"/>
      <c r="BY28" s="1339"/>
      <c r="BZ28" s="1339"/>
      <c r="CA28" s="1339"/>
      <c r="CB28" s="1339"/>
      <c r="CC28" s="1339"/>
      <c r="CD28" s="1339"/>
      <c r="CE28" s="1339"/>
      <c r="CF28" s="1339"/>
      <c r="CG28" s="1339"/>
      <c r="CH28" s="1339"/>
      <c r="CI28" s="1339"/>
      <c r="CJ28" s="1339"/>
      <c r="CK28" s="1339"/>
      <c r="CL28" s="1339"/>
      <c r="CM28" s="1339"/>
      <c r="CN28" s="1339"/>
      <c r="CO28" s="1339"/>
      <c r="CP28" s="1339"/>
      <c r="CQ28" s="1339"/>
      <c r="CR28" s="1339"/>
      <c r="CS28" s="1339"/>
      <c r="CT28" s="1339"/>
      <c r="CU28" s="1339"/>
      <c r="CV28" s="1339"/>
      <c r="CW28" s="1339"/>
      <c r="CX28" s="1339"/>
      <c r="CY28" s="1339"/>
      <c r="CZ28" s="1339"/>
      <c r="DA28" s="1339"/>
      <c r="DB28" s="1339"/>
      <c r="DC28" s="1339"/>
      <c r="DD28" s="1339"/>
      <c r="DE28" s="1339"/>
      <c r="DF28" s="1339"/>
      <c r="DG28" s="1339"/>
      <c r="DH28" s="1339"/>
      <c r="DI28" s="1339"/>
      <c r="DJ28" s="1339"/>
      <c r="DK28" s="1339"/>
      <c r="DL28" s="1339"/>
      <c r="DM28" s="1339"/>
      <c r="DN28" s="1339"/>
      <c r="DO28" s="1339"/>
      <c r="DP28" s="1339"/>
      <c r="DQ28" s="1339"/>
      <c r="DR28" s="1339"/>
      <c r="DS28" s="1339"/>
      <c r="DT28" s="1339"/>
      <c r="DU28" s="1339"/>
      <c r="DV28" s="1339"/>
      <c r="DW28" s="1339"/>
      <c r="DX28" s="1339"/>
      <c r="DY28" s="1339"/>
      <c r="DZ28" s="1339"/>
      <c r="EA28" s="1339"/>
      <c r="EB28" s="1339"/>
      <c r="EC28" s="1339"/>
      <c r="ED28" s="1339"/>
      <c r="EE28" s="1339"/>
      <c r="EF28" s="1339"/>
      <c r="EG28" s="1339"/>
      <c r="EH28" s="1339"/>
      <c r="EI28" s="1339"/>
      <c r="EJ28" s="1339"/>
      <c r="EK28" s="1339"/>
      <c r="EL28" s="1339"/>
      <c r="EM28" s="1339"/>
      <c r="EN28" s="1339"/>
      <c r="EO28" s="1339"/>
      <c r="EP28" s="1339"/>
      <c r="EQ28" s="1339"/>
      <c r="ER28" s="1339"/>
      <c r="ES28" s="1339"/>
      <c r="ET28" s="1339"/>
      <c r="EU28" s="1339"/>
      <c r="EV28" s="1339"/>
      <c r="EW28" s="1339"/>
      <c r="EX28" s="1339"/>
      <c r="EY28" s="1339"/>
      <c r="EZ28" s="1339"/>
      <c r="FA28" s="1339"/>
      <c r="FB28" s="1339"/>
      <c r="FC28" s="1339"/>
      <c r="FD28" s="1339"/>
      <c r="FE28" s="1339"/>
      <c r="FF28" s="1339"/>
      <c r="FG28" s="1339"/>
      <c r="FH28" s="1339"/>
      <c r="FI28" s="1339"/>
      <c r="FJ28" s="1339"/>
      <c r="FK28" s="1339"/>
      <c r="FL28" s="1339"/>
      <c r="FM28" s="1339"/>
      <c r="FN28" s="1339"/>
      <c r="FO28" s="1339"/>
      <c r="FP28" s="1339"/>
      <c r="FQ28" s="1339"/>
      <c r="FR28" s="1339"/>
      <c r="FS28" s="1339"/>
      <c r="FT28" s="1339"/>
      <c r="FU28" s="1339"/>
      <c r="FV28" s="1339"/>
      <c r="FW28" s="1339"/>
      <c r="FX28" s="1339"/>
      <c r="FY28" s="1339"/>
      <c r="FZ28" s="1339"/>
      <c r="GA28" s="1339"/>
      <c r="GB28" s="1339"/>
      <c r="GC28" s="1339"/>
      <c r="GD28" s="1339"/>
      <c r="GE28" s="1339"/>
      <c r="GF28" s="1339"/>
      <c r="GG28" s="1339"/>
      <c r="GH28" s="1339"/>
      <c r="GI28" s="1339"/>
      <c r="GJ28" s="1339"/>
      <c r="GK28" s="1339"/>
      <c r="GL28" s="1339"/>
      <c r="GM28" s="1339"/>
      <c r="GN28" s="1339"/>
      <c r="GO28" s="1339"/>
      <c r="GP28" s="1339"/>
      <c r="GQ28" s="1339"/>
      <c r="GR28" s="1339"/>
      <c r="GS28" s="1339"/>
      <c r="GT28" s="1339"/>
      <c r="GU28" s="1339"/>
      <c r="GV28" s="1339"/>
      <c r="GW28" s="1339"/>
      <c r="GX28" s="1339"/>
      <c r="GY28" s="1339"/>
      <c r="GZ28" s="1339"/>
      <c r="HA28" s="1339"/>
      <c r="HB28" s="1339"/>
      <c r="HC28" s="1339"/>
      <c r="HD28" s="1339"/>
      <c r="HE28" s="1339"/>
      <c r="HF28" s="1339"/>
      <c r="HG28" s="1339"/>
      <c r="HH28" s="1339"/>
      <c r="HI28" s="1339"/>
      <c r="HJ28" s="1339"/>
      <c r="HK28" s="1339"/>
      <c r="HL28" s="1339"/>
      <c r="HM28" s="1339"/>
      <c r="HN28" s="1339"/>
      <c r="HO28" s="1339"/>
      <c r="HP28" s="1339"/>
      <c r="HQ28" s="1339"/>
      <c r="HR28" s="1339"/>
      <c r="HS28" s="1339"/>
      <c r="HT28" s="1339"/>
      <c r="HU28" s="1339"/>
      <c r="HV28" s="1339"/>
      <c r="HW28" s="1339"/>
      <c r="HX28" s="1339"/>
      <c r="HY28" s="1339"/>
      <c r="HZ28" s="1339"/>
      <c r="IA28" s="1339"/>
      <c r="IB28" s="1339"/>
      <c r="IC28" s="1339"/>
      <c r="ID28" s="1339"/>
      <c r="IE28" s="1339"/>
      <c r="IF28" s="1339"/>
      <c r="IG28" s="1339"/>
      <c r="IH28" s="1339"/>
      <c r="II28" s="1339"/>
      <c r="IJ28" s="1339"/>
      <c r="IK28" s="1339"/>
    </row>
    <row r="29" spans="1:245">
      <c r="A29" s="1339"/>
      <c r="B29" s="3815"/>
      <c r="C29" s="725" t="s">
        <v>1295</v>
      </c>
      <c r="D29" s="1835" t="s">
        <v>1296</v>
      </c>
      <c r="E29" s="3711">
        <v>1.65</v>
      </c>
      <c r="F29" s="3712">
        <v>1.84</v>
      </c>
      <c r="G29" s="3712">
        <v>1.62</v>
      </c>
      <c r="H29" s="3712">
        <v>1.1499999999999999</v>
      </c>
      <c r="I29" s="3712">
        <v>0.85</v>
      </c>
      <c r="J29" s="3712">
        <v>0.81</v>
      </c>
      <c r="K29" s="3712">
        <v>1.01</v>
      </c>
      <c r="L29" s="3713">
        <v>1.0900000000000001</v>
      </c>
      <c r="M29" s="3713">
        <v>0.91</v>
      </c>
      <c r="N29" s="3713">
        <v>0.66</v>
      </c>
      <c r="O29" s="3714">
        <v>0.67</v>
      </c>
      <c r="P29" s="3715">
        <v>0.8</v>
      </c>
      <c r="Q29" s="3716">
        <v>0.74</v>
      </c>
      <c r="R29" s="3716">
        <v>0.75</v>
      </c>
      <c r="S29" s="3717">
        <v>0.9</v>
      </c>
      <c r="T29" s="3717">
        <v>1.17</v>
      </c>
      <c r="U29" s="3717">
        <v>1.3</v>
      </c>
      <c r="V29" s="3717">
        <v>1.4</v>
      </c>
      <c r="W29" s="3717">
        <v>1.34</v>
      </c>
      <c r="X29" s="3718">
        <v>1.01</v>
      </c>
      <c r="Y29" s="3718">
        <v>0.77</v>
      </c>
      <c r="Z29" s="3718">
        <v>0.9</v>
      </c>
      <c r="AA29" s="3718">
        <v>1.01</v>
      </c>
      <c r="AB29" s="3718">
        <v>1.1399999999999999</v>
      </c>
      <c r="AC29" s="3718">
        <v>1.26</v>
      </c>
      <c r="AD29" s="3718">
        <v>1.41</v>
      </c>
      <c r="AE29" s="3718">
        <v>1.56</v>
      </c>
      <c r="AF29" s="3718">
        <v>1.79</v>
      </c>
      <c r="AG29" s="3719">
        <v>1.98</v>
      </c>
      <c r="AH29" s="3718">
        <v>2.1800000000000002</v>
      </c>
      <c r="AI29" s="3720">
        <v>2.1</v>
      </c>
      <c r="AJ29" s="3003" t="s">
        <v>1596</v>
      </c>
      <c r="AK29" s="1340"/>
      <c r="AL29" s="1345" t="s">
        <v>1597</v>
      </c>
      <c r="AM29" s="1339"/>
      <c r="AN29" s="1339"/>
      <c r="AO29" s="3389"/>
      <c r="AP29" s="3389"/>
      <c r="AQ29" s="1339"/>
      <c r="AR29" s="1339"/>
      <c r="AS29" s="1339"/>
      <c r="AT29" s="1339"/>
      <c r="AU29" s="1339"/>
      <c r="AV29" s="1339"/>
      <c r="AW29" s="1339"/>
      <c r="AX29" s="1339"/>
      <c r="AY29" s="1339"/>
      <c r="AZ29" s="1339"/>
      <c r="BA29" s="1339"/>
      <c r="BB29" s="1339"/>
      <c r="BC29" s="1339"/>
      <c r="BD29" s="1339"/>
      <c r="BE29" s="1339"/>
      <c r="BF29" s="1339"/>
      <c r="BG29" s="1339"/>
      <c r="BH29" s="1339"/>
      <c r="BI29" s="1339"/>
      <c r="BJ29" s="1339"/>
      <c r="BK29" s="1339"/>
      <c r="BL29" s="1339"/>
      <c r="BM29" s="1339"/>
      <c r="BN29" s="1339"/>
      <c r="BO29" s="1339"/>
      <c r="BP29" s="1339"/>
      <c r="BQ29" s="1339"/>
      <c r="BR29" s="1339"/>
      <c r="BS29" s="1339"/>
      <c r="BT29" s="1339"/>
      <c r="BU29" s="1339"/>
      <c r="BV29" s="1339"/>
      <c r="BW29" s="1339"/>
      <c r="BX29" s="1339"/>
      <c r="BY29" s="1339"/>
      <c r="BZ29" s="1339"/>
      <c r="CA29" s="1339"/>
      <c r="CB29" s="1339"/>
      <c r="CC29" s="1339"/>
      <c r="CD29" s="1339"/>
      <c r="CE29" s="1339"/>
      <c r="CF29" s="1339"/>
      <c r="CG29" s="1339"/>
      <c r="CH29" s="1339"/>
      <c r="CI29" s="1339"/>
      <c r="CJ29" s="1339"/>
      <c r="CK29" s="1339"/>
      <c r="CL29" s="1339"/>
      <c r="CM29" s="1339"/>
      <c r="CN29" s="1339"/>
      <c r="CO29" s="1339"/>
      <c r="CP29" s="1339"/>
      <c r="CQ29" s="1339"/>
      <c r="CR29" s="1339"/>
      <c r="CS29" s="1339"/>
      <c r="CT29" s="1339"/>
      <c r="CU29" s="1339"/>
      <c r="CV29" s="1339"/>
      <c r="CW29" s="1339"/>
      <c r="CX29" s="1339"/>
      <c r="CY29" s="1339"/>
      <c r="CZ29" s="1339"/>
      <c r="DA29" s="1339"/>
      <c r="DB29" s="1339"/>
      <c r="DC29" s="1339"/>
      <c r="DD29" s="1339"/>
      <c r="DE29" s="1339"/>
      <c r="DF29" s="1339"/>
      <c r="DG29" s="1339"/>
      <c r="DH29" s="1339"/>
      <c r="DI29" s="1339"/>
      <c r="DJ29" s="1339"/>
      <c r="DK29" s="1339"/>
      <c r="DL29" s="1339"/>
      <c r="DM29" s="1339"/>
      <c r="DN29" s="1339"/>
      <c r="DO29" s="1339"/>
      <c r="DP29" s="1339"/>
      <c r="DQ29" s="1339"/>
      <c r="DR29" s="1339"/>
      <c r="DS29" s="1339"/>
      <c r="DT29" s="1339"/>
      <c r="DU29" s="1339"/>
      <c r="DV29" s="1339"/>
      <c r="DW29" s="1339"/>
      <c r="DX29" s="1339"/>
      <c r="DY29" s="1339"/>
      <c r="DZ29" s="1339"/>
      <c r="EA29" s="1339"/>
      <c r="EB29" s="1339"/>
      <c r="EC29" s="1339"/>
      <c r="ED29" s="1339"/>
      <c r="EE29" s="1339"/>
      <c r="EF29" s="1339"/>
      <c r="EG29" s="1339"/>
      <c r="EH29" s="1339"/>
      <c r="EI29" s="1339"/>
      <c r="EJ29" s="1339"/>
      <c r="EK29" s="1339"/>
      <c r="EL29" s="1339"/>
      <c r="EM29" s="1339"/>
      <c r="EN29" s="1339"/>
      <c r="EO29" s="1339"/>
      <c r="EP29" s="1339"/>
      <c r="EQ29" s="1339"/>
      <c r="ER29" s="1339"/>
      <c r="ES29" s="1339"/>
      <c r="ET29" s="1339"/>
      <c r="EU29" s="1339"/>
      <c r="EV29" s="1339"/>
      <c r="EW29" s="1339"/>
      <c r="EX29" s="1339"/>
      <c r="EY29" s="1339"/>
      <c r="EZ29" s="1339"/>
      <c r="FA29" s="1339"/>
      <c r="FB29" s="1339"/>
      <c r="FC29" s="1339"/>
      <c r="FD29" s="1339"/>
      <c r="FE29" s="1339"/>
      <c r="FF29" s="1339"/>
      <c r="FG29" s="1339"/>
      <c r="FH29" s="1339"/>
      <c r="FI29" s="1339"/>
      <c r="FJ29" s="1339"/>
      <c r="FK29" s="1339"/>
      <c r="FL29" s="1339"/>
      <c r="FM29" s="1339"/>
      <c r="FN29" s="1339"/>
      <c r="FO29" s="1339"/>
      <c r="FP29" s="1339"/>
      <c r="FQ29" s="1339"/>
      <c r="FR29" s="1339"/>
      <c r="FS29" s="1339"/>
      <c r="FT29" s="1339"/>
      <c r="FU29" s="1339"/>
      <c r="FV29" s="1339"/>
      <c r="FW29" s="1339"/>
      <c r="FX29" s="1339"/>
      <c r="FY29" s="1339"/>
      <c r="FZ29" s="1339"/>
      <c r="GA29" s="1339"/>
      <c r="GB29" s="1339"/>
      <c r="GC29" s="1339"/>
      <c r="GD29" s="1339"/>
      <c r="GE29" s="1339"/>
      <c r="GF29" s="1339"/>
      <c r="GG29" s="1339"/>
      <c r="GH29" s="1339"/>
      <c r="GI29" s="1339"/>
      <c r="GJ29" s="1339"/>
      <c r="GK29" s="1339"/>
      <c r="GL29" s="1339"/>
      <c r="GM29" s="1339"/>
      <c r="GN29" s="1339"/>
      <c r="GO29" s="1339"/>
      <c r="GP29" s="1339"/>
      <c r="GQ29" s="1339"/>
      <c r="GR29" s="1339"/>
      <c r="GS29" s="1339"/>
      <c r="GT29" s="1339"/>
      <c r="GU29" s="1339"/>
      <c r="GV29" s="1339"/>
      <c r="GW29" s="1339"/>
      <c r="GX29" s="1339"/>
      <c r="GY29" s="1339"/>
      <c r="GZ29" s="1339"/>
      <c r="HA29" s="1339"/>
      <c r="HB29" s="1339"/>
      <c r="HC29" s="1339"/>
      <c r="HD29" s="1339"/>
      <c r="HE29" s="1339"/>
      <c r="HF29" s="1339"/>
      <c r="HG29" s="1339"/>
      <c r="HH29" s="1339"/>
      <c r="HI29" s="1339"/>
      <c r="HJ29" s="1339"/>
      <c r="HK29" s="1339"/>
      <c r="HL29" s="1339"/>
      <c r="HM29" s="1339"/>
      <c r="HN29" s="1339"/>
      <c r="HO29" s="1339"/>
      <c r="HP29" s="1339"/>
      <c r="HQ29" s="1339"/>
      <c r="HR29" s="1339"/>
      <c r="HS29" s="1339"/>
      <c r="HT29" s="1339"/>
      <c r="HU29" s="1339"/>
      <c r="HV29" s="1339"/>
      <c r="HW29" s="1339"/>
      <c r="HX29" s="1339"/>
      <c r="HY29" s="1339"/>
      <c r="HZ29" s="1339"/>
      <c r="IA29" s="1339"/>
      <c r="IB29" s="1339"/>
      <c r="IC29" s="1339"/>
      <c r="ID29" s="1339"/>
      <c r="IE29" s="1339"/>
      <c r="IF29" s="1339"/>
      <c r="IG29" s="1339"/>
      <c r="IH29" s="1339"/>
      <c r="II29" s="1339"/>
      <c r="IJ29" s="1339"/>
      <c r="IK29" s="1339"/>
    </row>
    <row r="30" spans="1:245">
      <c r="A30" s="1339"/>
      <c r="B30" s="3815"/>
      <c r="C30" s="725" t="s">
        <v>1297</v>
      </c>
      <c r="D30" s="1835" t="s">
        <v>1296</v>
      </c>
      <c r="E30" s="3721">
        <v>0.99</v>
      </c>
      <c r="F30" s="3722">
        <v>1.1100000000000001</v>
      </c>
      <c r="G30" s="3722">
        <v>1.01</v>
      </c>
      <c r="H30" s="3722">
        <v>0.71</v>
      </c>
      <c r="I30" s="3722">
        <v>0.5</v>
      </c>
      <c r="J30" s="3722">
        <v>0.46</v>
      </c>
      <c r="K30" s="3722">
        <v>0.5</v>
      </c>
      <c r="L30" s="3712">
        <v>0.62</v>
      </c>
      <c r="M30" s="3712">
        <v>0.54</v>
      </c>
      <c r="N30" s="3712">
        <v>0.37</v>
      </c>
      <c r="O30" s="3723">
        <v>0.37</v>
      </c>
      <c r="P30" s="3724">
        <v>0.46</v>
      </c>
      <c r="Q30" s="3725">
        <v>0.43</v>
      </c>
      <c r="R30" s="3725">
        <v>0.44</v>
      </c>
      <c r="S30" s="3725">
        <v>0.55000000000000004</v>
      </c>
      <c r="T30" s="3725">
        <v>0.73</v>
      </c>
      <c r="U30" s="3725">
        <v>0.86</v>
      </c>
      <c r="V30" s="3725">
        <v>0.95</v>
      </c>
      <c r="W30" s="3725">
        <v>0.92</v>
      </c>
      <c r="X30" s="3726">
        <v>0.7</v>
      </c>
      <c r="Y30" s="3726">
        <v>0.44</v>
      </c>
      <c r="Z30" s="3726">
        <v>0.53</v>
      </c>
      <c r="AA30" s="3726">
        <v>0.61</v>
      </c>
      <c r="AB30" s="3726">
        <v>0.69</v>
      </c>
      <c r="AC30" s="3726">
        <v>0.79</v>
      </c>
      <c r="AD30" s="3726">
        <v>0.91</v>
      </c>
      <c r="AE30" s="3726">
        <v>1.01</v>
      </c>
      <c r="AF30" s="3726">
        <v>1.17</v>
      </c>
      <c r="AG30" s="3726">
        <v>1.32</v>
      </c>
      <c r="AH30" s="3726">
        <v>1.45</v>
      </c>
      <c r="AI30" s="3727">
        <v>1.38</v>
      </c>
      <c r="AJ30" s="3001" t="s">
        <v>1298</v>
      </c>
      <c r="AK30" s="1340"/>
      <c r="AL30" s="1345" t="s">
        <v>1598</v>
      </c>
      <c r="AM30" s="1339"/>
      <c r="AN30" s="1339"/>
      <c r="AO30" s="3389"/>
      <c r="AP30" s="3389"/>
      <c r="AQ30" s="1339"/>
      <c r="AR30" s="1339"/>
      <c r="AS30" s="1339"/>
      <c r="AT30" s="1339"/>
      <c r="AU30" s="1339"/>
      <c r="AV30" s="1339"/>
      <c r="AW30" s="1339"/>
      <c r="AX30" s="1339"/>
      <c r="AY30" s="1339"/>
      <c r="AZ30" s="1339"/>
      <c r="BA30" s="1339"/>
      <c r="BB30" s="1339"/>
      <c r="BC30" s="1339"/>
      <c r="BD30" s="1339"/>
      <c r="BE30" s="1339"/>
      <c r="BF30" s="1339"/>
      <c r="BG30" s="1339"/>
      <c r="BH30" s="1339"/>
      <c r="BI30" s="1339"/>
      <c r="BJ30" s="1339"/>
      <c r="BK30" s="1339"/>
      <c r="BL30" s="1339"/>
      <c r="BM30" s="1339"/>
      <c r="BN30" s="1339"/>
      <c r="BO30" s="1339"/>
      <c r="BP30" s="1339"/>
      <c r="BQ30" s="1339"/>
      <c r="BR30" s="1339"/>
      <c r="BS30" s="1339"/>
      <c r="BT30" s="1339"/>
      <c r="BU30" s="1339"/>
      <c r="BV30" s="1339"/>
      <c r="BW30" s="1339"/>
      <c r="BX30" s="1339"/>
      <c r="BY30" s="1339"/>
      <c r="BZ30" s="1339"/>
      <c r="CA30" s="1339"/>
      <c r="CB30" s="1339"/>
      <c r="CC30" s="1339"/>
      <c r="CD30" s="1339"/>
      <c r="CE30" s="1339"/>
      <c r="CF30" s="1339"/>
      <c r="CG30" s="1339"/>
      <c r="CH30" s="1339"/>
      <c r="CI30" s="1339"/>
      <c r="CJ30" s="1339"/>
      <c r="CK30" s="1339"/>
      <c r="CL30" s="1339"/>
      <c r="CM30" s="1339"/>
      <c r="CN30" s="1339"/>
      <c r="CO30" s="1339"/>
      <c r="CP30" s="1339"/>
      <c r="CQ30" s="1339"/>
      <c r="CR30" s="1339"/>
      <c r="CS30" s="1339"/>
      <c r="CT30" s="1339"/>
      <c r="CU30" s="1339"/>
      <c r="CV30" s="1339"/>
      <c r="CW30" s="1339"/>
      <c r="CX30" s="1339"/>
      <c r="CY30" s="1339"/>
      <c r="CZ30" s="1339"/>
      <c r="DA30" s="1339"/>
      <c r="DB30" s="1339"/>
      <c r="DC30" s="1339"/>
      <c r="DD30" s="1339"/>
      <c r="DE30" s="1339"/>
      <c r="DF30" s="1339"/>
      <c r="DG30" s="1339"/>
      <c r="DH30" s="1339"/>
      <c r="DI30" s="1339"/>
      <c r="DJ30" s="1339"/>
      <c r="DK30" s="1339"/>
      <c r="DL30" s="1339"/>
      <c r="DM30" s="1339"/>
      <c r="DN30" s="1339"/>
      <c r="DO30" s="1339"/>
      <c r="DP30" s="1339"/>
      <c r="DQ30" s="1339"/>
      <c r="DR30" s="1339"/>
      <c r="DS30" s="1339"/>
      <c r="DT30" s="1339"/>
      <c r="DU30" s="1339"/>
      <c r="DV30" s="1339"/>
      <c r="DW30" s="1339"/>
      <c r="DX30" s="1339"/>
      <c r="DY30" s="1339"/>
      <c r="DZ30" s="1339"/>
      <c r="EA30" s="1339"/>
      <c r="EB30" s="1339"/>
      <c r="EC30" s="1339"/>
      <c r="ED30" s="1339"/>
      <c r="EE30" s="1339"/>
      <c r="EF30" s="1339"/>
      <c r="EG30" s="1339"/>
      <c r="EH30" s="1339"/>
      <c r="EI30" s="1339"/>
      <c r="EJ30" s="1339"/>
      <c r="EK30" s="1339"/>
      <c r="EL30" s="1339"/>
      <c r="EM30" s="1339"/>
      <c r="EN30" s="1339"/>
      <c r="EO30" s="1339"/>
      <c r="EP30" s="1339"/>
      <c r="EQ30" s="1339"/>
      <c r="ER30" s="1339"/>
      <c r="ES30" s="1339"/>
      <c r="ET30" s="1339"/>
      <c r="EU30" s="1339"/>
      <c r="EV30" s="1339"/>
      <c r="EW30" s="1339"/>
      <c r="EX30" s="1339"/>
      <c r="EY30" s="1339"/>
      <c r="EZ30" s="1339"/>
      <c r="FA30" s="1339"/>
      <c r="FB30" s="1339"/>
      <c r="FC30" s="1339"/>
      <c r="FD30" s="1339"/>
      <c r="FE30" s="1339"/>
      <c r="FF30" s="1339"/>
      <c r="FG30" s="1339"/>
      <c r="FH30" s="1339"/>
      <c r="FI30" s="1339"/>
      <c r="FJ30" s="1339"/>
      <c r="FK30" s="1339"/>
      <c r="FL30" s="1339"/>
      <c r="FM30" s="1339"/>
      <c r="FN30" s="1339"/>
      <c r="FO30" s="1339"/>
      <c r="FP30" s="1339"/>
      <c r="FQ30" s="1339"/>
      <c r="FR30" s="1339"/>
      <c r="FS30" s="1339"/>
      <c r="FT30" s="1339"/>
      <c r="FU30" s="1339"/>
      <c r="FV30" s="1339"/>
      <c r="FW30" s="1339"/>
      <c r="FX30" s="1339"/>
      <c r="FY30" s="1339"/>
      <c r="FZ30" s="1339"/>
      <c r="GA30" s="1339"/>
      <c r="GB30" s="1339"/>
      <c r="GC30" s="1339"/>
      <c r="GD30" s="1339"/>
      <c r="GE30" s="1339"/>
      <c r="GF30" s="1339"/>
      <c r="GG30" s="1339"/>
      <c r="GH30" s="1339"/>
      <c r="GI30" s="1339"/>
      <c r="GJ30" s="1339"/>
      <c r="GK30" s="1339"/>
      <c r="GL30" s="1339"/>
      <c r="GM30" s="1339"/>
      <c r="GN30" s="1339"/>
      <c r="GO30" s="1339"/>
      <c r="GP30" s="1339"/>
      <c r="GQ30" s="1339"/>
      <c r="GR30" s="1339"/>
      <c r="GS30" s="1339"/>
      <c r="GT30" s="1339"/>
      <c r="GU30" s="1339"/>
      <c r="GV30" s="1339"/>
      <c r="GW30" s="1339"/>
      <c r="GX30" s="1339"/>
      <c r="GY30" s="1339"/>
      <c r="GZ30" s="1339"/>
      <c r="HA30" s="1339"/>
      <c r="HB30" s="1339"/>
      <c r="HC30" s="1339"/>
      <c r="HD30" s="1339"/>
      <c r="HE30" s="1339"/>
      <c r="HF30" s="1339"/>
      <c r="HG30" s="1339"/>
      <c r="HH30" s="1339"/>
      <c r="HI30" s="1339"/>
      <c r="HJ30" s="1339"/>
      <c r="HK30" s="1339"/>
      <c r="HL30" s="1339"/>
      <c r="HM30" s="1339"/>
      <c r="HN30" s="1339"/>
      <c r="HO30" s="1339"/>
      <c r="HP30" s="1339"/>
      <c r="HQ30" s="1339"/>
      <c r="HR30" s="1339"/>
      <c r="HS30" s="1339"/>
      <c r="HT30" s="1339"/>
      <c r="HU30" s="1339"/>
      <c r="HV30" s="1339"/>
      <c r="HW30" s="1339"/>
      <c r="HX30" s="1339"/>
      <c r="HY30" s="1339"/>
      <c r="HZ30" s="1339"/>
      <c r="IA30" s="1339"/>
      <c r="IB30" s="1339"/>
      <c r="IC30" s="1339"/>
      <c r="ID30" s="1339"/>
      <c r="IE30" s="1339"/>
      <c r="IF30" s="1339"/>
      <c r="IG30" s="1339"/>
      <c r="IH30" s="1339"/>
      <c r="II30" s="1339"/>
      <c r="IJ30" s="1339"/>
      <c r="IK30" s="1339"/>
    </row>
    <row r="31" spans="1:245">
      <c r="A31" s="1339"/>
      <c r="B31" s="3816"/>
      <c r="C31" s="3330" t="s">
        <v>2332</v>
      </c>
      <c r="D31" s="1835" t="s">
        <v>1300</v>
      </c>
      <c r="E31" s="3728" t="s">
        <v>242</v>
      </c>
      <c r="F31" s="3729" t="s">
        <v>242</v>
      </c>
      <c r="G31" s="3729" t="s">
        <v>242</v>
      </c>
      <c r="H31" s="3729" t="s">
        <v>242</v>
      </c>
      <c r="I31" s="3729" t="s">
        <v>242</v>
      </c>
      <c r="J31" s="3729" t="s">
        <v>242</v>
      </c>
      <c r="K31" s="3729" t="s">
        <v>242</v>
      </c>
      <c r="L31" s="3729" t="s">
        <v>242</v>
      </c>
      <c r="M31" s="3229">
        <v>3.7</v>
      </c>
      <c r="N31" s="3229">
        <v>4.7</v>
      </c>
      <c r="O31" s="3229">
        <v>5.8</v>
      </c>
      <c r="P31" s="3229">
        <v>5.9</v>
      </c>
      <c r="Q31" s="3229">
        <v>6.3</v>
      </c>
      <c r="R31" s="3229">
        <v>6.8</v>
      </c>
      <c r="S31" s="3229">
        <v>6.4</v>
      </c>
      <c r="T31" s="3229">
        <v>5.5</v>
      </c>
      <c r="U31" s="3229">
        <v>5</v>
      </c>
      <c r="V31" s="3229">
        <v>4.5999999999999996</v>
      </c>
      <c r="W31" s="3730">
        <v>4</v>
      </c>
      <c r="X31" s="3229">
        <v>4.2</v>
      </c>
      <c r="Y31" s="3229">
        <v>5.2</v>
      </c>
      <c r="Z31" s="3229">
        <v>5.3</v>
      </c>
      <c r="AA31" s="3229">
        <v>4.5999999999999996</v>
      </c>
      <c r="AB31" s="3229">
        <v>4.7</v>
      </c>
      <c r="AC31" s="3229">
        <v>4.0999999999999996</v>
      </c>
      <c r="AD31" s="3229">
        <v>3.9</v>
      </c>
      <c r="AE31" s="3229">
        <v>3.7</v>
      </c>
      <c r="AF31" s="3229">
        <v>3.4</v>
      </c>
      <c r="AG31" s="3229">
        <v>2.7</v>
      </c>
      <c r="AH31" s="3229">
        <v>2.6</v>
      </c>
      <c r="AI31" s="3731">
        <v>2.2999999999999998</v>
      </c>
      <c r="AJ31" s="3004" t="s">
        <v>1301</v>
      </c>
      <c r="AK31" s="1340"/>
      <c r="AL31" s="1345" t="s">
        <v>1595</v>
      </c>
      <c r="AM31" s="1339"/>
      <c r="AN31" s="1339"/>
      <c r="AO31" s="3389"/>
      <c r="AP31" s="3389"/>
      <c r="AQ31" s="1339"/>
      <c r="AR31" s="1339"/>
      <c r="AS31" s="1339"/>
      <c r="AT31" s="1339"/>
      <c r="AU31" s="1339"/>
      <c r="AV31" s="1339"/>
      <c r="AW31" s="1339"/>
      <c r="AX31" s="1339"/>
      <c r="AY31" s="1339"/>
      <c r="AZ31" s="1339"/>
      <c r="BA31" s="1339"/>
      <c r="BB31" s="1339"/>
      <c r="BC31" s="1339"/>
      <c r="BD31" s="1339"/>
      <c r="BE31" s="1339"/>
      <c r="BF31" s="1339"/>
      <c r="BG31" s="1339"/>
      <c r="BH31" s="1339"/>
      <c r="BI31" s="1339"/>
      <c r="BJ31" s="1339"/>
      <c r="BK31" s="1339"/>
      <c r="BL31" s="1339"/>
      <c r="BM31" s="1339"/>
      <c r="BN31" s="1339"/>
      <c r="BO31" s="1339"/>
      <c r="BP31" s="1339"/>
      <c r="BQ31" s="1339"/>
      <c r="BR31" s="1339"/>
      <c r="BS31" s="1339"/>
      <c r="BT31" s="1339"/>
      <c r="BU31" s="1339"/>
      <c r="BV31" s="1339"/>
      <c r="BW31" s="1339"/>
      <c r="BX31" s="1339"/>
      <c r="BY31" s="1339"/>
      <c r="BZ31" s="1339"/>
      <c r="CA31" s="1339"/>
      <c r="CB31" s="1339"/>
      <c r="CC31" s="1339"/>
      <c r="CD31" s="1339"/>
      <c r="CE31" s="1339"/>
      <c r="CF31" s="1339"/>
      <c r="CG31" s="1339"/>
      <c r="CH31" s="1339"/>
      <c r="CI31" s="1339"/>
      <c r="CJ31" s="1339"/>
      <c r="CK31" s="1339"/>
      <c r="CL31" s="1339"/>
      <c r="CM31" s="1339"/>
      <c r="CN31" s="1339"/>
      <c r="CO31" s="1339"/>
      <c r="CP31" s="1339"/>
      <c r="CQ31" s="1339"/>
      <c r="CR31" s="1339"/>
      <c r="CS31" s="1339"/>
      <c r="CT31" s="1339"/>
      <c r="CU31" s="1339"/>
      <c r="CV31" s="1339"/>
      <c r="CW31" s="1339"/>
      <c r="CX31" s="1339"/>
      <c r="CY31" s="1339"/>
      <c r="CZ31" s="1339"/>
      <c r="DA31" s="1339"/>
      <c r="DB31" s="1339"/>
      <c r="DC31" s="1339"/>
      <c r="DD31" s="1339"/>
      <c r="DE31" s="1339"/>
      <c r="DF31" s="1339"/>
      <c r="DG31" s="1339"/>
      <c r="DH31" s="1339"/>
      <c r="DI31" s="1339"/>
      <c r="DJ31" s="1339"/>
      <c r="DK31" s="1339"/>
      <c r="DL31" s="1339"/>
      <c r="DM31" s="1339"/>
      <c r="DN31" s="1339"/>
      <c r="DO31" s="1339"/>
      <c r="DP31" s="1339"/>
      <c r="DQ31" s="1339"/>
      <c r="DR31" s="1339"/>
      <c r="DS31" s="1339"/>
      <c r="DT31" s="1339"/>
      <c r="DU31" s="1339"/>
      <c r="DV31" s="1339"/>
      <c r="DW31" s="1339"/>
      <c r="DX31" s="1339"/>
      <c r="DY31" s="1339"/>
      <c r="DZ31" s="1339"/>
      <c r="EA31" s="1339"/>
      <c r="EB31" s="1339"/>
      <c r="EC31" s="1339"/>
      <c r="ED31" s="1339"/>
      <c r="EE31" s="1339"/>
      <c r="EF31" s="1339"/>
      <c r="EG31" s="1339"/>
      <c r="EH31" s="1339"/>
      <c r="EI31" s="1339"/>
      <c r="EJ31" s="1339"/>
      <c r="EK31" s="1339"/>
      <c r="EL31" s="1339"/>
      <c r="EM31" s="1339"/>
      <c r="EN31" s="1339"/>
      <c r="EO31" s="1339"/>
      <c r="EP31" s="1339"/>
      <c r="EQ31" s="1339"/>
      <c r="ER31" s="1339"/>
      <c r="ES31" s="1339"/>
      <c r="ET31" s="1339"/>
      <c r="EU31" s="1339"/>
      <c r="EV31" s="1339"/>
      <c r="EW31" s="1339"/>
      <c r="EX31" s="1339"/>
      <c r="EY31" s="1339"/>
      <c r="EZ31" s="1339"/>
      <c r="FA31" s="1339"/>
      <c r="FB31" s="1339"/>
      <c r="FC31" s="1339"/>
      <c r="FD31" s="1339"/>
      <c r="FE31" s="1339"/>
      <c r="FF31" s="1339"/>
      <c r="FG31" s="1339"/>
      <c r="FH31" s="1339"/>
      <c r="FI31" s="1339"/>
      <c r="FJ31" s="1339"/>
      <c r="FK31" s="1339"/>
      <c r="FL31" s="1339"/>
      <c r="FM31" s="1339"/>
      <c r="FN31" s="1339"/>
      <c r="FO31" s="1339"/>
      <c r="FP31" s="1339"/>
      <c r="FQ31" s="1339"/>
      <c r="FR31" s="1339"/>
      <c r="FS31" s="1339"/>
      <c r="FT31" s="1339"/>
      <c r="FU31" s="1339"/>
      <c r="FV31" s="1339"/>
      <c r="FW31" s="1339"/>
      <c r="FX31" s="1339"/>
      <c r="FY31" s="1339"/>
      <c r="FZ31" s="1339"/>
      <c r="GA31" s="1339"/>
      <c r="GB31" s="1339"/>
      <c r="GC31" s="1339"/>
      <c r="GD31" s="1339"/>
      <c r="GE31" s="1339"/>
      <c r="GF31" s="1339"/>
      <c r="GG31" s="1339"/>
      <c r="GH31" s="1339"/>
      <c r="GI31" s="1339"/>
      <c r="GJ31" s="1339"/>
      <c r="GK31" s="1339"/>
      <c r="GL31" s="1339"/>
      <c r="GM31" s="1339"/>
      <c r="GN31" s="1339"/>
      <c r="GO31" s="1339"/>
      <c r="GP31" s="1339"/>
      <c r="GQ31" s="1339"/>
      <c r="GR31" s="1339"/>
      <c r="GS31" s="1339"/>
      <c r="GT31" s="1339"/>
      <c r="GU31" s="1339"/>
      <c r="GV31" s="1339"/>
      <c r="GW31" s="1339"/>
      <c r="GX31" s="1339"/>
      <c r="GY31" s="1339"/>
      <c r="GZ31" s="1339"/>
      <c r="HA31" s="1339"/>
      <c r="HB31" s="1339"/>
      <c r="HC31" s="1339"/>
      <c r="HD31" s="1339"/>
      <c r="HE31" s="1339"/>
      <c r="HF31" s="1339"/>
      <c r="HG31" s="1339"/>
      <c r="HH31" s="1339"/>
      <c r="HI31" s="1339"/>
      <c r="HJ31" s="1339"/>
      <c r="HK31" s="1339"/>
      <c r="HL31" s="1339"/>
      <c r="HM31" s="1339"/>
      <c r="HN31" s="1339"/>
      <c r="HO31" s="1339"/>
      <c r="HP31" s="1339"/>
      <c r="HQ31" s="1339"/>
      <c r="HR31" s="1339"/>
      <c r="HS31" s="1339"/>
      <c r="HT31" s="1339"/>
      <c r="HU31" s="1339"/>
      <c r="HV31" s="1339"/>
      <c r="HW31" s="1339"/>
      <c r="HX31" s="1339"/>
      <c r="HY31" s="1339"/>
      <c r="HZ31" s="1339"/>
      <c r="IA31" s="1339"/>
      <c r="IB31" s="1339"/>
      <c r="IC31" s="1339"/>
      <c r="ID31" s="1339"/>
      <c r="IE31" s="1339"/>
      <c r="IF31" s="1339"/>
      <c r="IG31" s="1339"/>
      <c r="IH31" s="1339"/>
      <c r="II31" s="1339"/>
      <c r="IJ31" s="1339"/>
      <c r="IK31" s="1339"/>
    </row>
    <row r="32" spans="1:245">
      <c r="A32" s="1339"/>
      <c r="B32" s="1379" t="s">
        <v>1302</v>
      </c>
      <c r="C32" s="1380" t="s">
        <v>1303</v>
      </c>
      <c r="D32" s="1836" t="s">
        <v>1304</v>
      </c>
      <c r="E32" s="3356">
        <v>197</v>
      </c>
      <c r="F32" s="3732">
        <v>212</v>
      </c>
      <c r="G32" s="3732">
        <v>403</v>
      </c>
      <c r="H32" s="3732">
        <v>530</v>
      </c>
      <c r="I32" s="3732">
        <v>674</v>
      </c>
      <c r="J32" s="3732">
        <v>638</v>
      </c>
      <c r="K32" s="3732">
        <v>421</v>
      </c>
      <c r="L32" s="3732">
        <v>532</v>
      </c>
      <c r="M32" s="3732">
        <v>652</v>
      </c>
      <c r="N32" s="3732">
        <v>736</v>
      </c>
      <c r="O32" s="3733">
        <v>687</v>
      </c>
      <c r="P32" s="3733">
        <v>763</v>
      </c>
      <c r="Q32" s="3734">
        <v>813</v>
      </c>
      <c r="R32" s="3734">
        <v>731</v>
      </c>
      <c r="S32" s="3734">
        <v>666</v>
      </c>
      <c r="T32" s="3734">
        <v>661</v>
      </c>
      <c r="U32" s="3734">
        <v>643</v>
      </c>
      <c r="V32" s="3734">
        <v>616</v>
      </c>
      <c r="W32" s="3734">
        <v>753</v>
      </c>
      <c r="X32" s="3734">
        <v>742</v>
      </c>
      <c r="Y32" s="3734">
        <v>713</v>
      </c>
      <c r="Z32" s="3734">
        <v>718</v>
      </c>
      <c r="AA32" s="3734">
        <v>635</v>
      </c>
      <c r="AB32" s="3734">
        <v>609</v>
      </c>
      <c r="AC32" s="3734">
        <v>516</v>
      </c>
      <c r="AD32" s="3020">
        <v>518</v>
      </c>
      <c r="AE32" s="3219">
        <v>481</v>
      </c>
      <c r="AF32" s="3219">
        <v>417</v>
      </c>
      <c r="AG32" s="3219">
        <v>467</v>
      </c>
      <c r="AH32" s="3020">
        <v>427</v>
      </c>
      <c r="AI32" s="3735">
        <v>471</v>
      </c>
      <c r="AJ32" s="3003" t="s">
        <v>1745</v>
      </c>
      <c r="AK32" s="1340"/>
      <c r="AL32" s="1345" t="s">
        <v>1599</v>
      </c>
      <c r="AM32" s="1339"/>
      <c r="AN32" s="1339"/>
      <c r="AO32" s="3389"/>
      <c r="AP32" s="3389"/>
      <c r="AQ32" s="1339"/>
      <c r="AR32" s="1339"/>
      <c r="AS32" s="1339"/>
      <c r="AT32" s="1339"/>
      <c r="AU32" s="1339"/>
      <c r="AV32" s="1339"/>
      <c r="AW32" s="1339"/>
      <c r="AX32" s="1339"/>
      <c r="AY32" s="1339"/>
      <c r="AZ32" s="1339"/>
      <c r="BA32" s="1339"/>
      <c r="BB32" s="1339"/>
      <c r="BC32" s="1339"/>
      <c r="BD32" s="1339"/>
      <c r="BE32" s="1339"/>
      <c r="BF32" s="1339"/>
      <c r="BG32" s="1339"/>
      <c r="BH32" s="1339"/>
      <c r="BI32" s="1339"/>
      <c r="BJ32" s="1339"/>
      <c r="BK32" s="1339"/>
      <c r="BL32" s="1339"/>
      <c r="BM32" s="1339"/>
      <c r="BN32" s="1339"/>
      <c r="BO32" s="1339"/>
      <c r="BP32" s="1339"/>
      <c r="BQ32" s="1339"/>
      <c r="BR32" s="1339"/>
      <c r="BS32" s="1339"/>
      <c r="BT32" s="1339"/>
      <c r="BU32" s="1339"/>
      <c r="BV32" s="1339"/>
      <c r="BW32" s="1339"/>
      <c r="BX32" s="1339"/>
      <c r="BY32" s="1339"/>
      <c r="BZ32" s="1339"/>
      <c r="CA32" s="1339"/>
      <c r="CB32" s="1339"/>
      <c r="CC32" s="1339"/>
      <c r="CD32" s="1339"/>
      <c r="CE32" s="1339"/>
      <c r="CF32" s="1339"/>
      <c r="CG32" s="1339"/>
      <c r="CH32" s="1339"/>
      <c r="CI32" s="1339"/>
      <c r="CJ32" s="1339"/>
      <c r="CK32" s="1339"/>
      <c r="CL32" s="1339"/>
      <c r="CM32" s="1339"/>
      <c r="CN32" s="1339"/>
      <c r="CO32" s="1339"/>
      <c r="CP32" s="1339"/>
      <c r="CQ32" s="1339"/>
      <c r="CR32" s="1339"/>
      <c r="CS32" s="1339"/>
      <c r="CT32" s="1339"/>
      <c r="CU32" s="1339"/>
      <c r="CV32" s="1339"/>
      <c r="CW32" s="1339"/>
      <c r="CX32" s="1339"/>
      <c r="CY32" s="1339"/>
      <c r="CZ32" s="1339"/>
      <c r="DA32" s="1339"/>
      <c r="DB32" s="1339"/>
      <c r="DC32" s="1339"/>
      <c r="DD32" s="1339"/>
      <c r="DE32" s="1339"/>
      <c r="DF32" s="1339"/>
      <c r="DG32" s="1339"/>
      <c r="DH32" s="1339"/>
      <c r="DI32" s="1339"/>
      <c r="DJ32" s="1339"/>
      <c r="DK32" s="1339"/>
      <c r="DL32" s="1339"/>
      <c r="DM32" s="1339"/>
      <c r="DN32" s="1339"/>
      <c r="DO32" s="1339"/>
      <c r="DP32" s="1339"/>
      <c r="DQ32" s="1339"/>
      <c r="DR32" s="1339"/>
      <c r="DS32" s="1339"/>
      <c r="DT32" s="1339"/>
      <c r="DU32" s="1339"/>
      <c r="DV32" s="1339"/>
      <c r="DW32" s="1339"/>
      <c r="DX32" s="1339"/>
      <c r="DY32" s="1339"/>
      <c r="DZ32" s="1339"/>
      <c r="EA32" s="1339"/>
      <c r="EB32" s="1339"/>
      <c r="EC32" s="1339"/>
      <c r="ED32" s="1339"/>
      <c r="EE32" s="1339"/>
      <c r="EF32" s="1339"/>
      <c r="EG32" s="1339"/>
      <c r="EH32" s="1339"/>
      <c r="EI32" s="1339"/>
      <c r="EJ32" s="1339"/>
      <c r="EK32" s="1339"/>
      <c r="EL32" s="1339"/>
      <c r="EM32" s="1339"/>
      <c r="EN32" s="1339"/>
      <c r="EO32" s="1339"/>
      <c r="EP32" s="1339"/>
      <c r="EQ32" s="1339"/>
      <c r="ER32" s="1339"/>
      <c r="ES32" s="1339"/>
      <c r="ET32" s="1339"/>
      <c r="EU32" s="1339"/>
      <c r="EV32" s="1339"/>
      <c r="EW32" s="1339"/>
      <c r="EX32" s="1339"/>
      <c r="EY32" s="1339"/>
      <c r="EZ32" s="1339"/>
      <c r="FA32" s="1339"/>
      <c r="FB32" s="1339"/>
      <c r="FC32" s="1339"/>
      <c r="FD32" s="1339"/>
      <c r="FE32" s="1339"/>
      <c r="FF32" s="1339"/>
      <c r="FG32" s="1339"/>
      <c r="FH32" s="1339"/>
      <c r="FI32" s="1339"/>
      <c r="FJ32" s="1339"/>
      <c r="FK32" s="1339"/>
      <c r="FL32" s="1339"/>
      <c r="FM32" s="1339"/>
      <c r="FN32" s="1339"/>
      <c r="FO32" s="1339"/>
      <c r="FP32" s="1339"/>
      <c r="FQ32" s="1339"/>
      <c r="FR32" s="1339"/>
      <c r="FS32" s="1339"/>
      <c r="FT32" s="1339"/>
      <c r="FU32" s="1339"/>
      <c r="FV32" s="1339"/>
      <c r="FW32" s="1339"/>
      <c r="FX32" s="1339"/>
      <c r="FY32" s="1339"/>
      <c r="FZ32" s="1339"/>
      <c r="GA32" s="1339"/>
      <c r="GB32" s="1339"/>
      <c r="GC32" s="1339"/>
      <c r="GD32" s="1339"/>
      <c r="GE32" s="1339"/>
      <c r="GF32" s="1339"/>
      <c r="GG32" s="1339"/>
      <c r="GH32" s="1339"/>
      <c r="GI32" s="1339"/>
      <c r="GJ32" s="1339"/>
      <c r="GK32" s="1339"/>
      <c r="GL32" s="1339"/>
      <c r="GM32" s="1339"/>
      <c r="GN32" s="1339"/>
      <c r="GO32" s="1339"/>
      <c r="GP32" s="1339"/>
      <c r="GQ32" s="1339"/>
      <c r="GR32" s="1339"/>
      <c r="GS32" s="1339"/>
      <c r="GT32" s="1339"/>
      <c r="GU32" s="1339"/>
      <c r="GV32" s="1339"/>
      <c r="GW32" s="1339"/>
      <c r="GX32" s="1339"/>
      <c r="GY32" s="1339"/>
      <c r="GZ32" s="1339"/>
      <c r="HA32" s="1339"/>
      <c r="HB32" s="1339"/>
      <c r="HC32" s="1339"/>
      <c r="HD32" s="1339"/>
      <c r="HE32" s="1339"/>
      <c r="HF32" s="1339"/>
      <c r="HG32" s="1339"/>
      <c r="HH32" s="1339"/>
      <c r="HI32" s="1339"/>
      <c r="HJ32" s="1339"/>
      <c r="HK32" s="1339"/>
      <c r="HL32" s="1339"/>
      <c r="HM32" s="1339"/>
      <c r="HN32" s="1339"/>
      <c r="HO32" s="1339"/>
      <c r="HP32" s="1339"/>
      <c r="HQ32" s="1339"/>
      <c r="HR32" s="1339"/>
      <c r="HS32" s="1339"/>
      <c r="HT32" s="1339"/>
      <c r="HU32" s="1339"/>
      <c r="HV32" s="1339"/>
      <c r="HW32" s="1339"/>
      <c r="HX32" s="1339"/>
      <c r="HY32" s="1339"/>
      <c r="HZ32" s="1339"/>
      <c r="IA32" s="1339"/>
      <c r="IB32" s="1339"/>
      <c r="IC32" s="1339"/>
      <c r="ID32" s="1339"/>
      <c r="IE32" s="1339"/>
      <c r="IF32" s="1339"/>
      <c r="IG32" s="1339"/>
      <c r="IH32" s="1339"/>
      <c r="II32" s="1339"/>
      <c r="IJ32" s="1339"/>
      <c r="IK32" s="1339"/>
    </row>
    <row r="33" spans="1:245">
      <c r="A33" s="1339"/>
      <c r="B33" s="1382" t="s">
        <v>1305</v>
      </c>
      <c r="C33" s="1372"/>
      <c r="D33" s="1831" t="s">
        <v>1247</v>
      </c>
      <c r="E33" s="3341" t="s">
        <v>996</v>
      </c>
      <c r="F33" s="3333">
        <f>ROUND((F32-E32)/E32*100,1)</f>
        <v>7.6</v>
      </c>
      <c r="G33" s="3140">
        <f>ROUND((G32-F32)/F32*100,1)</f>
        <v>90.1</v>
      </c>
      <c r="H33" s="3140">
        <f t="shared" ref="H33:AC33" si="26">ROUND((H32-G32)/G32*100,1)</f>
        <v>31.5</v>
      </c>
      <c r="I33" s="3140">
        <f t="shared" si="26"/>
        <v>27.2</v>
      </c>
      <c r="J33" s="3140">
        <f t="shared" si="26"/>
        <v>-5.3</v>
      </c>
      <c r="K33" s="3140">
        <f t="shared" si="26"/>
        <v>-34</v>
      </c>
      <c r="L33" s="3140">
        <f t="shared" si="26"/>
        <v>26.4</v>
      </c>
      <c r="M33" s="3140">
        <f t="shared" si="26"/>
        <v>22.6</v>
      </c>
      <c r="N33" s="3140">
        <f t="shared" si="26"/>
        <v>12.9</v>
      </c>
      <c r="O33" s="3140">
        <f t="shared" si="26"/>
        <v>-6.7</v>
      </c>
      <c r="P33" s="3140">
        <f t="shared" si="26"/>
        <v>11.1</v>
      </c>
      <c r="Q33" s="3140">
        <f t="shared" si="26"/>
        <v>6.6</v>
      </c>
      <c r="R33" s="3140">
        <f t="shared" si="26"/>
        <v>-10.1</v>
      </c>
      <c r="S33" s="3140">
        <f t="shared" si="26"/>
        <v>-8.9</v>
      </c>
      <c r="T33" s="3140">
        <f t="shared" si="26"/>
        <v>-0.8</v>
      </c>
      <c r="U33" s="3140">
        <f t="shared" si="26"/>
        <v>-2.7</v>
      </c>
      <c r="V33" s="3140">
        <f t="shared" si="26"/>
        <v>-4.2</v>
      </c>
      <c r="W33" s="3140">
        <f t="shared" si="26"/>
        <v>22.2</v>
      </c>
      <c r="X33" s="3140">
        <f t="shared" si="26"/>
        <v>-1.5</v>
      </c>
      <c r="Y33" s="3140">
        <f t="shared" si="26"/>
        <v>-3.9</v>
      </c>
      <c r="Z33" s="3140">
        <f t="shared" si="26"/>
        <v>0.7</v>
      </c>
      <c r="AA33" s="3140">
        <f t="shared" si="26"/>
        <v>-11.6</v>
      </c>
      <c r="AB33" s="3140">
        <f t="shared" si="26"/>
        <v>-4.0999999999999996</v>
      </c>
      <c r="AC33" s="3140">
        <f t="shared" si="26"/>
        <v>-15.3</v>
      </c>
      <c r="AD33" s="3140">
        <f t="shared" ref="AD33:AI33" si="27">ROUND((AD32-AC32)/AC32*100,1)</f>
        <v>0.4</v>
      </c>
      <c r="AE33" s="3140">
        <f t="shared" si="27"/>
        <v>-7.1</v>
      </c>
      <c r="AF33" s="3140">
        <f t="shared" si="27"/>
        <v>-13.3</v>
      </c>
      <c r="AG33" s="3140">
        <f t="shared" si="27"/>
        <v>12</v>
      </c>
      <c r="AH33" s="3140">
        <f t="shared" si="27"/>
        <v>-8.6</v>
      </c>
      <c r="AI33" s="3141">
        <f t="shared" si="27"/>
        <v>10.3</v>
      </c>
      <c r="AJ33" s="3001" t="s">
        <v>1306</v>
      </c>
      <c r="AK33" s="1340"/>
      <c r="AL33" s="1345"/>
      <c r="AM33" s="1339"/>
      <c r="AN33" s="1339"/>
      <c r="AO33" s="3389"/>
      <c r="AP33" s="3389"/>
      <c r="AQ33" s="1339"/>
      <c r="AR33" s="1339"/>
      <c r="AS33" s="1339"/>
      <c r="AT33" s="1339"/>
      <c r="AU33" s="1339"/>
      <c r="AV33" s="1339"/>
      <c r="AW33" s="1339"/>
      <c r="AX33" s="1339"/>
      <c r="AY33" s="1339"/>
      <c r="AZ33" s="1339"/>
      <c r="BA33" s="1339"/>
      <c r="BB33" s="1339"/>
      <c r="BC33" s="1339"/>
      <c r="BD33" s="1339"/>
      <c r="BE33" s="1339"/>
      <c r="BF33" s="1339"/>
      <c r="BG33" s="1339"/>
      <c r="BH33" s="1339"/>
      <c r="BI33" s="1339"/>
      <c r="BJ33" s="1339"/>
      <c r="BK33" s="1339"/>
      <c r="BL33" s="1339"/>
      <c r="BM33" s="1339"/>
      <c r="BN33" s="1339"/>
      <c r="BO33" s="1339"/>
      <c r="BP33" s="1339"/>
      <c r="BQ33" s="1339"/>
      <c r="BR33" s="1339"/>
      <c r="BS33" s="1339"/>
      <c r="BT33" s="1339"/>
      <c r="BU33" s="1339"/>
      <c r="BV33" s="1339"/>
      <c r="BW33" s="1339"/>
      <c r="BX33" s="1339"/>
      <c r="BY33" s="1339"/>
      <c r="BZ33" s="1339"/>
      <c r="CA33" s="1339"/>
      <c r="CB33" s="1339"/>
      <c r="CC33" s="1339"/>
      <c r="CD33" s="1339"/>
      <c r="CE33" s="1339"/>
      <c r="CF33" s="1339"/>
      <c r="CG33" s="1339"/>
      <c r="CH33" s="1339"/>
      <c r="CI33" s="1339"/>
      <c r="CJ33" s="1339"/>
      <c r="CK33" s="1339"/>
      <c r="CL33" s="1339"/>
      <c r="CM33" s="1339"/>
      <c r="CN33" s="1339"/>
      <c r="CO33" s="1339"/>
      <c r="CP33" s="1339"/>
      <c r="CQ33" s="1339"/>
      <c r="CR33" s="1339"/>
      <c r="CS33" s="1339"/>
      <c r="CT33" s="1339"/>
      <c r="CU33" s="1339"/>
      <c r="CV33" s="1339"/>
      <c r="CW33" s="1339"/>
      <c r="CX33" s="1339"/>
      <c r="CY33" s="1339"/>
      <c r="CZ33" s="1339"/>
      <c r="DA33" s="1339"/>
      <c r="DB33" s="1339"/>
      <c r="DC33" s="1339"/>
      <c r="DD33" s="1339"/>
      <c r="DE33" s="1339"/>
      <c r="DF33" s="1339"/>
      <c r="DG33" s="1339"/>
      <c r="DH33" s="1339"/>
      <c r="DI33" s="1339"/>
      <c r="DJ33" s="1339"/>
      <c r="DK33" s="1339"/>
      <c r="DL33" s="1339"/>
      <c r="DM33" s="1339"/>
      <c r="DN33" s="1339"/>
      <c r="DO33" s="1339"/>
      <c r="DP33" s="1339"/>
      <c r="DQ33" s="1339"/>
      <c r="DR33" s="1339"/>
      <c r="DS33" s="1339"/>
      <c r="DT33" s="1339"/>
      <c r="DU33" s="1339"/>
      <c r="DV33" s="1339"/>
      <c r="DW33" s="1339"/>
      <c r="DX33" s="1339"/>
      <c r="DY33" s="1339"/>
      <c r="DZ33" s="1339"/>
      <c r="EA33" s="1339"/>
      <c r="EB33" s="1339"/>
      <c r="EC33" s="1339"/>
      <c r="ED33" s="1339"/>
      <c r="EE33" s="1339"/>
      <c r="EF33" s="1339"/>
      <c r="EG33" s="1339"/>
      <c r="EH33" s="1339"/>
      <c r="EI33" s="1339"/>
      <c r="EJ33" s="1339"/>
      <c r="EK33" s="1339"/>
      <c r="EL33" s="1339"/>
      <c r="EM33" s="1339"/>
      <c r="EN33" s="1339"/>
      <c r="EO33" s="1339"/>
      <c r="EP33" s="1339"/>
      <c r="EQ33" s="1339"/>
      <c r="ER33" s="1339"/>
      <c r="ES33" s="1339"/>
      <c r="ET33" s="1339"/>
      <c r="EU33" s="1339"/>
      <c r="EV33" s="1339"/>
      <c r="EW33" s="1339"/>
      <c r="EX33" s="1339"/>
      <c r="EY33" s="1339"/>
      <c r="EZ33" s="1339"/>
      <c r="FA33" s="1339"/>
      <c r="FB33" s="1339"/>
      <c r="FC33" s="1339"/>
      <c r="FD33" s="1339"/>
      <c r="FE33" s="1339"/>
      <c r="FF33" s="1339"/>
      <c r="FG33" s="1339"/>
      <c r="FH33" s="1339"/>
      <c r="FI33" s="1339"/>
      <c r="FJ33" s="1339"/>
      <c r="FK33" s="1339"/>
      <c r="FL33" s="1339"/>
      <c r="FM33" s="1339"/>
      <c r="FN33" s="1339"/>
      <c r="FO33" s="1339"/>
      <c r="FP33" s="1339"/>
      <c r="FQ33" s="1339"/>
      <c r="FR33" s="1339"/>
      <c r="FS33" s="1339"/>
      <c r="FT33" s="1339"/>
      <c r="FU33" s="1339"/>
      <c r="FV33" s="1339"/>
      <c r="FW33" s="1339"/>
      <c r="FX33" s="1339"/>
      <c r="FY33" s="1339"/>
      <c r="FZ33" s="1339"/>
      <c r="GA33" s="1339"/>
      <c r="GB33" s="1339"/>
      <c r="GC33" s="1339"/>
      <c r="GD33" s="1339"/>
      <c r="GE33" s="1339"/>
      <c r="GF33" s="1339"/>
      <c r="GG33" s="1339"/>
      <c r="GH33" s="1339"/>
      <c r="GI33" s="1339"/>
      <c r="GJ33" s="1339"/>
      <c r="GK33" s="1339"/>
      <c r="GL33" s="1339"/>
      <c r="GM33" s="1339"/>
      <c r="GN33" s="1339"/>
      <c r="GO33" s="1339"/>
      <c r="GP33" s="1339"/>
      <c r="GQ33" s="1339"/>
      <c r="GR33" s="1339"/>
      <c r="GS33" s="1339"/>
      <c r="GT33" s="1339"/>
      <c r="GU33" s="1339"/>
      <c r="GV33" s="1339"/>
      <c r="GW33" s="1339"/>
      <c r="GX33" s="1339"/>
      <c r="GY33" s="1339"/>
      <c r="GZ33" s="1339"/>
      <c r="HA33" s="1339"/>
      <c r="HB33" s="1339"/>
      <c r="HC33" s="1339"/>
      <c r="HD33" s="1339"/>
      <c r="HE33" s="1339"/>
      <c r="HF33" s="1339"/>
      <c r="HG33" s="1339"/>
      <c r="HH33" s="1339"/>
      <c r="HI33" s="1339"/>
      <c r="HJ33" s="1339"/>
      <c r="HK33" s="1339"/>
      <c r="HL33" s="1339"/>
      <c r="HM33" s="1339"/>
      <c r="HN33" s="1339"/>
      <c r="HO33" s="1339"/>
      <c r="HP33" s="1339"/>
      <c r="HQ33" s="1339"/>
      <c r="HR33" s="1339"/>
      <c r="HS33" s="1339"/>
      <c r="HT33" s="1339"/>
      <c r="HU33" s="1339"/>
      <c r="HV33" s="1339"/>
      <c r="HW33" s="1339"/>
      <c r="HX33" s="1339"/>
      <c r="HY33" s="1339"/>
      <c r="HZ33" s="1339"/>
      <c r="IA33" s="1339"/>
      <c r="IB33" s="1339"/>
      <c r="IC33" s="1339"/>
      <c r="ID33" s="1339"/>
      <c r="IE33" s="1339"/>
      <c r="IF33" s="1339"/>
      <c r="IG33" s="1339"/>
      <c r="IH33" s="1339"/>
      <c r="II33" s="1339"/>
      <c r="IJ33" s="1339"/>
      <c r="IK33" s="1339"/>
    </row>
    <row r="34" spans="1:245">
      <c r="A34" s="1339"/>
      <c r="B34" s="3817" t="s">
        <v>1307</v>
      </c>
      <c r="C34" s="1375" t="s">
        <v>1308</v>
      </c>
      <c r="D34" s="1834" t="s">
        <v>1309</v>
      </c>
      <c r="E34" s="3736">
        <v>3436.029</v>
      </c>
      <c r="F34" s="3737">
        <v>3399.7150000000001</v>
      </c>
      <c r="G34" s="3737">
        <v>3682.88</v>
      </c>
      <c r="H34" s="3737">
        <v>3553.8620000000001</v>
      </c>
      <c r="I34" s="3737">
        <v>3736.902</v>
      </c>
      <c r="J34" s="3737">
        <v>3819.4319999999998</v>
      </c>
      <c r="K34" s="3737">
        <v>4117.933</v>
      </c>
      <c r="L34" s="3737">
        <v>4196.6229999999996</v>
      </c>
      <c r="M34" s="3737">
        <v>4144.8760000000002</v>
      </c>
      <c r="N34" s="3737">
        <v>3991.63</v>
      </c>
      <c r="O34" s="3738">
        <v>3989.893</v>
      </c>
      <c r="P34" s="3738">
        <v>3819.1010000000001</v>
      </c>
      <c r="Q34" s="1383">
        <v>3693.3679999999999</v>
      </c>
      <c r="R34" s="1383">
        <v>3555.4760000000001</v>
      </c>
      <c r="S34" s="1383">
        <v>3587.9090000000001</v>
      </c>
      <c r="T34" s="1383">
        <v>3070.0949999999998</v>
      </c>
      <c r="U34" s="1383">
        <v>3100.5859999999998</v>
      </c>
      <c r="V34" s="1383">
        <v>3155.2730000000001</v>
      </c>
      <c r="W34" s="1383">
        <v>3243.0920000000001</v>
      </c>
      <c r="X34" s="1383">
        <v>3489.0070000000001</v>
      </c>
      <c r="Y34" s="1383">
        <v>3282.3240000000001</v>
      </c>
      <c r="Z34" s="1383">
        <v>3334.6489999999999</v>
      </c>
      <c r="AA34" s="1383">
        <v>3347.8719999999998</v>
      </c>
      <c r="AB34" s="3739">
        <v>3229.453</v>
      </c>
      <c r="AC34" s="3739">
        <v>3153.5189999999998</v>
      </c>
      <c r="AD34" s="3740">
        <v>3090.1239999999998</v>
      </c>
      <c r="AE34" s="3232">
        <v>3129.607</v>
      </c>
      <c r="AF34" s="3232">
        <v>3154.377</v>
      </c>
      <c r="AG34" s="3232">
        <v>2919.337</v>
      </c>
      <c r="AH34" s="3232">
        <v>3335.7289999999998</v>
      </c>
      <c r="AI34" s="3741">
        <v>3265.136</v>
      </c>
      <c r="AJ34" s="3005" t="s">
        <v>1746</v>
      </c>
      <c r="AK34" s="1340"/>
      <c r="AL34" s="1345" t="s">
        <v>1595</v>
      </c>
      <c r="AM34" s="548"/>
      <c r="AN34" s="548"/>
      <c r="AO34" s="3380"/>
      <c r="AP34" s="3380"/>
      <c r="AQ34" s="1339"/>
      <c r="AR34" s="1339"/>
      <c r="AS34" s="548"/>
      <c r="AT34" s="548"/>
      <c r="AU34" s="548"/>
      <c r="AV34" s="548"/>
      <c r="AW34" s="548"/>
      <c r="AX34" s="548"/>
      <c r="AY34" s="548"/>
      <c r="AZ34" s="548"/>
      <c r="BA34" s="1339"/>
      <c r="BB34" s="1339"/>
      <c r="BC34" s="1339"/>
      <c r="BD34" s="1339"/>
      <c r="BE34" s="1339"/>
      <c r="BF34" s="1339"/>
      <c r="BG34" s="1339"/>
      <c r="BH34" s="1339"/>
      <c r="BI34" s="1339"/>
      <c r="BJ34" s="1339"/>
      <c r="BK34" s="1339"/>
      <c r="BL34" s="1339"/>
      <c r="BM34" s="1339"/>
      <c r="BN34" s="1339"/>
      <c r="BO34" s="1339"/>
      <c r="BP34" s="1339"/>
      <c r="BQ34" s="1339"/>
      <c r="BR34" s="1339"/>
      <c r="BS34" s="1339"/>
      <c r="BT34" s="1339"/>
      <c r="BU34" s="1339"/>
      <c r="BV34" s="1339"/>
      <c r="BW34" s="1339"/>
      <c r="BX34" s="1339"/>
      <c r="BY34" s="1339"/>
      <c r="BZ34" s="1339"/>
      <c r="CA34" s="1339"/>
      <c r="CB34" s="1339"/>
      <c r="CC34" s="1339"/>
      <c r="CD34" s="1339"/>
      <c r="CE34" s="1339"/>
      <c r="CF34" s="1339"/>
      <c r="CG34" s="1339"/>
      <c r="CH34" s="1339"/>
      <c r="CI34" s="1339"/>
      <c r="CJ34" s="1339"/>
      <c r="CK34" s="1339"/>
      <c r="CL34" s="1339"/>
      <c r="CM34" s="1339"/>
      <c r="CN34" s="1339"/>
      <c r="CO34" s="1339"/>
      <c r="CP34" s="1339"/>
      <c r="CQ34" s="1339"/>
      <c r="CR34" s="1339"/>
      <c r="CS34" s="1339"/>
      <c r="CT34" s="1339"/>
      <c r="CU34" s="1339"/>
      <c r="CV34" s="1339"/>
      <c r="CW34" s="1339"/>
      <c r="CX34" s="1339"/>
      <c r="CY34" s="1339"/>
      <c r="CZ34" s="1339"/>
      <c r="DA34" s="1339"/>
      <c r="DB34" s="1339"/>
      <c r="DC34" s="1339"/>
      <c r="DD34" s="1339"/>
      <c r="DE34" s="1339"/>
      <c r="DF34" s="1339"/>
      <c r="DG34" s="1339"/>
      <c r="DH34" s="1339"/>
      <c r="DI34" s="1339"/>
      <c r="DJ34" s="1339"/>
      <c r="DK34" s="1339"/>
      <c r="DL34" s="1339"/>
      <c r="DM34" s="1339"/>
      <c r="DN34" s="1339"/>
      <c r="DO34" s="1339"/>
      <c r="DP34" s="1339"/>
      <c r="DQ34" s="1339"/>
      <c r="DR34" s="1339"/>
      <c r="DS34" s="1339"/>
      <c r="DT34" s="1339"/>
      <c r="DU34" s="1339"/>
      <c r="DV34" s="1339"/>
      <c r="DW34" s="1339"/>
      <c r="DX34" s="1339"/>
      <c r="DY34" s="1339"/>
      <c r="DZ34" s="1339"/>
      <c r="EA34" s="1339"/>
      <c r="EB34" s="1339"/>
      <c r="EC34" s="1339"/>
      <c r="ED34" s="1339"/>
      <c r="EE34" s="1339"/>
      <c r="EF34" s="1339"/>
      <c r="EG34" s="1339"/>
      <c r="EH34" s="1339"/>
      <c r="EI34" s="1339"/>
      <c r="EJ34" s="1339"/>
      <c r="EK34" s="1339"/>
      <c r="EL34" s="1339"/>
      <c r="EM34" s="1339"/>
      <c r="EN34" s="1339"/>
      <c r="EO34" s="1339"/>
      <c r="EP34" s="1339"/>
      <c r="EQ34" s="1339"/>
      <c r="ER34" s="1339"/>
      <c r="ES34" s="1339"/>
      <c r="ET34" s="1339"/>
      <c r="EU34" s="1339"/>
      <c r="EV34" s="1339"/>
      <c r="EW34" s="1339"/>
      <c r="EX34" s="1339"/>
      <c r="EY34" s="1339"/>
      <c r="EZ34" s="1339"/>
      <c r="FA34" s="1339"/>
      <c r="FB34" s="1339"/>
      <c r="FC34" s="1339"/>
      <c r="FD34" s="1339"/>
      <c r="FE34" s="1339"/>
      <c r="FF34" s="1339"/>
      <c r="FG34" s="1339"/>
      <c r="FH34" s="1339"/>
      <c r="FI34" s="1339"/>
      <c r="FJ34" s="1339"/>
      <c r="FK34" s="1339"/>
      <c r="FL34" s="1339"/>
      <c r="FM34" s="1339"/>
      <c r="FN34" s="1339"/>
      <c r="FO34" s="1339"/>
      <c r="FP34" s="1339"/>
      <c r="FQ34" s="1339"/>
      <c r="FR34" s="1339"/>
      <c r="FS34" s="1339"/>
      <c r="FT34" s="1339"/>
      <c r="FU34" s="1339"/>
      <c r="FV34" s="1339"/>
      <c r="FW34" s="1339"/>
      <c r="FX34" s="1339"/>
      <c r="FY34" s="1339"/>
      <c r="FZ34" s="1339"/>
      <c r="GA34" s="1339"/>
      <c r="GB34" s="1339"/>
      <c r="GC34" s="1339"/>
      <c r="GD34" s="1339"/>
      <c r="GE34" s="1339"/>
      <c r="GF34" s="1339"/>
      <c r="GG34" s="1339"/>
      <c r="GH34" s="1339"/>
      <c r="GI34" s="1339"/>
      <c r="GJ34" s="1339"/>
      <c r="GK34" s="1339"/>
      <c r="GL34" s="1339"/>
      <c r="GM34" s="1339"/>
      <c r="GN34" s="1339"/>
      <c r="GO34" s="1339"/>
      <c r="GP34" s="1339"/>
      <c r="GQ34" s="1339"/>
      <c r="GR34" s="1339"/>
      <c r="GS34" s="1339"/>
      <c r="GT34" s="1339"/>
      <c r="GU34" s="1339"/>
      <c r="GV34" s="1339"/>
      <c r="GW34" s="1339"/>
      <c r="GX34" s="1339"/>
      <c r="GY34" s="1339"/>
      <c r="GZ34" s="1339"/>
      <c r="HA34" s="1339"/>
      <c r="HB34" s="1339"/>
      <c r="HC34" s="1339"/>
      <c r="HD34" s="1339"/>
      <c r="HE34" s="1339"/>
      <c r="HF34" s="1339"/>
      <c r="HG34" s="1339"/>
      <c r="HH34" s="1339"/>
      <c r="HI34" s="1339"/>
      <c r="HJ34" s="1339"/>
      <c r="HK34" s="1339"/>
      <c r="HL34" s="1339"/>
      <c r="HM34" s="1339"/>
      <c r="HN34" s="1339"/>
      <c r="HO34" s="1339"/>
      <c r="HP34" s="1339"/>
      <c r="HQ34" s="1339"/>
      <c r="HR34" s="1339"/>
      <c r="HS34" s="1339"/>
      <c r="HT34" s="1339"/>
      <c r="HU34" s="1339"/>
      <c r="HV34" s="1339"/>
      <c r="HW34" s="1339"/>
      <c r="HX34" s="1339"/>
      <c r="HY34" s="1339"/>
      <c r="HZ34" s="1339"/>
      <c r="IA34" s="1339"/>
      <c r="IB34" s="1339"/>
      <c r="IC34" s="1339"/>
      <c r="ID34" s="1339"/>
      <c r="IE34" s="1339"/>
      <c r="IF34" s="1339"/>
      <c r="IG34" s="1339"/>
      <c r="IH34" s="1339"/>
      <c r="II34" s="1339"/>
      <c r="IJ34" s="1339"/>
      <c r="IK34" s="1339"/>
    </row>
    <row r="35" spans="1:245">
      <c r="A35" s="1339"/>
      <c r="B35" s="3815"/>
      <c r="C35" s="1376" t="s">
        <v>1290</v>
      </c>
      <c r="D35" s="1835" t="s">
        <v>1247</v>
      </c>
      <c r="E35" s="3341" t="s">
        <v>996</v>
      </c>
      <c r="F35" s="3333">
        <f>ROUND((F34-E34)/E34*100,1)</f>
        <v>-1.1000000000000001</v>
      </c>
      <c r="G35" s="3140">
        <f>ROUND((G34-F34)/F34*100,1)</f>
        <v>8.3000000000000007</v>
      </c>
      <c r="H35" s="3140">
        <f t="shared" ref="H35:AC35" si="28">ROUND((H34-G34)/G34*100,1)</f>
        <v>-3.5</v>
      </c>
      <c r="I35" s="3140">
        <f t="shared" si="28"/>
        <v>5.2</v>
      </c>
      <c r="J35" s="3140">
        <f t="shared" si="28"/>
        <v>2.2000000000000002</v>
      </c>
      <c r="K35" s="3140">
        <f t="shared" si="28"/>
        <v>7.8</v>
      </c>
      <c r="L35" s="3140">
        <f t="shared" si="28"/>
        <v>1.9</v>
      </c>
      <c r="M35" s="3140">
        <f t="shared" si="28"/>
        <v>-1.2</v>
      </c>
      <c r="N35" s="3140">
        <f t="shared" si="28"/>
        <v>-3.7</v>
      </c>
      <c r="O35" s="3140">
        <f t="shared" si="28"/>
        <v>0</v>
      </c>
      <c r="P35" s="3140">
        <f t="shared" si="28"/>
        <v>-4.3</v>
      </c>
      <c r="Q35" s="3140">
        <f t="shared" si="28"/>
        <v>-3.3</v>
      </c>
      <c r="R35" s="3140">
        <f t="shared" si="28"/>
        <v>-3.7</v>
      </c>
      <c r="S35" s="3140">
        <f t="shared" si="28"/>
        <v>0.9</v>
      </c>
      <c r="T35" s="3140">
        <f t="shared" si="28"/>
        <v>-14.4</v>
      </c>
      <c r="U35" s="3140">
        <f t="shared" si="28"/>
        <v>1</v>
      </c>
      <c r="V35" s="3140">
        <f t="shared" si="28"/>
        <v>1.8</v>
      </c>
      <c r="W35" s="3140">
        <f t="shared" si="28"/>
        <v>2.8</v>
      </c>
      <c r="X35" s="3140">
        <f t="shared" si="28"/>
        <v>7.6</v>
      </c>
      <c r="Y35" s="3140">
        <f t="shared" si="28"/>
        <v>-5.9</v>
      </c>
      <c r="Z35" s="3140">
        <f t="shared" si="28"/>
        <v>1.6</v>
      </c>
      <c r="AA35" s="3140">
        <f t="shared" si="28"/>
        <v>0.4</v>
      </c>
      <c r="AB35" s="3140">
        <f t="shared" si="28"/>
        <v>-3.5</v>
      </c>
      <c r="AC35" s="3140">
        <f t="shared" si="28"/>
        <v>-2.4</v>
      </c>
      <c r="AD35" s="3140">
        <f t="shared" ref="AD35:AI35" si="29">ROUND((AD34-AC34)/AC34*100,1)</f>
        <v>-2</v>
      </c>
      <c r="AE35" s="3140">
        <f t="shared" si="29"/>
        <v>1.3</v>
      </c>
      <c r="AF35" s="3140">
        <f t="shared" si="29"/>
        <v>0.8</v>
      </c>
      <c r="AG35" s="3140">
        <f t="shared" si="29"/>
        <v>-7.5</v>
      </c>
      <c r="AH35" s="3140">
        <f t="shared" si="29"/>
        <v>14.3</v>
      </c>
      <c r="AI35" s="3141">
        <f t="shared" si="29"/>
        <v>-2.1</v>
      </c>
      <c r="AJ35" s="3823" t="s">
        <v>2345</v>
      </c>
      <c r="AK35" s="1340"/>
      <c r="AL35" s="1345"/>
      <c r="AM35" s="3029"/>
      <c r="AN35" s="3029"/>
      <c r="AO35" s="3389"/>
      <c r="AP35" s="3389"/>
      <c r="AQ35" s="1339"/>
      <c r="AR35" s="1339"/>
      <c r="AS35" s="3029"/>
      <c r="AT35" s="3029"/>
      <c r="AU35" s="3029"/>
      <c r="AV35" s="3029"/>
      <c r="AW35" s="3029"/>
      <c r="AX35" s="3029"/>
      <c r="AY35" s="3029"/>
      <c r="AZ35" s="3029"/>
      <c r="BA35" s="3029"/>
      <c r="BB35" s="1339"/>
      <c r="BC35" s="1339"/>
      <c r="BD35" s="1339"/>
      <c r="BE35" s="1339"/>
      <c r="BF35" s="1339"/>
      <c r="BG35" s="1339"/>
      <c r="BH35" s="1339"/>
      <c r="BI35" s="1339"/>
      <c r="BJ35" s="1339"/>
      <c r="BK35" s="1339"/>
      <c r="BL35" s="1339"/>
      <c r="BM35" s="1339"/>
      <c r="BN35" s="1339"/>
      <c r="BO35" s="1339"/>
      <c r="BP35" s="1339"/>
      <c r="BQ35" s="1339"/>
      <c r="BR35" s="1339"/>
      <c r="BS35" s="1339"/>
      <c r="BT35" s="1339"/>
      <c r="BU35" s="1339"/>
      <c r="BV35" s="1339"/>
      <c r="BW35" s="1339"/>
      <c r="BX35" s="1339"/>
      <c r="BY35" s="1339"/>
      <c r="BZ35" s="1339"/>
      <c r="CA35" s="1339"/>
      <c r="CB35" s="1339"/>
      <c r="CC35" s="1339"/>
      <c r="CD35" s="1339"/>
      <c r="CE35" s="1339"/>
      <c r="CF35" s="1339"/>
      <c r="CG35" s="1339"/>
      <c r="CH35" s="1339"/>
      <c r="CI35" s="1339"/>
      <c r="CJ35" s="1339"/>
      <c r="CK35" s="1339"/>
      <c r="CL35" s="1339"/>
      <c r="CM35" s="1339"/>
      <c r="CN35" s="1339"/>
      <c r="CO35" s="1339"/>
      <c r="CP35" s="1339"/>
      <c r="CQ35" s="1339"/>
      <c r="CR35" s="1339"/>
      <c r="CS35" s="1339"/>
      <c r="CT35" s="1339"/>
      <c r="CU35" s="1339"/>
      <c r="CV35" s="1339"/>
      <c r="CW35" s="1339"/>
      <c r="CX35" s="1339"/>
      <c r="CY35" s="1339"/>
      <c r="CZ35" s="1339"/>
      <c r="DA35" s="1339"/>
      <c r="DB35" s="1339"/>
      <c r="DC35" s="1339"/>
      <c r="DD35" s="1339"/>
      <c r="DE35" s="1339"/>
      <c r="DF35" s="1339"/>
      <c r="DG35" s="1339"/>
      <c r="DH35" s="1339"/>
      <c r="DI35" s="1339"/>
      <c r="DJ35" s="1339"/>
      <c r="DK35" s="1339"/>
      <c r="DL35" s="1339"/>
      <c r="DM35" s="1339"/>
      <c r="DN35" s="1339"/>
      <c r="DO35" s="1339"/>
      <c r="DP35" s="1339"/>
      <c r="DQ35" s="1339"/>
      <c r="DR35" s="1339"/>
      <c r="DS35" s="1339"/>
      <c r="DT35" s="1339"/>
      <c r="DU35" s="1339"/>
      <c r="DV35" s="1339"/>
      <c r="DW35" s="1339"/>
      <c r="DX35" s="1339"/>
      <c r="DY35" s="1339"/>
      <c r="DZ35" s="1339"/>
      <c r="EA35" s="1339"/>
      <c r="EB35" s="1339"/>
      <c r="EC35" s="1339"/>
      <c r="ED35" s="1339"/>
      <c r="EE35" s="1339"/>
      <c r="EF35" s="1339"/>
      <c r="EG35" s="1339"/>
      <c r="EH35" s="1339"/>
      <c r="EI35" s="1339"/>
      <c r="EJ35" s="1339"/>
      <c r="EK35" s="1339"/>
      <c r="EL35" s="1339"/>
      <c r="EM35" s="1339"/>
      <c r="EN35" s="1339"/>
      <c r="EO35" s="1339"/>
      <c r="EP35" s="1339"/>
      <c r="EQ35" s="1339"/>
      <c r="ER35" s="1339"/>
      <c r="ES35" s="1339"/>
      <c r="ET35" s="1339"/>
      <c r="EU35" s="1339"/>
      <c r="EV35" s="1339"/>
      <c r="EW35" s="1339"/>
      <c r="EX35" s="1339"/>
      <c r="EY35" s="1339"/>
      <c r="EZ35" s="1339"/>
      <c r="FA35" s="1339"/>
      <c r="FB35" s="1339"/>
      <c r="FC35" s="1339"/>
      <c r="FD35" s="1339"/>
      <c r="FE35" s="1339"/>
      <c r="FF35" s="1339"/>
      <c r="FG35" s="1339"/>
      <c r="FH35" s="1339"/>
      <c r="FI35" s="1339"/>
      <c r="FJ35" s="1339"/>
      <c r="FK35" s="1339"/>
      <c r="FL35" s="1339"/>
      <c r="FM35" s="1339"/>
      <c r="FN35" s="1339"/>
      <c r="FO35" s="1339"/>
      <c r="FP35" s="1339"/>
      <c r="FQ35" s="1339"/>
      <c r="FR35" s="1339"/>
      <c r="FS35" s="1339"/>
      <c r="FT35" s="1339"/>
      <c r="FU35" s="1339"/>
      <c r="FV35" s="1339"/>
      <c r="FW35" s="1339"/>
      <c r="FX35" s="1339"/>
      <c r="FY35" s="1339"/>
      <c r="FZ35" s="1339"/>
      <c r="GA35" s="1339"/>
      <c r="GB35" s="1339"/>
      <c r="GC35" s="1339"/>
      <c r="GD35" s="1339"/>
      <c r="GE35" s="1339"/>
      <c r="GF35" s="1339"/>
      <c r="GG35" s="1339"/>
      <c r="GH35" s="1339"/>
      <c r="GI35" s="1339"/>
      <c r="GJ35" s="1339"/>
      <c r="GK35" s="1339"/>
      <c r="GL35" s="1339"/>
      <c r="GM35" s="1339"/>
      <c r="GN35" s="1339"/>
      <c r="GO35" s="1339"/>
      <c r="GP35" s="1339"/>
      <c r="GQ35" s="1339"/>
      <c r="GR35" s="1339"/>
      <c r="GS35" s="1339"/>
      <c r="GT35" s="1339"/>
      <c r="GU35" s="1339"/>
      <c r="GV35" s="1339"/>
      <c r="GW35" s="1339"/>
      <c r="GX35" s="1339"/>
      <c r="GY35" s="1339"/>
      <c r="GZ35" s="1339"/>
      <c r="HA35" s="1339"/>
      <c r="HB35" s="1339"/>
      <c r="HC35" s="1339"/>
      <c r="HD35" s="1339"/>
      <c r="HE35" s="1339"/>
      <c r="HF35" s="1339"/>
      <c r="HG35" s="1339"/>
      <c r="HH35" s="1339"/>
      <c r="HI35" s="1339"/>
      <c r="HJ35" s="1339"/>
      <c r="HK35" s="1339"/>
      <c r="HL35" s="1339"/>
      <c r="HM35" s="1339"/>
      <c r="HN35" s="1339"/>
      <c r="HO35" s="1339"/>
      <c r="HP35" s="1339"/>
      <c r="HQ35" s="1339"/>
      <c r="HR35" s="1339"/>
      <c r="HS35" s="1339"/>
      <c r="HT35" s="1339"/>
      <c r="HU35" s="1339"/>
      <c r="HV35" s="1339"/>
      <c r="HW35" s="1339"/>
      <c r="HX35" s="1339"/>
      <c r="HY35" s="1339"/>
      <c r="HZ35" s="1339"/>
      <c r="IA35" s="1339"/>
      <c r="IB35" s="1339"/>
      <c r="IC35" s="1339"/>
      <c r="ID35" s="1339"/>
      <c r="IE35" s="1339"/>
      <c r="IF35" s="1339"/>
      <c r="IG35" s="1339"/>
      <c r="IH35" s="1339"/>
      <c r="II35" s="1339"/>
      <c r="IJ35" s="1339"/>
      <c r="IK35" s="1339"/>
    </row>
    <row r="36" spans="1:245">
      <c r="A36" s="1339"/>
      <c r="B36" s="3815"/>
      <c r="C36" s="1375" t="s">
        <v>1308</v>
      </c>
      <c r="D36" s="1838" t="s">
        <v>1309</v>
      </c>
      <c r="E36" s="3742">
        <f t="shared" ref="E36:AD36" si="30">ROUND(E34/(E17/100),0)</f>
        <v>3776</v>
      </c>
      <c r="F36" s="3544">
        <f t="shared" si="30"/>
        <v>3617</v>
      </c>
      <c r="G36" s="3544">
        <f t="shared" si="30"/>
        <v>3813</v>
      </c>
      <c r="H36" s="3544">
        <f t="shared" si="30"/>
        <v>3623</v>
      </c>
      <c r="I36" s="3544">
        <f t="shared" si="30"/>
        <v>3767</v>
      </c>
      <c r="J36" s="3544">
        <f t="shared" si="30"/>
        <v>3839</v>
      </c>
      <c r="K36" s="3544">
        <f t="shared" si="30"/>
        <v>4126</v>
      </c>
      <c r="L36" s="3544">
        <f t="shared" si="30"/>
        <v>4131</v>
      </c>
      <c r="M36" s="3544">
        <f t="shared" si="30"/>
        <v>4001</v>
      </c>
      <c r="N36" s="3544">
        <f t="shared" si="30"/>
        <v>3838</v>
      </c>
      <c r="O36" s="3544">
        <f t="shared" si="30"/>
        <v>3885</v>
      </c>
      <c r="P36" s="3544">
        <f t="shared" si="30"/>
        <v>3770</v>
      </c>
      <c r="Q36" s="3544">
        <f t="shared" si="30"/>
        <v>3731</v>
      </c>
      <c r="R36" s="3544">
        <f t="shared" si="30"/>
        <v>3650</v>
      </c>
      <c r="S36" s="3544">
        <f t="shared" si="30"/>
        <v>3687</v>
      </c>
      <c r="T36" s="3544">
        <f t="shared" si="30"/>
        <v>3142</v>
      </c>
      <c r="U36" s="3544">
        <f t="shared" si="30"/>
        <v>3187</v>
      </c>
      <c r="V36" s="3544">
        <f t="shared" si="30"/>
        <v>3240</v>
      </c>
      <c r="W36" s="3544">
        <f t="shared" si="30"/>
        <v>3326</v>
      </c>
      <c r="X36" s="3544">
        <f t="shared" si="30"/>
        <v>3549</v>
      </c>
      <c r="Y36" s="3544">
        <f t="shared" si="30"/>
        <v>3387</v>
      </c>
      <c r="Z36" s="3544">
        <f t="shared" si="30"/>
        <v>3445</v>
      </c>
      <c r="AA36" s="3544">
        <f t="shared" si="30"/>
        <v>3462</v>
      </c>
      <c r="AB36" s="3544">
        <f t="shared" si="30"/>
        <v>3354</v>
      </c>
      <c r="AC36" s="3544">
        <f t="shared" si="30"/>
        <v>3248</v>
      </c>
      <c r="AD36" s="3544">
        <f t="shared" si="30"/>
        <v>3103</v>
      </c>
      <c r="AE36" s="3544">
        <f>ROUND(AE34/(AE17/100),0)</f>
        <v>3123</v>
      </c>
      <c r="AF36" s="3544">
        <f>ROUND(AF34/(AF17/100),0)</f>
        <v>3148</v>
      </c>
      <c r="AG36" s="3544">
        <f>ROUND(AG34/(AG17/100),0)</f>
        <v>2896</v>
      </c>
      <c r="AH36" s="3544">
        <f>ROUND(AH34/(AH17/100),0)</f>
        <v>3296</v>
      </c>
      <c r="AI36" s="3743">
        <f>ROUND(AI34/(AI17/100),0)</f>
        <v>3201</v>
      </c>
      <c r="AJ36" s="3823"/>
      <c r="AK36" s="1340"/>
      <c r="AL36" s="1345" t="s">
        <v>34</v>
      </c>
      <c r="AM36" s="1339"/>
      <c r="AN36" s="1339"/>
      <c r="AO36" s="3389"/>
      <c r="AP36" s="3389"/>
      <c r="AQ36" s="1339"/>
      <c r="AR36" s="1339"/>
      <c r="AS36" s="1339"/>
      <c r="AT36" s="1339"/>
      <c r="AU36" s="1339"/>
      <c r="AV36" s="1339"/>
      <c r="AW36" s="1339"/>
      <c r="AX36" s="1339"/>
      <c r="AY36" s="1339"/>
      <c r="AZ36" s="1339"/>
      <c r="BA36" s="1339"/>
      <c r="BB36" s="1339"/>
      <c r="BC36" s="1339"/>
      <c r="BD36" s="1339"/>
      <c r="BE36" s="1339"/>
      <c r="BF36" s="1339"/>
      <c r="BG36" s="1339"/>
      <c r="BH36" s="1339"/>
      <c r="BI36" s="1339"/>
      <c r="BJ36" s="1339"/>
      <c r="BK36" s="1339"/>
      <c r="BL36" s="1339"/>
      <c r="BM36" s="1339"/>
      <c r="BN36" s="1339"/>
      <c r="BO36" s="1339"/>
      <c r="BP36" s="1339"/>
      <c r="BQ36" s="1339"/>
      <c r="BR36" s="1339"/>
      <c r="BS36" s="1339"/>
      <c r="BT36" s="1339"/>
      <c r="BU36" s="1339"/>
      <c r="BV36" s="1339"/>
      <c r="BW36" s="1339"/>
      <c r="BX36" s="1339"/>
      <c r="BY36" s="1339"/>
      <c r="BZ36" s="1339"/>
      <c r="CA36" s="1339"/>
      <c r="CB36" s="1339"/>
      <c r="CC36" s="1339"/>
      <c r="CD36" s="1339"/>
      <c r="CE36" s="1339"/>
      <c r="CF36" s="1339"/>
      <c r="CG36" s="1339"/>
      <c r="CH36" s="1339"/>
      <c r="CI36" s="1339"/>
      <c r="CJ36" s="1339"/>
      <c r="CK36" s="1339"/>
      <c r="CL36" s="1339"/>
      <c r="CM36" s="1339"/>
      <c r="CN36" s="1339"/>
      <c r="CO36" s="1339"/>
      <c r="CP36" s="1339"/>
      <c r="CQ36" s="1339"/>
      <c r="CR36" s="1339"/>
      <c r="CS36" s="1339"/>
      <c r="CT36" s="1339"/>
      <c r="CU36" s="1339"/>
      <c r="CV36" s="1339"/>
      <c r="CW36" s="1339"/>
      <c r="CX36" s="1339"/>
      <c r="CY36" s="1339"/>
      <c r="CZ36" s="1339"/>
      <c r="DA36" s="1339"/>
      <c r="DB36" s="1339"/>
      <c r="DC36" s="1339"/>
      <c r="DD36" s="1339"/>
      <c r="DE36" s="1339"/>
      <c r="DF36" s="1339"/>
      <c r="DG36" s="1339"/>
      <c r="DH36" s="1339"/>
      <c r="DI36" s="1339"/>
      <c r="DJ36" s="1339"/>
      <c r="DK36" s="1339"/>
      <c r="DL36" s="1339"/>
      <c r="DM36" s="1339"/>
      <c r="DN36" s="1339"/>
      <c r="DO36" s="1339"/>
      <c r="DP36" s="1339"/>
      <c r="DQ36" s="1339"/>
      <c r="DR36" s="1339"/>
      <c r="DS36" s="1339"/>
      <c r="DT36" s="1339"/>
      <c r="DU36" s="1339"/>
      <c r="DV36" s="1339"/>
      <c r="DW36" s="1339"/>
      <c r="DX36" s="1339"/>
      <c r="DY36" s="1339"/>
      <c r="DZ36" s="1339"/>
      <c r="EA36" s="1339"/>
      <c r="EB36" s="1339"/>
      <c r="EC36" s="1339"/>
      <c r="ED36" s="1339"/>
      <c r="EE36" s="1339"/>
      <c r="EF36" s="1339"/>
      <c r="EG36" s="1339"/>
      <c r="EH36" s="1339"/>
      <c r="EI36" s="1339"/>
      <c r="EJ36" s="1339"/>
      <c r="EK36" s="1339"/>
      <c r="EL36" s="1339"/>
      <c r="EM36" s="1339"/>
      <c r="EN36" s="1339"/>
      <c r="EO36" s="1339"/>
      <c r="EP36" s="1339"/>
      <c r="EQ36" s="1339"/>
      <c r="ER36" s="1339"/>
      <c r="ES36" s="1339"/>
      <c r="ET36" s="1339"/>
      <c r="EU36" s="1339"/>
      <c r="EV36" s="1339"/>
      <c r="EW36" s="1339"/>
      <c r="EX36" s="1339"/>
      <c r="EY36" s="1339"/>
      <c r="EZ36" s="1339"/>
      <c r="FA36" s="1339"/>
      <c r="FB36" s="1339"/>
      <c r="FC36" s="1339"/>
      <c r="FD36" s="1339"/>
      <c r="FE36" s="1339"/>
      <c r="FF36" s="1339"/>
      <c r="FG36" s="1339"/>
      <c r="FH36" s="1339"/>
      <c r="FI36" s="1339"/>
      <c r="FJ36" s="1339"/>
      <c r="FK36" s="1339"/>
      <c r="FL36" s="1339"/>
      <c r="FM36" s="1339"/>
      <c r="FN36" s="1339"/>
      <c r="FO36" s="1339"/>
      <c r="FP36" s="1339"/>
      <c r="FQ36" s="1339"/>
      <c r="FR36" s="1339"/>
      <c r="FS36" s="1339"/>
      <c r="FT36" s="1339"/>
      <c r="FU36" s="1339"/>
      <c r="FV36" s="1339"/>
      <c r="FW36" s="1339"/>
      <c r="FX36" s="1339"/>
      <c r="FY36" s="1339"/>
      <c r="FZ36" s="1339"/>
      <c r="GA36" s="1339"/>
      <c r="GB36" s="1339"/>
      <c r="GC36" s="1339"/>
      <c r="GD36" s="1339"/>
      <c r="GE36" s="1339"/>
      <c r="GF36" s="1339"/>
      <c r="GG36" s="1339"/>
      <c r="GH36" s="1339"/>
      <c r="GI36" s="1339"/>
      <c r="GJ36" s="1339"/>
      <c r="GK36" s="1339"/>
      <c r="GL36" s="1339"/>
      <c r="GM36" s="1339"/>
      <c r="GN36" s="1339"/>
      <c r="GO36" s="1339"/>
      <c r="GP36" s="1339"/>
      <c r="GQ36" s="1339"/>
      <c r="GR36" s="1339"/>
      <c r="GS36" s="1339"/>
      <c r="GT36" s="1339"/>
      <c r="GU36" s="1339"/>
      <c r="GV36" s="1339"/>
      <c r="GW36" s="1339"/>
      <c r="GX36" s="1339"/>
      <c r="GY36" s="1339"/>
      <c r="GZ36" s="1339"/>
      <c r="HA36" s="1339"/>
      <c r="HB36" s="1339"/>
      <c r="HC36" s="1339"/>
      <c r="HD36" s="1339"/>
      <c r="HE36" s="1339"/>
      <c r="HF36" s="1339"/>
      <c r="HG36" s="1339"/>
      <c r="HH36" s="1339"/>
      <c r="HI36" s="1339"/>
      <c r="HJ36" s="1339"/>
      <c r="HK36" s="1339"/>
      <c r="HL36" s="1339"/>
      <c r="HM36" s="1339"/>
      <c r="HN36" s="1339"/>
      <c r="HO36" s="1339"/>
      <c r="HP36" s="1339"/>
      <c r="HQ36" s="1339"/>
      <c r="HR36" s="1339"/>
      <c r="HS36" s="1339"/>
      <c r="HT36" s="1339"/>
      <c r="HU36" s="1339"/>
      <c r="HV36" s="1339"/>
      <c r="HW36" s="1339"/>
      <c r="HX36" s="1339"/>
      <c r="HY36" s="1339"/>
      <c r="HZ36" s="1339"/>
      <c r="IA36" s="1339"/>
      <c r="IB36" s="1339"/>
      <c r="IC36" s="1339"/>
      <c r="ID36" s="1339"/>
      <c r="IE36" s="1339"/>
      <c r="IF36" s="1339"/>
      <c r="IG36" s="1339"/>
      <c r="IH36" s="1339"/>
      <c r="II36" s="1339"/>
      <c r="IJ36" s="1339"/>
      <c r="IK36" s="1339"/>
    </row>
    <row r="37" spans="1:245">
      <c r="A37" s="1339"/>
      <c r="B37" s="3815"/>
      <c r="C37" s="1376" t="s">
        <v>1291</v>
      </c>
      <c r="D37" s="1835" t="s">
        <v>1247</v>
      </c>
      <c r="E37" s="3341" t="s">
        <v>996</v>
      </c>
      <c r="F37" s="3289">
        <f t="shared" ref="F37:Q37" si="31">ROUND((F36-E36)/E36*100,1)</f>
        <v>-4.2</v>
      </c>
      <c r="G37" s="3289">
        <f t="shared" si="31"/>
        <v>5.4</v>
      </c>
      <c r="H37" s="3289">
        <f t="shared" si="31"/>
        <v>-5</v>
      </c>
      <c r="I37" s="3289">
        <f t="shared" si="31"/>
        <v>4</v>
      </c>
      <c r="J37" s="3289">
        <f t="shared" si="31"/>
        <v>1.9</v>
      </c>
      <c r="K37" s="3289">
        <f t="shared" si="31"/>
        <v>7.5</v>
      </c>
      <c r="L37" s="3289">
        <f t="shared" si="31"/>
        <v>0.1</v>
      </c>
      <c r="M37" s="3289">
        <f t="shared" si="31"/>
        <v>-3.1</v>
      </c>
      <c r="N37" s="3289">
        <f t="shared" si="31"/>
        <v>-4.0999999999999996</v>
      </c>
      <c r="O37" s="3289">
        <f t="shared" si="31"/>
        <v>1.2</v>
      </c>
      <c r="P37" s="3289">
        <f t="shared" si="31"/>
        <v>-3</v>
      </c>
      <c r="Q37" s="3289">
        <f t="shared" si="31"/>
        <v>-1</v>
      </c>
      <c r="R37" s="3289">
        <f t="shared" ref="R37:AF37" si="32">ROUND((R36-Q36)/Q36*100,1)</f>
        <v>-2.2000000000000002</v>
      </c>
      <c r="S37" s="3289">
        <f t="shared" si="32"/>
        <v>1</v>
      </c>
      <c r="T37" s="3289">
        <f t="shared" si="32"/>
        <v>-14.8</v>
      </c>
      <c r="U37" s="3289">
        <f t="shared" si="32"/>
        <v>1.4</v>
      </c>
      <c r="V37" s="3289">
        <f t="shared" si="32"/>
        <v>1.7</v>
      </c>
      <c r="W37" s="3289">
        <f t="shared" si="32"/>
        <v>2.7</v>
      </c>
      <c r="X37" s="3289">
        <f t="shared" si="32"/>
        <v>6.7</v>
      </c>
      <c r="Y37" s="3289">
        <f t="shared" si="32"/>
        <v>-4.5999999999999996</v>
      </c>
      <c r="Z37" s="3289">
        <f t="shared" si="32"/>
        <v>1.7</v>
      </c>
      <c r="AA37" s="3289">
        <f t="shared" si="32"/>
        <v>0.5</v>
      </c>
      <c r="AB37" s="3289">
        <f t="shared" si="32"/>
        <v>-3.1</v>
      </c>
      <c r="AC37" s="3289">
        <f t="shared" si="32"/>
        <v>-3.2</v>
      </c>
      <c r="AD37" s="3289">
        <f t="shared" si="32"/>
        <v>-4.5</v>
      </c>
      <c r="AE37" s="3289">
        <f t="shared" si="32"/>
        <v>0.6</v>
      </c>
      <c r="AF37" s="3289">
        <f t="shared" si="32"/>
        <v>0.8</v>
      </c>
      <c r="AG37" s="3289">
        <f>ROUND((AG36-AF36)/AF36*100,1)</f>
        <v>-8</v>
      </c>
      <c r="AH37" s="3289">
        <f>ROUND((AH36-AG36)/AG36*100,1)</f>
        <v>13.8</v>
      </c>
      <c r="AI37" s="3141">
        <f>ROUND((AI36-AH36)/AH36*100,1)</f>
        <v>-2.9</v>
      </c>
      <c r="AJ37" s="3031" t="s">
        <v>2346</v>
      </c>
      <c r="AK37" s="1340"/>
      <c r="AL37" s="1345"/>
      <c r="AM37" s="549"/>
      <c r="AN37" s="549"/>
      <c r="AO37" s="3380"/>
      <c r="AP37" s="3389"/>
      <c r="AQ37" s="1339"/>
      <c r="AR37" s="1339"/>
      <c r="AS37" s="1339"/>
      <c r="AT37" s="1339"/>
      <c r="AU37" s="1339"/>
      <c r="AV37" s="1339"/>
      <c r="AW37" s="1339"/>
      <c r="AX37" s="1339"/>
      <c r="AY37" s="1339"/>
      <c r="AZ37" s="1339"/>
      <c r="BA37" s="1339"/>
      <c r="BB37" s="1339"/>
      <c r="BC37" s="1339"/>
      <c r="BD37" s="1339"/>
      <c r="BE37" s="1339"/>
      <c r="BF37" s="1339"/>
      <c r="BG37" s="1339"/>
      <c r="BH37" s="1339"/>
      <c r="BI37" s="1339"/>
      <c r="BJ37" s="1339"/>
      <c r="BK37" s="1339"/>
      <c r="BL37" s="1339"/>
      <c r="BM37" s="1339"/>
      <c r="BN37" s="1339"/>
      <c r="BO37" s="1339"/>
      <c r="BP37" s="1339"/>
      <c r="BQ37" s="1339"/>
      <c r="BR37" s="1339"/>
      <c r="BS37" s="1339"/>
      <c r="BT37" s="1339"/>
      <c r="BU37" s="1339"/>
      <c r="BV37" s="1339"/>
      <c r="BW37" s="1339"/>
      <c r="BX37" s="1339"/>
      <c r="BY37" s="1339"/>
      <c r="BZ37" s="1339"/>
      <c r="CA37" s="1339"/>
      <c r="CB37" s="1339"/>
      <c r="CC37" s="1339"/>
      <c r="CD37" s="1339"/>
      <c r="CE37" s="1339"/>
      <c r="CF37" s="1339"/>
      <c r="CG37" s="1339"/>
      <c r="CH37" s="1339"/>
      <c r="CI37" s="1339"/>
      <c r="CJ37" s="1339"/>
      <c r="CK37" s="1339"/>
      <c r="CL37" s="1339"/>
      <c r="CM37" s="1339"/>
      <c r="CN37" s="1339"/>
      <c r="CO37" s="1339"/>
      <c r="CP37" s="1339"/>
      <c r="CQ37" s="1339"/>
      <c r="CR37" s="1339"/>
      <c r="CS37" s="1339"/>
      <c r="CT37" s="1339"/>
      <c r="CU37" s="1339"/>
      <c r="CV37" s="1339"/>
      <c r="CW37" s="1339"/>
      <c r="CX37" s="1339"/>
      <c r="CY37" s="1339"/>
      <c r="CZ37" s="1339"/>
      <c r="DA37" s="1339"/>
      <c r="DB37" s="1339"/>
      <c r="DC37" s="1339"/>
      <c r="DD37" s="1339"/>
      <c r="DE37" s="1339"/>
      <c r="DF37" s="1339"/>
      <c r="DG37" s="1339"/>
      <c r="DH37" s="1339"/>
      <c r="DI37" s="1339"/>
      <c r="DJ37" s="1339"/>
      <c r="DK37" s="1339"/>
      <c r="DL37" s="1339"/>
      <c r="DM37" s="1339"/>
      <c r="DN37" s="1339"/>
      <c r="DO37" s="1339"/>
      <c r="DP37" s="1339"/>
      <c r="DQ37" s="1339"/>
      <c r="DR37" s="1339"/>
      <c r="DS37" s="1339"/>
      <c r="DT37" s="1339"/>
      <c r="DU37" s="1339"/>
      <c r="DV37" s="1339"/>
      <c r="DW37" s="1339"/>
      <c r="DX37" s="1339"/>
      <c r="DY37" s="1339"/>
      <c r="DZ37" s="1339"/>
      <c r="EA37" s="1339"/>
      <c r="EB37" s="1339"/>
      <c r="EC37" s="1339"/>
      <c r="ED37" s="1339"/>
      <c r="EE37" s="1339"/>
      <c r="EF37" s="1339"/>
      <c r="EG37" s="1339"/>
      <c r="EH37" s="1339"/>
      <c r="EI37" s="1339"/>
      <c r="EJ37" s="1339"/>
      <c r="EK37" s="1339"/>
      <c r="EL37" s="1339"/>
      <c r="EM37" s="1339"/>
      <c r="EN37" s="1339"/>
      <c r="EO37" s="1339"/>
      <c r="EP37" s="1339"/>
      <c r="EQ37" s="1339"/>
      <c r="ER37" s="1339"/>
      <c r="ES37" s="1339"/>
      <c r="ET37" s="1339"/>
      <c r="EU37" s="1339"/>
      <c r="EV37" s="1339"/>
      <c r="EW37" s="1339"/>
      <c r="EX37" s="1339"/>
      <c r="EY37" s="1339"/>
      <c r="EZ37" s="1339"/>
      <c r="FA37" s="1339"/>
      <c r="FB37" s="1339"/>
      <c r="FC37" s="1339"/>
      <c r="FD37" s="1339"/>
      <c r="FE37" s="1339"/>
      <c r="FF37" s="1339"/>
      <c r="FG37" s="1339"/>
      <c r="FH37" s="1339"/>
      <c r="FI37" s="1339"/>
      <c r="FJ37" s="1339"/>
      <c r="FK37" s="1339"/>
      <c r="FL37" s="1339"/>
      <c r="FM37" s="1339"/>
      <c r="FN37" s="1339"/>
      <c r="FO37" s="1339"/>
      <c r="FP37" s="1339"/>
      <c r="FQ37" s="1339"/>
      <c r="FR37" s="1339"/>
      <c r="FS37" s="1339"/>
      <c r="FT37" s="1339"/>
      <c r="FU37" s="1339"/>
      <c r="FV37" s="1339"/>
      <c r="FW37" s="1339"/>
      <c r="FX37" s="1339"/>
      <c r="FY37" s="1339"/>
      <c r="FZ37" s="1339"/>
      <c r="GA37" s="1339"/>
      <c r="GB37" s="1339"/>
      <c r="GC37" s="1339"/>
      <c r="GD37" s="1339"/>
      <c r="GE37" s="1339"/>
      <c r="GF37" s="1339"/>
      <c r="GG37" s="1339"/>
      <c r="GH37" s="1339"/>
      <c r="GI37" s="1339"/>
      <c r="GJ37" s="1339"/>
      <c r="GK37" s="1339"/>
      <c r="GL37" s="1339"/>
      <c r="GM37" s="1339"/>
      <c r="GN37" s="1339"/>
      <c r="GO37" s="1339"/>
      <c r="GP37" s="1339"/>
      <c r="GQ37" s="1339"/>
      <c r="GR37" s="1339"/>
      <c r="GS37" s="1339"/>
      <c r="GT37" s="1339"/>
      <c r="GU37" s="1339"/>
      <c r="GV37" s="1339"/>
      <c r="GW37" s="1339"/>
      <c r="GX37" s="1339"/>
      <c r="GY37" s="1339"/>
      <c r="GZ37" s="1339"/>
      <c r="HA37" s="1339"/>
      <c r="HB37" s="1339"/>
      <c r="HC37" s="1339"/>
      <c r="HD37" s="1339"/>
      <c r="HE37" s="1339"/>
      <c r="HF37" s="1339"/>
      <c r="HG37" s="1339"/>
      <c r="HH37" s="1339"/>
      <c r="HI37" s="1339"/>
      <c r="HJ37" s="1339"/>
      <c r="HK37" s="1339"/>
      <c r="HL37" s="1339"/>
      <c r="HM37" s="1339"/>
      <c r="HN37" s="1339"/>
      <c r="HO37" s="1339"/>
      <c r="HP37" s="1339"/>
      <c r="HQ37" s="1339"/>
      <c r="HR37" s="1339"/>
      <c r="HS37" s="1339"/>
      <c r="HT37" s="1339"/>
      <c r="HU37" s="1339"/>
      <c r="HV37" s="1339"/>
      <c r="HW37" s="1339"/>
      <c r="HX37" s="1339"/>
      <c r="HY37" s="1339"/>
      <c r="HZ37" s="1339"/>
      <c r="IA37" s="1339"/>
      <c r="IB37" s="1339"/>
      <c r="IC37" s="1339"/>
      <c r="ID37" s="1339"/>
      <c r="IE37" s="1339"/>
      <c r="IF37" s="1339"/>
      <c r="IG37" s="1339"/>
      <c r="IH37" s="1339"/>
      <c r="II37" s="1339"/>
      <c r="IJ37" s="1339"/>
      <c r="IK37" s="1339"/>
    </row>
    <row r="38" spans="1:245">
      <c r="A38" s="1339"/>
      <c r="B38" s="3815"/>
      <c r="C38" s="1375" t="s">
        <v>1310</v>
      </c>
      <c r="D38" s="1838" t="s">
        <v>1311</v>
      </c>
      <c r="E38" s="3343">
        <v>67.867999999999995</v>
      </c>
      <c r="F38" s="3138">
        <v>62.567999999999998</v>
      </c>
      <c r="G38" s="3138">
        <v>49.456000000000003</v>
      </c>
      <c r="H38" s="3138">
        <v>53.863999999999997</v>
      </c>
      <c r="I38" s="3138">
        <v>61.280999999999999</v>
      </c>
      <c r="J38" s="3138">
        <v>68.126000000000005</v>
      </c>
      <c r="K38" s="3138">
        <v>116.227</v>
      </c>
      <c r="L38" s="3138">
        <v>125.623</v>
      </c>
      <c r="M38" s="3138">
        <v>79.923000000000002</v>
      </c>
      <c r="N38" s="3138">
        <v>54.587000000000003</v>
      </c>
      <c r="O38" s="3138">
        <v>53.302999999999997</v>
      </c>
      <c r="P38" s="3138">
        <v>49.570999999999998</v>
      </c>
      <c r="Q38" s="3138">
        <v>48.494</v>
      </c>
      <c r="R38" s="3138">
        <v>42.988</v>
      </c>
      <c r="S38" s="3138">
        <v>41.582999999999998</v>
      </c>
      <c r="T38" s="3138">
        <v>45.64</v>
      </c>
      <c r="U38" s="3138">
        <v>45.927</v>
      </c>
      <c r="V38" s="3138">
        <v>52.152000000000001</v>
      </c>
      <c r="W38" s="3138">
        <v>39.895000000000003</v>
      </c>
      <c r="X38" s="3138">
        <v>38.856000000000002</v>
      </c>
      <c r="Y38" s="3138">
        <v>33.554000000000002</v>
      </c>
      <c r="Z38" s="3138">
        <v>32.49</v>
      </c>
      <c r="AA38" s="3138">
        <v>33.012999999999998</v>
      </c>
      <c r="AB38" s="3138">
        <v>33.128999999999998</v>
      </c>
      <c r="AC38" s="3138">
        <v>36.42</v>
      </c>
      <c r="AD38" s="3138">
        <v>33.520000000000003</v>
      </c>
      <c r="AE38" s="3138">
        <v>33.981000000000002</v>
      </c>
      <c r="AF38" s="3138">
        <v>34.792999999999999</v>
      </c>
      <c r="AG38" s="3138">
        <v>33.444000000000003</v>
      </c>
      <c r="AH38" s="3138">
        <v>31.774000000000001</v>
      </c>
      <c r="AI38" s="3744">
        <v>31.567</v>
      </c>
      <c r="AJ38" s="2998" t="s">
        <v>1747</v>
      </c>
      <c r="AK38" s="1340"/>
      <c r="AL38" s="1345" t="s">
        <v>1607</v>
      </c>
      <c r="AM38" s="1339"/>
      <c r="AN38" s="1339"/>
      <c r="AO38" s="3389"/>
      <c r="AP38" s="3389"/>
      <c r="AQ38" s="1339"/>
      <c r="AR38" s="1339"/>
      <c r="AS38" s="1339"/>
      <c r="AT38" s="1339"/>
      <c r="AU38" s="1339"/>
      <c r="AV38" s="1339"/>
      <c r="AW38" s="1339"/>
      <c r="AX38" s="1339"/>
      <c r="AY38" s="1339"/>
      <c r="AZ38" s="1339"/>
      <c r="BA38" s="1339"/>
      <c r="BB38" s="1339"/>
      <c r="BC38" s="1339"/>
      <c r="BD38" s="1339"/>
      <c r="BE38" s="1339"/>
      <c r="BF38" s="1339"/>
      <c r="BG38" s="1339"/>
      <c r="BH38" s="1339"/>
      <c r="BI38" s="1339"/>
      <c r="BJ38" s="1339"/>
      <c r="BK38" s="1339"/>
      <c r="BL38" s="1339"/>
      <c r="BM38" s="1339"/>
      <c r="BN38" s="1339"/>
      <c r="BO38" s="1339"/>
      <c r="BP38" s="1339"/>
      <c r="BQ38" s="1339"/>
      <c r="BR38" s="1339"/>
      <c r="BS38" s="1339"/>
      <c r="BT38" s="1339"/>
      <c r="BU38" s="1339"/>
      <c r="BV38" s="1339"/>
      <c r="BW38" s="1339"/>
      <c r="BX38" s="1339"/>
      <c r="BY38" s="1339"/>
      <c r="BZ38" s="1339"/>
      <c r="CA38" s="1339"/>
      <c r="CB38" s="1339"/>
      <c r="CC38" s="1339"/>
      <c r="CD38" s="1339"/>
      <c r="CE38" s="1339"/>
      <c r="CF38" s="1339"/>
      <c r="CG38" s="1339"/>
      <c r="CH38" s="1339"/>
      <c r="CI38" s="1339"/>
      <c r="CJ38" s="1339"/>
      <c r="CK38" s="1339"/>
      <c r="CL38" s="1339"/>
      <c r="CM38" s="1339"/>
      <c r="CN38" s="1339"/>
      <c r="CO38" s="1339"/>
      <c r="CP38" s="1339"/>
      <c r="CQ38" s="1339"/>
      <c r="CR38" s="1339"/>
      <c r="CS38" s="1339"/>
      <c r="CT38" s="1339"/>
      <c r="CU38" s="1339"/>
      <c r="CV38" s="1339"/>
      <c r="CW38" s="1339"/>
      <c r="CX38" s="1339"/>
      <c r="CY38" s="1339"/>
      <c r="CZ38" s="1339"/>
      <c r="DA38" s="1339"/>
      <c r="DB38" s="1339"/>
      <c r="DC38" s="1339"/>
      <c r="DD38" s="1339"/>
      <c r="DE38" s="1339"/>
      <c r="DF38" s="1339"/>
      <c r="DG38" s="1339"/>
      <c r="DH38" s="1339"/>
      <c r="DI38" s="1339"/>
      <c r="DJ38" s="1339"/>
      <c r="DK38" s="1339"/>
      <c r="DL38" s="1339"/>
      <c r="DM38" s="1339"/>
      <c r="DN38" s="1339"/>
      <c r="DO38" s="1339"/>
      <c r="DP38" s="1339"/>
      <c r="DQ38" s="1339"/>
      <c r="DR38" s="1339"/>
      <c r="DS38" s="1339"/>
      <c r="DT38" s="1339"/>
      <c r="DU38" s="1339"/>
      <c r="DV38" s="1339"/>
      <c r="DW38" s="1339"/>
      <c r="DX38" s="1339"/>
      <c r="DY38" s="1339"/>
      <c r="DZ38" s="1339"/>
      <c r="EA38" s="1339"/>
      <c r="EB38" s="1339"/>
      <c r="EC38" s="1339"/>
      <c r="ED38" s="1339"/>
      <c r="EE38" s="1339"/>
      <c r="EF38" s="1339"/>
      <c r="EG38" s="1339"/>
      <c r="EH38" s="1339"/>
      <c r="EI38" s="1339"/>
      <c r="EJ38" s="1339"/>
      <c r="EK38" s="1339"/>
      <c r="EL38" s="1339"/>
      <c r="EM38" s="1339"/>
      <c r="EN38" s="1339"/>
      <c r="EO38" s="1339"/>
      <c r="EP38" s="1339"/>
      <c r="EQ38" s="1339"/>
      <c r="ER38" s="1339"/>
      <c r="ES38" s="1339"/>
      <c r="ET38" s="1339"/>
      <c r="EU38" s="1339"/>
      <c r="EV38" s="1339"/>
      <c r="EW38" s="1339"/>
      <c r="EX38" s="1339"/>
      <c r="EY38" s="1339"/>
      <c r="EZ38" s="1339"/>
      <c r="FA38" s="1339"/>
      <c r="FB38" s="1339"/>
      <c r="FC38" s="1339"/>
      <c r="FD38" s="1339"/>
      <c r="FE38" s="1339"/>
      <c r="FF38" s="1339"/>
      <c r="FG38" s="1339"/>
      <c r="FH38" s="1339"/>
      <c r="FI38" s="1339"/>
      <c r="FJ38" s="1339"/>
      <c r="FK38" s="1339"/>
      <c r="FL38" s="1339"/>
      <c r="FM38" s="1339"/>
      <c r="FN38" s="1339"/>
      <c r="FO38" s="1339"/>
      <c r="FP38" s="1339"/>
      <c r="FQ38" s="1339"/>
      <c r="FR38" s="1339"/>
      <c r="FS38" s="1339"/>
      <c r="FT38" s="1339"/>
      <c r="FU38" s="1339"/>
      <c r="FV38" s="1339"/>
      <c r="FW38" s="1339"/>
      <c r="FX38" s="1339"/>
      <c r="FY38" s="1339"/>
      <c r="FZ38" s="1339"/>
      <c r="GA38" s="1339"/>
      <c r="GB38" s="1339"/>
      <c r="GC38" s="1339"/>
      <c r="GD38" s="1339"/>
      <c r="GE38" s="1339"/>
      <c r="GF38" s="1339"/>
      <c r="GG38" s="1339"/>
      <c r="GH38" s="1339"/>
      <c r="GI38" s="1339"/>
      <c r="GJ38" s="1339"/>
      <c r="GK38" s="1339"/>
      <c r="GL38" s="1339"/>
      <c r="GM38" s="1339"/>
      <c r="GN38" s="1339"/>
      <c r="GO38" s="1339"/>
      <c r="GP38" s="1339"/>
      <c r="GQ38" s="1339"/>
      <c r="GR38" s="1339"/>
      <c r="GS38" s="1339"/>
      <c r="GT38" s="1339"/>
      <c r="GU38" s="1339"/>
      <c r="GV38" s="1339"/>
      <c r="GW38" s="1339"/>
      <c r="GX38" s="1339"/>
      <c r="GY38" s="1339"/>
      <c r="GZ38" s="1339"/>
      <c r="HA38" s="1339"/>
      <c r="HB38" s="1339"/>
      <c r="HC38" s="1339"/>
      <c r="HD38" s="1339"/>
      <c r="HE38" s="1339"/>
      <c r="HF38" s="1339"/>
      <c r="HG38" s="1339"/>
      <c r="HH38" s="1339"/>
      <c r="HI38" s="1339"/>
      <c r="HJ38" s="1339"/>
      <c r="HK38" s="1339"/>
      <c r="HL38" s="1339"/>
      <c r="HM38" s="1339"/>
      <c r="HN38" s="1339"/>
      <c r="HO38" s="1339"/>
      <c r="HP38" s="1339"/>
      <c r="HQ38" s="1339"/>
      <c r="HR38" s="1339"/>
      <c r="HS38" s="1339"/>
      <c r="HT38" s="1339"/>
      <c r="HU38" s="1339"/>
      <c r="HV38" s="1339"/>
      <c r="HW38" s="1339"/>
      <c r="HX38" s="1339"/>
      <c r="HY38" s="1339"/>
      <c r="HZ38" s="1339"/>
      <c r="IA38" s="1339"/>
      <c r="IB38" s="1339"/>
      <c r="IC38" s="1339"/>
      <c r="ID38" s="1339"/>
      <c r="IE38" s="1339"/>
      <c r="IF38" s="1339"/>
      <c r="IG38" s="1339"/>
      <c r="IH38" s="1339"/>
      <c r="II38" s="1339"/>
      <c r="IJ38" s="1339"/>
      <c r="IK38" s="1339"/>
    </row>
    <row r="39" spans="1:245">
      <c r="A39" s="1339"/>
      <c r="B39" s="3815"/>
      <c r="C39" s="1376" t="s">
        <v>1312</v>
      </c>
      <c r="D39" s="1835" t="s">
        <v>1247</v>
      </c>
      <c r="E39" s="3341" t="s">
        <v>996</v>
      </c>
      <c r="F39" s="3333">
        <f>ROUND((F38-E38)/E38*100,1)</f>
        <v>-7.8</v>
      </c>
      <c r="G39" s="3140">
        <f>ROUND((G38-F38)/F38*100,1)</f>
        <v>-21</v>
      </c>
      <c r="H39" s="3140">
        <f t="shared" ref="H39:AC39" si="33">ROUND((H38-G38)/G38*100,1)</f>
        <v>8.9</v>
      </c>
      <c r="I39" s="3140">
        <f t="shared" si="33"/>
        <v>13.8</v>
      </c>
      <c r="J39" s="3140">
        <f t="shared" si="33"/>
        <v>11.2</v>
      </c>
      <c r="K39" s="3140">
        <f t="shared" si="33"/>
        <v>70.599999999999994</v>
      </c>
      <c r="L39" s="3140">
        <f t="shared" si="33"/>
        <v>8.1</v>
      </c>
      <c r="M39" s="3140">
        <f t="shared" si="33"/>
        <v>-36.4</v>
      </c>
      <c r="N39" s="3140">
        <f t="shared" si="33"/>
        <v>-31.7</v>
      </c>
      <c r="O39" s="3140">
        <f t="shared" si="33"/>
        <v>-2.4</v>
      </c>
      <c r="P39" s="3140">
        <f t="shared" si="33"/>
        <v>-7</v>
      </c>
      <c r="Q39" s="3140">
        <f t="shared" si="33"/>
        <v>-2.2000000000000002</v>
      </c>
      <c r="R39" s="3140">
        <f t="shared" si="33"/>
        <v>-11.4</v>
      </c>
      <c r="S39" s="3140">
        <f t="shared" si="33"/>
        <v>-3.3</v>
      </c>
      <c r="T39" s="3140">
        <f t="shared" si="33"/>
        <v>9.8000000000000007</v>
      </c>
      <c r="U39" s="3140">
        <f t="shared" si="33"/>
        <v>0.6</v>
      </c>
      <c r="V39" s="3140">
        <f t="shared" si="33"/>
        <v>13.6</v>
      </c>
      <c r="W39" s="3140">
        <f t="shared" si="33"/>
        <v>-23.5</v>
      </c>
      <c r="X39" s="3140">
        <f t="shared" si="33"/>
        <v>-2.6</v>
      </c>
      <c r="Y39" s="3140">
        <f t="shared" si="33"/>
        <v>-13.6</v>
      </c>
      <c r="Z39" s="3140">
        <f t="shared" si="33"/>
        <v>-3.2</v>
      </c>
      <c r="AA39" s="3140">
        <f t="shared" si="33"/>
        <v>1.6</v>
      </c>
      <c r="AB39" s="3140">
        <f t="shared" si="33"/>
        <v>0.4</v>
      </c>
      <c r="AC39" s="3140">
        <f t="shared" si="33"/>
        <v>9.9</v>
      </c>
      <c r="AD39" s="3140">
        <f t="shared" ref="AD39:AI39" si="34">ROUND((AD38-AC38)/AC38*100,1)</f>
        <v>-8</v>
      </c>
      <c r="AE39" s="3140">
        <f t="shared" si="34"/>
        <v>1.4</v>
      </c>
      <c r="AF39" s="3140">
        <f t="shared" si="34"/>
        <v>2.4</v>
      </c>
      <c r="AG39" s="3140">
        <f t="shared" si="34"/>
        <v>-3.9</v>
      </c>
      <c r="AH39" s="3140">
        <f t="shared" si="34"/>
        <v>-5</v>
      </c>
      <c r="AI39" s="3141">
        <f t="shared" si="34"/>
        <v>-0.7</v>
      </c>
      <c r="AJ39" s="2998" t="s">
        <v>34</v>
      </c>
      <c r="AK39" s="1340"/>
      <c r="AL39" s="1345"/>
      <c r="AM39" s="549"/>
      <c r="AN39" s="549"/>
      <c r="AO39" s="3380"/>
      <c r="AP39" s="3389"/>
      <c r="AQ39" s="1339"/>
      <c r="AR39" s="1339"/>
      <c r="AS39" s="1339"/>
      <c r="AT39" s="1339"/>
      <c r="AU39" s="1339"/>
      <c r="AV39" s="1339"/>
      <c r="AW39" s="1339"/>
      <c r="AX39" s="1339"/>
      <c r="AY39" s="1339"/>
      <c r="AZ39" s="1339"/>
      <c r="BA39" s="1339"/>
      <c r="BB39" s="1339"/>
      <c r="BC39" s="1339"/>
      <c r="BD39" s="1339"/>
      <c r="BE39" s="1339"/>
      <c r="BF39" s="1339"/>
      <c r="BG39" s="1339"/>
      <c r="BH39" s="1339"/>
      <c r="BI39" s="1339"/>
      <c r="BJ39" s="1339"/>
      <c r="BK39" s="1339"/>
      <c r="BL39" s="1339"/>
      <c r="BM39" s="1339"/>
      <c r="BN39" s="1339"/>
      <c r="BO39" s="1339"/>
      <c r="BP39" s="1339"/>
      <c r="BQ39" s="1339"/>
      <c r="BR39" s="1339"/>
      <c r="BS39" s="1339"/>
      <c r="BT39" s="1339"/>
      <c r="BU39" s="1339"/>
      <c r="BV39" s="1339"/>
      <c r="BW39" s="1339"/>
      <c r="BX39" s="1339"/>
      <c r="BY39" s="1339"/>
      <c r="BZ39" s="1339"/>
      <c r="CA39" s="1339"/>
      <c r="CB39" s="1339"/>
      <c r="CC39" s="1339"/>
      <c r="CD39" s="1339"/>
      <c r="CE39" s="1339"/>
      <c r="CF39" s="1339"/>
      <c r="CG39" s="1339"/>
      <c r="CH39" s="1339"/>
      <c r="CI39" s="1339"/>
      <c r="CJ39" s="1339"/>
      <c r="CK39" s="1339"/>
      <c r="CL39" s="1339"/>
      <c r="CM39" s="1339"/>
      <c r="CN39" s="1339"/>
      <c r="CO39" s="1339"/>
      <c r="CP39" s="1339"/>
      <c r="CQ39" s="1339"/>
      <c r="CR39" s="1339"/>
      <c r="CS39" s="1339"/>
      <c r="CT39" s="1339"/>
      <c r="CU39" s="1339"/>
      <c r="CV39" s="1339"/>
      <c r="CW39" s="1339"/>
      <c r="CX39" s="1339"/>
      <c r="CY39" s="1339"/>
      <c r="CZ39" s="1339"/>
      <c r="DA39" s="1339"/>
      <c r="DB39" s="1339"/>
      <c r="DC39" s="1339"/>
      <c r="DD39" s="1339"/>
      <c r="DE39" s="1339"/>
      <c r="DF39" s="1339"/>
      <c r="DG39" s="1339"/>
      <c r="DH39" s="1339"/>
      <c r="DI39" s="1339"/>
      <c r="DJ39" s="1339"/>
      <c r="DK39" s="1339"/>
      <c r="DL39" s="1339"/>
      <c r="DM39" s="1339"/>
      <c r="DN39" s="1339"/>
      <c r="DO39" s="1339"/>
      <c r="DP39" s="1339"/>
      <c r="DQ39" s="1339"/>
      <c r="DR39" s="1339"/>
      <c r="DS39" s="1339"/>
      <c r="DT39" s="1339"/>
      <c r="DU39" s="1339"/>
      <c r="DV39" s="1339"/>
      <c r="DW39" s="1339"/>
      <c r="DX39" s="1339"/>
      <c r="DY39" s="1339"/>
      <c r="DZ39" s="1339"/>
      <c r="EA39" s="1339"/>
      <c r="EB39" s="1339"/>
      <c r="EC39" s="1339"/>
      <c r="ED39" s="1339"/>
      <c r="EE39" s="1339"/>
      <c r="EF39" s="1339"/>
      <c r="EG39" s="1339"/>
      <c r="EH39" s="1339"/>
      <c r="EI39" s="1339"/>
      <c r="EJ39" s="1339"/>
      <c r="EK39" s="1339"/>
      <c r="EL39" s="1339"/>
      <c r="EM39" s="1339"/>
      <c r="EN39" s="1339"/>
      <c r="EO39" s="1339"/>
      <c r="EP39" s="1339"/>
      <c r="EQ39" s="1339"/>
      <c r="ER39" s="1339"/>
      <c r="ES39" s="1339"/>
      <c r="ET39" s="1339"/>
      <c r="EU39" s="1339"/>
      <c r="EV39" s="1339"/>
      <c r="EW39" s="1339"/>
      <c r="EX39" s="1339"/>
      <c r="EY39" s="1339"/>
      <c r="EZ39" s="1339"/>
      <c r="FA39" s="1339"/>
      <c r="FB39" s="1339"/>
      <c r="FC39" s="1339"/>
      <c r="FD39" s="1339"/>
      <c r="FE39" s="1339"/>
      <c r="FF39" s="1339"/>
      <c r="FG39" s="1339"/>
      <c r="FH39" s="1339"/>
      <c r="FI39" s="1339"/>
      <c r="FJ39" s="1339"/>
      <c r="FK39" s="1339"/>
      <c r="FL39" s="1339"/>
      <c r="FM39" s="1339"/>
      <c r="FN39" s="1339"/>
      <c r="FO39" s="1339"/>
      <c r="FP39" s="1339"/>
      <c r="FQ39" s="1339"/>
      <c r="FR39" s="1339"/>
      <c r="FS39" s="1339"/>
      <c r="FT39" s="1339"/>
      <c r="FU39" s="1339"/>
      <c r="FV39" s="1339"/>
      <c r="FW39" s="1339"/>
      <c r="FX39" s="1339"/>
      <c r="FY39" s="1339"/>
      <c r="FZ39" s="1339"/>
      <c r="GA39" s="1339"/>
      <c r="GB39" s="1339"/>
      <c r="GC39" s="1339"/>
      <c r="GD39" s="1339"/>
      <c r="GE39" s="1339"/>
      <c r="GF39" s="1339"/>
      <c r="GG39" s="1339"/>
      <c r="GH39" s="1339"/>
      <c r="GI39" s="1339"/>
      <c r="GJ39" s="1339"/>
      <c r="GK39" s="1339"/>
      <c r="GL39" s="1339"/>
      <c r="GM39" s="1339"/>
      <c r="GN39" s="1339"/>
      <c r="GO39" s="1339"/>
      <c r="GP39" s="1339"/>
      <c r="GQ39" s="1339"/>
      <c r="GR39" s="1339"/>
      <c r="GS39" s="1339"/>
      <c r="GT39" s="1339"/>
      <c r="GU39" s="1339"/>
      <c r="GV39" s="1339"/>
      <c r="GW39" s="1339"/>
      <c r="GX39" s="1339"/>
      <c r="GY39" s="1339"/>
      <c r="GZ39" s="1339"/>
      <c r="HA39" s="1339"/>
      <c r="HB39" s="1339"/>
      <c r="HC39" s="1339"/>
      <c r="HD39" s="1339"/>
      <c r="HE39" s="1339"/>
      <c r="HF39" s="1339"/>
      <c r="HG39" s="1339"/>
      <c r="HH39" s="1339"/>
      <c r="HI39" s="1339"/>
      <c r="HJ39" s="1339"/>
      <c r="HK39" s="1339"/>
      <c r="HL39" s="1339"/>
      <c r="HM39" s="1339"/>
      <c r="HN39" s="1339"/>
      <c r="HO39" s="1339"/>
      <c r="HP39" s="1339"/>
      <c r="HQ39" s="1339"/>
      <c r="HR39" s="1339"/>
      <c r="HS39" s="1339"/>
      <c r="HT39" s="1339"/>
      <c r="HU39" s="1339"/>
      <c r="HV39" s="1339"/>
      <c r="HW39" s="1339"/>
      <c r="HX39" s="1339"/>
      <c r="HY39" s="1339"/>
      <c r="HZ39" s="1339"/>
      <c r="IA39" s="1339"/>
      <c r="IB39" s="1339"/>
      <c r="IC39" s="1339"/>
      <c r="ID39" s="1339"/>
      <c r="IE39" s="1339"/>
      <c r="IF39" s="1339"/>
      <c r="IG39" s="1339"/>
      <c r="IH39" s="1339"/>
      <c r="II39" s="1339"/>
      <c r="IJ39" s="1339"/>
      <c r="IK39" s="1339"/>
    </row>
    <row r="40" spans="1:245">
      <c r="A40" s="1339"/>
      <c r="B40" s="3815"/>
      <c r="C40" s="1385" t="s">
        <v>1313</v>
      </c>
      <c r="D40" s="1837" t="s">
        <v>1314</v>
      </c>
      <c r="E40" s="3745">
        <v>11.650373999999999</v>
      </c>
      <c r="F40" s="3746">
        <v>11.388766</v>
      </c>
      <c r="G40" s="3746">
        <v>10.668094999999999</v>
      </c>
      <c r="H40" s="3746">
        <v>9.9123920000000005</v>
      </c>
      <c r="I40" s="3746">
        <v>9.4323549999999994</v>
      </c>
      <c r="J40" s="3746">
        <v>9.7252840000000003</v>
      </c>
      <c r="K40" s="3746">
        <v>14.603593</v>
      </c>
      <c r="L40" s="3746">
        <v>15.998427</v>
      </c>
      <c r="M40" s="3746">
        <v>12.058685000000001</v>
      </c>
      <c r="N40" s="3746">
        <v>8.5181389999999997</v>
      </c>
      <c r="O40" s="3747">
        <v>8.3432119999999994</v>
      </c>
      <c r="P40" s="3748">
        <v>8.0287389999999998</v>
      </c>
      <c r="Q40" s="3748">
        <v>7.5240159999999996</v>
      </c>
      <c r="R40" s="3748">
        <v>6.915699</v>
      </c>
      <c r="S40" s="3748">
        <v>7.0691090000000001</v>
      </c>
      <c r="T40" s="3748">
        <v>7.9630739999999998</v>
      </c>
      <c r="U40" s="3748">
        <v>7.7887279999999999</v>
      </c>
      <c r="V40" s="3748">
        <v>7.9700839999999999</v>
      </c>
      <c r="W40" s="3748">
        <v>7.3284419999999999</v>
      </c>
      <c r="X40" s="3748">
        <v>6.1474739999999999</v>
      </c>
      <c r="Y40" s="3748">
        <v>4.6069789999999999</v>
      </c>
      <c r="Z40" s="3748">
        <v>4.8220070000000002</v>
      </c>
      <c r="AA40" s="3748">
        <v>4.986313</v>
      </c>
      <c r="AB40" s="3748">
        <v>5.1886010000000002</v>
      </c>
      <c r="AC40" s="3748">
        <v>5.3262669999999996</v>
      </c>
      <c r="AD40" s="3713">
        <v>5.2052379999999996</v>
      </c>
      <c r="AE40" s="3713">
        <v>5.0775880000000004</v>
      </c>
      <c r="AF40" s="3713">
        <v>5.3832009999999997</v>
      </c>
      <c r="AG40" s="3713">
        <v>5.0714920000000001</v>
      </c>
      <c r="AH40" s="3713">
        <v>4.660018</v>
      </c>
      <c r="AI40" s="3749">
        <v>4.6073849999999998</v>
      </c>
      <c r="AJ40" s="3000" t="s">
        <v>34</v>
      </c>
      <c r="AK40" s="1340"/>
      <c r="AL40" s="1345" t="s">
        <v>1608</v>
      </c>
      <c r="AM40" s="1339"/>
      <c r="AN40" s="1339"/>
      <c r="AO40" s="3389"/>
      <c r="AP40" s="3389"/>
      <c r="AQ40" s="1339"/>
      <c r="AR40" s="1339"/>
      <c r="AS40" s="1339"/>
      <c r="AT40" s="1339"/>
      <c r="AU40" s="1339"/>
      <c r="AV40" s="1339"/>
      <c r="AW40" s="1339"/>
      <c r="AX40" s="1339"/>
      <c r="AY40" s="1339"/>
      <c r="AZ40" s="1339"/>
      <c r="BA40" s="1339"/>
      <c r="BB40" s="1339"/>
      <c r="BC40" s="1339"/>
      <c r="BD40" s="1339"/>
      <c r="BE40" s="1339"/>
      <c r="BF40" s="1339"/>
      <c r="BG40" s="1339"/>
      <c r="BH40" s="1339"/>
      <c r="BI40" s="1339"/>
      <c r="BJ40" s="1339"/>
      <c r="BK40" s="1339"/>
      <c r="BL40" s="1339"/>
      <c r="BM40" s="1339"/>
      <c r="BN40" s="1339"/>
      <c r="BO40" s="1339"/>
      <c r="BP40" s="1339"/>
      <c r="BQ40" s="1339"/>
      <c r="BR40" s="1339"/>
      <c r="BS40" s="1339"/>
      <c r="BT40" s="1339"/>
      <c r="BU40" s="1339"/>
      <c r="BV40" s="1339"/>
      <c r="BW40" s="1339"/>
      <c r="BX40" s="1339"/>
      <c r="BY40" s="1339"/>
      <c r="BZ40" s="1339"/>
      <c r="CA40" s="1339"/>
      <c r="CB40" s="1339"/>
      <c r="CC40" s="1339"/>
      <c r="CD40" s="1339"/>
      <c r="CE40" s="1339"/>
      <c r="CF40" s="1339"/>
      <c r="CG40" s="1339"/>
      <c r="CH40" s="1339"/>
      <c r="CI40" s="1339"/>
      <c r="CJ40" s="1339"/>
      <c r="CK40" s="1339"/>
      <c r="CL40" s="1339"/>
      <c r="CM40" s="1339"/>
      <c r="CN40" s="1339"/>
      <c r="CO40" s="1339"/>
      <c r="CP40" s="1339"/>
      <c r="CQ40" s="1339"/>
      <c r="CR40" s="1339"/>
      <c r="CS40" s="1339"/>
      <c r="CT40" s="1339"/>
      <c r="CU40" s="1339"/>
      <c r="CV40" s="1339"/>
      <c r="CW40" s="1339"/>
      <c r="CX40" s="1339"/>
      <c r="CY40" s="1339"/>
      <c r="CZ40" s="1339"/>
      <c r="DA40" s="1339"/>
      <c r="DB40" s="1339"/>
      <c r="DC40" s="1339"/>
      <c r="DD40" s="1339"/>
      <c r="DE40" s="1339"/>
      <c r="DF40" s="1339"/>
      <c r="DG40" s="1339"/>
      <c r="DH40" s="1339"/>
      <c r="DI40" s="1339"/>
      <c r="DJ40" s="1339"/>
      <c r="DK40" s="1339"/>
      <c r="DL40" s="1339"/>
      <c r="DM40" s="1339"/>
      <c r="DN40" s="1339"/>
      <c r="DO40" s="1339"/>
      <c r="DP40" s="1339"/>
      <c r="DQ40" s="1339"/>
      <c r="DR40" s="1339"/>
      <c r="DS40" s="1339"/>
      <c r="DT40" s="1339"/>
      <c r="DU40" s="1339"/>
      <c r="DV40" s="1339"/>
      <c r="DW40" s="1339"/>
      <c r="DX40" s="1339"/>
      <c r="DY40" s="1339"/>
      <c r="DZ40" s="1339"/>
      <c r="EA40" s="1339"/>
      <c r="EB40" s="1339"/>
      <c r="EC40" s="1339"/>
      <c r="ED40" s="1339"/>
      <c r="EE40" s="1339"/>
      <c r="EF40" s="1339"/>
      <c r="EG40" s="1339"/>
      <c r="EH40" s="1339"/>
      <c r="EI40" s="1339"/>
      <c r="EJ40" s="1339"/>
      <c r="EK40" s="1339"/>
      <c r="EL40" s="1339"/>
      <c r="EM40" s="1339"/>
      <c r="EN40" s="1339"/>
      <c r="EO40" s="1339"/>
      <c r="EP40" s="1339"/>
      <c r="EQ40" s="1339"/>
      <c r="ER40" s="1339"/>
      <c r="ES40" s="1339"/>
      <c r="ET40" s="1339"/>
      <c r="EU40" s="1339"/>
      <c r="EV40" s="1339"/>
      <c r="EW40" s="1339"/>
      <c r="EX40" s="1339"/>
      <c r="EY40" s="1339"/>
      <c r="EZ40" s="1339"/>
      <c r="FA40" s="1339"/>
      <c r="FB40" s="1339"/>
      <c r="FC40" s="1339"/>
      <c r="FD40" s="1339"/>
      <c r="FE40" s="1339"/>
      <c r="FF40" s="1339"/>
      <c r="FG40" s="1339"/>
      <c r="FH40" s="1339"/>
      <c r="FI40" s="1339"/>
      <c r="FJ40" s="1339"/>
      <c r="FK40" s="1339"/>
      <c r="FL40" s="1339"/>
      <c r="FM40" s="1339"/>
      <c r="FN40" s="1339"/>
      <c r="FO40" s="1339"/>
      <c r="FP40" s="1339"/>
      <c r="FQ40" s="1339"/>
      <c r="FR40" s="1339"/>
      <c r="FS40" s="1339"/>
      <c r="FT40" s="1339"/>
      <c r="FU40" s="1339"/>
      <c r="FV40" s="1339"/>
      <c r="FW40" s="1339"/>
      <c r="FX40" s="1339"/>
      <c r="FY40" s="1339"/>
      <c r="FZ40" s="1339"/>
      <c r="GA40" s="1339"/>
      <c r="GB40" s="1339"/>
      <c r="GC40" s="1339"/>
      <c r="GD40" s="1339"/>
      <c r="GE40" s="1339"/>
      <c r="GF40" s="1339"/>
      <c r="GG40" s="1339"/>
      <c r="GH40" s="1339"/>
      <c r="GI40" s="1339"/>
      <c r="GJ40" s="1339"/>
      <c r="GK40" s="1339"/>
      <c r="GL40" s="1339"/>
      <c r="GM40" s="1339"/>
      <c r="GN40" s="1339"/>
      <c r="GO40" s="1339"/>
      <c r="GP40" s="1339"/>
      <c r="GQ40" s="1339"/>
      <c r="GR40" s="1339"/>
      <c r="GS40" s="1339"/>
      <c r="GT40" s="1339"/>
      <c r="GU40" s="1339"/>
      <c r="GV40" s="1339"/>
      <c r="GW40" s="1339"/>
      <c r="GX40" s="1339"/>
      <c r="GY40" s="1339"/>
      <c r="GZ40" s="1339"/>
      <c r="HA40" s="1339"/>
      <c r="HB40" s="1339"/>
      <c r="HC40" s="1339"/>
      <c r="HD40" s="1339"/>
      <c r="HE40" s="1339"/>
      <c r="HF40" s="1339"/>
      <c r="HG40" s="1339"/>
      <c r="HH40" s="1339"/>
      <c r="HI40" s="1339"/>
      <c r="HJ40" s="1339"/>
      <c r="HK40" s="1339"/>
      <c r="HL40" s="1339"/>
      <c r="HM40" s="1339"/>
      <c r="HN40" s="1339"/>
      <c r="HO40" s="1339"/>
      <c r="HP40" s="1339"/>
      <c r="HQ40" s="1339"/>
      <c r="HR40" s="1339"/>
      <c r="HS40" s="1339"/>
      <c r="HT40" s="1339"/>
      <c r="HU40" s="1339"/>
      <c r="HV40" s="1339"/>
      <c r="HW40" s="1339"/>
      <c r="HX40" s="1339"/>
      <c r="HY40" s="1339"/>
      <c r="HZ40" s="1339"/>
      <c r="IA40" s="1339"/>
      <c r="IB40" s="1339"/>
      <c r="IC40" s="1339"/>
      <c r="ID40" s="1339"/>
      <c r="IE40" s="1339"/>
      <c r="IF40" s="1339"/>
      <c r="IG40" s="1339"/>
      <c r="IH40" s="1339"/>
      <c r="II40" s="1339"/>
      <c r="IJ40" s="1339"/>
      <c r="IK40" s="1339"/>
    </row>
    <row r="41" spans="1:245">
      <c r="A41" s="1339"/>
      <c r="B41" s="3815"/>
      <c r="C41" s="1376" t="s">
        <v>1315</v>
      </c>
      <c r="D41" s="1835" t="s">
        <v>1247</v>
      </c>
      <c r="E41" s="3341" t="s">
        <v>996</v>
      </c>
      <c r="F41" s="3333">
        <f>ROUND((F40-E40)/E40*100,1)</f>
        <v>-2.2000000000000002</v>
      </c>
      <c r="G41" s="3140">
        <f>ROUND((G40-F40)/F40*100,1)</f>
        <v>-6.3</v>
      </c>
      <c r="H41" s="3140">
        <f t="shared" ref="H41:AC41" si="35">ROUND((H40-G40)/G40*100,1)</f>
        <v>-7.1</v>
      </c>
      <c r="I41" s="3140">
        <f t="shared" si="35"/>
        <v>-4.8</v>
      </c>
      <c r="J41" s="3140">
        <f t="shared" si="35"/>
        <v>3.1</v>
      </c>
      <c r="K41" s="3140">
        <f t="shared" si="35"/>
        <v>50.2</v>
      </c>
      <c r="L41" s="3140">
        <f t="shared" si="35"/>
        <v>9.6</v>
      </c>
      <c r="M41" s="3140">
        <f t="shared" si="35"/>
        <v>-24.6</v>
      </c>
      <c r="N41" s="3140">
        <f t="shared" si="35"/>
        <v>-29.4</v>
      </c>
      <c r="O41" s="3140">
        <f t="shared" si="35"/>
        <v>-2.1</v>
      </c>
      <c r="P41" s="3140">
        <f t="shared" si="35"/>
        <v>-3.8</v>
      </c>
      <c r="Q41" s="3140">
        <f t="shared" si="35"/>
        <v>-6.3</v>
      </c>
      <c r="R41" s="3140">
        <f t="shared" si="35"/>
        <v>-8.1</v>
      </c>
      <c r="S41" s="3140">
        <f t="shared" si="35"/>
        <v>2.2000000000000002</v>
      </c>
      <c r="T41" s="3140">
        <f t="shared" si="35"/>
        <v>12.6</v>
      </c>
      <c r="U41" s="3140">
        <f t="shared" si="35"/>
        <v>-2.2000000000000002</v>
      </c>
      <c r="V41" s="3140">
        <f t="shared" si="35"/>
        <v>2.2999999999999998</v>
      </c>
      <c r="W41" s="3140">
        <f t="shared" si="35"/>
        <v>-8.1</v>
      </c>
      <c r="X41" s="3140">
        <f t="shared" si="35"/>
        <v>-16.100000000000001</v>
      </c>
      <c r="Y41" s="3140">
        <f t="shared" si="35"/>
        <v>-25.1</v>
      </c>
      <c r="Z41" s="3140">
        <f t="shared" si="35"/>
        <v>4.7</v>
      </c>
      <c r="AA41" s="3140">
        <f t="shared" si="35"/>
        <v>3.4</v>
      </c>
      <c r="AB41" s="3140">
        <f t="shared" si="35"/>
        <v>4.0999999999999996</v>
      </c>
      <c r="AC41" s="3140">
        <f t="shared" si="35"/>
        <v>2.7</v>
      </c>
      <c r="AD41" s="3140">
        <f t="shared" ref="AD41:AI41" si="36">ROUND((AD40-AC40)/AC40*100,1)</f>
        <v>-2.2999999999999998</v>
      </c>
      <c r="AE41" s="3140">
        <f t="shared" si="36"/>
        <v>-2.5</v>
      </c>
      <c r="AF41" s="3140">
        <f t="shared" si="36"/>
        <v>6</v>
      </c>
      <c r="AG41" s="3140">
        <f t="shared" si="36"/>
        <v>-5.8</v>
      </c>
      <c r="AH41" s="3140">
        <f t="shared" si="36"/>
        <v>-8.1</v>
      </c>
      <c r="AI41" s="3141">
        <f t="shared" si="36"/>
        <v>-1.1000000000000001</v>
      </c>
      <c r="AJ41" s="3002"/>
      <c r="AK41" s="1340"/>
      <c r="AL41" s="1345" t="s">
        <v>1316</v>
      </c>
      <c r="AM41" s="1339"/>
      <c r="AN41" s="1339"/>
      <c r="AO41" s="3389"/>
      <c r="AP41" s="3389"/>
      <c r="AQ41" s="1339"/>
      <c r="AR41" s="1339"/>
      <c r="AS41" s="1339"/>
      <c r="AT41" s="1339"/>
      <c r="AU41" s="1339"/>
      <c r="AV41" s="1339"/>
      <c r="AW41" s="1339"/>
      <c r="AX41" s="1339"/>
      <c r="AY41" s="1339"/>
      <c r="AZ41" s="1339"/>
      <c r="BA41" s="1339"/>
      <c r="BB41" s="1339"/>
      <c r="BC41" s="1339"/>
      <c r="BD41" s="1339"/>
      <c r="BE41" s="1339"/>
      <c r="BF41" s="1339"/>
      <c r="BG41" s="1339"/>
      <c r="BH41" s="1339"/>
      <c r="BI41" s="1339"/>
      <c r="BJ41" s="1339"/>
      <c r="BK41" s="1339"/>
      <c r="BL41" s="1339"/>
      <c r="BM41" s="1339"/>
      <c r="BN41" s="1339"/>
      <c r="BO41" s="1339"/>
      <c r="BP41" s="1339"/>
      <c r="BQ41" s="1339"/>
      <c r="BR41" s="1339"/>
      <c r="BS41" s="1339"/>
      <c r="BT41" s="1339"/>
      <c r="BU41" s="1339"/>
      <c r="BV41" s="1339"/>
      <c r="BW41" s="1339"/>
      <c r="BX41" s="1339"/>
      <c r="BY41" s="1339"/>
      <c r="BZ41" s="1339"/>
      <c r="CA41" s="1339"/>
      <c r="CB41" s="1339"/>
      <c r="CC41" s="1339"/>
      <c r="CD41" s="1339"/>
      <c r="CE41" s="1339"/>
      <c r="CF41" s="1339"/>
      <c r="CG41" s="1339"/>
      <c r="CH41" s="1339"/>
      <c r="CI41" s="1339"/>
      <c r="CJ41" s="1339"/>
      <c r="CK41" s="1339"/>
      <c r="CL41" s="1339"/>
      <c r="CM41" s="1339"/>
      <c r="CN41" s="1339"/>
      <c r="CO41" s="1339"/>
      <c r="CP41" s="1339"/>
      <c r="CQ41" s="1339"/>
      <c r="CR41" s="1339"/>
      <c r="CS41" s="1339"/>
      <c r="CT41" s="1339"/>
      <c r="CU41" s="1339"/>
      <c r="CV41" s="1339"/>
      <c r="CW41" s="1339"/>
      <c r="CX41" s="1339"/>
      <c r="CY41" s="1339"/>
      <c r="CZ41" s="1339"/>
      <c r="DA41" s="1339"/>
      <c r="DB41" s="1339"/>
      <c r="DC41" s="1339"/>
      <c r="DD41" s="1339"/>
      <c r="DE41" s="1339"/>
      <c r="DF41" s="1339"/>
      <c r="DG41" s="1339"/>
      <c r="DH41" s="1339"/>
      <c r="DI41" s="1339"/>
      <c r="DJ41" s="1339"/>
      <c r="DK41" s="1339"/>
      <c r="DL41" s="1339"/>
      <c r="DM41" s="1339"/>
      <c r="DN41" s="1339"/>
      <c r="DO41" s="1339"/>
      <c r="DP41" s="1339"/>
      <c r="DQ41" s="1339"/>
      <c r="DR41" s="1339"/>
      <c r="DS41" s="1339"/>
      <c r="DT41" s="1339"/>
      <c r="DU41" s="1339"/>
      <c r="DV41" s="1339"/>
      <c r="DW41" s="1339"/>
      <c r="DX41" s="1339"/>
      <c r="DY41" s="1339"/>
      <c r="DZ41" s="1339"/>
      <c r="EA41" s="1339"/>
      <c r="EB41" s="1339"/>
      <c r="EC41" s="1339"/>
      <c r="ED41" s="1339"/>
      <c r="EE41" s="1339"/>
      <c r="EF41" s="1339"/>
      <c r="EG41" s="1339"/>
      <c r="EH41" s="1339"/>
      <c r="EI41" s="1339"/>
      <c r="EJ41" s="1339"/>
      <c r="EK41" s="1339"/>
      <c r="EL41" s="1339"/>
      <c r="EM41" s="1339"/>
      <c r="EN41" s="1339"/>
      <c r="EO41" s="1339"/>
      <c r="EP41" s="1339"/>
      <c r="EQ41" s="1339"/>
      <c r="ER41" s="1339"/>
      <c r="ES41" s="1339"/>
      <c r="ET41" s="1339"/>
      <c r="EU41" s="1339"/>
      <c r="EV41" s="1339"/>
      <c r="EW41" s="1339"/>
      <c r="EX41" s="1339"/>
      <c r="EY41" s="1339"/>
      <c r="EZ41" s="1339"/>
      <c r="FA41" s="1339"/>
      <c r="FB41" s="1339"/>
      <c r="FC41" s="1339"/>
      <c r="FD41" s="1339"/>
      <c r="FE41" s="1339"/>
      <c r="FF41" s="1339"/>
      <c r="FG41" s="1339"/>
      <c r="FH41" s="1339"/>
      <c r="FI41" s="1339"/>
      <c r="FJ41" s="1339"/>
      <c r="FK41" s="1339"/>
      <c r="FL41" s="1339"/>
      <c r="FM41" s="1339"/>
      <c r="FN41" s="1339"/>
      <c r="FO41" s="1339"/>
      <c r="FP41" s="1339"/>
      <c r="FQ41" s="1339"/>
      <c r="FR41" s="1339"/>
      <c r="FS41" s="1339"/>
      <c r="FT41" s="1339"/>
      <c r="FU41" s="1339"/>
      <c r="FV41" s="1339"/>
      <c r="FW41" s="1339"/>
      <c r="FX41" s="1339"/>
      <c r="FY41" s="1339"/>
      <c r="FZ41" s="1339"/>
      <c r="GA41" s="1339"/>
      <c r="GB41" s="1339"/>
      <c r="GC41" s="1339"/>
      <c r="GD41" s="1339"/>
      <c r="GE41" s="1339"/>
      <c r="GF41" s="1339"/>
      <c r="GG41" s="1339"/>
      <c r="GH41" s="1339"/>
      <c r="GI41" s="1339"/>
      <c r="GJ41" s="1339"/>
      <c r="GK41" s="1339"/>
      <c r="GL41" s="1339"/>
      <c r="GM41" s="1339"/>
      <c r="GN41" s="1339"/>
      <c r="GO41" s="1339"/>
      <c r="GP41" s="1339"/>
      <c r="GQ41" s="1339"/>
      <c r="GR41" s="1339"/>
      <c r="GS41" s="1339"/>
      <c r="GT41" s="1339"/>
      <c r="GU41" s="1339"/>
      <c r="GV41" s="1339"/>
      <c r="GW41" s="1339"/>
      <c r="GX41" s="1339"/>
      <c r="GY41" s="1339"/>
      <c r="GZ41" s="1339"/>
      <c r="HA41" s="1339"/>
      <c r="HB41" s="1339"/>
      <c r="HC41" s="1339"/>
      <c r="HD41" s="1339"/>
      <c r="HE41" s="1339"/>
      <c r="HF41" s="1339"/>
      <c r="HG41" s="1339"/>
      <c r="HH41" s="1339"/>
      <c r="HI41" s="1339"/>
      <c r="HJ41" s="1339"/>
      <c r="HK41" s="1339"/>
      <c r="HL41" s="1339"/>
      <c r="HM41" s="1339"/>
      <c r="HN41" s="1339"/>
      <c r="HO41" s="1339"/>
      <c r="HP41" s="1339"/>
      <c r="HQ41" s="1339"/>
      <c r="HR41" s="1339"/>
      <c r="HS41" s="1339"/>
      <c r="HT41" s="1339"/>
      <c r="HU41" s="1339"/>
      <c r="HV41" s="1339"/>
      <c r="HW41" s="1339"/>
      <c r="HX41" s="1339"/>
      <c r="HY41" s="1339"/>
      <c r="HZ41" s="1339"/>
      <c r="IA41" s="1339"/>
      <c r="IB41" s="1339"/>
      <c r="IC41" s="1339"/>
      <c r="ID41" s="1339"/>
      <c r="IE41" s="1339"/>
      <c r="IF41" s="1339"/>
      <c r="IG41" s="1339"/>
      <c r="IH41" s="1339"/>
      <c r="II41" s="1339"/>
      <c r="IJ41" s="1339"/>
      <c r="IK41" s="1339"/>
    </row>
    <row r="42" spans="1:245">
      <c r="A42" s="1339"/>
      <c r="B42" s="3815"/>
      <c r="C42" s="1375" t="s">
        <v>2244</v>
      </c>
      <c r="D42" s="1837" t="s">
        <v>1317</v>
      </c>
      <c r="E42" s="3349">
        <v>220.19499999999999</v>
      </c>
      <c r="F42" s="3301">
        <v>225.49700000000001</v>
      </c>
      <c r="G42" s="3301">
        <v>215.08199999999999</v>
      </c>
      <c r="H42" s="3301">
        <v>200.02600000000001</v>
      </c>
      <c r="I42" s="3301">
        <v>185.00200000000001</v>
      </c>
      <c r="J42" s="3301">
        <v>185.642</v>
      </c>
      <c r="K42" s="3301">
        <v>211.92500000000001</v>
      </c>
      <c r="L42" s="3301">
        <v>222.20699999999999</v>
      </c>
      <c r="M42" s="3301">
        <v>185.31299999999999</v>
      </c>
      <c r="N42" s="3301">
        <v>164.28</v>
      </c>
      <c r="O42" s="3750">
        <v>154.821</v>
      </c>
      <c r="P42" s="3751">
        <v>159.47499999999999</v>
      </c>
      <c r="Q42" s="1386">
        <v>154.72200000000001</v>
      </c>
      <c r="R42" s="1386">
        <v>156.32</v>
      </c>
      <c r="S42" s="1386">
        <v>155.18299999999999</v>
      </c>
      <c r="T42" s="1386">
        <v>162.43199999999999</v>
      </c>
      <c r="U42" s="1386">
        <v>161.63800000000001</v>
      </c>
      <c r="V42" s="1386">
        <v>148.03399999999999</v>
      </c>
      <c r="W42" s="1386">
        <v>136.18199999999999</v>
      </c>
      <c r="X42" s="1386">
        <v>115.887</v>
      </c>
      <c r="Y42" s="1386">
        <v>132.38800000000001</v>
      </c>
      <c r="Z42" s="1386">
        <v>120.53</v>
      </c>
      <c r="AA42" s="1386">
        <v>122.149</v>
      </c>
      <c r="AB42" s="1386">
        <v>126.738</v>
      </c>
      <c r="AC42" s="1386">
        <v>137.559</v>
      </c>
      <c r="AD42" s="3304">
        <v>123.614</v>
      </c>
      <c r="AE42" s="3296">
        <v>124.446</v>
      </c>
      <c r="AF42" s="3296">
        <v>134.61099999999999</v>
      </c>
      <c r="AG42" s="3296">
        <v>133.815</v>
      </c>
      <c r="AH42" s="3296">
        <v>133.36699999999999</v>
      </c>
      <c r="AI42" s="3296">
        <v>127.825</v>
      </c>
      <c r="AJ42" s="3445" t="s">
        <v>2356</v>
      </c>
      <c r="AK42" s="1340"/>
      <c r="AL42" s="1345" t="s">
        <v>2335</v>
      </c>
      <c r="AM42" s="1339"/>
      <c r="AN42" s="1339"/>
      <c r="AO42" s="3389"/>
      <c r="AP42" s="3389"/>
      <c r="AQ42" s="1339"/>
      <c r="AR42" s="1339"/>
      <c r="AS42" s="1339"/>
      <c r="AT42" s="1339"/>
      <c r="AU42" s="1339"/>
      <c r="AV42" s="1339"/>
      <c r="AW42" s="1339"/>
      <c r="AX42" s="1339"/>
      <c r="AY42" s="1339"/>
      <c r="AZ42" s="1339"/>
      <c r="BA42" s="1339"/>
      <c r="BB42" s="1339"/>
      <c r="BC42" s="1339"/>
      <c r="BD42" s="1339"/>
      <c r="BE42" s="1339"/>
      <c r="BF42" s="1339"/>
      <c r="BG42" s="1339"/>
      <c r="BH42" s="1339"/>
      <c r="BI42" s="1339"/>
      <c r="BJ42" s="1339"/>
      <c r="BK42" s="1339"/>
      <c r="BL42" s="1339"/>
      <c r="BM42" s="1339"/>
      <c r="BN42" s="1339"/>
      <c r="BO42" s="1339"/>
      <c r="BP42" s="1339"/>
      <c r="BQ42" s="1339"/>
      <c r="BR42" s="1339"/>
      <c r="BS42" s="1339"/>
      <c r="BT42" s="1339"/>
      <c r="BU42" s="1339"/>
      <c r="BV42" s="1339"/>
      <c r="BW42" s="1339"/>
      <c r="BX42" s="1339"/>
      <c r="BY42" s="1339"/>
      <c r="BZ42" s="1339"/>
      <c r="CA42" s="1339"/>
      <c r="CB42" s="1339"/>
      <c r="CC42" s="1339"/>
      <c r="CD42" s="1339"/>
      <c r="CE42" s="1339"/>
      <c r="CF42" s="1339"/>
      <c r="CG42" s="1339"/>
      <c r="CH42" s="1339"/>
      <c r="CI42" s="1339"/>
      <c r="CJ42" s="1339"/>
      <c r="CK42" s="1339"/>
      <c r="CL42" s="1339"/>
      <c r="CM42" s="1339"/>
      <c r="CN42" s="1339"/>
      <c r="CO42" s="1339"/>
      <c r="CP42" s="1339"/>
      <c r="CQ42" s="1339"/>
      <c r="CR42" s="1339"/>
      <c r="CS42" s="1339"/>
      <c r="CT42" s="1339"/>
      <c r="CU42" s="1339"/>
      <c r="CV42" s="1339"/>
      <c r="CW42" s="1339"/>
      <c r="CX42" s="1339"/>
      <c r="CY42" s="1339"/>
      <c r="CZ42" s="1339"/>
      <c r="DA42" s="1339"/>
      <c r="DB42" s="1339"/>
      <c r="DC42" s="1339"/>
      <c r="DD42" s="1339"/>
      <c r="DE42" s="1339"/>
      <c r="DF42" s="1339"/>
      <c r="DG42" s="1339"/>
      <c r="DH42" s="1339"/>
      <c r="DI42" s="1339"/>
      <c r="DJ42" s="1339"/>
      <c r="DK42" s="1339"/>
      <c r="DL42" s="1339"/>
      <c r="DM42" s="1339"/>
      <c r="DN42" s="1339"/>
      <c r="DO42" s="1339"/>
      <c r="DP42" s="1339"/>
      <c r="DQ42" s="1339"/>
      <c r="DR42" s="1339"/>
      <c r="DS42" s="1339"/>
      <c r="DT42" s="1339"/>
      <c r="DU42" s="1339"/>
      <c r="DV42" s="1339"/>
      <c r="DW42" s="1339"/>
      <c r="DX42" s="1339"/>
      <c r="DY42" s="1339"/>
      <c r="DZ42" s="1339"/>
      <c r="EA42" s="1339"/>
      <c r="EB42" s="1339"/>
      <c r="EC42" s="1339"/>
      <c r="ED42" s="1339"/>
      <c r="EE42" s="1339"/>
      <c r="EF42" s="1339"/>
      <c r="EG42" s="1339"/>
      <c r="EH42" s="1339"/>
      <c r="EI42" s="1339"/>
      <c r="EJ42" s="1339"/>
      <c r="EK42" s="1339"/>
      <c r="EL42" s="1339"/>
      <c r="EM42" s="1339"/>
      <c r="EN42" s="1339"/>
      <c r="EO42" s="1339"/>
      <c r="EP42" s="1339"/>
      <c r="EQ42" s="1339"/>
      <c r="ER42" s="1339"/>
      <c r="ES42" s="1339"/>
      <c r="ET42" s="1339"/>
      <c r="EU42" s="1339"/>
      <c r="EV42" s="1339"/>
      <c r="EW42" s="1339"/>
      <c r="EX42" s="1339"/>
      <c r="EY42" s="1339"/>
      <c r="EZ42" s="1339"/>
      <c r="FA42" s="1339"/>
      <c r="FB42" s="1339"/>
      <c r="FC42" s="1339"/>
      <c r="FD42" s="1339"/>
      <c r="FE42" s="1339"/>
      <c r="FF42" s="1339"/>
      <c r="FG42" s="1339"/>
      <c r="FH42" s="1339"/>
      <c r="FI42" s="1339"/>
      <c r="FJ42" s="1339"/>
      <c r="FK42" s="1339"/>
      <c r="FL42" s="1339"/>
      <c r="FM42" s="1339"/>
      <c r="FN42" s="1339"/>
      <c r="FO42" s="1339"/>
      <c r="FP42" s="1339"/>
      <c r="FQ42" s="1339"/>
      <c r="FR42" s="1339"/>
      <c r="FS42" s="1339"/>
      <c r="FT42" s="1339"/>
      <c r="FU42" s="1339"/>
      <c r="FV42" s="1339"/>
      <c r="FW42" s="1339"/>
      <c r="FX42" s="1339"/>
      <c r="FY42" s="1339"/>
      <c r="FZ42" s="1339"/>
      <c r="GA42" s="1339"/>
      <c r="GB42" s="1339"/>
      <c r="GC42" s="1339"/>
      <c r="GD42" s="1339"/>
      <c r="GE42" s="1339"/>
      <c r="GF42" s="1339"/>
      <c r="GG42" s="1339"/>
      <c r="GH42" s="1339"/>
      <c r="GI42" s="1339"/>
      <c r="GJ42" s="1339"/>
      <c r="GK42" s="1339"/>
      <c r="GL42" s="1339"/>
      <c r="GM42" s="1339"/>
      <c r="GN42" s="1339"/>
      <c r="GO42" s="1339"/>
      <c r="GP42" s="1339"/>
      <c r="GQ42" s="1339"/>
      <c r="GR42" s="1339"/>
      <c r="GS42" s="1339"/>
      <c r="GT42" s="1339"/>
      <c r="GU42" s="1339"/>
      <c r="GV42" s="1339"/>
      <c r="GW42" s="1339"/>
      <c r="GX42" s="1339"/>
      <c r="GY42" s="1339"/>
      <c r="GZ42" s="1339"/>
      <c r="HA42" s="1339"/>
      <c r="HB42" s="1339"/>
      <c r="HC42" s="1339"/>
      <c r="HD42" s="1339"/>
      <c r="HE42" s="1339"/>
      <c r="HF42" s="1339"/>
      <c r="HG42" s="1339"/>
      <c r="HH42" s="1339"/>
      <c r="HI42" s="1339"/>
      <c r="HJ42" s="1339"/>
      <c r="HK42" s="1339"/>
      <c r="HL42" s="1339"/>
      <c r="HM42" s="1339"/>
      <c r="HN42" s="1339"/>
      <c r="HO42" s="1339"/>
      <c r="HP42" s="1339"/>
      <c r="HQ42" s="1339"/>
      <c r="HR42" s="1339"/>
      <c r="HS42" s="1339"/>
      <c r="HT42" s="1339"/>
      <c r="HU42" s="1339"/>
      <c r="HV42" s="1339"/>
      <c r="HW42" s="1339"/>
      <c r="HX42" s="1339"/>
      <c r="HY42" s="1339"/>
      <c r="HZ42" s="1339"/>
      <c r="IA42" s="1339"/>
      <c r="IB42" s="1339"/>
      <c r="IC42" s="1339"/>
      <c r="ID42" s="1339"/>
      <c r="IE42" s="1339"/>
      <c r="IF42" s="1339"/>
      <c r="IG42" s="1339"/>
      <c r="IH42" s="1339"/>
      <c r="II42" s="1339"/>
      <c r="IJ42" s="1339"/>
      <c r="IK42" s="1339"/>
    </row>
    <row r="43" spans="1:245">
      <c r="A43" s="1339"/>
      <c r="B43" s="3815"/>
      <c r="C43" s="1387" t="s">
        <v>1318</v>
      </c>
      <c r="D43" s="1835" t="s">
        <v>1247</v>
      </c>
      <c r="E43" s="3341" t="s">
        <v>996</v>
      </c>
      <c r="F43" s="3333">
        <f>ROUND((F42-E42)/E42*100,1)</f>
        <v>2.4</v>
      </c>
      <c r="G43" s="3140">
        <f>ROUND((G42-F42)/F42*100,1)</f>
        <v>-4.5999999999999996</v>
      </c>
      <c r="H43" s="3140">
        <f t="shared" ref="H43:AE43" si="37">ROUND((H42-G42)/G42*100,1)</f>
        <v>-7</v>
      </c>
      <c r="I43" s="3140">
        <f t="shared" si="37"/>
        <v>-7.5</v>
      </c>
      <c r="J43" s="3140">
        <f t="shared" si="37"/>
        <v>0.3</v>
      </c>
      <c r="K43" s="3140">
        <f t="shared" si="37"/>
        <v>14.2</v>
      </c>
      <c r="L43" s="3140">
        <f t="shared" si="37"/>
        <v>4.9000000000000004</v>
      </c>
      <c r="M43" s="3140">
        <f t="shared" si="37"/>
        <v>-16.600000000000001</v>
      </c>
      <c r="N43" s="3140">
        <f t="shared" si="37"/>
        <v>-11.3</v>
      </c>
      <c r="O43" s="3140">
        <f t="shared" si="37"/>
        <v>-5.8</v>
      </c>
      <c r="P43" s="3140">
        <f t="shared" si="37"/>
        <v>3</v>
      </c>
      <c r="Q43" s="3140">
        <f t="shared" si="37"/>
        <v>-3</v>
      </c>
      <c r="R43" s="3140">
        <f t="shared" si="37"/>
        <v>1</v>
      </c>
      <c r="S43" s="3140">
        <f t="shared" si="37"/>
        <v>-0.7</v>
      </c>
      <c r="T43" s="3140">
        <f t="shared" si="37"/>
        <v>4.7</v>
      </c>
      <c r="U43" s="3140">
        <f t="shared" si="37"/>
        <v>-0.5</v>
      </c>
      <c r="V43" s="3140">
        <f t="shared" si="37"/>
        <v>-8.4</v>
      </c>
      <c r="W43" s="3140">
        <f t="shared" si="37"/>
        <v>-8</v>
      </c>
      <c r="X43" s="3140">
        <f t="shared" si="37"/>
        <v>-14.9</v>
      </c>
      <c r="Y43" s="3140">
        <f t="shared" si="37"/>
        <v>14.2</v>
      </c>
      <c r="Z43" s="3140">
        <f t="shared" si="37"/>
        <v>-9</v>
      </c>
      <c r="AA43" s="3140">
        <f t="shared" si="37"/>
        <v>1.3</v>
      </c>
      <c r="AB43" s="3140">
        <f t="shared" si="37"/>
        <v>3.8</v>
      </c>
      <c r="AC43" s="3140">
        <f t="shared" si="37"/>
        <v>8.5</v>
      </c>
      <c r="AD43" s="3140">
        <f t="shared" si="37"/>
        <v>-10.1</v>
      </c>
      <c r="AE43" s="3140">
        <f t="shared" si="37"/>
        <v>0.7</v>
      </c>
      <c r="AF43" s="3140">
        <f>ROUND((AF42-AE42)/AE42*100,1)</f>
        <v>8.1999999999999993</v>
      </c>
      <c r="AG43" s="3140">
        <f>ROUND((AG42-AF42)/AF42*100,1)</f>
        <v>-0.6</v>
      </c>
      <c r="AH43" s="3140">
        <f>ROUND((AH42-AG42)/AG42*100,1)</f>
        <v>-0.3</v>
      </c>
      <c r="AI43" s="3333">
        <f>ROUND((AI42-AH42)/AH42*100,1)</f>
        <v>-4.2</v>
      </c>
      <c r="AJ43" s="3446" t="s">
        <v>2355</v>
      </c>
      <c r="AK43" s="1340"/>
      <c r="AL43" s="1345"/>
      <c r="AM43" s="1339"/>
      <c r="AN43" s="1339"/>
      <c r="AO43" s="3389"/>
      <c r="AP43" s="3389"/>
      <c r="AQ43" s="1339"/>
      <c r="AR43" s="1339"/>
      <c r="AS43" s="1339"/>
      <c r="AT43" s="1339"/>
      <c r="AU43" s="1339"/>
      <c r="AV43" s="1339"/>
      <c r="AW43" s="1339"/>
      <c r="AX43" s="1339"/>
      <c r="AY43" s="1339"/>
      <c r="AZ43" s="1339"/>
      <c r="BA43" s="1339"/>
      <c r="BB43" s="1339"/>
      <c r="BC43" s="1339"/>
      <c r="BD43" s="1339"/>
      <c r="BE43" s="1339"/>
      <c r="BF43" s="1339"/>
      <c r="BG43" s="1339"/>
      <c r="BH43" s="1339"/>
      <c r="BI43" s="1339"/>
      <c r="BJ43" s="1339"/>
      <c r="BK43" s="1339"/>
      <c r="BL43" s="1339"/>
      <c r="BM43" s="1339"/>
      <c r="BN43" s="1339"/>
      <c r="BO43" s="1339"/>
      <c r="BP43" s="1339"/>
      <c r="BQ43" s="1339"/>
      <c r="BR43" s="1339"/>
      <c r="BS43" s="1339"/>
      <c r="BT43" s="1339"/>
      <c r="BU43" s="1339"/>
      <c r="BV43" s="1339"/>
      <c r="BW43" s="1339"/>
      <c r="BX43" s="1339"/>
      <c r="BY43" s="1339"/>
      <c r="BZ43" s="1339"/>
      <c r="CA43" s="1339"/>
      <c r="CB43" s="1339"/>
      <c r="CC43" s="1339"/>
      <c r="CD43" s="1339"/>
      <c r="CE43" s="1339"/>
      <c r="CF43" s="1339"/>
      <c r="CG43" s="1339"/>
      <c r="CH43" s="1339"/>
      <c r="CI43" s="1339"/>
      <c r="CJ43" s="1339"/>
      <c r="CK43" s="1339"/>
      <c r="CL43" s="1339"/>
      <c r="CM43" s="1339"/>
      <c r="CN43" s="1339"/>
      <c r="CO43" s="1339"/>
      <c r="CP43" s="1339"/>
      <c r="CQ43" s="1339"/>
      <c r="CR43" s="1339"/>
      <c r="CS43" s="1339"/>
      <c r="CT43" s="1339"/>
      <c r="CU43" s="1339"/>
      <c r="CV43" s="1339"/>
      <c r="CW43" s="1339"/>
      <c r="CX43" s="1339"/>
      <c r="CY43" s="1339"/>
      <c r="CZ43" s="1339"/>
      <c r="DA43" s="1339"/>
      <c r="DB43" s="1339"/>
      <c r="DC43" s="1339"/>
      <c r="DD43" s="1339"/>
      <c r="DE43" s="1339"/>
      <c r="DF43" s="1339"/>
      <c r="DG43" s="1339"/>
      <c r="DH43" s="1339"/>
      <c r="DI43" s="1339"/>
      <c r="DJ43" s="1339"/>
      <c r="DK43" s="1339"/>
      <c r="DL43" s="1339"/>
      <c r="DM43" s="1339"/>
      <c r="DN43" s="1339"/>
      <c r="DO43" s="1339"/>
      <c r="DP43" s="1339"/>
      <c r="DQ43" s="1339"/>
      <c r="DR43" s="1339"/>
      <c r="DS43" s="1339"/>
      <c r="DT43" s="1339"/>
      <c r="DU43" s="1339"/>
      <c r="DV43" s="1339"/>
      <c r="DW43" s="1339"/>
      <c r="DX43" s="1339"/>
      <c r="DY43" s="1339"/>
      <c r="DZ43" s="1339"/>
      <c r="EA43" s="1339"/>
      <c r="EB43" s="1339"/>
      <c r="EC43" s="1339"/>
      <c r="ED43" s="1339"/>
      <c r="EE43" s="1339"/>
      <c r="EF43" s="1339"/>
      <c r="EG43" s="1339"/>
      <c r="EH43" s="1339"/>
      <c r="EI43" s="1339"/>
      <c r="EJ43" s="1339"/>
      <c r="EK43" s="1339"/>
      <c r="EL43" s="1339"/>
      <c r="EM43" s="1339"/>
      <c r="EN43" s="1339"/>
      <c r="EO43" s="1339"/>
      <c r="EP43" s="1339"/>
      <c r="EQ43" s="1339"/>
      <c r="ER43" s="1339"/>
      <c r="ES43" s="1339"/>
      <c r="ET43" s="1339"/>
      <c r="EU43" s="1339"/>
      <c r="EV43" s="1339"/>
      <c r="EW43" s="1339"/>
      <c r="EX43" s="1339"/>
      <c r="EY43" s="1339"/>
      <c r="EZ43" s="1339"/>
      <c r="FA43" s="1339"/>
      <c r="FB43" s="1339"/>
      <c r="FC43" s="1339"/>
      <c r="FD43" s="1339"/>
      <c r="FE43" s="1339"/>
      <c r="FF43" s="1339"/>
      <c r="FG43" s="1339"/>
      <c r="FH43" s="1339"/>
      <c r="FI43" s="1339"/>
      <c r="FJ43" s="1339"/>
      <c r="FK43" s="1339"/>
      <c r="FL43" s="1339"/>
      <c r="FM43" s="1339"/>
      <c r="FN43" s="1339"/>
      <c r="FO43" s="1339"/>
      <c r="FP43" s="1339"/>
      <c r="FQ43" s="1339"/>
      <c r="FR43" s="1339"/>
      <c r="FS43" s="1339"/>
      <c r="FT43" s="1339"/>
      <c r="FU43" s="1339"/>
      <c r="FV43" s="1339"/>
      <c r="FW43" s="1339"/>
      <c r="FX43" s="1339"/>
      <c r="FY43" s="1339"/>
      <c r="FZ43" s="1339"/>
      <c r="GA43" s="1339"/>
      <c r="GB43" s="1339"/>
      <c r="GC43" s="1339"/>
      <c r="GD43" s="1339"/>
      <c r="GE43" s="1339"/>
      <c r="GF43" s="1339"/>
      <c r="GG43" s="1339"/>
      <c r="GH43" s="1339"/>
      <c r="GI43" s="1339"/>
      <c r="GJ43" s="1339"/>
      <c r="GK43" s="1339"/>
      <c r="GL43" s="1339"/>
      <c r="GM43" s="1339"/>
      <c r="GN43" s="1339"/>
      <c r="GO43" s="1339"/>
      <c r="GP43" s="1339"/>
      <c r="GQ43" s="1339"/>
      <c r="GR43" s="1339"/>
      <c r="GS43" s="1339"/>
      <c r="GT43" s="1339"/>
      <c r="GU43" s="1339"/>
      <c r="GV43" s="1339"/>
      <c r="GW43" s="1339"/>
      <c r="GX43" s="1339"/>
      <c r="GY43" s="1339"/>
      <c r="GZ43" s="1339"/>
      <c r="HA43" s="1339"/>
      <c r="HB43" s="1339"/>
      <c r="HC43" s="1339"/>
      <c r="HD43" s="1339"/>
      <c r="HE43" s="1339"/>
      <c r="HF43" s="1339"/>
      <c r="HG43" s="1339"/>
      <c r="HH43" s="1339"/>
      <c r="HI43" s="1339"/>
      <c r="HJ43" s="1339"/>
      <c r="HK43" s="1339"/>
      <c r="HL43" s="1339"/>
      <c r="HM43" s="1339"/>
      <c r="HN43" s="1339"/>
      <c r="HO43" s="1339"/>
      <c r="HP43" s="1339"/>
      <c r="HQ43" s="1339"/>
      <c r="HR43" s="1339"/>
      <c r="HS43" s="1339"/>
      <c r="HT43" s="1339"/>
      <c r="HU43" s="1339"/>
      <c r="HV43" s="1339"/>
      <c r="HW43" s="1339"/>
      <c r="HX43" s="1339"/>
      <c r="HY43" s="1339"/>
      <c r="HZ43" s="1339"/>
      <c r="IA43" s="1339"/>
      <c r="IB43" s="1339"/>
      <c r="IC43" s="1339"/>
      <c r="ID43" s="1339"/>
      <c r="IE43" s="1339"/>
      <c r="IF43" s="1339"/>
      <c r="IG43" s="1339"/>
      <c r="IH43" s="1339"/>
      <c r="II43" s="1339"/>
      <c r="IJ43" s="1339"/>
      <c r="IK43" s="1339"/>
    </row>
    <row r="44" spans="1:245">
      <c r="A44" s="1339"/>
      <c r="B44" s="3815"/>
      <c r="C44" s="725" t="s">
        <v>1319</v>
      </c>
      <c r="D44" s="1837" t="s">
        <v>1320</v>
      </c>
      <c r="E44" s="3752">
        <v>395.87400000000002</v>
      </c>
      <c r="F44" s="3302">
        <v>455.41399999999999</v>
      </c>
      <c r="G44" s="3302">
        <v>475.346</v>
      </c>
      <c r="H44" s="3302">
        <v>470.31900000000002</v>
      </c>
      <c r="I44" s="3302">
        <v>468.72899999999998</v>
      </c>
      <c r="J44" s="3302">
        <v>435.20400000000001</v>
      </c>
      <c r="K44" s="3302">
        <v>396.601</v>
      </c>
      <c r="L44" s="3302">
        <v>442.04500000000002</v>
      </c>
      <c r="M44" s="3302">
        <v>433.64699999999999</v>
      </c>
      <c r="N44" s="3302">
        <v>421.24</v>
      </c>
      <c r="O44" s="1388">
        <v>412.17099999999999</v>
      </c>
      <c r="P44" s="3304">
        <v>393.79</v>
      </c>
      <c r="Q44" s="3304">
        <v>381.31400000000002</v>
      </c>
      <c r="R44" s="3304">
        <v>370.43900000000002</v>
      </c>
      <c r="S44" s="3304">
        <v>359.67599999999999</v>
      </c>
      <c r="T44" s="3304">
        <v>345.25900000000001</v>
      </c>
      <c r="U44" s="3304">
        <v>342.32</v>
      </c>
      <c r="V44" s="3304">
        <v>334.988</v>
      </c>
      <c r="W44" s="3304">
        <v>318.255</v>
      </c>
      <c r="X44" s="3304">
        <v>303.42200000000003</v>
      </c>
      <c r="Y44" s="3304">
        <v>289.03699999999998</v>
      </c>
      <c r="Z44" s="3304">
        <v>285.91399999999999</v>
      </c>
      <c r="AA44" s="3304">
        <v>282.64600000000002</v>
      </c>
      <c r="AB44" s="3304">
        <v>275.15084000000002</v>
      </c>
      <c r="AC44" s="3753">
        <v>280.69689</v>
      </c>
      <c r="AD44" s="3304">
        <v>274.06170999999995</v>
      </c>
      <c r="AE44" s="3304">
        <v>275.58100000000002</v>
      </c>
      <c r="AF44" s="3304">
        <v>266.84899999999999</v>
      </c>
      <c r="AG44" s="3304">
        <v>260.08699999999999</v>
      </c>
      <c r="AH44" s="3304">
        <v>237.72800000000001</v>
      </c>
      <c r="AI44" s="3754">
        <v>227.321</v>
      </c>
      <c r="AJ44" s="3000" t="s">
        <v>1744</v>
      </c>
      <c r="AK44" s="1340"/>
      <c r="AL44" s="1345" t="s">
        <v>1609</v>
      </c>
      <c r="AM44" s="1339"/>
      <c r="AN44" s="1339"/>
      <c r="AO44" s="3389"/>
      <c r="AP44" s="3389"/>
      <c r="AQ44" s="1339"/>
      <c r="AR44" s="1339"/>
      <c r="AS44" s="1339"/>
      <c r="AT44" s="1339"/>
      <c r="AU44" s="1339"/>
      <c r="AV44" s="1339"/>
      <c r="AW44" s="1339"/>
      <c r="AX44" s="1339"/>
      <c r="AY44" s="1339"/>
      <c r="AZ44" s="1339"/>
      <c r="BA44" s="1339"/>
      <c r="BB44" s="1339"/>
      <c r="BC44" s="1339"/>
      <c r="BD44" s="1339"/>
      <c r="BE44" s="1339"/>
      <c r="BF44" s="1339"/>
      <c r="BG44" s="1339"/>
      <c r="BH44" s="1339"/>
      <c r="BI44" s="1339"/>
      <c r="BJ44" s="1339"/>
      <c r="BK44" s="1339"/>
      <c r="BL44" s="1339"/>
      <c r="BM44" s="1339"/>
      <c r="BN44" s="1339"/>
      <c r="BO44" s="1339"/>
      <c r="BP44" s="1339"/>
      <c r="BQ44" s="1339"/>
      <c r="BR44" s="1339"/>
      <c r="BS44" s="1339"/>
      <c r="BT44" s="1339"/>
      <c r="BU44" s="1339"/>
      <c r="BV44" s="1339"/>
      <c r="BW44" s="1339"/>
      <c r="BX44" s="1339"/>
      <c r="BY44" s="1339"/>
      <c r="BZ44" s="1339"/>
      <c r="CA44" s="1339"/>
      <c r="CB44" s="1339"/>
      <c r="CC44" s="1339"/>
      <c r="CD44" s="1339"/>
      <c r="CE44" s="1339"/>
      <c r="CF44" s="1339"/>
      <c r="CG44" s="1339"/>
      <c r="CH44" s="1339"/>
      <c r="CI44" s="1339"/>
      <c r="CJ44" s="1339"/>
      <c r="CK44" s="1339"/>
      <c r="CL44" s="1339"/>
      <c r="CM44" s="1339"/>
      <c r="CN44" s="1339"/>
      <c r="CO44" s="1339"/>
      <c r="CP44" s="1339"/>
      <c r="CQ44" s="1339"/>
      <c r="CR44" s="1339"/>
      <c r="CS44" s="1339"/>
      <c r="CT44" s="1339"/>
      <c r="CU44" s="1339"/>
      <c r="CV44" s="1339"/>
      <c r="CW44" s="1339"/>
      <c r="CX44" s="1339"/>
      <c r="CY44" s="1339"/>
      <c r="CZ44" s="1339"/>
      <c r="DA44" s="1339"/>
      <c r="DB44" s="1339"/>
      <c r="DC44" s="1339"/>
      <c r="DD44" s="1339"/>
      <c r="DE44" s="1339"/>
      <c r="DF44" s="1339"/>
      <c r="DG44" s="1339"/>
      <c r="DH44" s="1339"/>
      <c r="DI44" s="1339"/>
      <c r="DJ44" s="1339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39"/>
      <c r="DY44" s="1339"/>
      <c r="DZ44" s="1339"/>
      <c r="EA44" s="1339"/>
      <c r="EB44" s="1339"/>
      <c r="EC44" s="1339"/>
      <c r="ED44" s="1339"/>
      <c r="EE44" s="1339"/>
      <c r="EF44" s="1339"/>
      <c r="EG44" s="1339"/>
      <c r="EH44" s="1339"/>
      <c r="EI44" s="1339"/>
      <c r="EJ44" s="1339"/>
      <c r="EK44" s="1339"/>
      <c r="EL44" s="1339"/>
      <c r="EM44" s="1339"/>
      <c r="EN44" s="1339"/>
      <c r="EO44" s="1339"/>
      <c r="EP44" s="1339"/>
      <c r="EQ44" s="1339"/>
      <c r="ER44" s="1339"/>
      <c r="ES44" s="1339"/>
      <c r="ET44" s="1339"/>
      <c r="EU44" s="1339"/>
      <c r="EV44" s="1339"/>
      <c r="EW44" s="1339"/>
      <c r="EX44" s="1339"/>
      <c r="EY44" s="1339"/>
      <c r="EZ44" s="1339"/>
      <c r="FA44" s="1339"/>
      <c r="FB44" s="1339"/>
      <c r="FC44" s="1339"/>
      <c r="FD44" s="1339"/>
      <c r="FE44" s="1339"/>
      <c r="FF44" s="1339"/>
      <c r="FG44" s="1339"/>
      <c r="FH44" s="1339"/>
      <c r="FI44" s="1339"/>
      <c r="FJ44" s="1339"/>
      <c r="FK44" s="1339"/>
      <c r="FL44" s="1339"/>
      <c r="FM44" s="1339"/>
      <c r="FN44" s="1339"/>
      <c r="FO44" s="1339"/>
      <c r="FP44" s="1339"/>
      <c r="FQ44" s="1339"/>
      <c r="FR44" s="1339"/>
      <c r="FS44" s="1339"/>
      <c r="FT44" s="1339"/>
      <c r="FU44" s="1339"/>
      <c r="FV44" s="1339"/>
      <c r="FW44" s="1339"/>
      <c r="FX44" s="1339"/>
      <c r="FY44" s="1339"/>
      <c r="FZ44" s="1339"/>
      <c r="GA44" s="1339"/>
      <c r="GB44" s="1339"/>
      <c r="GC44" s="1339"/>
      <c r="GD44" s="1339"/>
      <c r="GE44" s="1339"/>
      <c r="GF44" s="1339"/>
      <c r="GG44" s="1339"/>
      <c r="GH44" s="1339"/>
      <c r="GI44" s="1339"/>
      <c r="GJ44" s="1339"/>
      <c r="GK44" s="1339"/>
      <c r="GL44" s="1339"/>
      <c r="GM44" s="1339"/>
      <c r="GN44" s="1339"/>
      <c r="GO44" s="1339"/>
      <c r="GP44" s="1339"/>
      <c r="GQ44" s="1339"/>
      <c r="GR44" s="1339"/>
      <c r="GS44" s="1339"/>
      <c r="GT44" s="1339"/>
      <c r="GU44" s="1339"/>
      <c r="GV44" s="1339"/>
      <c r="GW44" s="1339"/>
      <c r="GX44" s="1339"/>
      <c r="GY44" s="1339"/>
      <c r="GZ44" s="1339"/>
      <c r="HA44" s="1339"/>
      <c r="HB44" s="1339"/>
      <c r="HC44" s="1339"/>
      <c r="HD44" s="1339"/>
      <c r="HE44" s="1339"/>
      <c r="HF44" s="1339"/>
      <c r="HG44" s="1339"/>
      <c r="HH44" s="1339"/>
      <c r="HI44" s="1339"/>
      <c r="HJ44" s="1339"/>
      <c r="HK44" s="1339"/>
      <c r="HL44" s="1339"/>
      <c r="HM44" s="1339"/>
      <c r="HN44" s="1339"/>
      <c r="HO44" s="1339"/>
      <c r="HP44" s="1339"/>
      <c r="HQ44" s="1339"/>
      <c r="HR44" s="1339"/>
      <c r="HS44" s="1339"/>
      <c r="HT44" s="1339"/>
      <c r="HU44" s="1339"/>
      <c r="HV44" s="1339"/>
      <c r="HW44" s="1339"/>
      <c r="HX44" s="1339"/>
      <c r="HY44" s="1339"/>
      <c r="HZ44" s="1339"/>
      <c r="IA44" s="1339"/>
      <c r="IB44" s="1339"/>
      <c r="IC44" s="1339"/>
      <c r="ID44" s="1339"/>
      <c r="IE44" s="1339"/>
      <c r="IF44" s="1339"/>
      <c r="IG44" s="1339"/>
      <c r="IH44" s="1339"/>
      <c r="II44" s="1339"/>
      <c r="IJ44" s="1339"/>
      <c r="IK44" s="1339"/>
    </row>
    <row r="45" spans="1:245">
      <c r="A45" s="1339"/>
      <c r="B45" s="3816"/>
      <c r="C45" s="1372"/>
      <c r="D45" s="1835" t="s">
        <v>1247</v>
      </c>
      <c r="E45" s="3341" t="s">
        <v>996</v>
      </c>
      <c r="F45" s="3333">
        <f>ROUND((F44-E44)/E44*100,1)</f>
        <v>15</v>
      </c>
      <c r="G45" s="3140">
        <f>ROUND((G44-F44)/F44*100,1)</f>
        <v>4.4000000000000004</v>
      </c>
      <c r="H45" s="3140">
        <f t="shared" ref="H45:AC45" si="38">ROUND((H44-G44)/G44*100,1)</f>
        <v>-1.1000000000000001</v>
      </c>
      <c r="I45" s="3140">
        <f t="shared" si="38"/>
        <v>-0.3</v>
      </c>
      <c r="J45" s="3140">
        <f t="shared" si="38"/>
        <v>-7.2</v>
      </c>
      <c r="K45" s="3140">
        <f t="shared" si="38"/>
        <v>-8.9</v>
      </c>
      <c r="L45" s="3140">
        <f t="shared" si="38"/>
        <v>11.5</v>
      </c>
      <c r="M45" s="3140">
        <f t="shared" si="38"/>
        <v>-1.9</v>
      </c>
      <c r="N45" s="3140">
        <f t="shared" si="38"/>
        <v>-2.9</v>
      </c>
      <c r="O45" s="3140">
        <f t="shared" si="38"/>
        <v>-2.2000000000000002</v>
      </c>
      <c r="P45" s="3140">
        <f t="shared" si="38"/>
        <v>-4.5</v>
      </c>
      <c r="Q45" s="3140">
        <f t="shared" si="38"/>
        <v>-3.2</v>
      </c>
      <c r="R45" s="3140">
        <f t="shared" si="38"/>
        <v>-2.9</v>
      </c>
      <c r="S45" s="3140">
        <f t="shared" si="38"/>
        <v>-2.9</v>
      </c>
      <c r="T45" s="3140">
        <f t="shared" si="38"/>
        <v>-4</v>
      </c>
      <c r="U45" s="3140">
        <f t="shared" si="38"/>
        <v>-0.9</v>
      </c>
      <c r="V45" s="3140">
        <f t="shared" si="38"/>
        <v>-2.1</v>
      </c>
      <c r="W45" s="3140">
        <f t="shared" si="38"/>
        <v>-5</v>
      </c>
      <c r="X45" s="3140">
        <f t="shared" si="38"/>
        <v>-4.7</v>
      </c>
      <c r="Y45" s="3140">
        <f t="shared" si="38"/>
        <v>-4.7</v>
      </c>
      <c r="Z45" s="3140">
        <f t="shared" si="38"/>
        <v>-1.1000000000000001</v>
      </c>
      <c r="AA45" s="3140">
        <f t="shared" si="38"/>
        <v>-1.1000000000000001</v>
      </c>
      <c r="AB45" s="3140">
        <f t="shared" si="38"/>
        <v>-2.7</v>
      </c>
      <c r="AC45" s="3140">
        <f t="shared" si="38"/>
        <v>2</v>
      </c>
      <c r="AD45" s="3140">
        <f t="shared" ref="AD45:AI45" si="39">ROUND((AD44-AC44)/AC44*100,1)</f>
        <v>-2.4</v>
      </c>
      <c r="AE45" s="3140">
        <f t="shared" si="39"/>
        <v>0.6</v>
      </c>
      <c r="AF45" s="3140">
        <f t="shared" si="39"/>
        <v>-3.2</v>
      </c>
      <c r="AG45" s="3140">
        <f t="shared" si="39"/>
        <v>-2.5</v>
      </c>
      <c r="AH45" s="3140">
        <f t="shared" si="39"/>
        <v>-8.6</v>
      </c>
      <c r="AI45" s="3141">
        <f t="shared" si="39"/>
        <v>-4.4000000000000004</v>
      </c>
      <c r="AJ45" s="3002" t="s">
        <v>34</v>
      </c>
      <c r="AK45" s="1340"/>
      <c r="AL45" s="1345"/>
      <c r="AM45" s="1339"/>
      <c r="AN45" s="549"/>
      <c r="AO45" s="3380"/>
      <c r="AP45" s="3380"/>
      <c r="AQ45" s="1339"/>
      <c r="AR45" s="1339"/>
      <c r="AS45" s="549"/>
      <c r="AT45" s="549"/>
      <c r="AU45" s="549"/>
      <c r="AV45" s="549"/>
      <c r="AW45" s="549"/>
      <c r="AX45" s="549"/>
      <c r="AY45" s="549"/>
      <c r="AZ45" s="549"/>
      <c r="BA45" s="549"/>
      <c r="BB45" s="549"/>
      <c r="BC45" s="1339"/>
      <c r="BD45" s="1339"/>
      <c r="BE45" s="1339"/>
      <c r="BF45" s="1339"/>
      <c r="BG45" s="1339"/>
      <c r="BH45" s="1339"/>
      <c r="BI45" s="1339"/>
      <c r="BJ45" s="1339"/>
      <c r="BK45" s="1339"/>
      <c r="BL45" s="1339"/>
      <c r="BM45" s="1339"/>
      <c r="BN45" s="1339"/>
      <c r="BO45" s="1339"/>
      <c r="BP45" s="1339"/>
      <c r="BQ45" s="1339"/>
      <c r="BR45" s="1339"/>
      <c r="BS45" s="1339"/>
      <c r="BT45" s="1339"/>
      <c r="BU45" s="1339"/>
      <c r="BV45" s="1339"/>
      <c r="BW45" s="1339"/>
      <c r="BX45" s="1339"/>
      <c r="BY45" s="1339"/>
      <c r="BZ45" s="1339"/>
      <c r="CA45" s="1339"/>
      <c r="CB45" s="1339"/>
      <c r="CC45" s="1339"/>
      <c r="CD45" s="1339"/>
      <c r="CE45" s="1339"/>
      <c r="CF45" s="1339"/>
      <c r="CG45" s="1339"/>
      <c r="CH45" s="1339"/>
      <c r="CI45" s="1339"/>
      <c r="CJ45" s="1339"/>
      <c r="CK45" s="1339"/>
      <c r="CL45" s="1339"/>
      <c r="CM45" s="1339"/>
      <c r="CN45" s="1339"/>
      <c r="CO45" s="1339"/>
      <c r="CP45" s="1339"/>
      <c r="CQ45" s="1339"/>
      <c r="CR45" s="1339"/>
      <c r="CS45" s="1339"/>
      <c r="CT45" s="1339"/>
      <c r="CU45" s="1339"/>
      <c r="CV45" s="1339"/>
      <c r="CW45" s="1339"/>
      <c r="CX45" s="1339"/>
      <c r="CY45" s="1339"/>
      <c r="CZ45" s="1339"/>
      <c r="DA45" s="1339"/>
      <c r="DB45" s="1339"/>
      <c r="DC45" s="1339"/>
      <c r="DD45" s="1339"/>
      <c r="DE45" s="1339"/>
      <c r="DF45" s="1339"/>
      <c r="DG45" s="1339"/>
      <c r="DH45" s="1339"/>
      <c r="DI45" s="1339"/>
      <c r="DJ45" s="1339"/>
      <c r="DK45" s="1339"/>
      <c r="DL45" s="1339"/>
      <c r="DM45" s="1339"/>
      <c r="DN45" s="1339"/>
      <c r="DO45" s="1339"/>
      <c r="DP45" s="1339"/>
      <c r="DQ45" s="1339"/>
      <c r="DR45" s="1339"/>
      <c r="DS45" s="1339"/>
      <c r="DT45" s="1339"/>
      <c r="DU45" s="1339"/>
      <c r="DV45" s="1339"/>
      <c r="DW45" s="1339"/>
      <c r="DX45" s="1339"/>
      <c r="DY45" s="1339"/>
      <c r="DZ45" s="1339"/>
      <c r="EA45" s="1339"/>
      <c r="EB45" s="1339"/>
      <c r="EC45" s="1339"/>
      <c r="ED45" s="1339"/>
      <c r="EE45" s="1339"/>
      <c r="EF45" s="1339"/>
      <c r="EG45" s="1339"/>
      <c r="EH45" s="1339"/>
      <c r="EI45" s="1339"/>
      <c r="EJ45" s="1339"/>
      <c r="EK45" s="1339"/>
      <c r="EL45" s="1339"/>
      <c r="EM45" s="1339"/>
      <c r="EN45" s="1339"/>
      <c r="EO45" s="1339"/>
      <c r="EP45" s="1339"/>
      <c r="EQ45" s="1339"/>
      <c r="ER45" s="1339"/>
      <c r="ES45" s="1339"/>
      <c r="ET45" s="1339"/>
      <c r="EU45" s="1339"/>
      <c r="EV45" s="1339"/>
      <c r="EW45" s="1339"/>
      <c r="EX45" s="1339"/>
      <c r="EY45" s="1339"/>
      <c r="EZ45" s="1339"/>
      <c r="FA45" s="1339"/>
      <c r="FB45" s="1339"/>
      <c r="FC45" s="1339"/>
      <c r="FD45" s="1339"/>
      <c r="FE45" s="1339"/>
      <c r="FF45" s="1339"/>
      <c r="FG45" s="1339"/>
      <c r="FH45" s="1339"/>
      <c r="FI45" s="1339"/>
      <c r="FJ45" s="1339"/>
      <c r="FK45" s="1339"/>
      <c r="FL45" s="1339"/>
      <c r="FM45" s="1339"/>
      <c r="FN45" s="1339"/>
      <c r="FO45" s="1339"/>
      <c r="FP45" s="1339"/>
      <c r="FQ45" s="1339"/>
      <c r="FR45" s="1339"/>
      <c r="FS45" s="1339"/>
      <c r="FT45" s="1339"/>
      <c r="FU45" s="1339"/>
      <c r="FV45" s="1339"/>
      <c r="FW45" s="1339"/>
      <c r="FX45" s="1339"/>
      <c r="FY45" s="1339"/>
      <c r="FZ45" s="1339"/>
      <c r="GA45" s="1339"/>
      <c r="GB45" s="1339"/>
      <c r="GC45" s="1339"/>
      <c r="GD45" s="1339"/>
      <c r="GE45" s="1339"/>
      <c r="GF45" s="1339"/>
      <c r="GG45" s="1339"/>
      <c r="GH45" s="1339"/>
      <c r="GI45" s="1339"/>
      <c r="GJ45" s="1339"/>
      <c r="GK45" s="1339"/>
      <c r="GL45" s="1339"/>
      <c r="GM45" s="1339"/>
      <c r="GN45" s="1339"/>
      <c r="GO45" s="1339"/>
      <c r="GP45" s="1339"/>
      <c r="GQ45" s="1339"/>
      <c r="GR45" s="1339"/>
      <c r="GS45" s="1339"/>
      <c r="GT45" s="1339"/>
      <c r="GU45" s="1339"/>
      <c r="GV45" s="1339"/>
      <c r="GW45" s="1339"/>
      <c r="GX45" s="1339"/>
      <c r="GY45" s="1339"/>
      <c r="GZ45" s="1339"/>
      <c r="HA45" s="1339"/>
      <c r="HB45" s="1339"/>
      <c r="HC45" s="1339"/>
      <c r="HD45" s="1339"/>
      <c r="HE45" s="1339"/>
      <c r="HF45" s="1339"/>
      <c r="HG45" s="1339"/>
      <c r="HH45" s="1339"/>
      <c r="HI45" s="1339"/>
      <c r="HJ45" s="1339"/>
      <c r="HK45" s="1339"/>
      <c r="HL45" s="1339"/>
      <c r="HM45" s="1339"/>
      <c r="HN45" s="1339"/>
      <c r="HO45" s="1339"/>
      <c r="HP45" s="1339"/>
      <c r="HQ45" s="1339"/>
      <c r="HR45" s="1339"/>
      <c r="HS45" s="1339"/>
      <c r="HT45" s="1339"/>
      <c r="HU45" s="1339"/>
      <c r="HV45" s="1339"/>
      <c r="HW45" s="1339"/>
      <c r="HX45" s="1339"/>
      <c r="HY45" s="1339"/>
      <c r="HZ45" s="1339"/>
      <c r="IA45" s="1339"/>
      <c r="IB45" s="1339"/>
      <c r="IC45" s="1339"/>
      <c r="ID45" s="1339"/>
      <c r="IE45" s="1339"/>
      <c r="IF45" s="1339"/>
      <c r="IG45" s="1339"/>
      <c r="IH45" s="1339"/>
      <c r="II45" s="1339"/>
      <c r="IJ45" s="1339"/>
      <c r="IK45" s="1339"/>
    </row>
    <row r="46" spans="1:245">
      <c r="A46" s="1339"/>
      <c r="B46" s="3817" t="s">
        <v>1321</v>
      </c>
      <c r="C46" s="1385" t="s">
        <v>2227</v>
      </c>
      <c r="D46" s="1829" t="s">
        <v>1252</v>
      </c>
      <c r="E46" s="3383">
        <f>F46/1.076</f>
        <v>13.847583643122675</v>
      </c>
      <c r="F46" s="3303">
        <v>14.9</v>
      </c>
      <c r="G46" s="3303">
        <v>14.1</v>
      </c>
      <c r="H46" s="3303">
        <v>13.8</v>
      </c>
      <c r="I46" s="3303">
        <v>14</v>
      </c>
      <c r="J46" s="3303">
        <v>15</v>
      </c>
      <c r="K46" s="3303">
        <v>15.6</v>
      </c>
      <c r="L46" s="3303">
        <v>15.9</v>
      </c>
      <c r="M46" s="3304">
        <v>16</v>
      </c>
      <c r="N46" s="3755">
        <v>16.021999999999998</v>
      </c>
      <c r="O46" s="3755">
        <v>15.9483</v>
      </c>
      <c r="P46" s="3755">
        <v>15.816599999999999</v>
      </c>
      <c r="Q46" s="3755">
        <v>16.8642</v>
      </c>
      <c r="R46" s="3755">
        <v>17.055900000000001</v>
      </c>
      <c r="S46" s="3755">
        <v>17.3521</v>
      </c>
      <c r="T46" s="3755">
        <v>17.359500000000001</v>
      </c>
      <c r="U46" s="3755">
        <v>17.533799999999999</v>
      </c>
      <c r="V46" s="3755">
        <v>17.684000000000001</v>
      </c>
      <c r="W46" s="3755">
        <v>18.138300000000001</v>
      </c>
      <c r="X46" s="3755">
        <v>18.573499999999999</v>
      </c>
      <c r="Y46" s="3755">
        <v>19.035</v>
      </c>
      <c r="Z46" s="3755">
        <v>19.333100000000002</v>
      </c>
      <c r="AA46" s="3755">
        <v>19.726199999999999</v>
      </c>
      <c r="AB46" s="3755">
        <v>20.239999999999998</v>
      </c>
      <c r="AC46" s="3755">
        <v>20.697299999999998</v>
      </c>
      <c r="AD46" s="3755">
        <v>21.4359</v>
      </c>
      <c r="AE46" s="3755">
        <v>21.977</v>
      </c>
      <c r="AF46" s="3755">
        <v>22.608000000000001</v>
      </c>
      <c r="AG46" s="3755">
        <v>23.213200000000001</v>
      </c>
      <c r="AH46" s="3755">
        <v>23.698499999999999</v>
      </c>
      <c r="AI46" s="3756">
        <v>24.256499999999999</v>
      </c>
      <c r="AJ46" s="2998" t="s">
        <v>1748</v>
      </c>
      <c r="AK46" s="1340"/>
      <c r="AL46" s="1345" t="s">
        <v>1610</v>
      </c>
      <c r="AM46" s="1339"/>
      <c r="AN46" s="1339"/>
      <c r="AO46" s="3389"/>
      <c r="AP46" s="3389"/>
      <c r="AQ46" s="1339"/>
      <c r="AR46" s="1339"/>
      <c r="AS46" s="1339"/>
      <c r="AT46" s="1339"/>
      <c r="AU46" s="1339"/>
      <c r="AV46" s="1339"/>
      <c r="AW46" s="1339"/>
      <c r="AX46" s="1339"/>
      <c r="AY46" s="1339"/>
      <c r="AZ46" s="1339"/>
      <c r="BA46" s="1339"/>
      <c r="BB46" s="1339"/>
      <c r="BC46" s="1339"/>
      <c r="BD46" s="1339"/>
      <c r="BE46" s="1339"/>
      <c r="BF46" s="1339"/>
      <c r="BG46" s="1339"/>
      <c r="BH46" s="1339"/>
      <c r="BI46" s="1339"/>
      <c r="BJ46" s="1339"/>
      <c r="BK46" s="1339"/>
      <c r="BL46" s="1339"/>
      <c r="BM46" s="1339"/>
      <c r="BN46" s="1339"/>
      <c r="BO46" s="1339"/>
      <c r="BP46" s="1339"/>
      <c r="BQ46" s="1339"/>
      <c r="BR46" s="1339"/>
      <c r="BS46" s="1339"/>
      <c r="BT46" s="1339"/>
      <c r="BU46" s="1339"/>
      <c r="BV46" s="1339"/>
      <c r="BW46" s="1339"/>
      <c r="BX46" s="1339"/>
      <c r="BY46" s="1339"/>
      <c r="BZ46" s="1339"/>
      <c r="CA46" s="1339"/>
      <c r="CB46" s="1339"/>
      <c r="CC46" s="1339"/>
      <c r="CD46" s="1339"/>
      <c r="CE46" s="1339"/>
      <c r="CF46" s="1339"/>
      <c r="CG46" s="1339"/>
      <c r="CH46" s="1339"/>
      <c r="CI46" s="1339"/>
      <c r="CJ46" s="1339"/>
      <c r="CK46" s="1339"/>
      <c r="CL46" s="1339"/>
      <c r="CM46" s="1339"/>
      <c r="CN46" s="1339"/>
      <c r="CO46" s="1339"/>
      <c r="CP46" s="1339"/>
      <c r="CQ46" s="1339"/>
      <c r="CR46" s="1339"/>
      <c r="CS46" s="1339"/>
      <c r="CT46" s="1339"/>
      <c r="CU46" s="1339"/>
      <c r="CV46" s="1339"/>
      <c r="CW46" s="1339"/>
      <c r="CX46" s="1339"/>
      <c r="CY46" s="1339"/>
      <c r="CZ46" s="1339"/>
      <c r="DA46" s="1339"/>
      <c r="DB46" s="1339"/>
      <c r="DC46" s="1339"/>
      <c r="DD46" s="1339"/>
      <c r="DE46" s="1339"/>
      <c r="DF46" s="1339"/>
      <c r="DG46" s="1339"/>
      <c r="DH46" s="1339"/>
      <c r="DI46" s="1339"/>
      <c r="DJ46" s="1339"/>
      <c r="DK46" s="1339"/>
      <c r="DL46" s="1339"/>
      <c r="DM46" s="1339"/>
      <c r="DN46" s="1339"/>
      <c r="DO46" s="1339"/>
      <c r="DP46" s="1339"/>
      <c r="DQ46" s="1339"/>
      <c r="DR46" s="1339"/>
      <c r="DS46" s="1339"/>
      <c r="DT46" s="1339"/>
      <c r="DU46" s="1339"/>
      <c r="DV46" s="1339"/>
      <c r="DW46" s="1339"/>
      <c r="DX46" s="1339"/>
      <c r="DY46" s="1339"/>
      <c r="DZ46" s="1339"/>
      <c r="EA46" s="1339"/>
      <c r="EB46" s="1339"/>
      <c r="EC46" s="1339"/>
      <c r="ED46" s="1339"/>
      <c r="EE46" s="1339"/>
      <c r="EF46" s="1339"/>
      <c r="EG46" s="1339"/>
      <c r="EH46" s="1339"/>
      <c r="EI46" s="1339"/>
      <c r="EJ46" s="1339"/>
      <c r="EK46" s="1339"/>
      <c r="EL46" s="1339"/>
      <c r="EM46" s="1339"/>
      <c r="EN46" s="1339"/>
      <c r="EO46" s="1339"/>
      <c r="EP46" s="1339"/>
      <c r="EQ46" s="1339"/>
      <c r="ER46" s="1339"/>
      <c r="ES46" s="1339"/>
      <c r="ET46" s="1339"/>
      <c r="EU46" s="1339"/>
      <c r="EV46" s="1339"/>
      <c r="EW46" s="1339"/>
      <c r="EX46" s="1339"/>
      <c r="EY46" s="1339"/>
      <c r="EZ46" s="1339"/>
      <c r="FA46" s="1339"/>
      <c r="FB46" s="1339"/>
      <c r="FC46" s="1339"/>
      <c r="FD46" s="1339"/>
      <c r="FE46" s="1339"/>
      <c r="FF46" s="1339"/>
      <c r="FG46" s="1339"/>
      <c r="FH46" s="1339"/>
      <c r="FI46" s="1339"/>
      <c r="FJ46" s="1339"/>
      <c r="FK46" s="1339"/>
      <c r="FL46" s="1339"/>
      <c r="FM46" s="1339"/>
      <c r="FN46" s="1339"/>
      <c r="FO46" s="1339"/>
      <c r="FP46" s="1339"/>
      <c r="FQ46" s="1339"/>
      <c r="FR46" s="1339"/>
      <c r="FS46" s="1339"/>
      <c r="FT46" s="1339"/>
      <c r="FU46" s="1339"/>
      <c r="FV46" s="1339"/>
      <c r="FW46" s="1339"/>
      <c r="FX46" s="1339"/>
      <c r="FY46" s="1339"/>
      <c r="FZ46" s="1339"/>
      <c r="GA46" s="1339"/>
      <c r="GB46" s="1339"/>
      <c r="GC46" s="1339"/>
      <c r="GD46" s="1339"/>
      <c r="GE46" s="1339"/>
      <c r="GF46" s="1339"/>
      <c r="GG46" s="1339"/>
      <c r="GH46" s="1339"/>
      <c r="GI46" s="1339"/>
      <c r="GJ46" s="1339"/>
      <c r="GK46" s="1339"/>
      <c r="GL46" s="1339"/>
      <c r="GM46" s="1339"/>
      <c r="GN46" s="1339"/>
      <c r="GO46" s="1339"/>
      <c r="GP46" s="1339"/>
      <c r="GQ46" s="1339"/>
      <c r="GR46" s="1339"/>
      <c r="GS46" s="1339"/>
      <c r="GT46" s="1339"/>
      <c r="GU46" s="1339"/>
      <c r="GV46" s="1339"/>
      <c r="GW46" s="1339"/>
      <c r="GX46" s="1339"/>
      <c r="GY46" s="1339"/>
      <c r="GZ46" s="1339"/>
      <c r="HA46" s="1339"/>
      <c r="HB46" s="1339"/>
      <c r="HC46" s="1339"/>
      <c r="HD46" s="1339"/>
      <c r="HE46" s="1339"/>
      <c r="HF46" s="1339"/>
      <c r="HG46" s="1339"/>
      <c r="HH46" s="1339"/>
      <c r="HI46" s="1339"/>
      <c r="HJ46" s="1339"/>
      <c r="HK46" s="1339"/>
      <c r="HL46" s="1339"/>
      <c r="HM46" s="1339"/>
      <c r="HN46" s="1339"/>
      <c r="HO46" s="1339"/>
      <c r="HP46" s="1339"/>
      <c r="HQ46" s="1339"/>
      <c r="HR46" s="1339"/>
      <c r="HS46" s="1339"/>
      <c r="HT46" s="1339"/>
      <c r="HU46" s="1339"/>
      <c r="HV46" s="1339"/>
      <c r="HW46" s="1339"/>
      <c r="HX46" s="1339"/>
      <c r="HY46" s="1339"/>
      <c r="HZ46" s="1339"/>
      <c r="IA46" s="1339"/>
      <c r="IB46" s="1339"/>
      <c r="IC46" s="1339"/>
      <c r="ID46" s="1339"/>
      <c r="IE46" s="1339"/>
      <c r="IF46" s="1339"/>
      <c r="IG46" s="1339"/>
      <c r="IH46" s="1339"/>
      <c r="II46" s="1339"/>
      <c r="IJ46" s="1339"/>
      <c r="IK46" s="1339"/>
    </row>
    <row r="47" spans="1:245">
      <c r="A47" s="1339"/>
      <c r="B47" s="3815"/>
      <c r="C47" s="1376" t="s">
        <v>1323</v>
      </c>
      <c r="D47" s="1831" t="s">
        <v>1247</v>
      </c>
      <c r="E47" s="3384" t="s">
        <v>242</v>
      </c>
      <c r="F47" s="3140">
        <f t="shared" ref="F47:O47" si="40">ROUND((F46-E46)/E46*100,1)</f>
        <v>7.6</v>
      </c>
      <c r="G47" s="3140">
        <f t="shared" si="40"/>
        <v>-5.4</v>
      </c>
      <c r="H47" s="3140">
        <f t="shared" si="40"/>
        <v>-2.1</v>
      </c>
      <c r="I47" s="3140">
        <f t="shared" si="40"/>
        <v>1.4</v>
      </c>
      <c r="J47" s="3140">
        <f t="shared" si="40"/>
        <v>7.1</v>
      </c>
      <c r="K47" s="3140">
        <f t="shared" si="40"/>
        <v>4</v>
      </c>
      <c r="L47" s="3140">
        <f t="shared" si="40"/>
        <v>1.9</v>
      </c>
      <c r="M47" s="3140">
        <f t="shared" si="40"/>
        <v>0.6</v>
      </c>
      <c r="N47" s="3140">
        <f t="shared" si="40"/>
        <v>0.1</v>
      </c>
      <c r="O47" s="3140">
        <f t="shared" si="40"/>
        <v>-0.5</v>
      </c>
      <c r="P47" s="3140">
        <f t="shared" ref="P47:AC47" si="41">ROUND((P46-O46)/O46*100,1)</f>
        <v>-0.8</v>
      </c>
      <c r="Q47" s="3140">
        <f t="shared" si="41"/>
        <v>6.6</v>
      </c>
      <c r="R47" s="3140">
        <f t="shared" si="41"/>
        <v>1.1000000000000001</v>
      </c>
      <c r="S47" s="3140">
        <f t="shared" si="41"/>
        <v>1.7</v>
      </c>
      <c r="T47" s="3140">
        <f t="shared" si="41"/>
        <v>0</v>
      </c>
      <c r="U47" s="3140">
        <f t="shared" si="41"/>
        <v>1</v>
      </c>
      <c r="V47" s="3140">
        <f t="shared" si="41"/>
        <v>0.9</v>
      </c>
      <c r="W47" s="3140">
        <f t="shared" si="41"/>
        <v>2.6</v>
      </c>
      <c r="X47" s="3140">
        <f t="shared" si="41"/>
        <v>2.4</v>
      </c>
      <c r="Y47" s="3140">
        <f t="shared" si="41"/>
        <v>2.5</v>
      </c>
      <c r="Z47" s="3140">
        <f t="shared" si="41"/>
        <v>1.6</v>
      </c>
      <c r="AA47" s="3140">
        <f t="shared" si="41"/>
        <v>2</v>
      </c>
      <c r="AB47" s="3140">
        <f t="shared" si="41"/>
        <v>2.6</v>
      </c>
      <c r="AC47" s="3140">
        <f t="shared" si="41"/>
        <v>2.2999999999999998</v>
      </c>
      <c r="AD47" s="3140">
        <f t="shared" ref="AD47:AI47" si="42">ROUND((AD46-AC46)/AC46*100,1)</f>
        <v>3.6</v>
      </c>
      <c r="AE47" s="3140">
        <f t="shared" si="42"/>
        <v>2.5</v>
      </c>
      <c r="AF47" s="3140">
        <f t="shared" si="42"/>
        <v>2.9</v>
      </c>
      <c r="AG47" s="3140">
        <f t="shared" si="42"/>
        <v>2.7</v>
      </c>
      <c r="AH47" s="3140">
        <f t="shared" si="42"/>
        <v>2.1</v>
      </c>
      <c r="AI47" s="3141">
        <f t="shared" si="42"/>
        <v>2.4</v>
      </c>
      <c r="AJ47" s="3000" t="s">
        <v>34</v>
      </c>
      <c r="AK47" s="1340"/>
      <c r="AL47" s="1345"/>
      <c r="AM47" s="1339"/>
      <c r="AN47" s="549"/>
      <c r="AO47" s="3389"/>
      <c r="AP47" s="3389"/>
      <c r="AQ47" s="1339"/>
      <c r="AR47" s="1339"/>
      <c r="AS47" s="1339"/>
      <c r="AT47" s="1339"/>
      <c r="AU47" s="1339"/>
      <c r="AV47" s="1339"/>
      <c r="AW47" s="1339"/>
      <c r="AX47" s="1339"/>
      <c r="AY47" s="1339"/>
      <c r="AZ47" s="1339"/>
      <c r="BA47" s="1339"/>
      <c r="BB47" s="1339"/>
      <c r="BC47" s="1339"/>
      <c r="BD47" s="1339"/>
      <c r="BE47" s="1339"/>
      <c r="BF47" s="1339"/>
      <c r="BG47" s="1339"/>
      <c r="BH47" s="1339"/>
      <c r="BI47" s="1339"/>
      <c r="BJ47" s="1339"/>
      <c r="BK47" s="1339"/>
      <c r="BL47" s="1339"/>
      <c r="BM47" s="1339"/>
      <c r="BN47" s="1339"/>
      <c r="BO47" s="1339"/>
      <c r="BP47" s="1339"/>
      <c r="BQ47" s="1339"/>
      <c r="BR47" s="1339"/>
      <c r="BS47" s="1339"/>
      <c r="BT47" s="1339"/>
      <c r="BU47" s="1339"/>
      <c r="BV47" s="1339"/>
      <c r="BW47" s="1339"/>
      <c r="BX47" s="1339"/>
      <c r="BY47" s="1339"/>
      <c r="BZ47" s="1339"/>
      <c r="CA47" s="1339"/>
      <c r="CB47" s="1339"/>
      <c r="CC47" s="1339"/>
      <c r="CD47" s="1339"/>
      <c r="CE47" s="1339"/>
      <c r="CF47" s="1339"/>
      <c r="CG47" s="1339"/>
      <c r="CH47" s="1339"/>
      <c r="CI47" s="1339"/>
      <c r="CJ47" s="1339"/>
      <c r="CK47" s="1339"/>
      <c r="CL47" s="1339"/>
      <c r="CM47" s="1339"/>
      <c r="CN47" s="1339"/>
      <c r="CO47" s="1339"/>
      <c r="CP47" s="1339"/>
      <c r="CQ47" s="1339"/>
      <c r="CR47" s="1339"/>
      <c r="CS47" s="1339"/>
      <c r="CT47" s="1339"/>
      <c r="CU47" s="1339"/>
      <c r="CV47" s="1339"/>
      <c r="CW47" s="1339"/>
      <c r="CX47" s="1339"/>
      <c r="CY47" s="1339"/>
      <c r="CZ47" s="1339"/>
      <c r="DA47" s="1339"/>
      <c r="DB47" s="1339"/>
      <c r="DC47" s="1339"/>
      <c r="DD47" s="1339"/>
      <c r="DE47" s="1339"/>
      <c r="DF47" s="1339"/>
      <c r="DG47" s="1339"/>
      <c r="DH47" s="1339"/>
      <c r="DI47" s="1339"/>
      <c r="DJ47" s="1339"/>
      <c r="DK47" s="1339"/>
      <c r="DL47" s="1339"/>
      <c r="DM47" s="1339"/>
      <c r="DN47" s="1339"/>
      <c r="DO47" s="1339"/>
      <c r="DP47" s="1339"/>
      <c r="DQ47" s="1339"/>
      <c r="DR47" s="1339"/>
      <c r="DS47" s="1339"/>
      <c r="DT47" s="1339"/>
      <c r="DU47" s="1339"/>
      <c r="DV47" s="1339"/>
      <c r="DW47" s="1339"/>
      <c r="DX47" s="1339"/>
      <c r="DY47" s="1339"/>
      <c r="DZ47" s="1339"/>
      <c r="EA47" s="1339"/>
      <c r="EB47" s="1339"/>
      <c r="EC47" s="1339"/>
      <c r="ED47" s="1339"/>
      <c r="EE47" s="1339"/>
      <c r="EF47" s="1339"/>
      <c r="EG47" s="1339"/>
      <c r="EH47" s="1339"/>
      <c r="EI47" s="1339"/>
      <c r="EJ47" s="1339"/>
      <c r="EK47" s="1339"/>
      <c r="EL47" s="1339"/>
      <c r="EM47" s="1339"/>
      <c r="EN47" s="1339"/>
      <c r="EO47" s="1339"/>
      <c r="EP47" s="1339"/>
      <c r="EQ47" s="1339"/>
      <c r="ER47" s="1339"/>
      <c r="ES47" s="1339"/>
      <c r="ET47" s="1339"/>
      <c r="EU47" s="1339"/>
      <c r="EV47" s="1339"/>
      <c r="EW47" s="1339"/>
      <c r="EX47" s="1339"/>
      <c r="EY47" s="1339"/>
      <c r="EZ47" s="1339"/>
      <c r="FA47" s="1339"/>
      <c r="FB47" s="1339"/>
      <c r="FC47" s="1339"/>
      <c r="FD47" s="1339"/>
      <c r="FE47" s="1339"/>
      <c r="FF47" s="1339"/>
      <c r="FG47" s="1339"/>
      <c r="FH47" s="1339"/>
      <c r="FI47" s="1339"/>
      <c r="FJ47" s="1339"/>
      <c r="FK47" s="1339"/>
      <c r="FL47" s="1339"/>
      <c r="FM47" s="1339"/>
      <c r="FN47" s="1339"/>
      <c r="FO47" s="1339"/>
      <c r="FP47" s="1339"/>
      <c r="FQ47" s="1339"/>
      <c r="FR47" s="1339"/>
      <c r="FS47" s="1339"/>
      <c r="FT47" s="1339"/>
      <c r="FU47" s="1339"/>
      <c r="FV47" s="1339"/>
      <c r="FW47" s="1339"/>
      <c r="FX47" s="1339"/>
      <c r="FY47" s="1339"/>
      <c r="FZ47" s="1339"/>
      <c r="GA47" s="1339"/>
      <c r="GB47" s="1339"/>
      <c r="GC47" s="1339"/>
      <c r="GD47" s="1339"/>
      <c r="GE47" s="1339"/>
      <c r="GF47" s="1339"/>
      <c r="GG47" s="1339"/>
      <c r="GH47" s="1339"/>
      <c r="GI47" s="1339"/>
      <c r="GJ47" s="1339"/>
      <c r="GK47" s="1339"/>
      <c r="GL47" s="1339"/>
      <c r="GM47" s="1339"/>
      <c r="GN47" s="1339"/>
      <c r="GO47" s="1339"/>
      <c r="GP47" s="1339"/>
      <c r="GQ47" s="1339"/>
      <c r="GR47" s="1339"/>
      <c r="GS47" s="1339"/>
      <c r="GT47" s="1339"/>
      <c r="GU47" s="1339"/>
      <c r="GV47" s="1339"/>
      <c r="GW47" s="1339"/>
      <c r="GX47" s="1339"/>
      <c r="GY47" s="1339"/>
      <c r="GZ47" s="1339"/>
      <c r="HA47" s="1339"/>
      <c r="HB47" s="1339"/>
      <c r="HC47" s="1339"/>
      <c r="HD47" s="1339"/>
      <c r="HE47" s="1339"/>
      <c r="HF47" s="1339"/>
      <c r="HG47" s="1339"/>
      <c r="HH47" s="1339"/>
      <c r="HI47" s="1339"/>
      <c r="HJ47" s="1339"/>
      <c r="HK47" s="1339"/>
      <c r="HL47" s="1339"/>
      <c r="HM47" s="1339"/>
      <c r="HN47" s="1339"/>
      <c r="HO47" s="1339"/>
      <c r="HP47" s="1339"/>
      <c r="HQ47" s="1339"/>
      <c r="HR47" s="1339"/>
      <c r="HS47" s="1339"/>
      <c r="HT47" s="1339"/>
      <c r="HU47" s="1339"/>
      <c r="HV47" s="1339"/>
      <c r="HW47" s="1339"/>
      <c r="HX47" s="1339"/>
      <c r="HY47" s="1339"/>
      <c r="HZ47" s="1339"/>
      <c r="IA47" s="1339"/>
      <c r="IB47" s="1339"/>
      <c r="IC47" s="1339"/>
      <c r="ID47" s="1339"/>
      <c r="IE47" s="1339"/>
      <c r="IF47" s="1339"/>
      <c r="IG47" s="1339"/>
      <c r="IH47" s="1339"/>
      <c r="II47" s="1339"/>
      <c r="IJ47" s="1339"/>
      <c r="IK47" s="1339"/>
    </row>
    <row r="48" spans="1:245">
      <c r="A48" s="1339"/>
      <c r="B48" s="3815"/>
      <c r="C48" s="1385" t="s">
        <v>2227</v>
      </c>
      <c r="D48" s="1829" t="s">
        <v>1252</v>
      </c>
      <c r="E48" s="3385">
        <f>F48/1.046</f>
        <v>11.089866156787762</v>
      </c>
      <c r="F48" s="3303">
        <v>11.6</v>
      </c>
      <c r="G48" s="3303">
        <v>11.7</v>
      </c>
      <c r="H48" s="3303">
        <v>11.9</v>
      </c>
      <c r="I48" s="3303">
        <v>11.9</v>
      </c>
      <c r="J48" s="3303">
        <v>11.8</v>
      </c>
      <c r="K48" s="3303">
        <v>12.3</v>
      </c>
      <c r="L48" s="3303">
        <v>12.4</v>
      </c>
      <c r="M48" s="3304">
        <v>12.5</v>
      </c>
      <c r="N48" s="3755">
        <v>12.1225</v>
      </c>
      <c r="O48" s="3755">
        <v>12.022</v>
      </c>
      <c r="P48" s="3755">
        <v>11.614800000000001</v>
      </c>
      <c r="Q48" s="3755">
        <v>11.168200000000001</v>
      </c>
      <c r="R48" s="3755">
        <v>10.7697</v>
      </c>
      <c r="S48" s="3755">
        <v>10.670299999999999</v>
      </c>
      <c r="T48" s="3755">
        <v>10.407500000000001</v>
      </c>
      <c r="U48" s="3755">
        <v>10.449400000000001</v>
      </c>
      <c r="V48" s="3755">
        <v>10.174899999999999</v>
      </c>
      <c r="W48" s="3755">
        <v>10.3597</v>
      </c>
      <c r="X48" s="3755">
        <v>9.9625000000000004</v>
      </c>
      <c r="Y48" s="3755">
        <v>9.8208000000000002</v>
      </c>
      <c r="Z48" s="3755">
        <v>9.8508999999999993</v>
      </c>
      <c r="AA48" s="3755">
        <v>9.6452000000000009</v>
      </c>
      <c r="AB48" s="3755">
        <v>9.7761999999999993</v>
      </c>
      <c r="AC48" s="3755">
        <v>10.0068</v>
      </c>
      <c r="AD48" s="3755">
        <v>10.2723</v>
      </c>
      <c r="AE48" s="3755">
        <v>10.4895</v>
      </c>
      <c r="AF48" s="3755">
        <v>10.574199999999999</v>
      </c>
      <c r="AG48" s="3755">
        <v>10.7271</v>
      </c>
      <c r="AH48" s="3755">
        <v>10.853999999999999</v>
      </c>
      <c r="AI48" s="3756">
        <v>11.031700000000001</v>
      </c>
      <c r="AJ48" s="2998" t="s">
        <v>1324</v>
      </c>
      <c r="AK48" s="1340"/>
      <c r="AL48" s="1345" t="s">
        <v>1610</v>
      </c>
      <c r="AM48" s="1339"/>
      <c r="AN48" s="549"/>
      <c r="AO48" s="3389"/>
      <c r="AP48" s="3389"/>
      <c r="AQ48" s="1339"/>
      <c r="AR48" s="1339"/>
      <c r="AS48" s="1339"/>
      <c r="AT48" s="1339"/>
      <c r="AU48" s="1339"/>
      <c r="AV48" s="1339"/>
      <c r="AW48" s="1339"/>
      <c r="AX48" s="1339"/>
      <c r="AY48" s="1339"/>
      <c r="AZ48" s="1339"/>
      <c r="BA48" s="1339"/>
      <c r="BB48" s="1339"/>
      <c r="BC48" s="1339"/>
      <c r="BD48" s="1339"/>
      <c r="BE48" s="1339"/>
      <c r="BF48" s="1339"/>
      <c r="BG48" s="1339"/>
      <c r="BH48" s="1339"/>
      <c r="BI48" s="1339"/>
      <c r="BJ48" s="1339"/>
      <c r="BK48" s="1339"/>
      <c r="BL48" s="1339"/>
      <c r="BM48" s="1339"/>
      <c r="BN48" s="1339"/>
      <c r="BO48" s="1339"/>
      <c r="BP48" s="1339"/>
      <c r="BQ48" s="1339"/>
      <c r="BR48" s="1339"/>
      <c r="BS48" s="1339"/>
      <c r="BT48" s="1339"/>
      <c r="BU48" s="1339"/>
      <c r="BV48" s="1339"/>
      <c r="BW48" s="1339"/>
      <c r="BX48" s="1339"/>
      <c r="BY48" s="1339"/>
      <c r="BZ48" s="1339"/>
      <c r="CA48" s="1339"/>
      <c r="CB48" s="1339"/>
      <c r="CC48" s="1339"/>
      <c r="CD48" s="1339"/>
      <c r="CE48" s="1339"/>
      <c r="CF48" s="1339"/>
      <c r="CG48" s="1339"/>
      <c r="CH48" s="1339"/>
      <c r="CI48" s="1339"/>
      <c r="CJ48" s="1339"/>
      <c r="CK48" s="1339"/>
      <c r="CL48" s="1339"/>
      <c r="CM48" s="1339"/>
      <c r="CN48" s="1339"/>
      <c r="CO48" s="1339"/>
      <c r="CP48" s="1339"/>
      <c r="CQ48" s="1339"/>
      <c r="CR48" s="1339"/>
      <c r="CS48" s="1339"/>
      <c r="CT48" s="1339"/>
      <c r="CU48" s="1339"/>
      <c r="CV48" s="1339"/>
      <c r="CW48" s="1339"/>
      <c r="CX48" s="1339"/>
      <c r="CY48" s="1339"/>
      <c r="CZ48" s="1339"/>
      <c r="DA48" s="1339"/>
      <c r="DB48" s="1339"/>
      <c r="DC48" s="1339"/>
      <c r="DD48" s="1339"/>
      <c r="DE48" s="1339"/>
      <c r="DF48" s="1339"/>
      <c r="DG48" s="1339"/>
      <c r="DH48" s="1339"/>
      <c r="DI48" s="1339"/>
      <c r="DJ48" s="1339"/>
      <c r="DK48" s="1339"/>
      <c r="DL48" s="1339"/>
      <c r="DM48" s="1339"/>
      <c r="DN48" s="1339"/>
      <c r="DO48" s="1339"/>
      <c r="DP48" s="1339"/>
      <c r="DQ48" s="1339"/>
      <c r="DR48" s="1339"/>
      <c r="DS48" s="1339"/>
      <c r="DT48" s="1339"/>
      <c r="DU48" s="1339"/>
      <c r="DV48" s="1339"/>
      <c r="DW48" s="1339"/>
      <c r="DX48" s="1339"/>
      <c r="DY48" s="1339"/>
      <c r="DZ48" s="1339"/>
      <c r="EA48" s="1339"/>
      <c r="EB48" s="1339"/>
      <c r="EC48" s="1339"/>
      <c r="ED48" s="1339"/>
      <c r="EE48" s="1339"/>
      <c r="EF48" s="1339"/>
      <c r="EG48" s="1339"/>
      <c r="EH48" s="1339"/>
      <c r="EI48" s="1339"/>
      <c r="EJ48" s="1339"/>
      <c r="EK48" s="1339"/>
      <c r="EL48" s="1339"/>
      <c r="EM48" s="1339"/>
      <c r="EN48" s="1339"/>
      <c r="EO48" s="1339"/>
      <c r="EP48" s="1339"/>
      <c r="EQ48" s="1339"/>
      <c r="ER48" s="1339"/>
      <c r="ES48" s="1339"/>
      <c r="ET48" s="1339"/>
      <c r="EU48" s="1339"/>
      <c r="EV48" s="1339"/>
      <c r="EW48" s="1339"/>
      <c r="EX48" s="1339"/>
      <c r="EY48" s="1339"/>
      <c r="EZ48" s="1339"/>
      <c r="FA48" s="1339"/>
      <c r="FB48" s="1339"/>
      <c r="FC48" s="1339"/>
      <c r="FD48" s="1339"/>
      <c r="FE48" s="1339"/>
      <c r="FF48" s="1339"/>
      <c r="FG48" s="1339"/>
      <c r="FH48" s="1339"/>
      <c r="FI48" s="1339"/>
      <c r="FJ48" s="1339"/>
      <c r="FK48" s="1339"/>
      <c r="FL48" s="1339"/>
      <c r="FM48" s="1339"/>
      <c r="FN48" s="1339"/>
      <c r="FO48" s="1339"/>
      <c r="FP48" s="1339"/>
      <c r="FQ48" s="1339"/>
      <c r="FR48" s="1339"/>
      <c r="FS48" s="1339"/>
      <c r="FT48" s="1339"/>
      <c r="FU48" s="1339"/>
      <c r="FV48" s="1339"/>
      <c r="FW48" s="1339"/>
      <c r="FX48" s="1339"/>
      <c r="FY48" s="1339"/>
      <c r="FZ48" s="1339"/>
      <c r="GA48" s="1339"/>
      <c r="GB48" s="1339"/>
      <c r="GC48" s="1339"/>
      <c r="GD48" s="1339"/>
      <c r="GE48" s="1339"/>
      <c r="GF48" s="1339"/>
      <c r="GG48" s="1339"/>
      <c r="GH48" s="1339"/>
      <c r="GI48" s="1339"/>
      <c r="GJ48" s="1339"/>
      <c r="GK48" s="1339"/>
      <c r="GL48" s="1339"/>
      <c r="GM48" s="1339"/>
      <c r="GN48" s="1339"/>
      <c r="GO48" s="1339"/>
      <c r="GP48" s="1339"/>
      <c r="GQ48" s="1339"/>
      <c r="GR48" s="1339"/>
      <c r="GS48" s="1339"/>
      <c r="GT48" s="1339"/>
      <c r="GU48" s="1339"/>
      <c r="GV48" s="1339"/>
      <c r="GW48" s="1339"/>
      <c r="GX48" s="1339"/>
      <c r="GY48" s="1339"/>
      <c r="GZ48" s="1339"/>
      <c r="HA48" s="1339"/>
      <c r="HB48" s="1339"/>
      <c r="HC48" s="1339"/>
      <c r="HD48" s="1339"/>
      <c r="HE48" s="1339"/>
      <c r="HF48" s="1339"/>
      <c r="HG48" s="1339"/>
      <c r="HH48" s="1339"/>
      <c r="HI48" s="1339"/>
      <c r="HJ48" s="1339"/>
      <c r="HK48" s="1339"/>
      <c r="HL48" s="1339"/>
      <c r="HM48" s="1339"/>
      <c r="HN48" s="1339"/>
      <c r="HO48" s="1339"/>
      <c r="HP48" s="1339"/>
      <c r="HQ48" s="1339"/>
      <c r="HR48" s="1339"/>
      <c r="HS48" s="1339"/>
      <c r="HT48" s="1339"/>
      <c r="HU48" s="1339"/>
      <c r="HV48" s="1339"/>
      <c r="HW48" s="1339"/>
      <c r="HX48" s="1339"/>
      <c r="HY48" s="1339"/>
      <c r="HZ48" s="1339"/>
      <c r="IA48" s="1339"/>
      <c r="IB48" s="1339"/>
      <c r="IC48" s="1339"/>
      <c r="ID48" s="1339"/>
      <c r="IE48" s="1339"/>
      <c r="IF48" s="1339"/>
      <c r="IG48" s="1339"/>
      <c r="IH48" s="1339"/>
      <c r="II48" s="1339"/>
      <c r="IJ48" s="1339"/>
      <c r="IK48" s="1339"/>
    </row>
    <row r="49" spans="1:245">
      <c r="A49" s="1339"/>
      <c r="B49" s="3816"/>
      <c r="C49" s="1389" t="s">
        <v>1325</v>
      </c>
      <c r="D49" s="1831" t="s">
        <v>1247</v>
      </c>
      <c r="E49" s="3384" t="s">
        <v>242</v>
      </c>
      <c r="F49" s="3140">
        <f t="shared" ref="F49:O49" si="43">ROUND((F48-E48)/E48*100,1)</f>
        <v>4.5999999999999996</v>
      </c>
      <c r="G49" s="3140">
        <f t="shared" si="43"/>
        <v>0.9</v>
      </c>
      <c r="H49" s="3140">
        <f t="shared" si="43"/>
        <v>1.7</v>
      </c>
      <c r="I49" s="3140">
        <f t="shared" si="43"/>
        <v>0</v>
      </c>
      <c r="J49" s="3140">
        <f t="shared" si="43"/>
        <v>-0.8</v>
      </c>
      <c r="K49" s="3140">
        <f t="shared" si="43"/>
        <v>4.2</v>
      </c>
      <c r="L49" s="3140">
        <f t="shared" si="43"/>
        <v>0.8</v>
      </c>
      <c r="M49" s="3140">
        <f t="shared" si="43"/>
        <v>0.8</v>
      </c>
      <c r="N49" s="3140">
        <f t="shared" si="43"/>
        <v>-3</v>
      </c>
      <c r="O49" s="3140">
        <f t="shared" si="43"/>
        <v>-0.8</v>
      </c>
      <c r="P49" s="3140">
        <f t="shared" ref="P49:AC49" si="44">ROUND((P48-O48)/O48*100,1)</f>
        <v>-3.4</v>
      </c>
      <c r="Q49" s="3140">
        <f t="shared" si="44"/>
        <v>-3.8</v>
      </c>
      <c r="R49" s="3140">
        <f t="shared" si="44"/>
        <v>-3.6</v>
      </c>
      <c r="S49" s="3140">
        <f t="shared" si="44"/>
        <v>-0.9</v>
      </c>
      <c r="T49" s="3140">
        <f t="shared" si="44"/>
        <v>-2.5</v>
      </c>
      <c r="U49" s="3140">
        <f t="shared" si="44"/>
        <v>0.4</v>
      </c>
      <c r="V49" s="3140">
        <f t="shared" si="44"/>
        <v>-2.6</v>
      </c>
      <c r="W49" s="3140">
        <f t="shared" si="44"/>
        <v>1.8</v>
      </c>
      <c r="X49" s="3140">
        <f t="shared" si="44"/>
        <v>-3.8</v>
      </c>
      <c r="Y49" s="3140">
        <f t="shared" si="44"/>
        <v>-1.4</v>
      </c>
      <c r="Z49" s="3140">
        <f t="shared" si="44"/>
        <v>0.3</v>
      </c>
      <c r="AA49" s="3140">
        <f t="shared" si="44"/>
        <v>-2.1</v>
      </c>
      <c r="AB49" s="3140">
        <f t="shared" si="44"/>
        <v>1.4</v>
      </c>
      <c r="AC49" s="3140">
        <f t="shared" si="44"/>
        <v>2.4</v>
      </c>
      <c r="AD49" s="3140">
        <f t="shared" ref="AD49:AI49" si="45">ROUND((AD48-AC48)/AC48*100,1)</f>
        <v>2.7</v>
      </c>
      <c r="AE49" s="3140">
        <f t="shared" si="45"/>
        <v>2.1</v>
      </c>
      <c r="AF49" s="3140">
        <f t="shared" si="45"/>
        <v>0.8</v>
      </c>
      <c r="AG49" s="3140">
        <f t="shared" si="45"/>
        <v>1.4</v>
      </c>
      <c r="AH49" s="3140">
        <f t="shared" si="45"/>
        <v>1.2</v>
      </c>
      <c r="AI49" s="3141">
        <f t="shared" si="45"/>
        <v>1.6</v>
      </c>
      <c r="AJ49" s="3002"/>
      <c r="AK49" s="1340"/>
      <c r="AL49" s="1345"/>
      <c r="AM49" s="1339"/>
      <c r="AN49" s="3757"/>
      <c r="AO49" s="3389"/>
      <c r="AP49" s="3389"/>
      <c r="AQ49" s="1339"/>
      <c r="AR49" s="1339"/>
      <c r="AS49" s="1339"/>
      <c r="AT49" s="1339"/>
      <c r="AU49" s="1339"/>
      <c r="AV49" s="1339"/>
      <c r="AW49" s="1339"/>
      <c r="AX49" s="1339"/>
      <c r="AY49" s="1339"/>
      <c r="AZ49" s="1339"/>
      <c r="BA49" s="1339"/>
      <c r="BB49" s="1339"/>
      <c r="BC49" s="1339"/>
      <c r="BD49" s="1339"/>
      <c r="BE49" s="1339"/>
      <c r="BF49" s="1339"/>
      <c r="BG49" s="1339"/>
      <c r="BH49" s="1339"/>
      <c r="BI49" s="1339"/>
      <c r="BJ49" s="1339"/>
      <c r="BK49" s="1339"/>
      <c r="BL49" s="1339"/>
      <c r="BM49" s="1339"/>
      <c r="BN49" s="1339"/>
      <c r="BO49" s="1339"/>
      <c r="BP49" s="1339"/>
      <c r="BQ49" s="1339"/>
      <c r="BR49" s="1339"/>
      <c r="BS49" s="1339"/>
      <c r="BT49" s="1339"/>
      <c r="BU49" s="1339"/>
      <c r="BV49" s="1339"/>
      <c r="BW49" s="1339"/>
      <c r="BX49" s="1339"/>
      <c r="BY49" s="1339"/>
      <c r="BZ49" s="1339"/>
      <c r="CA49" s="1339"/>
      <c r="CB49" s="1339"/>
      <c r="CC49" s="1339"/>
      <c r="CD49" s="1339"/>
      <c r="CE49" s="1339"/>
      <c r="CF49" s="1339"/>
      <c r="CG49" s="1339"/>
      <c r="CH49" s="1339"/>
      <c r="CI49" s="1339"/>
      <c r="CJ49" s="1339"/>
      <c r="CK49" s="1339"/>
      <c r="CL49" s="1339"/>
      <c r="CM49" s="1339"/>
      <c r="CN49" s="1339"/>
      <c r="CO49" s="1339"/>
      <c r="CP49" s="1339"/>
      <c r="CQ49" s="1339"/>
      <c r="CR49" s="1339"/>
      <c r="CS49" s="1339"/>
      <c r="CT49" s="1339"/>
      <c r="CU49" s="1339"/>
      <c r="CV49" s="1339"/>
      <c r="CW49" s="1339"/>
      <c r="CX49" s="1339"/>
      <c r="CY49" s="1339"/>
      <c r="CZ49" s="1339"/>
      <c r="DA49" s="1339"/>
      <c r="DB49" s="1339"/>
      <c r="DC49" s="1339"/>
      <c r="DD49" s="1339"/>
      <c r="DE49" s="1339"/>
      <c r="DF49" s="1339"/>
      <c r="DG49" s="1339"/>
      <c r="DH49" s="1339"/>
      <c r="DI49" s="1339"/>
      <c r="DJ49" s="1339"/>
      <c r="DK49" s="1339"/>
      <c r="DL49" s="1339"/>
      <c r="DM49" s="1339"/>
      <c r="DN49" s="1339"/>
      <c r="DO49" s="1339"/>
      <c r="DP49" s="1339"/>
      <c r="DQ49" s="1339"/>
      <c r="DR49" s="1339"/>
      <c r="DS49" s="1339"/>
      <c r="DT49" s="1339"/>
      <c r="DU49" s="1339"/>
      <c r="DV49" s="1339"/>
      <c r="DW49" s="1339"/>
      <c r="DX49" s="1339"/>
      <c r="DY49" s="1339"/>
      <c r="DZ49" s="1339"/>
      <c r="EA49" s="1339"/>
      <c r="EB49" s="1339"/>
      <c r="EC49" s="1339"/>
      <c r="ED49" s="1339"/>
      <c r="EE49" s="1339"/>
      <c r="EF49" s="1339"/>
      <c r="EG49" s="1339"/>
      <c r="EH49" s="1339"/>
      <c r="EI49" s="1339"/>
      <c r="EJ49" s="1339"/>
      <c r="EK49" s="1339"/>
      <c r="EL49" s="1339"/>
      <c r="EM49" s="1339"/>
      <c r="EN49" s="1339"/>
      <c r="EO49" s="1339"/>
      <c r="EP49" s="1339"/>
      <c r="EQ49" s="1339"/>
      <c r="ER49" s="1339"/>
      <c r="ES49" s="1339"/>
      <c r="ET49" s="1339"/>
      <c r="EU49" s="1339"/>
      <c r="EV49" s="1339"/>
      <c r="EW49" s="1339"/>
      <c r="EX49" s="1339"/>
      <c r="EY49" s="1339"/>
      <c r="EZ49" s="1339"/>
      <c r="FA49" s="1339"/>
      <c r="FB49" s="1339"/>
      <c r="FC49" s="1339"/>
      <c r="FD49" s="1339"/>
      <c r="FE49" s="1339"/>
      <c r="FF49" s="1339"/>
      <c r="FG49" s="1339"/>
      <c r="FH49" s="1339"/>
      <c r="FI49" s="1339"/>
      <c r="FJ49" s="1339"/>
      <c r="FK49" s="1339"/>
      <c r="FL49" s="1339"/>
      <c r="FM49" s="1339"/>
      <c r="FN49" s="1339"/>
      <c r="FO49" s="1339"/>
      <c r="FP49" s="1339"/>
      <c r="FQ49" s="1339"/>
      <c r="FR49" s="1339"/>
      <c r="FS49" s="1339"/>
      <c r="FT49" s="1339"/>
      <c r="FU49" s="1339"/>
      <c r="FV49" s="1339"/>
      <c r="FW49" s="1339"/>
      <c r="FX49" s="1339"/>
      <c r="FY49" s="1339"/>
      <c r="FZ49" s="1339"/>
      <c r="GA49" s="1339"/>
      <c r="GB49" s="1339"/>
      <c r="GC49" s="1339"/>
      <c r="GD49" s="1339"/>
      <c r="GE49" s="1339"/>
      <c r="GF49" s="1339"/>
      <c r="GG49" s="1339"/>
      <c r="GH49" s="1339"/>
      <c r="GI49" s="1339"/>
      <c r="GJ49" s="1339"/>
      <c r="GK49" s="1339"/>
      <c r="GL49" s="1339"/>
      <c r="GM49" s="1339"/>
      <c r="GN49" s="1339"/>
      <c r="GO49" s="1339"/>
      <c r="GP49" s="1339"/>
      <c r="GQ49" s="1339"/>
      <c r="GR49" s="1339"/>
      <c r="GS49" s="1339"/>
      <c r="GT49" s="1339"/>
      <c r="GU49" s="1339"/>
      <c r="GV49" s="1339"/>
      <c r="GW49" s="1339"/>
      <c r="GX49" s="1339"/>
      <c r="GY49" s="1339"/>
      <c r="GZ49" s="1339"/>
      <c r="HA49" s="1339"/>
      <c r="HB49" s="1339"/>
      <c r="HC49" s="1339"/>
      <c r="HD49" s="1339"/>
      <c r="HE49" s="1339"/>
      <c r="HF49" s="1339"/>
      <c r="HG49" s="1339"/>
      <c r="HH49" s="1339"/>
      <c r="HI49" s="1339"/>
      <c r="HJ49" s="1339"/>
      <c r="HK49" s="1339"/>
      <c r="HL49" s="1339"/>
      <c r="HM49" s="1339"/>
      <c r="HN49" s="1339"/>
      <c r="HO49" s="1339"/>
      <c r="HP49" s="1339"/>
      <c r="HQ49" s="1339"/>
      <c r="HR49" s="1339"/>
      <c r="HS49" s="1339"/>
      <c r="HT49" s="1339"/>
      <c r="HU49" s="1339"/>
      <c r="HV49" s="1339"/>
      <c r="HW49" s="1339"/>
      <c r="HX49" s="1339"/>
      <c r="HY49" s="1339"/>
      <c r="HZ49" s="1339"/>
      <c r="IA49" s="1339"/>
      <c r="IB49" s="1339"/>
      <c r="IC49" s="1339"/>
      <c r="ID49" s="1339"/>
      <c r="IE49" s="1339"/>
      <c r="IF49" s="1339"/>
      <c r="IG49" s="1339"/>
      <c r="IH49" s="1339"/>
      <c r="II49" s="1339"/>
      <c r="IJ49" s="1339"/>
      <c r="IK49" s="1339"/>
    </row>
    <row r="50" spans="1:245">
      <c r="A50" s="1339"/>
      <c r="B50" s="3817" t="s">
        <v>1326</v>
      </c>
      <c r="C50" s="1378" t="s">
        <v>1327</v>
      </c>
      <c r="D50" s="1832" t="s">
        <v>1328</v>
      </c>
      <c r="E50" s="3758">
        <v>52669.180350000002</v>
      </c>
      <c r="F50" s="3759">
        <v>57143.682910000003</v>
      </c>
      <c r="G50" s="3759">
        <v>59009.379330000003</v>
      </c>
      <c r="H50" s="3759">
        <v>58438.118849999999</v>
      </c>
      <c r="I50" s="3759">
        <v>50780.063399999999</v>
      </c>
      <c r="J50" s="3759">
        <v>42999.775309999997</v>
      </c>
      <c r="K50" s="3759">
        <v>38862.63564</v>
      </c>
      <c r="L50" s="3759">
        <v>46680.677519999997</v>
      </c>
      <c r="M50" s="3759">
        <v>51790.042829999999</v>
      </c>
      <c r="N50" s="3759">
        <v>48652.587169999999</v>
      </c>
      <c r="O50" s="3760">
        <v>44119.16145</v>
      </c>
      <c r="P50" s="3760">
        <v>44959.171540000003</v>
      </c>
      <c r="Q50" s="1383">
        <v>43659.213880000003</v>
      </c>
      <c r="R50" s="1383">
        <v>47034.107830000001</v>
      </c>
      <c r="S50" s="1383">
        <v>48224.113720000001</v>
      </c>
      <c r="T50" s="1383">
        <v>55379.258889999997</v>
      </c>
      <c r="U50" s="1383">
        <v>59101.819739999999</v>
      </c>
      <c r="V50" s="1383">
        <v>65510.390809999997</v>
      </c>
      <c r="W50" s="1383">
        <v>70624.614530000006</v>
      </c>
      <c r="X50" s="1383">
        <v>63286.692669999997</v>
      </c>
      <c r="Y50" s="3734">
        <v>50410.591970000001</v>
      </c>
      <c r="Z50" s="1383">
        <v>60328.92353</v>
      </c>
      <c r="AA50" s="3734">
        <v>60505.996659999997</v>
      </c>
      <c r="AB50" s="3740">
        <v>56980.340470000003</v>
      </c>
      <c r="AC50" s="3740">
        <v>59665.229200000002</v>
      </c>
      <c r="AD50" s="3739">
        <v>62699.178919999998</v>
      </c>
      <c r="AE50" s="3544">
        <v>60963.560870000001</v>
      </c>
      <c r="AF50" s="3544">
        <v>57304.581319999998</v>
      </c>
      <c r="AG50" s="3761">
        <v>63211.371370000001</v>
      </c>
      <c r="AH50" s="3761">
        <v>65079.190119999999</v>
      </c>
      <c r="AI50" s="3741">
        <v>59386.584000000003</v>
      </c>
      <c r="AJ50" s="2998" t="s">
        <v>1759</v>
      </c>
      <c r="AK50" s="1340"/>
      <c r="AL50" s="1345" t="s">
        <v>2369</v>
      </c>
      <c r="AM50" s="1339"/>
      <c r="AN50" s="3757"/>
      <c r="AO50" s="3389"/>
      <c r="AP50" s="3389"/>
      <c r="AQ50" s="1339"/>
      <c r="AR50" s="1339"/>
      <c r="AS50" s="1339"/>
      <c r="AT50" s="1339"/>
      <c r="AU50" s="1339"/>
      <c r="AV50" s="1339"/>
      <c r="AW50" s="1339"/>
      <c r="AX50" s="1339"/>
      <c r="AY50" s="1339"/>
      <c r="AZ50" s="1339"/>
      <c r="BA50" s="1339"/>
      <c r="BB50" s="1339"/>
      <c r="BC50" s="1339"/>
      <c r="BD50" s="1339"/>
      <c r="BE50" s="1339"/>
      <c r="BF50" s="1339"/>
      <c r="BG50" s="1339"/>
      <c r="BH50" s="1339"/>
      <c r="BI50" s="1339"/>
      <c r="BJ50" s="1339"/>
      <c r="BK50" s="1339"/>
      <c r="BL50" s="1339"/>
      <c r="BM50" s="1339"/>
      <c r="BN50" s="1339"/>
      <c r="BO50" s="1339"/>
      <c r="BP50" s="1339"/>
      <c r="BQ50" s="1339"/>
      <c r="BR50" s="1339"/>
      <c r="BS50" s="1339"/>
      <c r="BT50" s="1339"/>
      <c r="BU50" s="1339"/>
      <c r="BV50" s="1339"/>
      <c r="BW50" s="1339"/>
      <c r="BX50" s="1339"/>
      <c r="BY50" s="1339"/>
      <c r="BZ50" s="1339"/>
      <c r="CA50" s="1339"/>
      <c r="CB50" s="1339"/>
      <c r="CC50" s="1339"/>
      <c r="CD50" s="1339"/>
      <c r="CE50" s="1339"/>
      <c r="CF50" s="1339"/>
      <c r="CG50" s="1339"/>
      <c r="CH50" s="1339"/>
      <c r="CI50" s="1339"/>
      <c r="CJ50" s="1339"/>
      <c r="CK50" s="1339"/>
      <c r="CL50" s="1339"/>
      <c r="CM50" s="1339"/>
      <c r="CN50" s="1339"/>
      <c r="CO50" s="1339"/>
      <c r="CP50" s="1339"/>
      <c r="CQ50" s="1339"/>
      <c r="CR50" s="1339"/>
      <c r="CS50" s="1339"/>
      <c r="CT50" s="1339"/>
      <c r="CU50" s="1339"/>
      <c r="CV50" s="1339"/>
      <c r="CW50" s="1339"/>
      <c r="CX50" s="1339"/>
      <c r="CY50" s="1339"/>
      <c r="CZ50" s="1339"/>
      <c r="DA50" s="1339"/>
      <c r="DB50" s="1339"/>
      <c r="DC50" s="1339"/>
      <c r="DD50" s="1339"/>
      <c r="DE50" s="1339"/>
      <c r="DF50" s="1339"/>
      <c r="DG50" s="1339"/>
      <c r="DH50" s="1339"/>
      <c r="DI50" s="1339"/>
      <c r="DJ50" s="1339"/>
      <c r="DK50" s="1339"/>
      <c r="DL50" s="1339"/>
      <c r="DM50" s="1339"/>
      <c r="DN50" s="1339"/>
      <c r="DO50" s="1339"/>
      <c r="DP50" s="1339"/>
      <c r="DQ50" s="1339"/>
      <c r="DR50" s="1339"/>
      <c r="DS50" s="1339"/>
      <c r="DT50" s="1339"/>
      <c r="DU50" s="1339"/>
      <c r="DV50" s="1339"/>
      <c r="DW50" s="1339"/>
      <c r="DX50" s="1339"/>
      <c r="DY50" s="1339"/>
      <c r="DZ50" s="1339"/>
      <c r="EA50" s="1339"/>
      <c r="EB50" s="1339"/>
      <c r="EC50" s="1339"/>
      <c r="ED50" s="1339"/>
      <c r="EE50" s="1339"/>
      <c r="EF50" s="1339"/>
      <c r="EG50" s="1339"/>
      <c r="EH50" s="1339"/>
      <c r="EI50" s="1339"/>
      <c r="EJ50" s="1339"/>
      <c r="EK50" s="1339"/>
      <c r="EL50" s="1339"/>
      <c r="EM50" s="1339"/>
      <c r="EN50" s="1339"/>
      <c r="EO50" s="1339"/>
      <c r="EP50" s="1339"/>
      <c r="EQ50" s="1339"/>
      <c r="ER50" s="1339"/>
      <c r="ES50" s="1339"/>
      <c r="ET50" s="1339"/>
      <c r="EU50" s="1339"/>
      <c r="EV50" s="1339"/>
      <c r="EW50" s="1339"/>
      <c r="EX50" s="1339"/>
      <c r="EY50" s="1339"/>
      <c r="EZ50" s="1339"/>
      <c r="FA50" s="1339"/>
      <c r="FB50" s="1339"/>
      <c r="FC50" s="1339"/>
      <c r="FD50" s="1339"/>
      <c r="FE50" s="1339"/>
      <c r="FF50" s="1339"/>
      <c r="FG50" s="1339"/>
      <c r="FH50" s="1339"/>
      <c r="FI50" s="1339"/>
      <c r="FJ50" s="1339"/>
      <c r="FK50" s="1339"/>
      <c r="FL50" s="1339"/>
      <c r="FM50" s="1339"/>
      <c r="FN50" s="1339"/>
      <c r="FO50" s="1339"/>
      <c r="FP50" s="1339"/>
      <c r="FQ50" s="1339"/>
      <c r="FR50" s="1339"/>
      <c r="FS50" s="1339"/>
      <c r="FT50" s="1339"/>
      <c r="FU50" s="1339"/>
      <c r="FV50" s="1339"/>
      <c r="FW50" s="1339"/>
      <c r="FX50" s="1339"/>
      <c r="FY50" s="1339"/>
      <c r="FZ50" s="1339"/>
      <c r="GA50" s="1339"/>
      <c r="GB50" s="1339"/>
      <c r="GC50" s="1339"/>
      <c r="GD50" s="1339"/>
      <c r="GE50" s="1339"/>
      <c r="GF50" s="1339"/>
      <c r="GG50" s="1339"/>
      <c r="GH50" s="1339"/>
      <c r="GI50" s="1339"/>
      <c r="GJ50" s="1339"/>
      <c r="GK50" s="1339"/>
      <c r="GL50" s="1339"/>
      <c r="GM50" s="1339"/>
      <c r="GN50" s="1339"/>
      <c r="GO50" s="1339"/>
      <c r="GP50" s="1339"/>
      <c r="GQ50" s="1339"/>
      <c r="GR50" s="1339"/>
      <c r="GS50" s="1339"/>
      <c r="GT50" s="1339"/>
      <c r="GU50" s="1339"/>
      <c r="GV50" s="1339"/>
      <c r="GW50" s="1339"/>
      <c r="GX50" s="1339"/>
      <c r="GY50" s="1339"/>
      <c r="GZ50" s="1339"/>
      <c r="HA50" s="1339"/>
      <c r="HB50" s="1339"/>
      <c r="HC50" s="1339"/>
      <c r="HD50" s="1339"/>
      <c r="HE50" s="1339"/>
      <c r="HF50" s="1339"/>
      <c r="HG50" s="1339"/>
      <c r="HH50" s="1339"/>
      <c r="HI50" s="1339"/>
      <c r="HJ50" s="1339"/>
      <c r="HK50" s="1339"/>
      <c r="HL50" s="1339"/>
      <c r="HM50" s="1339"/>
      <c r="HN50" s="1339"/>
      <c r="HO50" s="1339"/>
      <c r="HP50" s="1339"/>
      <c r="HQ50" s="1339"/>
      <c r="HR50" s="1339"/>
      <c r="HS50" s="1339"/>
      <c r="HT50" s="1339"/>
      <c r="HU50" s="1339"/>
      <c r="HV50" s="1339"/>
      <c r="HW50" s="1339"/>
      <c r="HX50" s="1339"/>
      <c r="HY50" s="1339"/>
      <c r="HZ50" s="1339"/>
      <c r="IA50" s="1339"/>
      <c r="IB50" s="1339"/>
      <c r="IC50" s="1339"/>
      <c r="ID50" s="1339"/>
      <c r="IE50" s="1339"/>
      <c r="IF50" s="1339"/>
      <c r="IG50" s="1339"/>
      <c r="IH50" s="1339"/>
      <c r="II50" s="1339"/>
      <c r="IJ50" s="1339"/>
      <c r="IK50" s="1339"/>
    </row>
    <row r="51" spans="1:245">
      <c r="A51" s="1339"/>
      <c r="B51" s="3815"/>
      <c r="C51" s="1378"/>
      <c r="D51" s="1831" t="s">
        <v>1247</v>
      </c>
      <c r="E51" s="3348" t="s">
        <v>242</v>
      </c>
      <c r="F51" s="3333">
        <f t="shared" ref="F51:O51" si="46">ROUND((F50-E50)/E50*100,1)</f>
        <v>8.5</v>
      </c>
      <c r="G51" s="3140">
        <f t="shared" si="46"/>
        <v>3.3</v>
      </c>
      <c r="H51" s="3140">
        <f t="shared" si="46"/>
        <v>-1</v>
      </c>
      <c r="I51" s="3140">
        <f t="shared" si="46"/>
        <v>-13.1</v>
      </c>
      <c r="J51" s="3140">
        <f t="shared" si="46"/>
        <v>-15.3</v>
      </c>
      <c r="K51" s="3140">
        <f t="shared" si="46"/>
        <v>-9.6</v>
      </c>
      <c r="L51" s="3140">
        <f t="shared" si="46"/>
        <v>20.100000000000001</v>
      </c>
      <c r="M51" s="3140">
        <f t="shared" si="46"/>
        <v>10.9</v>
      </c>
      <c r="N51" s="3140">
        <f t="shared" si="46"/>
        <v>-6.1</v>
      </c>
      <c r="O51" s="3140">
        <f t="shared" si="46"/>
        <v>-9.3000000000000007</v>
      </c>
      <c r="P51" s="3140">
        <f t="shared" ref="P51:AC51" si="47">ROUND((P50-O50)/O50*100,1)</f>
        <v>1.9</v>
      </c>
      <c r="Q51" s="3140">
        <f t="shared" si="47"/>
        <v>-2.9</v>
      </c>
      <c r="R51" s="3140">
        <f t="shared" si="47"/>
        <v>7.7</v>
      </c>
      <c r="S51" s="3140">
        <f t="shared" si="47"/>
        <v>2.5</v>
      </c>
      <c r="T51" s="3140">
        <f t="shared" si="47"/>
        <v>14.8</v>
      </c>
      <c r="U51" s="3140">
        <f t="shared" si="47"/>
        <v>6.7</v>
      </c>
      <c r="V51" s="3140">
        <f t="shared" si="47"/>
        <v>10.8</v>
      </c>
      <c r="W51" s="3140">
        <f t="shared" si="47"/>
        <v>7.8</v>
      </c>
      <c r="X51" s="3140">
        <f t="shared" si="47"/>
        <v>-10.4</v>
      </c>
      <c r="Y51" s="3140">
        <f t="shared" si="47"/>
        <v>-20.3</v>
      </c>
      <c r="Z51" s="3140">
        <f t="shared" si="47"/>
        <v>19.7</v>
      </c>
      <c r="AA51" s="3140">
        <f t="shared" si="47"/>
        <v>0.3</v>
      </c>
      <c r="AB51" s="3140">
        <f t="shared" si="47"/>
        <v>-5.8</v>
      </c>
      <c r="AC51" s="3140">
        <f t="shared" si="47"/>
        <v>4.7</v>
      </c>
      <c r="AD51" s="3140">
        <f t="shared" ref="AD51:AI51" si="48">ROUND((AD50-AC50)/AC50*100,1)</f>
        <v>5.0999999999999996</v>
      </c>
      <c r="AE51" s="3140">
        <f t="shared" si="48"/>
        <v>-2.8</v>
      </c>
      <c r="AF51" s="3140">
        <f t="shared" si="48"/>
        <v>-6</v>
      </c>
      <c r="AG51" s="3140">
        <f t="shared" si="48"/>
        <v>10.3</v>
      </c>
      <c r="AH51" s="3140">
        <f t="shared" si="48"/>
        <v>3</v>
      </c>
      <c r="AI51" s="3141">
        <f t="shared" si="48"/>
        <v>-8.6999999999999993</v>
      </c>
      <c r="AJ51" s="3000" t="s">
        <v>34</v>
      </c>
      <c r="AK51" s="1340"/>
      <c r="AL51" s="1345"/>
      <c r="AM51" s="1339"/>
      <c r="AN51" s="1339"/>
      <c r="AO51" s="3389"/>
      <c r="AP51" s="3389"/>
      <c r="AQ51" s="1339"/>
      <c r="AR51" s="1339"/>
      <c r="AS51" s="1339"/>
      <c r="AT51" s="1339"/>
      <c r="AU51" s="1339"/>
      <c r="AV51" s="1339"/>
      <c r="AW51" s="1339"/>
      <c r="AX51" s="1339"/>
      <c r="AY51" s="1339"/>
      <c r="AZ51" s="1339"/>
      <c r="BA51" s="1339"/>
      <c r="BB51" s="1339"/>
      <c r="BC51" s="1339"/>
      <c r="BD51" s="1339"/>
      <c r="BE51" s="1339"/>
      <c r="BF51" s="1339"/>
      <c r="BG51" s="1339"/>
      <c r="BH51" s="1339"/>
      <c r="BI51" s="1339"/>
      <c r="BJ51" s="1339"/>
      <c r="BK51" s="1339"/>
      <c r="BL51" s="1339"/>
      <c r="BM51" s="1339"/>
      <c r="BN51" s="1339"/>
      <c r="BO51" s="1339"/>
      <c r="BP51" s="1339"/>
      <c r="BQ51" s="1339"/>
      <c r="BR51" s="1339"/>
      <c r="BS51" s="1339"/>
      <c r="BT51" s="1339"/>
      <c r="BU51" s="1339"/>
      <c r="BV51" s="1339"/>
      <c r="BW51" s="1339"/>
      <c r="BX51" s="1339"/>
      <c r="BY51" s="1339"/>
      <c r="BZ51" s="1339"/>
      <c r="CA51" s="1339"/>
      <c r="CB51" s="1339"/>
      <c r="CC51" s="1339"/>
      <c r="CD51" s="1339"/>
      <c r="CE51" s="1339"/>
      <c r="CF51" s="1339"/>
      <c r="CG51" s="1339"/>
      <c r="CH51" s="1339"/>
      <c r="CI51" s="1339"/>
      <c r="CJ51" s="1339"/>
      <c r="CK51" s="1339"/>
      <c r="CL51" s="1339"/>
      <c r="CM51" s="1339"/>
      <c r="CN51" s="1339"/>
      <c r="CO51" s="1339"/>
      <c r="CP51" s="1339"/>
      <c r="CQ51" s="1339"/>
      <c r="CR51" s="1339"/>
      <c r="CS51" s="1339"/>
      <c r="CT51" s="1339"/>
      <c r="CU51" s="1339"/>
      <c r="CV51" s="1339"/>
      <c r="CW51" s="1339"/>
      <c r="CX51" s="1339"/>
      <c r="CY51" s="1339"/>
      <c r="CZ51" s="1339"/>
      <c r="DA51" s="1339"/>
      <c r="DB51" s="1339"/>
      <c r="DC51" s="1339"/>
      <c r="DD51" s="1339"/>
      <c r="DE51" s="1339"/>
      <c r="DF51" s="1339"/>
      <c r="DG51" s="1339"/>
      <c r="DH51" s="1339"/>
      <c r="DI51" s="1339"/>
      <c r="DJ51" s="1339"/>
      <c r="DK51" s="1339"/>
      <c r="DL51" s="1339"/>
      <c r="DM51" s="1339"/>
      <c r="DN51" s="1339"/>
      <c r="DO51" s="1339"/>
      <c r="DP51" s="1339"/>
      <c r="DQ51" s="1339"/>
      <c r="DR51" s="1339"/>
      <c r="DS51" s="1339"/>
      <c r="DT51" s="1339"/>
      <c r="DU51" s="1339"/>
      <c r="DV51" s="1339"/>
      <c r="DW51" s="1339"/>
      <c r="DX51" s="1339"/>
      <c r="DY51" s="1339"/>
      <c r="DZ51" s="1339"/>
      <c r="EA51" s="1339"/>
      <c r="EB51" s="1339"/>
      <c r="EC51" s="1339"/>
      <c r="ED51" s="1339"/>
      <c r="EE51" s="1339"/>
      <c r="EF51" s="1339"/>
      <c r="EG51" s="1339"/>
      <c r="EH51" s="1339"/>
      <c r="EI51" s="1339"/>
      <c r="EJ51" s="1339"/>
      <c r="EK51" s="1339"/>
      <c r="EL51" s="1339"/>
      <c r="EM51" s="1339"/>
      <c r="EN51" s="1339"/>
      <c r="EO51" s="1339"/>
      <c r="EP51" s="1339"/>
      <c r="EQ51" s="1339"/>
      <c r="ER51" s="1339"/>
      <c r="ES51" s="1339"/>
      <c r="ET51" s="1339"/>
      <c r="EU51" s="1339"/>
      <c r="EV51" s="1339"/>
      <c r="EW51" s="1339"/>
      <c r="EX51" s="1339"/>
      <c r="EY51" s="1339"/>
      <c r="EZ51" s="1339"/>
      <c r="FA51" s="1339"/>
      <c r="FB51" s="1339"/>
      <c r="FC51" s="1339"/>
      <c r="FD51" s="1339"/>
      <c r="FE51" s="1339"/>
      <c r="FF51" s="1339"/>
      <c r="FG51" s="1339"/>
      <c r="FH51" s="1339"/>
      <c r="FI51" s="1339"/>
      <c r="FJ51" s="1339"/>
      <c r="FK51" s="1339"/>
      <c r="FL51" s="1339"/>
      <c r="FM51" s="1339"/>
      <c r="FN51" s="1339"/>
      <c r="FO51" s="1339"/>
      <c r="FP51" s="1339"/>
      <c r="FQ51" s="1339"/>
      <c r="FR51" s="1339"/>
      <c r="FS51" s="1339"/>
      <c r="FT51" s="1339"/>
      <c r="FU51" s="1339"/>
      <c r="FV51" s="1339"/>
      <c r="FW51" s="1339"/>
      <c r="FX51" s="1339"/>
      <c r="FY51" s="1339"/>
      <c r="FZ51" s="1339"/>
      <c r="GA51" s="1339"/>
      <c r="GB51" s="1339"/>
      <c r="GC51" s="1339"/>
      <c r="GD51" s="1339"/>
      <c r="GE51" s="1339"/>
      <c r="GF51" s="1339"/>
      <c r="GG51" s="1339"/>
      <c r="GH51" s="1339"/>
      <c r="GI51" s="1339"/>
      <c r="GJ51" s="1339"/>
      <c r="GK51" s="1339"/>
      <c r="GL51" s="1339"/>
      <c r="GM51" s="1339"/>
      <c r="GN51" s="1339"/>
      <c r="GO51" s="1339"/>
      <c r="GP51" s="1339"/>
      <c r="GQ51" s="1339"/>
      <c r="GR51" s="1339"/>
      <c r="GS51" s="1339"/>
      <c r="GT51" s="1339"/>
      <c r="GU51" s="1339"/>
      <c r="GV51" s="1339"/>
      <c r="GW51" s="1339"/>
      <c r="GX51" s="1339"/>
      <c r="GY51" s="1339"/>
      <c r="GZ51" s="1339"/>
      <c r="HA51" s="1339"/>
      <c r="HB51" s="1339"/>
      <c r="HC51" s="1339"/>
      <c r="HD51" s="1339"/>
      <c r="HE51" s="1339"/>
      <c r="HF51" s="1339"/>
      <c r="HG51" s="1339"/>
      <c r="HH51" s="1339"/>
      <c r="HI51" s="1339"/>
      <c r="HJ51" s="1339"/>
      <c r="HK51" s="1339"/>
      <c r="HL51" s="1339"/>
      <c r="HM51" s="1339"/>
      <c r="HN51" s="1339"/>
      <c r="HO51" s="1339"/>
      <c r="HP51" s="1339"/>
      <c r="HQ51" s="1339"/>
      <c r="HR51" s="1339"/>
      <c r="HS51" s="1339"/>
      <c r="HT51" s="1339"/>
      <c r="HU51" s="1339"/>
      <c r="HV51" s="1339"/>
      <c r="HW51" s="1339"/>
      <c r="HX51" s="1339"/>
      <c r="HY51" s="1339"/>
      <c r="HZ51" s="1339"/>
      <c r="IA51" s="1339"/>
      <c r="IB51" s="1339"/>
      <c r="IC51" s="1339"/>
      <c r="ID51" s="1339"/>
      <c r="IE51" s="1339"/>
      <c r="IF51" s="1339"/>
      <c r="IG51" s="1339"/>
      <c r="IH51" s="1339"/>
      <c r="II51" s="1339"/>
      <c r="IJ51" s="1339"/>
      <c r="IK51" s="1339"/>
    </row>
    <row r="52" spans="1:245">
      <c r="A52" s="1339"/>
      <c r="B52" s="3815"/>
      <c r="C52" s="1378" t="s">
        <v>1329</v>
      </c>
      <c r="D52" s="1832" t="s">
        <v>1330</v>
      </c>
      <c r="E52" s="3758">
        <v>30329.43936</v>
      </c>
      <c r="F52" s="3759">
        <v>32091.5789</v>
      </c>
      <c r="G52" s="3759">
        <v>30447.62487</v>
      </c>
      <c r="H52" s="3759">
        <v>29004.310130000002</v>
      </c>
      <c r="I52" s="3759">
        <v>26152.002509999998</v>
      </c>
      <c r="J52" s="3759">
        <v>24334.011009999998</v>
      </c>
      <c r="K52" s="3759">
        <v>21538.026539999999</v>
      </c>
      <c r="L52" s="3759">
        <v>29249.027669999999</v>
      </c>
      <c r="M52" s="3759">
        <v>29310.731479999999</v>
      </c>
      <c r="N52" s="3759">
        <v>25459.79854</v>
      </c>
      <c r="O52" s="3760">
        <v>23473.45853</v>
      </c>
      <c r="P52" s="3762">
        <v>24311.39414</v>
      </c>
      <c r="Q52" s="3734">
        <v>24081.016469999999</v>
      </c>
      <c r="R52" s="3734">
        <v>24259.24711</v>
      </c>
      <c r="S52" s="3734">
        <v>24104.251489999999</v>
      </c>
      <c r="T52" s="3734">
        <v>26551.502339999999</v>
      </c>
      <c r="U52" s="3734">
        <v>30426.402340000001</v>
      </c>
      <c r="V52" s="3734">
        <v>33199.162100000001</v>
      </c>
      <c r="W52" s="3734">
        <v>36911.633889999997</v>
      </c>
      <c r="X52" s="3734">
        <v>37399.35974</v>
      </c>
      <c r="Y52" s="3734">
        <v>27832.166300000001</v>
      </c>
      <c r="Z52" s="3734">
        <v>31378.251950000002</v>
      </c>
      <c r="AA52" s="3734">
        <v>35876.510970000003</v>
      </c>
      <c r="AB52" s="3740">
        <v>34900.28572</v>
      </c>
      <c r="AC52" s="3740">
        <v>40751.000930000002</v>
      </c>
      <c r="AD52" s="3740">
        <v>42869.860529999998</v>
      </c>
      <c r="AE52" s="3232">
        <v>39384.147250000002</v>
      </c>
      <c r="AF52" s="3232">
        <v>35922.591899999999</v>
      </c>
      <c r="AG52" s="3761">
        <v>40910.88351</v>
      </c>
      <c r="AH52" s="3761">
        <v>42141.311309999997</v>
      </c>
      <c r="AI52" s="3741">
        <v>39867.807110000002</v>
      </c>
      <c r="AJ52" s="2998"/>
      <c r="AK52" s="1340"/>
      <c r="AL52" s="1345"/>
      <c r="AM52" s="1339"/>
      <c r="AN52" s="1339"/>
      <c r="AO52" s="3389"/>
      <c r="AP52" s="3389"/>
      <c r="AQ52" s="1339"/>
      <c r="AR52" s="1339"/>
      <c r="AS52" s="1339"/>
      <c r="AT52" s="1339"/>
      <c r="AU52" s="1339"/>
      <c r="AV52" s="1339"/>
      <c r="AW52" s="1339"/>
      <c r="AX52" s="1339"/>
      <c r="AY52" s="1339"/>
      <c r="AZ52" s="1339"/>
      <c r="BA52" s="1339"/>
      <c r="BB52" s="1339"/>
      <c r="BC52" s="1339"/>
      <c r="BD52" s="1339"/>
      <c r="BE52" s="1339"/>
      <c r="BF52" s="1339"/>
      <c r="BG52" s="1339"/>
      <c r="BH52" s="1339"/>
      <c r="BI52" s="1339"/>
      <c r="BJ52" s="1339"/>
      <c r="BK52" s="1339"/>
      <c r="BL52" s="1339"/>
      <c r="BM52" s="1339"/>
      <c r="BN52" s="1339"/>
      <c r="BO52" s="1339"/>
      <c r="BP52" s="1339"/>
      <c r="BQ52" s="1339"/>
      <c r="BR52" s="1339"/>
      <c r="BS52" s="1339"/>
      <c r="BT52" s="1339"/>
      <c r="BU52" s="1339"/>
      <c r="BV52" s="1339"/>
      <c r="BW52" s="1339"/>
      <c r="BX52" s="1339"/>
      <c r="BY52" s="1339"/>
      <c r="BZ52" s="1339"/>
      <c r="CA52" s="1339"/>
      <c r="CB52" s="1339"/>
      <c r="CC52" s="1339"/>
      <c r="CD52" s="1339"/>
      <c r="CE52" s="1339"/>
      <c r="CF52" s="1339"/>
      <c r="CG52" s="1339"/>
      <c r="CH52" s="1339"/>
      <c r="CI52" s="1339"/>
      <c r="CJ52" s="1339"/>
      <c r="CK52" s="1339"/>
      <c r="CL52" s="1339"/>
      <c r="CM52" s="1339"/>
      <c r="CN52" s="1339"/>
      <c r="CO52" s="1339"/>
      <c r="CP52" s="1339"/>
      <c r="CQ52" s="1339"/>
      <c r="CR52" s="1339"/>
      <c r="CS52" s="1339"/>
      <c r="CT52" s="1339"/>
      <c r="CU52" s="1339"/>
      <c r="CV52" s="1339"/>
      <c r="CW52" s="1339"/>
      <c r="CX52" s="1339"/>
      <c r="CY52" s="1339"/>
      <c r="CZ52" s="1339"/>
      <c r="DA52" s="1339"/>
      <c r="DB52" s="1339"/>
      <c r="DC52" s="1339"/>
      <c r="DD52" s="1339"/>
      <c r="DE52" s="1339"/>
      <c r="DF52" s="1339"/>
      <c r="DG52" s="1339"/>
      <c r="DH52" s="1339"/>
      <c r="DI52" s="1339"/>
      <c r="DJ52" s="1339"/>
      <c r="DK52" s="1339"/>
      <c r="DL52" s="1339"/>
      <c r="DM52" s="1339"/>
      <c r="DN52" s="1339"/>
      <c r="DO52" s="1339"/>
      <c r="DP52" s="1339"/>
      <c r="DQ52" s="1339"/>
      <c r="DR52" s="1339"/>
      <c r="DS52" s="1339"/>
      <c r="DT52" s="1339"/>
      <c r="DU52" s="1339"/>
      <c r="DV52" s="1339"/>
      <c r="DW52" s="1339"/>
      <c r="DX52" s="1339"/>
      <c r="DY52" s="1339"/>
      <c r="DZ52" s="1339"/>
      <c r="EA52" s="1339"/>
      <c r="EB52" s="1339"/>
      <c r="EC52" s="1339"/>
      <c r="ED52" s="1339"/>
      <c r="EE52" s="1339"/>
      <c r="EF52" s="1339"/>
      <c r="EG52" s="1339"/>
      <c r="EH52" s="1339"/>
      <c r="EI52" s="1339"/>
      <c r="EJ52" s="1339"/>
      <c r="EK52" s="1339"/>
      <c r="EL52" s="1339"/>
      <c r="EM52" s="1339"/>
      <c r="EN52" s="1339"/>
      <c r="EO52" s="1339"/>
      <c r="EP52" s="1339"/>
      <c r="EQ52" s="1339"/>
      <c r="ER52" s="1339"/>
      <c r="ES52" s="1339"/>
      <c r="ET52" s="1339"/>
      <c r="EU52" s="1339"/>
      <c r="EV52" s="1339"/>
      <c r="EW52" s="1339"/>
      <c r="EX52" s="1339"/>
      <c r="EY52" s="1339"/>
      <c r="EZ52" s="1339"/>
      <c r="FA52" s="1339"/>
      <c r="FB52" s="1339"/>
      <c r="FC52" s="1339"/>
      <c r="FD52" s="1339"/>
      <c r="FE52" s="1339"/>
      <c r="FF52" s="1339"/>
      <c r="FG52" s="1339"/>
      <c r="FH52" s="1339"/>
      <c r="FI52" s="1339"/>
      <c r="FJ52" s="1339"/>
      <c r="FK52" s="1339"/>
      <c r="FL52" s="1339"/>
      <c r="FM52" s="1339"/>
      <c r="FN52" s="1339"/>
      <c r="FO52" s="1339"/>
      <c r="FP52" s="1339"/>
      <c r="FQ52" s="1339"/>
      <c r="FR52" s="1339"/>
      <c r="FS52" s="1339"/>
      <c r="FT52" s="1339"/>
      <c r="FU52" s="1339"/>
      <c r="FV52" s="1339"/>
      <c r="FW52" s="1339"/>
      <c r="FX52" s="1339"/>
      <c r="FY52" s="1339"/>
      <c r="FZ52" s="1339"/>
      <c r="GA52" s="1339"/>
      <c r="GB52" s="1339"/>
      <c r="GC52" s="1339"/>
      <c r="GD52" s="1339"/>
      <c r="GE52" s="1339"/>
      <c r="GF52" s="1339"/>
      <c r="GG52" s="1339"/>
      <c r="GH52" s="1339"/>
      <c r="GI52" s="1339"/>
      <c r="GJ52" s="1339"/>
      <c r="GK52" s="1339"/>
      <c r="GL52" s="1339"/>
      <c r="GM52" s="1339"/>
      <c r="GN52" s="1339"/>
      <c r="GO52" s="1339"/>
      <c r="GP52" s="1339"/>
      <c r="GQ52" s="1339"/>
      <c r="GR52" s="1339"/>
      <c r="GS52" s="1339"/>
      <c r="GT52" s="1339"/>
      <c r="GU52" s="1339"/>
      <c r="GV52" s="1339"/>
      <c r="GW52" s="1339"/>
      <c r="GX52" s="1339"/>
      <c r="GY52" s="1339"/>
      <c r="GZ52" s="1339"/>
      <c r="HA52" s="1339"/>
      <c r="HB52" s="1339"/>
      <c r="HC52" s="1339"/>
      <c r="HD52" s="1339"/>
      <c r="HE52" s="1339"/>
      <c r="HF52" s="1339"/>
      <c r="HG52" s="1339"/>
      <c r="HH52" s="1339"/>
      <c r="HI52" s="1339"/>
      <c r="HJ52" s="1339"/>
      <c r="HK52" s="1339"/>
      <c r="HL52" s="1339"/>
      <c r="HM52" s="1339"/>
      <c r="HN52" s="1339"/>
      <c r="HO52" s="1339"/>
      <c r="HP52" s="1339"/>
      <c r="HQ52" s="1339"/>
      <c r="HR52" s="1339"/>
      <c r="HS52" s="1339"/>
      <c r="HT52" s="1339"/>
      <c r="HU52" s="1339"/>
      <c r="HV52" s="1339"/>
      <c r="HW52" s="1339"/>
      <c r="HX52" s="1339"/>
      <c r="HY52" s="1339"/>
      <c r="HZ52" s="1339"/>
      <c r="IA52" s="1339"/>
      <c r="IB52" s="1339"/>
      <c r="IC52" s="1339"/>
      <c r="ID52" s="1339"/>
      <c r="IE52" s="1339"/>
      <c r="IF52" s="1339"/>
      <c r="IG52" s="1339"/>
      <c r="IH52" s="1339"/>
      <c r="II52" s="1339"/>
      <c r="IJ52" s="1339"/>
      <c r="IK52" s="1339"/>
    </row>
    <row r="53" spans="1:245" ht="14.25" thickBot="1">
      <c r="A53" s="1339"/>
      <c r="B53" s="3818"/>
      <c r="C53" s="1390"/>
      <c r="D53" s="1839" t="s">
        <v>1247</v>
      </c>
      <c r="E53" s="3350" t="s">
        <v>242</v>
      </c>
      <c r="F53" s="3305">
        <f t="shared" ref="F53:O53" si="49">ROUND((F52-E52)/E52*100,1)</f>
        <v>5.8</v>
      </c>
      <c r="G53" s="3305">
        <f t="shared" si="49"/>
        <v>-5.0999999999999996</v>
      </c>
      <c r="H53" s="3305">
        <f t="shared" si="49"/>
        <v>-4.7</v>
      </c>
      <c r="I53" s="3305">
        <f t="shared" si="49"/>
        <v>-9.8000000000000007</v>
      </c>
      <c r="J53" s="3305">
        <f t="shared" si="49"/>
        <v>-7</v>
      </c>
      <c r="K53" s="3305">
        <f t="shared" si="49"/>
        <v>-11.5</v>
      </c>
      <c r="L53" s="3305">
        <f t="shared" si="49"/>
        <v>35.799999999999997</v>
      </c>
      <c r="M53" s="3305">
        <f t="shared" si="49"/>
        <v>0.2</v>
      </c>
      <c r="N53" s="3305">
        <f t="shared" si="49"/>
        <v>-13.1</v>
      </c>
      <c r="O53" s="3305">
        <f t="shared" si="49"/>
        <v>-7.8</v>
      </c>
      <c r="P53" s="3305">
        <f t="shared" ref="P53:AB53" si="50">ROUND((P52-O52)/O52*100,1)</f>
        <v>3.6</v>
      </c>
      <c r="Q53" s="3305">
        <f t="shared" si="50"/>
        <v>-0.9</v>
      </c>
      <c r="R53" s="3305">
        <f t="shared" si="50"/>
        <v>0.7</v>
      </c>
      <c r="S53" s="3305">
        <f t="shared" si="50"/>
        <v>-0.6</v>
      </c>
      <c r="T53" s="3305">
        <f t="shared" si="50"/>
        <v>10.199999999999999</v>
      </c>
      <c r="U53" s="3305">
        <f t="shared" si="50"/>
        <v>14.6</v>
      </c>
      <c r="V53" s="3305">
        <f t="shared" si="50"/>
        <v>9.1</v>
      </c>
      <c r="W53" s="3305">
        <f t="shared" si="50"/>
        <v>11.2</v>
      </c>
      <c r="X53" s="3305">
        <f t="shared" si="50"/>
        <v>1.3</v>
      </c>
      <c r="Y53" s="3305">
        <f t="shared" si="50"/>
        <v>-25.6</v>
      </c>
      <c r="Z53" s="3305">
        <f t="shared" si="50"/>
        <v>12.7</v>
      </c>
      <c r="AA53" s="3305">
        <f t="shared" si="50"/>
        <v>14.3</v>
      </c>
      <c r="AB53" s="3305">
        <f t="shared" si="50"/>
        <v>-2.7</v>
      </c>
      <c r="AC53" s="3305">
        <f t="shared" ref="AC53:AI53" si="51">ROUND((AC52-AB52)/AB52*100,1)</f>
        <v>16.8</v>
      </c>
      <c r="AD53" s="3305">
        <f t="shared" si="51"/>
        <v>5.2</v>
      </c>
      <c r="AE53" s="3305">
        <f t="shared" si="51"/>
        <v>-8.1</v>
      </c>
      <c r="AF53" s="3305">
        <f t="shared" si="51"/>
        <v>-8.8000000000000007</v>
      </c>
      <c r="AG53" s="3305">
        <f t="shared" si="51"/>
        <v>13.9</v>
      </c>
      <c r="AH53" s="3305">
        <f t="shared" si="51"/>
        <v>3</v>
      </c>
      <c r="AI53" s="3306">
        <f t="shared" si="51"/>
        <v>-5.4</v>
      </c>
      <c r="AJ53" s="3006"/>
      <c r="AK53" s="1340"/>
      <c r="AL53" s="1345"/>
      <c r="AM53" s="1339"/>
      <c r="AN53" s="1339"/>
      <c r="AO53" s="3389"/>
      <c r="AP53" s="3389"/>
      <c r="AQ53" s="1339"/>
      <c r="AR53" s="1339"/>
      <c r="AS53" s="1339"/>
      <c r="AT53" s="1339"/>
      <c r="AU53" s="1339"/>
      <c r="AV53" s="1339"/>
      <c r="AW53" s="1339"/>
      <c r="AX53" s="1339"/>
      <c r="AY53" s="1339"/>
      <c r="AZ53" s="1339"/>
      <c r="BA53" s="1339"/>
      <c r="BB53" s="1339"/>
      <c r="BC53" s="1339"/>
      <c r="BD53" s="1339"/>
      <c r="BE53" s="1339"/>
      <c r="BF53" s="1339"/>
      <c r="BG53" s="1339"/>
      <c r="BH53" s="1339"/>
      <c r="BI53" s="1339"/>
      <c r="BJ53" s="1339"/>
      <c r="BK53" s="1339"/>
      <c r="BL53" s="1339"/>
      <c r="BM53" s="1339"/>
      <c r="BN53" s="1339"/>
      <c r="BO53" s="1339"/>
      <c r="BP53" s="1339"/>
      <c r="BQ53" s="1339"/>
      <c r="BR53" s="1339"/>
      <c r="BS53" s="1339"/>
      <c r="BT53" s="1339"/>
      <c r="BU53" s="1339"/>
      <c r="BV53" s="1339"/>
      <c r="BW53" s="1339"/>
      <c r="BX53" s="1339"/>
      <c r="BY53" s="1339"/>
      <c r="BZ53" s="1339"/>
      <c r="CA53" s="1339"/>
      <c r="CB53" s="1339"/>
      <c r="CC53" s="1339"/>
      <c r="CD53" s="1339"/>
      <c r="CE53" s="1339"/>
      <c r="CF53" s="1339"/>
      <c r="CG53" s="1339"/>
      <c r="CH53" s="1339"/>
      <c r="CI53" s="1339"/>
      <c r="CJ53" s="1339"/>
      <c r="CK53" s="1339"/>
      <c r="CL53" s="1339"/>
      <c r="CM53" s="1339"/>
      <c r="CN53" s="1339"/>
      <c r="CO53" s="1339"/>
      <c r="CP53" s="1339"/>
      <c r="CQ53" s="1339"/>
      <c r="CR53" s="1339"/>
      <c r="CS53" s="1339"/>
      <c r="CT53" s="1339"/>
      <c r="CU53" s="1339"/>
      <c r="CV53" s="1339"/>
      <c r="CW53" s="1339"/>
      <c r="CX53" s="1339"/>
      <c r="CY53" s="1339"/>
      <c r="CZ53" s="1339"/>
      <c r="DA53" s="1339"/>
      <c r="DB53" s="1339"/>
      <c r="DC53" s="1339"/>
      <c r="DD53" s="1339"/>
      <c r="DE53" s="1339"/>
      <c r="DF53" s="1339"/>
      <c r="DG53" s="1339"/>
      <c r="DH53" s="1339"/>
      <c r="DI53" s="1339"/>
      <c r="DJ53" s="1339"/>
      <c r="DK53" s="1339"/>
      <c r="DL53" s="1339"/>
      <c r="DM53" s="1339"/>
      <c r="DN53" s="1339"/>
      <c r="DO53" s="1339"/>
      <c r="DP53" s="1339"/>
      <c r="DQ53" s="1339"/>
      <c r="DR53" s="1339"/>
      <c r="DS53" s="1339"/>
      <c r="DT53" s="1339"/>
      <c r="DU53" s="1339"/>
      <c r="DV53" s="1339"/>
      <c r="DW53" s="1339"/>
      <c r="DX53" s="1339"/>
      <c r="DY53" s="1339"/>
      <c r="DZ53" s="1339"/>
      <c r="EA53" s="1339"/>
      <c r="EB53" s="1339"/>
      <c r="EC53" s="1339"/>
      <c r="ED53" s="1339"/>
      <c r="EE53" s="1339"/>
      <c r="EF53" s="1339"/>
      <c r="EG53" s="1339"/>
      <c r="EH53" s="1339"/>
      <c r="EI53" s="1339"/>
      <c r="EJ53" s="1339"/>
      <c r="EK53" s="1339"/>
      <c r="EL53" s="1339"/>
      <c r="EM53" s="1339"/>
      <c r="EN53" s="1339"/>
      <c r="EO53" s="1339"/>
      <c r="EP53" s="1339"/>
      <c r="EQ53" s="1339"/>
      <c r="ER53" s="1339"/>
      <c r="ES53" s="1339"/>
      <c r="ET53" s="1339"/>
      <c r="EU53" s="1339"/>
      <c r="EV53" s="1339"/>
      <c r="EW53" s="1339"/>
      <c r="EX53" s="1339"/>
      <c r="EY53" s="1339"/>
      <c r="EZ53" s="1339"/>
      <c r="FA53" s="1339"/>
      <c r="FB53" s="1339"/>
      <c r="FC53" s="1339"/>
      <c r="FD53" s="1339"/>
      <c r="FE53" s="1339"/>
      <c r="FF53" s="1339"/>
      <c r="FG53" s="1339"/>
      <c r="FH53" s="1339"/>
      <c r="FI53" s="1339"/>
      <c r="FJ53" s="1339"/>
      <c r="FK53" s="1339"/>
      <c r="FL53" s="1339"/>
      <c r="FM53" s="1339"/>
      <c r="FN53" s="1339"/>
      <c r="FO53" s="1339"/>
      <c r="FP53" s="1339"/>
      <c r="FQ53" s="1339"/>
      <c r="FR53" s="1339"/>
      <c r="FS53" s="1339"/>
      <c r="FT53" s="1339"/>
      <c r="FU53" s="1339"/>
      <c r="FV53" s="1339"/>
      <c r="FW53" s="1339"/>
      <c r="FX53" s="1339"/>
      <c r="FY53" s="1339"/>
      <c r="FZ53" s="1339"/>
      <c r="GA53" s="1339"/>
      <c r="GB53" s="1339"/>
      <c r="GC53" s="1339"/>
      <c r="GD53" s="1339"/>
      <c r="GE53" s="1339"/>
      <c r="GF53" s="1339"/>
      <c r="GG53" s="1339"/>
      <c r="GH53" s="1339"/>
      <c r="GI53" s="1339"/>
      <c r="GJ53" s="1339"/>
      <c r="GK53" s="1339"/>
      <c r="GL53" s="1339"/>
      <c r="GM53" s="1339"/>
      <c r="GN53" s="1339"/>
      <c r="GO53" s="1339"/>
      <c r="GP53" s="1339"/>
      <c r="GQ53" s="1339"/>
      <c r="GR53" s="1339"/>
      <c r="GS53" s="1339"/>
      <c r="GT53" s="1339"/>
      <c r="GU53" s="1339"/>
      <c r="GV53" s="1339"/>
      <c r="GW53" s="1339"/>
      <c r="GX53" s="1339"/>
      <c r="GY53" s="1339"/>
      <c r="GZ53" s="1339"/>
      <c r="HA53" s="1339"/>
      <c r="HB53" s="1339"/>
      <c r="HC53" s="1339"/>
      <c r="HD53" s="1339"/>
      <c r="HE53" s="1339"/>
      <c r="HF53" s="1339"/>
      <c r="HG53" s="1339"/>
      <c r="HH53" s="1339"/>
      <c r="HI53" s="1339"/>
      <c r="HJ53" s="1339"/>
      <c r="HK53" s="1339"/>
      <c r="HL53" s="1339"/>
      <c r="HM53" s="1339"/>
      <c r="HN53" s="1339"/>
      <c r="HO53" s="1339"/>
      <c r="HP53" s="1339"/>
      <c r="HQ53" s="1339"/>
      <c r="HR53" s="1339"/>
      <c r="HS53" s="1339"/>
      <c r="HT53" s="1339"/>
      <c r="HU53" s="1339"/>
      <c r="HV53" s="1339"/>
      <c r="HW53" s="1339"/>
      <c r="HX53" s="1339"/>
      <c r="HY53" s="1339"/>
      <c r="HZ53" s="1339"/>
      <c r="IA53" s="1339"/>
      <c r="IB53" s="1339"/>
      <c r="IC53" s="1339"/>
      <c r="ID53" s="1339"/>
      <c r="IE53" s="1339"/>
      <c r="IF53" s="1339"/>
      <c r="IG53" s="1339"/>
      <c r="IH53" s="1339"/>
      <c r="II53" s="1339"/>
      <c r="IJ53" s="1339"/>
      <c r="IK53" s="1339"/>
    </row>
    <row r="54" spans="1:245">
      <c r="A54" s="1339"/>
      <c r="B54" s="1392"/>
      <c r="C54" s="1393"/>
      <c r="D54" s="1394"/>
      <c r="E54" s="1394"/>
      <c r="F54" s="3287"/>
      <c r="G54" s="3287"/>
      <c r="H54" s="3287"/>
      <c r="I54" s="3287"/>
      <c r="J54" s="3287"/>
      <c r="K54" s="3287"/>
      <c r="L54" s="3287"/>
      <c r="M54" s="3287"/>
      <c r="N54" s="3287"/>
      <c r="O54" s="1395"/>
      <c r="P54" s="1395"/>
      <c r="Q54" s="1395"/>
      <c r="R54" s="1395"/>
      <c r="S54" s="1395"/>
      <c r="T54" s="1395"/>
      <c r="U54" s="1395"/>
      <c r="V54" s="1395"/>
      <c r="W54" s="1395"/>
      <c r="X54" s="1395"/>
      <c r="Y54" s="1395"/>
      <c r="Z54" s="1395"/>
      <c r="AA54" s="1395"/>
      <c r="AB54" s="1395"/>
      <c r="AC54" s="1395"/>
      <c r="AD54" s="1395"/>
      <c r="AE54" s="3060"/>
      <c r="AF54" s="3060"/>
      <c r="AG54" s="3285"/>
      <c r="AH54" s="1406"/>
      <c r="AI54" s="1340"/>
      <c r="AJ54" s="1377"/>
      <c r="AK54" s="1340"/>
      <c r="AL54" s="1345"/>
      <c r="AM54" s="1339"/>
      <c r="AN54" s="1339"/>
      <c r="AO54" s="3389"/>
      <c r="AP54" s="3389"/>
      <c r="AQ54" s="1339"/>
      <c r="AR54" s="1339"/>
      <c r="AS54" s="1339"/>
      <c r="AT54" s="1339"/>
      <c r="AU54" s="1339"/>
      <c r="AV54" s="1339"/>
      <c r="AW54" s="1339"/>
      <c r="AX54" s="1339"/>
      <c r="AY54" s="1339"/>
      <c r="AZ54" s="1339"/>
      <c r="BA54" s="1339"/>
      <c r="BB54" s="1339"/>
      <c r="BC54" s="1339"/>
      <c r="BD54" s="1339"/>
      <c r="BE54" s="1339"/>
      <c r="BF54" s="1339"/>
      <c r="BG54" s="1339"/>
      <c r="BH54" s="1339"/>
      <c r="BI54" s="1339"/>
      <c r="BJ54" s="1339"/>
      <c r="BK54" s="1339"/>
      <c r="BL54" s="1339"/>
      <c r="BM54" s="1339"/>
      <c r="BN54" s="1339"/>
      <c r="BO54" s="1339"/>
      <c r="BP54" s="1339"/>
      <c r="BQ54" s="1339"/>
      <c r="BR54" s="1339"/>
      <c r="BS54" s="1339"/>
      <c r="BT54" s="1339"/>
      <c r="BU54" s="1339"/>
      <c r="BV54" s="1339"/>
      <c r="BW54" s="1339"/>
      <c r="BX54" s="1339"/>
      <c r="BY54" s="1339"/>
      <c r="BZ54" s="1339"/>
      <c r="CA54" s="1339"/>
      <c r="CB54" s="1339"/>
      <c r="CC54" s="1339"/>
      <c r="CD54" s="1339"/>
      <c r="CE54" s="1339"/>
      <c r="CF54" s="1339"/>
      <c r="CG54" s="1339"/>
      <c r="CH54" s="1339"/>
      <c r="CI54" s="1339"/>
      <c r="CJ54" s="1339"/>
      <c r="CK54" s="1339"/>
      <c r="CL54" s="1339"/>
      <c r="CM54" s="1339"/>
      <c r="CN54" s="1339"/>
      <c r="CO54" s="1339"/>
      <c r="CP54" s="1339"/>
      <c r="CQ54" s="1339"/>
      <c r="CR54" s="1339"/>
      <c r="CS54" s="1339"/>
      <c r="CT54" s="1339"/>
      <c r="CU54" s="1339"/>
      <c r="CV54" s="1339"/>
      <c r="CW54" s="1339"/>
      <c r="CX54" s="1339"/>
      <c r="CY54" s="1339"/>
      <c r="CZ54" s="1339"/>
      <c r="DA54" s="1339"/>
      <c r="DB54" s="1339"/>
      <c r="DC54" s="1339"/>
      <c r="DD54" s="1339"/>
      <c r="DE54" s="1339"/>
      <c r="DF54" s="1339"/>
      <c r="DG54" s="1339"/>
      <c r="DH54" s="1339"/>
      <c r="DI54" s="1339"/>
      <c r="DJ54" s="1339"/>
      <c r="DK54" s="1339"/>
      <c r="DL54" s="1339"/>
      <c r="DM54" s="1339"/>
      <c r="DN54" s="1339"/>
      <c r="DO54" s="1339"/>
      <c r="DP54" s="1339"/>
      <c r="DQ54" s="1339"/>
      <c r="DR54" s="1339"/>
      <c r="DS54" s="1339"/>
      <c r="DT54" s="1339"/>
      <c r="DU54" s="1339"/>
      <c r="DV54" s="1339"/>
      <c r="DW54" s="1339"/>
      <c r="DX54" s="1339"/>
      <c r="DY54" s="1339"/>
      <c r="DZ54" s="1339"/>
      <c r="EA54" s="1339"/>
      <c r="EB54" s="1339"/>
      <c r="EC54" s="1339"/>
      <c r="ED54" s="1339"/>
      <c r="EE54" s="1339"/>
      <c r="EF54" s="1339"/>
      <c r="EG54" s="1339"/>
      <c r="EH54" s="1339"/>
      <c r="EI54" s="1339"/>
      <c r="EJ54" s="1339"/>
      <c r="EK54" s="1339"/>
      <c r="EL54" s="1339"/>
      <c r="EM54" s="1339"/>
      <c r="EN54" s="1339"/>
      <c r="EO54" s="1339"/>
      <c r="EP54" s="1339"/>
      <c r="EQ54" s="1339"/>
      <c r="ER54" s="1339"/>
      <c r="ES54" s="1339"/>
      <c r="ET54" s="1339"/>
      <c r="EU54" s="1339"/>
      <c r="EV54" s="1339"/>
      <c r="EW54" s="1339"/>
      <c r="EX54" s="1339"/>
      <c r="EY54" s="1339"/>
      <c r="EZ54" s="1339"/>
      <c r="FA54" s="1339"/>
      <c r="FB54" s="1339"/>
      <c r="FC54" s="1339"/>
      <c r="FD54" s="1339"/>
      <c r="FE54" s="1339"/>
      <c r="FF54" s="1339"/>
      <c r="FG54" s="1339"/>
      <c r="FH54" s="1339"/>
      <c r="FI54" s="1339"/>
      <c r="FJ54" s="1339"/>
      <c r="FK54" s="1339"/>
      <c r="FL54" s="1339"/>
      <c r="FM54" s="1339"/>
      <c r="FN54" s="1339"/>
      <c r="FO54" s="1339"/>
      <c r="FP54" s="1339"/>
      <c r="FQ54" s="1339"/>
      <c r="FR54" s="1339"/>
      <c r="FS54" s="1339"/>
      <c r="FT54" s="1339"/>
      <c r="FU54" s="1339"/>
      <c r="FV54" s="1339"/>
      <c r="FW54" s="1339"/>
      <c r="FX54" s="1339"/>
      <c r="FY54" s="1339"/>
      <c r="FZ54" s="1339"/>
      <c r="GA54" s="1339"/>
      <c r="GB54" s="1339"/>
      <c r="GC54" s="1339"/>
      <c r="GD54" s="1339"/>
      <c r="GE54" s="1339"/>
      <c r="GF54" s="1339"/>
      <c r="GG54" s="1339"/>
      <c r="GH54" s="1339"/>
      <c r="GI54" s="1339"/>
      <c r="GJ54" s="1339"/>
      <c r="GK54" s="1339"/>
      <c r="GL54" s="1339"/>
      <c r="GM54" s="1339"/>
      <c r="GN54" s="1339"/>
      <c r="GO54" s="1339"/>
      <c r="GP54" s="1339"/>
      <c r="GQ54" s="1339"/>
      <c r="GR54" s="1339"/>
      <c r="GS54" s="1339"/>
      <c r="GT54" s="1339"/>
      <c r="GU54" s="1339"/>
      <c r="GV54" s="1339"/>
      <c r="GW54" s="1339"/>
      <c r="GX54" s="1339"/>
      <c r="GY54" s="1339"/>
      <c r="GZ54" s="1339"/>
      <c r="HA54" s="1339"/>
      <c r="HB54" s="1339"/>
      <c r="HC54" s="1339"/>
      <c r="HD54" s="1339"/>
      <c r="HE54" s="1339"/>
      <c r="HF54" s="1339"/>
      <c r="HG54" s="1339"/>
      <c r="HH54" s="1339"/>
      <c r="HI54" s="1339"/>
      <c r="HJ54" s="1339"/>
      <c r="HK54" s="1339"/>
      <c r="HL54" s="1339"/>
      <c r="HM54" s="1339"/>
      <c r="HN54" s="1339"/>
      <c r="HO54" s="1339"/>
      <c r="HP54" s="1339"/>
      <c r="HQ54" s="1339"/>
      <c r="HR54" s="1339"/>
      <c r="HS54" s="1339"/>
      <c r="HT54" s="1339"/>
      <c r="HU54" s="1339"/>
      <c r="HV54" s="1339"/>
      <c r="HW54" s="1339"/>
      <c r="HX54" s="1339"/>
      <c r="HY54" s="1339"/>
      <c r="HZ54" s="1339"/>
      <c r="IA54" s="1339"/>
      <c r="IB54" s="1339"/>
      <c r="IC54" s="1339"/>
      <c r="ID54" s="1339"/>
      <c r="IE54" s="1339"/>
      <c r="IF54" s="1339"/>
      <c r="IG54" s="1339"/>
      <c r="IH54" s="1339"/>
      <c r="II54" s="1339"/>
      <c r="IJ54" s="1339"/>
      <c r="IK54" s="1339"/>
    </row>
    <row r="55" spans="1:245">
      <c r="A55" s="1339"/>
      <c r="B55" s="1392"/>
      <c r="C55" s="1393"/>
      <c r="D55" s="1394"/>
      <c r="E55" s="1406"/>
      <c r="N55" s="1406"/>
      <c r="Y55" s="3016"/>
      <c r="Z55" s="3016"/>
      <c r="AA55" s="3016"/>
      <c r="AB55" s="3016"/>
      <c r="AE55" s="1341"/>
      <c r="AF55" s="1341"/>
      <c r="AG55" s="3030"/>
      <c r="AH55" s="3030"/>
      <c r="AI55" s="3030"/>
      <c r="AJ55" s="1377"/>
      <c r="AK55" s="1340"/>
      <c r="AL55" s="1345"/>
      <c r="AM55" s="1339"/>
      <c r="AN55" s="1339"/>
      <c r="AO55" s="3389"/>
      <c r="AP55" s="3389"/>
      <c r="AQ55" s="1339"/>
      <c r="AR55" s="1339"/>
      <c r="AS55" s="1339"/>
      <c r="AT55" s="1339"/>
      <c r="AU55" s="1339"/>
      <c r="AV55" s="1339"/>
      <c r="AW55" s="1339"/>
      <c r="AX55" s="1339"/>
      <c r="AY55" s="1339"/>
      <c r="AZ55" s="1339"/>
      <c r="BA55" s="1339"/>
      <c r="BB55" s="1339"/>
      <c r="BC55" s="1339"/>
      <c r="BD55" s="1339"/>
      <c r="BE55" s="1339"/>
      <c r="BF55" s="1339"/>
      <c r="BG55" s="1339"/>
      <c r="BH55" s="1339"/>
      <c r="BI55" s="1339"/>
      <c r="BJ55" s="1339"/>
      <c r="BK55" s="1339"/>
      <c r="BL55" s="1339"/>
      <c r="BM55" s="1339"/>
      <c r="BN55" s="1339"/>
      <c r="BO55" s="1339"/>
      <c r="BP55" s="1339"/>
      <c r="BQ55" s="1339"/>
      <c r="BR55" s="1339"/>
      <c r="BS55" s="1339"/>
      <c r="BT55" s="1339"/>
      <c r="BU55" s="1339"/>
      <c r="BV55" s="1339"/>
      <c r="BW55" s="1339"/>
      <c r="BX55" s="1339"/>
      <c r="BY55" s="1339"/>
      <c r="BZ55" s="1339"/>
      <c r="CA55" s="1339"/>
      <c r="CB55" s="1339"/>
      <c r="CC55" s="1339"/>
      <c r="CD55" s="1339"/>
      <c r="CE55" s="1339"/>
      <c r="CF55" s="1339"/>
      <c r="CG55" s="1339"/>
      <c r="CH55" s="1339"/>
      <c r="CI55" s="1339"/>
      <c r="CJ55" s="1339"/>
      <c r="CK55" s="1339"/>
      <c r="CL55" s="1339"/>
      <c r="CM55" s="1339"/>
      <c r="CN55" s="1339"/>
      <c r="CO55" s="1339"/>
      <c r="CP55" s="1339"/>
      <c r="CQ55" s="1339"/>
      <c r="CR55" s="1339"/>
      <c r="CS55" s="1339"/>
      <c r="CT55" s="1339"/>
      <c r="CU55" s="1339"/>
      <c r="CV55" s="1339"/>
      <c r="CW55" s="1339"/>
      <c r="CX55" s="1339"/>
      <c r="CY55" s="1339"/>
      <c r="CZ55" s="1339"/>
      <c r="DA55" s="1339"/>
      <c r="DB55" s="1339"/>
      <c r="DC55" s="1339"/>
      <c r="DD55" s="1339"/>
      <c r="DE55" s="1339"/>
      <c r="DF55" s="1339"/>
      <c r="DG55" s="1339"/>
      <c r="DH55" s="1339"/>
      <c r="DI55" s="1339"/>
      <c r="DJ55" s="1339"/>
      <c r="DK55" s="1339"/>
      <c r="DL55" s="1339"/>
      <c r="DM55" s="1339"/>
      <c r="DN55" s="1339"/>
      <c r="DO55" s="1339"/>
      <c r="DP55" s="1339"/>
      <c r="DQ55" s="1339"/>
      <c r="DR55" s="1339"/>
      <c r="DS55" s="1339"/>
      <c r="DT55" s="1339"/>
      <c r="DU55" s="1339"/>
      <c r="DV55" s="1339"/>
      <c r="DW55" s="1339"/>
      <c r="DX55" s="1339"/>
      <c r="DY55" s="1339"/>
      <c r="DZ55" s="1339"/>
      <c r="EA55" s="1339"/>
      <c r="EB55" s="1339"/>
      <c r="EC55" s="1339"/>
      <c r="ED55" s="1339"/>
      <c r="EE55" s="1339"/>
      <c r="EF55" s="1339"/>
      <c r="EG55" s="1339"/>
      <c r="EH55" s="1339"/>
      <c r="EI55" s="1339"/>
      <c r="EJ55" s="1339"/>
      <c r="EK55" s="1339"/>
      <c r="EL55" s="1339"/>
      <c r="EM55" s="1339"/>
      <c r="EN55" s="1339"/>
      <c r="EO55" s="1339"/>
      <c r="EP55" s="1339"/>
      <c r="EQ55" s="1339"/>
      <c r="ER55" s="1339"/>
      <c r="ES55" s="1339"/>
      <c r="ET55" s="1339"/>
      <c r="EU55" s="1339"/>
      <c r="EV55" s="1339"/>
      <c r="EW55" s="1339"/>
      <c r="EX55" s="1339"/>
      <c r="EY55" s="1339"/>
      <c r="EZ55" s="1339"/>
      <c r="FA55" s="1339"/>
      <c r="FB55" s="1339"/>
      <c r="FC55" s="1339"/>
      <c r="FD55" s="1339"/>
      <c r="FE55" s="1339"/>
      <c r="FF55" s="1339"/>
      <c r="FG55" s="1339"/>
      <c r="FH55" s="1339"/>
      <c r="FI55" s="1339"/>
      <c r="FJ55" s="1339"/>
      <c r="FK55" s="1339"/>
      <c r="FL55" s="1339"/>
      <c r="FM55" s="1339"/>
      <c r="FN55" s="1339"/>
      <c r="FO55" s="1339"/>
      <c r="FP55" s="1339"/>
      <c r="FQ55" s="1339"/>
      <c r="FR55" s="1339"/>
      <c r="FS55" s="1339"/>
      <c r="FT55" s="1339"/>
      <c r="FU55" s="1339"/>
      <c r="FV55" s="1339"/>
      <c r="FW55" s="1339"/>
      <c r="FX55" s="1339"/>
      <c r="FY55" s="1339"/>
      <c r="FZ55" s="1339"/>
      <c r="GA55" s="1339"/>
      <c r="GB55" s="1339"/>
      <c r="GC55" s="1339"/>
      <c r="GD55" s="1339"/>
      <c r="GE55" s="1339"/>
      <c r="GF55" s="1339"/>
      <c r="GG55" s="1339"/>
      <c r="GH55" s="1339"/>
      <c r="GI55" s="1339"/>
      <c r="GJ55" s="1339"/>
      <c r="GK55" s="1339"/>
      <c r="GL55" s="1339"/>
      <c r="GM55" s="1339"/>
      <c r="GN55" s="1339"/>
      <c r="GO55" s="1339"/>
      <c r="GP55" s="1339"/>
      <c r="GQ55" s="1339"/>
      <c r="GR55" s="1339"/>
      <c r="GS55" s="1339"/>
      <c r="GT55" s="1339"/>
      <c r="GU55" s="1339"/>
      <c r="GV55" s="1339"/>
      <c r="GW55" s="1339"/>
      <c r="GX55" s="1339"/>
      <c r="GY55" s="1339"/>
      <c r="GZ55" s="1339"/>
      <c r="HA55" s="1339"/>
      <c r="HB55" s="1339"/>
      <c r="HC55" s="1339"/>
      <c r="HD55" s="1339"/>
      <c r="HE55" s="1339"/>
      <c r="HF55" s="1339"/>
      <c r="HG55" s="1339"/>
      <c r="HH55" s="1339"/>
      <c r="HI55" s="1339"/>
      <c r="HJ55" s="1339"/>
      <c r="HK55" s="1339"/>
      <c r="HL55" s="1339"/>
      <c r="HM55" s="1339"/>
      <c r="HN55" s="1339"/>
      <c r="HO55" s="1339"/>
      <c r="HP55" s="1339"/>
      <c r="HQ55" s="1339"/>
      <c r="HR55" s="1339"/>
      <c r="HS55" s="1339"/>
      <c r="HT55" s="1339"/>
      <c r="HU55" s="1339"/>
      <c r="HV55" s="1339"/>
      <c r="HW55" s="1339"/>
      <c r="HX55" s="1339"/>
      <c r="HY55" s="1339"/>
      <c r="HZ55" s="1339"/>
      <c r="IA55" s="1339"/>
      <c r="IB55" s="1339"/>
      <c r="IC55" s="1339"/>
      <c r="ID55" s="1339"/>
      <c r="IE55" s="1339"/>
      <c r="IF55" s="1339"/>
      <c r="IG55" s="1339"/>
      <c r="IH55" s="1339"/>
      <c r="II55" s="1339"/>
      <c r="IJ55" s="1339"/>
      <c r="IK55" s="1339"/>
    </row>
    <row r="56" spans="1:245" ht="15" thickBot="1">
      <c r="A56" s="1339"/>
      <c r="B56" s="1396" t="s">
        <v>1525</v>
      </c>
      <c r="C56" s="1393"/>
      <c r="D56" s="1394"/>
      <c r="E56" s="1394"/>
      <c r="F56" s="3287"/>
      <c r="G56" s="3287"/>
      <c r="H56" s="3287"/>
      <c r="I56" s="3287"/>
      <c r="J56" s="3287"/>
      <c r="K56" s="3287"/>
      <c r="L56" s="3287"/>
      <c r="M56" s="3287"/>
      <c r="N56" s="3287"/>
      <c r="O56" s="1395"/>
      <c r="P56" s="1395"/>
      <c r="Q56" s="1395"/>
      <c r="R56" s="1395"/>
      <c r="S56" s="1395"/>
      <c r="T56" s="1395"/>
      <c r="U56" s="1395"/>
      <c r="V56" s="1395"/>
      <c r="W56" s="1395"/>
      <c r="X56" s="1395"/>
      <c r="Y56" s="1395"/>
      <c r="Z56" s="1395"/>
      <c r="AA56" s="1395"/>
      <c r="AB56" s="1395" t="s">
        <v>1238</v>
      </c>
      <c r="AC56" s="1395"/>
      <c r="AD56" s="1395"/>
      <c r="AE56" s="3060"/>
      <c r="AF56" s="3060"/>
      <c r="AG56" s="3285"/>
      <c r="AH56" s="1406"/>
      <c r="AI56" s="1340"/>
      <c r="AJ56" s="1580" t="s">
        <v>1199</v>
      </c>
      <c r="AK56" s="1340"/>
      <c r="AL56" s="1345"/>
      <c r="AM56" s="1339"/>
      <c r="AN56" s="1339"/>
      <c r="AO56" s="3389"/>
      <c r="AP56" s="3389"/>
      <c r="AQ56" s="1339"/>
      <c r="AR56" s="1339"/>
      <c r="AS56" s="1339"/>
      <c r="AT56" s="1339"/>
      <c r="AU56" s="1339"/>
      <c r="AV56" s="1339"/>
      <c r="AW56" s="1339"/>
      <c r="AX56" s="1339"/>
      <c r="AY56" s="1339"/>
      <c r="AZ56" s="1339"/>
      <c r="BA56" s="1339"/>
      <c r="BB56" s="1339"/>
      <c r="BC56" s="1339"/>
      <c r="BD56" s="1339"/>
      <c r="BE56" s="1339"/>
      <c r="BF56" s="1339"/>
      <c r="BG56" s="1339"/>
      <c r="BH56" s="1339"/>
      <c r="BI56" s="1339"/>
      <c r="BJ56" s="1339"/>
      <c r="BK56" s="1339"/>
      <c r="BL56" s="1339"/>
      <c r="BM56" s="1339"/>
      <c r="BN56" s="1339"/>
      <c r="BO56" s="1339"/>
      <c r="BP56" s="1339"/>
      <c r="BQ56" s="1339"/>
      <c r="BR56" s="1339"/>
      <c r="BS56" s="1339"/>
      <c r="BT56" s="1339"/>
      <c r="BU56" s="1339"/>
      <c r="BV56" s="1339"/>
      <c r="BW56" s="1339"/>
      <c r="BX56" s="1339"/>
      <c r="BY56" s="1339"/>
      <c r="BZ56" s="1339"/>
      <c r="CA56" s="1339"/>
      <c r="CB56" s="1339"/>
      <c r="CC56" s="1339"/>
      <c r="CD56" s="1339"/>
      <c r="CE56" s="1339"/>
      <c r="CF56" s="1339"/>
      <c r="CG56" s="1339"/>
      <c r="CH56" s="1339"/>
      <c r="CI56" s="1339"/>
      <c r="CJ56" s="1339"/>
      <c r="CK56" s="1339"/>
      <c r="CL56" s="1339"/>
      <c r="CM56" s="1339"/>
      <c r="CN56" s="1339"/>
      <c r="CO56" s="1339"/>
      <c r="CP56" s="1339"/>
      <c r="CQ56" s="1339"/>
      <c r="CR56" s="1339"/>
      <c r="CS56" s="1339"/>
      <c r="CT56" s="1339"/>
      <c r="CU56" s="1339"/>
      <c r="CV56" s="1339"/>
      <c r="CW56" s="1339"/>
      <c r="CX56" s="1339"/>
      <c r="CY56" s="1339"/>
      <c r="CZ56" s="1339"/>
      <c r="DA56" s="1339"/>
      <c r="DB56" s="1339"/>
      <c r="DC56" s="1339"/>
      <c r="DD56" s="1339"/>
      <c r="DE56" s="1339"/>
      <c r="DF56" s="1339"/>
      <c r="DG56" s="1339"/>
      <c r="DH56" s="1339"/>
      <c r="DI56" s="1339"/>
      <c r="DJ56" s="1339"/>
      <c r="DK56" s="1339"/>
      <c r="DL56" s="1339"/>
      <c r="DM56" s="1339"/>
      <c r="DN56" s="1339"/>
      <c r="DO56" s="1339"/>
      <c r="DP56" s="1339"/>
      <c r="DQ56" s="1339"/>
      <c r="DR56" s="1339"/>
      <c r="DS56" s="1339"/>
      <c r="DT56" s="1339"/>
      <c r="DU56" s="1339"/>
      <c r="DV56" s="1339"/>
      <c r="DW56" s="1339"/>
      <c r="DX56" s="1339"/>
      <c r="DY56" s="1339"/>
      <c r="DZ56" s="1339"/>
      <c r="EA56" s="1339"/>
      <c r="EB56" s="1339"/>
      <c r="EC56" s="1339"/>
      <c r="ED56" s="1339"/>
      <c r="EE56" s="1339"/>
      <c r="EF56" s="1339"/>
      <c r="EG56" s="1339"/>
      <c r="EH56" s="1339"/>
      <c r="EI56" s="1339"/>
      <c r="EJ56" s="1339"/>
      <c r="EK56" s="1339"/>
      <c r="EL56" s="1339"/>
      <c r="EM56" s="1339"/>
      <c r="EN56" s="1339"/>
      <c r="EO56" s="1339"/>
      <c r="EP56" s="1339"/>
      <c r="EQ56" s="1339"/>
      <c r="ER56" s="1339"/>
      <c r="ES56" s="1339"/>
      <c r="ET56" s="1339"/>
      <c r="EU56" s="1339"/>
      <c r="EV56" s="1339"/>
      <c r="EW56" s="1339"/>
      <c r="EX56" s="1339"/>
      <c r="EY56" s="1339"/>
      <c r="EZ56" s="1339"/>
      <c r="FA56" s="1339"/>
      <c r="FB56" s="1339"/>
      <c r="FC56" s="1339"/>
      <c r="FD56" s="1339"/>
      <c r="FE56" s="1339"/>
      <c r="FF56" s="1339"/>
      <c r="FG56" s="1339"/>
      <c r="FH56" s="1339"/>
      <c r="FI56" s="1339"/>
      <c r="FJ56" s="1339"/>
      <c r="FK56" s="1339"/>
      <c r="FL56" s="1339"/>
      <c r="FM56" s="1339"/>
      <c r="FN56" s="1339"/>
      <c r="FO56" s="1339"/>
      <c r="FP56" s="1339"/>
      <c r="FQ56" s="1339"/>
      <c r="FR56" s="1339"/>
      <c r="FS56" s="1339"/>
      <c r="FT56" s="1339"/>
      <c r="FU56" s="1339"/>
      <c r="FV56" s="1339"/>
      <c r="FW56" s="1339"/>
      <c r="FX56" s="1339"/>
      <c r="FY56" s="1339"/>
      <c r="FZ56" s="1339"/>
      <c r="GA56" s="1339"/>
      <c r="GB56" s="1339"/>
      <c r="GC56" s="1339"/>
      <c r="GD56" s="1339"/>
      <c r="GE56" s="1339"/>
      <c r="GF56" s="1339"/>
      <c r="GG56" s="1339"/>
      <c r="GH56" s="1339"/>
      <c r="GI56" s="1339"/>
      <c r="GJ56" s="1339"/>
      <c r="GK56" s="1339"/>
      <c r="GL56" s="1339"/>
      <c r="GM56" s="1339"/>
      <c r="GN56" s="1339"/>
      <c r="GO56" s="1339"/>
      <c r="GP56" s="1339"/>
      <c r="GQ56" s="1339"/>
      <c r="GR56" s="1339"/>
      <c r="GS56" s="1339"/>
      <c r="GT56" s="1339"/>
      <c r="GU56" s="1339"/>
      <c r="GV56" s="1339"/>
      <c r="GW56" s="1339"/>
      <c r="GX56" s="1339"/>
      <c r="GY56" s="1339"/>
      <c r="GZ56" s="1339"/>
      <c r="HA56" s="1339"/>
      <c r="HB56" s="1339"/>
      <c r="HC56" s="1339"/>
      <c r="HD56" s="1339"/>
      <c r="HE56" s="1339"/>
      <c r="HF56" s="1339"/>
      <c r="HG56" s="1339"/>
      <c r="HH56" s="1339"/>
      <c r="HI56" s="1339"/>
      <c r="HJ56" s="1339"/>
      <c r="HK56" s="1339"/>
      <c r="HL56" s="1339"/>
      <c r="HM56" s="1339"/>
      <c r="HN56" s="1339"/>
      <c r="HO56" s="1339"/>
      <c r="HP56" s="1339"/>
      <c r="HQ56" s="1339"/>
      <c r="HR56" s="1339"/>
      <c r="HS56" s="1339"/>
      <c r="HT56" s="1339"/>
      <c r="HU56" s="1339"/>
      <c r="HV56" s="1339"/>
      <c r="HW56" s="1339"/>
      <c r="HX56" s="1339"/>
      <c r="HY56" s="1339"/>
      <c r="HZ56" s="1339"/>
      <c r="IA56" s="1339"/>
      <c r="IB56" s="1339"/>
      <c r="IC56" s="1339"/>
      <c r="ID56" s="1339"/>
      <c r="IE56" s="1339"/>
      <c r="IF56" s="1339"/>
      <c r="IG56" s="1339"/>
      <c r="IH56" s="1339"/>
      <c r="II56" s="1339"/>
      <c r="IJ56" s="1339"/>
      <c r="IK56" s="1339"/>
    </row>
    <row r="57" spans="1:245" s="1400" customFormat="1" ht="12">
      <c r="A57" s="1397"/>
      <c r="B57" s="1398"/>
      <c r="C57" s="1399"/>
      <c r="D57" s="1344" t="s">
        <v>1200</v>
      </c>
      <c r="E57" s="3351"/>
      <c r="F57" s="3307"/>
      <c r="G57" s="3307"/>
      <c r="H57" s="3307"/>
      <c r="I57" s="3307"/>
      <c r="J57" s="3307"/>
      <c r="K57" s="3307"/>
      <c r="L57" s="3307"/>
      <c r="M57" s="3307"/>
      <c r="N57" s="3307"/>
      <c r="O57" s="3308" t="s">
        <v>1238</v>
      </c>
      <c r="P57" s="3308"/>
      <c r="Q57" s="3309" t="s">
        <v>1331</v>
      </c>
      <c r="R57" s="3309"/>
      <c r="S57" s="3309"/>
      <c r="T57" s="3309"/>
      <c r="U57" s="3309"/>
      <c r="V57" s="3309"/>
      <c r="W57" s="3309"/>
      <c r="X57" s="3309"/>
      <c r="Y57" s="3309"/>
      <c r="Z57" s="3309"/>
      <c r="AA57" s="3309"/>
      <c r="AB57" s="3309"/>
      <c r="AC57" s="3309"/>
      <c r="AD57" s="3310"/>
      <c r="AE57" s="3311"/>
      <c r="AF57" s="3311"/>
      <c r="AG57" s="3312"/>
      <c r="AH57" s="2995"/>
      <c r="AI57" s="3012"/>
      <c r="AJ57" s="3007" t="s">
        <v>1202</v>
      </c>
      <c r="AK57" s="1397"/>
      <c r="AL57" s="1397"/>
      <c r="AM57" s="1397"/>
      <c r="AN57" s="1397"/>
      <c r="AO57" s="3390"/>
      <c r="AP57" s="3390"/>
      <c r="AQ57" s="1339"/>
      <c r="AR57" s="1339"/>
      <c r="AS57" s="1397"/>
      <c r="AT57" s="1397"/>
      <c r="AU57" s="1397"/>
      <c r="AV57" s="1397"/>
      <c r="AW57" s="1397"/>
      <c r="AX57" s="1397"/>
      <c r="AY57" s="1397"/>
      <c r="AZ57" s="1397"/>
      <c r="BA57" s="1397"/>
      <c r="BB57" s="1397"/>
      <c r="BC57" s="1397"/>
      <c r="BD57" s="1397"/>
      <c r="BE57" s="1397"/>
      <c r="BF57" s="1397"/>
      <c r="BG57" s="1397"/>
      <c r="BH57" s="1397"/>
      <c r="BI57" s="1397"/>
      <c r="BJ57" s="1397"/>
      <c r="BK57" s="1397"/>
      <c r="BL57" s="1397"/>
      <c r="BM57" s="1397"/>
      <c r="BN57" s="1397"/>
      <c r="BO57" s="1397"/>
      <c r="BP57" s="1397"/>
      <c r="BQ57" s="1397"/>
      <c r="BR57" s="1397"/>
      <c r="BS57" s="1397"/>
      <c r="BT57" s="1397"/>
      <c r="BU57" s="1397"/>
      <c r="BV57" s="1397"/>
      <c r="BW57" s="1397"/>
      <c r="BX57" s="1397"/>
      <c r="BY57" s="1397"/>
      <c r="BZ57" s="1397"/>
      <c r="CA57" s="1397"/>
      <c r="CB57" s="1397"/>
      <c r="CC57" s="1397"/>
      <c r="CD57" s="1397"/>
      <c r="CE57" s="1397"/>
      <c r="CF57" s="1397"/>
      <c r="CG57" s="1397"/>
      <c r="CH57" s="1397"/>
      <c r="CI57" s="1397"/>
      <c r="CJ57" s="1397"/>
      <c r="CK57" s="1397"/>
      <c r="CL57" s="1397"/>
      <c r="CM57" s="1397"/>
      <c r="CN57" s="1397"/>
      <c r="CO57" s="1397"/>
      <c r="CP57" s="1397"/>
      <c r="CQ57" s="1397"/>
      <c r="CR57" s="1397"/>
      <c r="CS57" s="1397"/>
      <c r="CT57" s="1397"/>
      <c r="CU57" s="1397"/>
      <c r="CV57" s="1397"/>
      <c r="CW57" s="1397"/>
      <c r="CX57" s="1397"/>
      <c r="CY57" s="1397"/>
      <c r="CZ57" s="1397"/>
      <c r="DA57" s="1397"/>
      <c r="DB57" s="1397"/>
      <c r="DC57" s="1397"/>
      <c r="DD57" s="1397"/>
      <c r="DE57" s="1397"/>
      <c r="DF57" s="1397"/>
      <c r="DG57" s="1397"/>
      <c r="DH57" s="1397"/>
      <c r="DI57" s="1397"/>
      <c r="DJ57" s="1397"/>
      <c r="DK57" s="1397"/>
      <c r="DL57" s="1397"/>
      <c r="DM57" s="1397"/>
      <c r="DN57" s="1397"/>
      <c r="DO57" s="1397"/>
      <c r="DP57" s="1397"/>
      <c r="DQ57" s="1397"/>
      <c r="DR57" s="1397"/>
      <c r="DS57" s="1397"/>
      <c r="DT57" s="1397"/>
      <c r="DU57" s="1397"/>
      <c r="DV57" s="1397"/>
      <c r="DW57" s="1397"/>
      <c r="DX57" s="1397"/>
      <c r="DY57" s="1397"/>
      <c r="DZ57" s="1397"/>
      <c r="EA57" s="1397"/>
      <c r="EB57" s="1397"/>
      <c r="EC57" s="1397"/>
      <c r="ED57" s="1397"/>
      <c r="EE57" s="1397"/>
      <c r="EF57" s="1397"/>
      <c r="EG57" s="1397"/>
      <c r="EH57" s="1397"/>
      <c r="EI57" s="1397"/>
      <c r="EJ57" s="1397"/>
      <c r="EK57" s="1397"/>
      <c r="EL57" s="1397"/>
      <c r="EM57" s="1397"/>
      <c r="EN57" s="1397"/>
      <c r="EO57" s="1397"/>
      <c r="EP57" s="1397"/>
      <c r="EQ57" s="1397"/>
      <c r="ER57" s="1397"/>
      <c r="ES57" s="1397"/>
      <c r="ET57" s="1397"/>
      <c r="EU57" s="1397"/>
      <c r="EV57" s="1397"/>
      <c r="EW57" s="1397"/>
      <c r="EX57" s="1397"/>
      <c r="EY57" s="1397"/>
      <c r="EZ57" s="1397"/>
      <c r="FA57" s="1397"/>
      <c r="FB57" s="1397"/>
      <c r="FC57" s="1397"/>
      <c r="FD57" s="1397"/>
      <c r="FE57" s="1397"/>
      <c r="FF57" s="1397"/>
      <c r="FG57" s="1397"/>
      <c r="FH57" s="1397"/>
      <c r="FI57" s="1397"/>
      <c r="FJ57" s="1397"/>
      <c r="FK57" s="1397"/>
      <c r="FL57" s="1397"/>
      <c r="FM57" s="1397"/>
      <c r="FN57" s="1397"/>
      <c r="FO57" s="1397"/>
      <c r="FP57" s="1397"/>
      <c r="FQ57" s="1397"/>
      <c r="FR57" s="1397"/>
      <c r="FS57" s="1397"/>
      <c r="FT57" s="1397"/>
      <c r="FU57" s="1397"/>
      <c r="FV57" s="1397"/>
      <c r="FW57" s="1397"/>
      <c r="FX57" s="1397"/>
      <c r="FY57" s="1397"/>
      <c r="FZ57" s="1397"/>
      <c r="GA57" s="1397"/>
      <c r="GB57" s="1397"/>
      <c r="GC57" s="1397"/>
      <c r="GD57" s="1397"/>
      <c r="GE57" s="1397"/>
      <c r="GF57" s="1397"/>
      <c r="GG57" s="1397"/>
      <c r="GH57" s="1397"/>
      <c r="GI57" s="1397"/>
      <c r="GJ57" s="1397"/>
      <c r="GK57" s="1397"/>
      <c r="GL57" s="1397"/>
      <c r="GM57" s="1397"/>
      <c r="GN57" s="1397"/>
      <c r="GO57" s="1397"/>
      <c r="GP57" s="1397"/>
      <c r="GQ57" s="1397"/>
      <c r="GR57" s="1397"/>
      <c r="GS57" s="1397"/>
      <c r="GT57" s="1397"/>
      <c r="GU57" s="1397"/>
      <c r="GV57" s="1397"/>
      <c r="GW57" s="1397"/>
      <c r="GX57" s="1397"/>
      <c r="GY57" s="1397"/>
      <c r="GZ57" s="1397"/>
      <c r="HA57" s="1397"/>
      <c r="HB57" s="1397"/>
      <c r="HC57" s="1397"/>
      <c r="HD57" s="1397"/>
      <c r="HE57" s="1397"/>
      <c r="HF57" s="1397"/>
      <c r="HG57" s="1397"/>
      <c r="HH57" s="1397"/>
      <c r="HI57" s="1397"/>
      <c r="HJ57" s="1397"/>
      <c r="HK57" s="1397"/>
      <c r="HL57" s="1397"/>
      <c r="HM57" s="1397"/>
      <c r="HN57" s="1397"/>
      <c r="HO57" s="1397"/>
      <c r="HP57" s="1397"/>
      <c r="HQ57" s="1397"/>
      <c r="HR57" s="1397"/>
      <c r="HS57" s="1397"/>
      <c r="HT57" s="1397"/>
      <c r="HU57" s="1397"/>
      <c r="HV57" s="1397"/>
      <c r="HW57" s="1397"/>
      <c r="HX57" s="1397"/>
      <c r="HY57" s="1397"/>
      <c r="HZ57" s="1397"/>
      <c r="IA57" s="1397"/>
      <c r="IB57" s="1397"/>
      <c r="IC57" s="1397"/>
      <c r="ID57" s="1397"/>
      <c r="IE57" s="1397"/>
      <c r="IF57" s="1397"/>
      <c r="IG57" s="1397"/>
      <c r="IH57" s="1397"/>
      <c r="II57" s="1397"/>
      <c r="IJ57" s="1397"/>
      <c r="IK57" s="1397"/>
    </row>
    <row r="58" spans="1:245" ht="12">
      <c r="A58" s="1397"/>
      <c r="B58" s="1401"/>
      <c r="C58" s="1402"/>
      <c r="D58" s="2998"/>
      <c r="E58" s="3338">
        <v>1989</v>
      </c>
      <c r="F58" s="1348">
        <v>1990</v>
      </c>
      <c r="G58" s="1349">
        <v>1991</v>
      </c>
      <c r="H58" s="1349">
        <v>1992</v>
      </c>
      <c r="I58" s="1349">
        <v>1993</v>
      </c>
      <c r="J58" s="1349">
        <v>1994</v>
      </c>
      <c r="K58" s="1349">
        <v>1995</v>
      </c>
      <c r="L58" s="1349">
        <v>1996</v>
      </c>
      <c r="M58" s="1349">
        <v>1997</v>
      </c>
      <c r="N58" s="1349">
        <v>1998</v>
      </c>
      <c r="O58" s="1350">
        <v>1999</v>
      </c>
      <c r="P58" s="1350">
        <v>2000</v>
      </c>
      <c r="Q58" s="1350">
        <v>2001</v>
      </c>
      <c r="R58" s="1350">
        <v>2002</v>
      </c>
      <c r="S58" s="1350">
        <v>2003</v>
      </c>
      <c r="T58" s="1350">
        <v>2004</v>
      </c>
      <c r="U58" s="1350">
        <v>2005</v>
      </c>
      <c r="V58" s="1350">
        <v>2006</v>
      </c>
      <c r="W58" s="1350">
        <v>2007</v>
      </c>
      <c r="X58" s="1350">
        <v>2008</v>
      </c>
      <c r="Y58" s="1350">
        <v>2009</v>
      </c>
      <c r="Z58" s="1350">
        <v>2010</v>
      </c>
      <c r="AA58" s="1350">
        <v>2011</v>
      </c>
      <c r="AB58" s="1350">
        <v>2012</v>
      </c>
      <c r="AC58" s="1350">
        <v>2013</v>
      </c>
      <c r="AD58" s="1351">
        <v>2014</v>
      </c>
      <c r="AE58" s="1350">
        <v>2015</v>
      </c>
      <c r="AF58" s="1352">
        <v>2016</v>
      </c>
      <c r="AG58" s="1350">
        <v>2017</v>
      </c>
      <c r="AH58" s="1352">
        <v>2018</v>
      </c>
      <c r="AI58" s="1350">
        <v>2019</v>
      </c>
      <c r="AJ58" s="3008"/>
      <c r="AK58" s="1402"/>
      <c r="AL58" s="1402"/>
      <c r="AM58" s="1397"/>
      <c r="AN58" s="1397"/>
      <c r="AO58" s="3390"/>
      <c r="AP58" s="3390"/>
      <c r="AQ58" s="1339"/>
      <c r="AR58" s="1339"/>
      <c r="AS58" s="1397"/>
      <c r="AT58" s="1397"/>
      <c r="AU58" s="1397"/>
      <c r="AV58" s="1397"/>
      <c r="AW58" s="1397"/>
      <c r="AX58" s="1397"/>
      <c r="AY58" s="1397"/>
      <c r="AZ58" s="1397"/>
      <c r="BA58" s="1397"/>
      <c r="BB58" s="1397"/>
      <c r="BC58" s="1397"/>
      <c r="BD58" s="1397"/>
      <c r="BE58" s="1397"/>
      <c r="BF58" s="1397"/>
      <c r="BG58" s="1397"/>
      <c r="BH58" s="1397"/>
      <c r="BI58" s="1397"/>
      <c r="BJ58" s="1397"/>
      <c r="BK58" s="1397"/>
      <c r="BL58" s="1397"/>
      <c r="BM58" s="1397"/>
      <c r="BN58" s="1397"/>
      <c r="BO58" s="1397"/>
      <c r="BP58" s="1397"/>
      <c r="BQ58" s="1397"/>
      <c r="BR58" s="1397"/>
      <c r="BS58" s="1397"/>
      <c r="BT58" s="1397"/>
      <c r="BU58" s="1397"/>
      <c r="BV58" s="1397"/>
      <c r="BW58" s="1397"/>
      <c r="BX58" s="1397"/>
      <c r="BY58" s="1397"/>
      <c r="BZ58" s="1397"/>
      <c r="CA58" s="1397"/>
      <c r="CB58" s="1397"/>
      <c r="CC58" s="1397"/>
      <c r="CD58" s="1397"/>
      <c r="CE58" s="1397"/>
      <c r="CF58" s="1397"/>
      <c r="CG58" s="1397"/>
      <c r="CH58" s="1397"/>
      <c r="CI58" s="1397"/>
      <c r="CJ58" s="1397"/>
      <c r="CK58" s="1397"/>
      <c r="CL58" s="1397"/>
      <c r="CM58" s="1397"/>
      <c r="CN58" s="1397"/>
      <c r="CO58" s="1397"/>
      <c r="CP58" s="1397"/>
      <c r="CQ58" s="1397"/>
      <c r="CR58" s="1397"/>
      <c r="CS58" s="1397"/>
      <c r="CT58" s="1397"/>
      <c r="CU58" s="1397"/>
      <c r="CV58" s="1397"/>
      <c r="CW58" s="1397"/>
      <c r="CX58" s="1397"/>
      <c r="CY58" s="1397"/>
      <c r="CZ58" s="1397"/>
      <c r="DA58" s="1397"/>
      <c r="DB58" s="1397"/>
      <c r="DC58" s="1397"/>
      <c r="DD58" s="1397"/>
      <c r="DE58" s="1397"/>
      <c r="DF58" s="1397"/>
      <c r="DG58" s="1397"/>
      <c r="DH58" s="1397"/>
      <c r="DI58" s="1397"/>
      <c r="DJ58" s="1397"/>
      <c r="DK58" s="1397"/>
      <c r="DL58" s="1397"/>
      <c r="DM58" s="1397"/>
      <c r="DN58" s="1397"/>
      <c r="DO58" s="1397"/>
      <c r="DP58" s="1397"/>
      <c r="DQ58" s="1397"/>
      <c r="DR58" s="1397"/>
      <c r="DS58" s="1397"/>
      <c r="DT58" s="1397"/>
      <c r="DU58" s="1397"/>
      <c r="DV58" s="1397"/>
      <c r="DW58" s="1397"/>
      <c r="DX58" s="1397"/>
      <c r="DY58" s="1397"/>
      <c r="DZ58" s="1397"/>
      <c r="EA58" s="1397"/>
      <c r="EB58" s="1397"/>
      <c r="EC58" s="1397"/>
      <c r="ED58" s="1397"/>
      <c r="EE58" s="1397"/>
      <c r="EF58" s="1397"/>
      <c r="EG58" s="1397"/>
      <c r="EH58" s="1397"/>
      <c r="EI58" s="1397"/>
      <c r="EJ58" s="1397"/>
      <c r="EK58" s="1397"/>
      <c r="EL58" s="1397"/>
      <c r="EM58" s="1397"/>
      <c r="EN58" s="1397"/>
      <c r="EO58" s="1397"/>
      <c r="EP58" s="1397"/>
      <c r="EQ58" s="1397"/>
      <c r="ER58" s="1397"/>
      <c r="ES58" s="1397"/>
      <c r="ET58" s="1397"/>
      <c r="EU58" s="1397"/>
      <c r="EV58" s="1397"/>
      <c r="EW58" s="1397"/>
      <c r="EX58" s="1397"/>
      <c r="EY58" s="1397"/>
      <c r="EZ58" s="1397"/>
      <c r="FA58" s="1397"/>
      <c r="FB58" s="1397"/>
      <c r="FC58" s="1397"/>
      <c r="FD58" s="1397"/>
      <c r="FE58" s="1397"/>
      <c r="FF58" s="1397"/>
      <c r="FG58" s="1397"/>
      <c r="FH58" s="1397"/>
      <c r="FI58" s="1397"/>
      <c r="FJ58" s="1397"/>
      <c r="FK58" s="1397"/>
      <c r="FL58" s="1397"/>
      <c r="FM58" s="1397"/>
      <c r="FN58" s="1397"/>
      <c r="FO58" s="1397"/>
      <c r="FP58" s="1397"/>
      <c r="FQ58" s="1397"/>
      <c r="FR58" s="1397"/>
      <c r="FS58" s="1397"/>
      <c r="FT58" s="1397"/>
      <c r="FU58" s="1397"/>
      <c r="FV58" s="1397"/>
      <c r="FW58" s="1397"/>
      <c r="FX58" s="1397"/>
      <c r="FY58" s="1397"/>
      <c r="FZ58" s="1397"/>
      <c r="GA58" s="1397"/>
      <c r="GB58" s="1397"/>
      <c r="GC58" s="1397"/>
      <c r="GD58" s="1397"/>
      <c r="GE58" s="1397"/>
      <c r="GF58" s="1397"/>
      <c r="GG58" s="1397"/>
      <c r="GH58" s="1397"/>
      <c r="GI58" s="1397"/>
      <c r="GJ58" s="1397"/>
      <c r="GK58" s="1397"/>
      <c r="GL58" s="1397"/>
      <c r="GM58" s="1397"/>
      <c r="GN58" s="1397"/>
      <c r="GO58" s="1397"/>
      <c r="GP58" s="1397"/>
      <c r="GQ58" s="1397"/>
      <c r="GR58" s="1397"/>
      <c r="GS58" s="1397"/>
      <c r="GT58" s="1397"/>
      <c r="GU58" s="1397"/>
      <c r="GV58" s="1397"/>
      <c r="GW58" s="1397"/>
      <c r="GX58" s="1397"/>
      <c r="GY58" s="1397"/>
      <c r="GZ58" s="1397"/>
      <c r="HA58" s="1397"/>
      <c r="HB58" s="1397"/>
      <c r="HC58" s="1397"/>
      <c r="HD58" s="1397"/>
      <c r="HE58" s="1397"/>
      <c r="HF58" s="1397"/>
      <c r="HG58" s="1397"/>
      <c r="HH58" s="1397"/>
      <c r="HI58" s="1397"/>
      <c r="HJ58" s="1397"/>
      <c r="HK58" s="1397"/>
      <c r="HL58" s="1397"/>
      <c r="HM58" s="1397"/>
      <c r="HN58" s="1397"/>
      <c r="HO58" s="1397"/>
      <c r="HP58" s="1397"/>
      <c r="HQ58" s="1397"/>
      <c r="HR58" s="1397"/>
      <c r="HS58" s="1397"/>
      <c r="HT58" s="1397"/>
      <c r="HU58" s="1397"/>
      <c r="HV58" s="1397"/>
      <c r="HW58" s="1397"/>
      <c r="HX58" s="1397"/>
      <c r="HY58" s="1397"/>
      <c r="HZ58" s="1397"/>
      <c r="IA58" s="1397"/>
      <c r="IB58" s="1397"/>
      <c r="IC58" s="1397"/>
      <c r="ID58" s="1397"/>
      <c r="IE58" s="1397"/>
      <c r="IF58" s="1397"/>
      <c r="IG58" s="1397"/>
      <c r="IH58" s="1397"/>
      <c r="II58" s="1397"/>
      <c r="IJ58" s="1397"/>
      <c r="IK58" s="1397"/>
    </row>
    <row r="59" spans="1:245" ht="12.75" thickBot="1">
      <c r="B59" s="1353"/>
      <c r="C59" s="1403"/>
      <c r="D59" s="1424"/>
      <c r="E59" s="3352" t="s">
        <v>1206</v>
      </c>
      <c r="F59" s="1356" t="s">
        <v>1207</v>
      </c>
      <c r="G59" s="1356" t="s">
        <v>1208</v>
      </c>
      <c r="H59" s="1356" t="s">
        <v>1209</v>
      </c>
      <c r="I59" s="1356" t="s">
        <v>1210</v>
      </c>
      <c r="J59" s="1356" t="s">
        <v>1211</v>
      </c>
      <c r="K59" s="1356" t="s">
        <v>1212</v>
      </c>
      <c r="L59" s="1356" t="s">
        <v>1213</v>
      </c>
      <c r="M59" s="1356" t="s">
        <v>1214</v>
      </c>
      <c r="N59" s="1356" t="s">
        <v>1215</v>
      </c>
      <c r="O59" s="1357" t="s">
        <v>1216</v>
      </c>
      <c r="P59" s="1358" t="s">
        <v>1217</v>
      </c>
      <c r="Q59" s="1359" t="s">
        <v>1218</v>
      </c>
      <c r="R59" s="1359" t="s">
        <v>1219</v>
      </c>
      <c r="S59" s="1360" t="s">
        <v>1220</v>
      </c>
      <c r="T59" s="1359" t="s">
        <v>1221</v>
      </c>
      <c r="U59" s="1359" t="s">
        <v>1222</v>
      </c>
      <c r="V59" s="1360" t="s">
        <v>1223</v>
      </c>
      <c r="W59" s="1359" t="s">
        <v>1224</v>
      </c>
      <c r="X59" s="1359" t="s">
        <v>1225</v>
      </c>
      <c r="Y59" s="1359" t="s">
        <v>1226</v>
      </c>
      <c r="Z59" s="1356" t="s">
        <v>1227</v>
      </c>
      <c r="AA59" s="1359" t="s">
        <v>1228</v>
      </c>
      <c r="AB59" s="1359" t="s">
        <v>1229</v>
      </c>
      <c r="AC59" s="1359" t="s">
        <v>1230</v>
      </c>
      <c r="AD59" s="1362" t="s">
        <v>1231</v>
      </c>
      <c r="AE59" s="1359" t="s">
        <v>1232</v>
      </c>
      <c r="AF59" s="1360" t="s">
        <v>1233</v>
      </c>
      <c r="AG59" s="1359" t="s">
        <v>1234</v>
      </c>
      <c r="AH59" s="1360" t="s">
        <v>1351</v>
      </c>
      <c r="AI59" s="1636" t="s">
        <v>2225</v>
      </c>
      <c r="AJ59" s="3009"/>
      <c r="AK59" s="1339"/>
      <c r="AL59" s="1339"/>
      <c r="AO59" s="1417"/>
      <c r="AP59" s="1417"/>
      <c r="AQ59" s="1339"/>
      <c r="AR59" s="1339"/>
    </row>
    <row r="60" spans="1:245" ht="12">
      <c r="B60" s="3819" t="s">
        <v>1332</v>
      </c>
      <c r="C60" s="1404" t="s">
        <v>1333</v>
      </c>
      <c r="D60" s="1840" t="s">
        <v>1237</v>
      </c>
      <c r="E60" s="3763">
        <f t="shared" ref="E60:AI60" si="52">E133/1000</f>
        <v>427.36925703083068</v>
      </c>
      <c r="F60" s="3763">
        <f t="shared" si="52"/>
        <v>463.0697232044966</v>
      </c>
      <c r="G60" s="3763">
        <f t="shared" si="52"/>
        <v>487.4543009663052</v>
      </c>
      <c r="H60" s="3763">
        <f t="shared" si="52"/>
        <v>496.79533764786544</v>
      </c>
      <c r="I60" s="3763">
        <f t="shared" si="52"/>
        <v>495.02933368969445</v>
      </c>
      <c r="J60" s="3763">
        <f t="shared" si="52"/>
        <v>502.75120000000004</v>
      </c>
      <c r="K60" s="3763">
        <f t="shared" si="52"/>
        <v>516.20169999999996</v>
      </c>
      <c r="L60" s="3763">
        <f t="shared" si="52"/>
        <v>528.84249999999997</v>
      </c>
      <c r="M60" s="3763">
        <f t="shared" si="52"/>
        <v>533.39340000000004</v>
      </c>
      <c r="N60" s="3763">
        <f t="shared" si="52"/>
        <v>526.00400000000002</v>
      </c>
      <c r="O60" s="3763">
        <f t="shared" si="52"/>
        <v>521.92380000000003</v>
      </c>
      <c r="P60" s="3763">
        <f t="shared" si="52"/>
        <v>528.44659999999999</v>
      </c>
      <c r="Q60" s="3763">
        <f t="shared" si="52"/>
        <v>519.18909999999994</v>
      </c>
      <c r="R60" s="3763">
        <f t="shared" si="52"/>
        <v>514.85450000000003</v>
      </c>
      <c r="S60" s="3763">
        <f t="shared" si="52"/>
        <v>517.71950000000004</v>
      </c>
      <c r="T60" s="3763">
        <f t="shared" si="52"/>
        <v>521.34849999999994</v>
      </c>
      <c r="U60" s="3763">
        <f t="shared" si="52"/>
        <v>525.64269999999999</v>
      </c>
      <c r="V60" s="3763">
        <f t="shared" si="52"/>
        <v>529.0335</v>
      </c>
      <c r="W60" s="3763">
        <f t="shared" si="52"/>
        <v>530.92290000000003</v>
      </c>
      <c r="X60" s="3763">
        <f t="shared" si="52"/>
        <v>509.48200000000003</v>
      </c>
      <c r="Y60" s="3763">
        <f t="shared" si="52"/>
        <v>491.95699999999999</v>
      </c>
      <c r="Z60" s="3763">
        <f t="shared" si="52"/>
        <v>499.4289</v>
      </c>
      <c r="AA60" s="3763">
        <f t="shared" si="52"/>
        <v>494.04250000000002</v>
      </c>
      <c r="AB60" s="3763">
        <f t="shared" si="52"/>
        <v>494.3698</v>
      </c>
      <c r="AC60" s="3763">
        <f t="shared" si="52"/>
        <v>507.2552</v>
      </c>
      <c r="AD60" s="1405">
        <f t="shared" si="52"/>
        <v>518.23519999999996</v>
      </c>
      <c r="AE60" s="1405">
        <f t="shared" si="52"/>
        <v>532.78599999999994</v>
      </c>
      <c r="AF60" s="1405">
        <f t="shared" si="52"/>
        <v>536.85080000000005</v>
      </c>
      <c r="AG60" s="1405">
        <f t="shared" si="52"/>
        <v>547.58600000000001</v>
      </c>
      <c r="AH60" s="1405">
        <f t="shared" si="52"/>
        <v>548.36699999999996</v>
      </c>
      <c r="AI60" s="3696">
        <f t="shared" si="52"/>
        <v>552.55880000000002</v>
      </c>
      <c r="AJ60" s="3010" t="s">
        <v>1601</v>
      </c>
      <c r="AL60" s="1341" t="s">
        <v>1602</v>
      </c>
    </row>
    <row r="61" spans="1:245" ht="12">
      <c r="B61" s="3815"/>
      <c r="C61" s="725" t="s">
        <v>1238</v>
      </c>
      <c r="D61" s="1831" t="s">
        <v>1239</v>
      </c>
      <c r="E61" s="3341" t="s">
        <v>996</v>
      </c>
      <c r="F61" s="3333">
        <f>ROUND((F60-E60)/E60*100,1)</f>
        <v>8.4</v>
      </c>
      <c r="G61" s="3140">
        <f>ROUND((G60-F60)/F60*100,1)</f>
        <v>5.3</v>
      </c>
      <c r="H61" s="3140">
        <f t="shared" ref="H61:AC61" si="53">ROUND((H60-G60)/G60*100,1)</f>
        <v>1.9</v>
      </c>
      <c r="I61" s="3140">
        <f t="shared" si="53"/>
        <v>-0.4</v>
      </c>
      <c r="J61" s="3140">
        <f t="shared" si="53"/>
        <v>1.6</v>
      </c>
      <c r="K61" s="3140">
        <f t="shared" si="53"/>
        <v>2.7</v>
      </c>
      <c r="L61" s="3140">
        <f t="shared" si="53"/>
        <v>2.4</v>
      </c>
      <c r="M61" s="3140">
        <f t="shared" si="53"/>
        <v>0.9</v>
      </c>
      <c r="N61" s="3140">
        <f t="shared" si="53"/>
        <v>-1.4</v>
      </c>
      <c r="O61" s="3140">
        <f t="shared" si="53"/>
        <v>-0.8</v>
      </c>
      <c r="P61" s="3140">
        <f t="shared" si="53"/>
        <v>1.2</v>
      </c>
      <c r="Q61" s="3140">
        <f t="shared" si="53"/>
        <v>-1.8</v>
      </c>
      <c r="R61" s="3140">
        <f t="shared" si="53"/>
        <v>-0.8</v>
      </c>
      <c r="S61" s="3140">
        <f t="shared" si="53"/>
        <v>0.6</v>
      </c>
      <c r="T61" s="3140">
        <f t="shared" si="53"/>
        <v>0.7</v>
      </c>
      <c r="U61" s="3140">
        <f t="shared" si="53"/>
        <v>0.8</v>
      </c>
      <c r="V61" s="3140">
        <f t="shared" si="53"/>
        <v>0.6</v>
      </c>
      <c r="W61" s="3140">
        <f t="shared" si="53"/>
        <v>0.4</v>
      </c>
      <c r="X61" s="3140">
        <f t="shared" si="53"/>
        <v>-4</v>
      </c>
      <c r="Y61" s="3140">
        <f t="shared" si="53"/>
        <v>-3.4</v>
      </c>
      <c r="Z61" s="3140">
        <f t="shared" si="53"/>
        <v>1.5</v>
      </c>
      <c r="AA61" s="3140">
        <f t="shared" si="53"/>
        <v>-1.1000000000000001</v>
      </c>
      <c r="AB61" s="3140">
        <f t="shared" si="53"/>
        <v>0.1</v>
      </c>
      <c r="AC61" s="3140">
        <f t="shared" si="53"/>
        <v>2.6</v>
      </c>
      <c r="AD61" s="3140">
        <f t="shared" ref="AD61:AI61" si="54">ROUND((AD60-AC60)/AC60*100,1)</f>
        <v>2.2000000000000002</v>
      </c>
      <c r="AE61" s="3140">
        <f t="shared" si="54"/>
        <v>2.8</v>
      </c>
      <c r="AF61" s="3140">
        <f t="shared" si="54"/>
        <v>0.8</v>
      </c>
      <c r="AG61" s="3140">
        <f t="shared" si="54"/>
        <v>2</v>
      </c>
      <c r="AH61" s="3140">
        <f t="shared" si="54"/>
        <v>0.1</v>
      </c>
      <c r="AI61" s="3141">
        <f t="shared" si="54"/>
        <v>0.8</v>
      </c>
      <c r="AJ61" s="2998" t="s">
        <v>2368</v>
      </c>
    </row>
    <row r="62" spans="1:245" ht="12">
      <c r="B62" s="3815"/>
      <c r="C62" s="725" t="s">
        <v>1333</v>
      </c>
      <c r="D62" s="1829" t="s">
        <v>1241</v>
      </c>
      <c r="E62" s="3764">
        <f t="shared" ref="E62:AI62" si="55">E135/1000</f>
        <v>389.77903288163753</v>
      </c>
      <c r="F62" s="1405">
        <f t="shared" si="55"/>
        <v>411.80095745465519</v>
      </c>
      <c r="G62" s="1405">
        <f t="shared" si="55"/>
        <v>421.71681988065836</v>
      </c>
      <c r="H62" s="1405">
        <f t="shared" si="55"/>
        <v>423.96683324888926</v>
      </c>
      <c r="I62" s="1405">
        <f t="shared" si="55"/>
        <v>420.170367038417</v>
      </c>
      <c r="J62" s="1405">
        <f t="shared" si="55"/>
        <v>426.88909999999998</v>
      </c>
      <c r="K62" s="1405">
        <f t="shared" si="55"/>
        <v>440.9742</v>
      </c>
      <c r="L62" s="1405">
        <f t="shared" si="55"/>
        <v>453.65309999999999</v>
      </c>
      <c r="M62" s="1405">
        <f t="shared" si="55"/>
        <v>453.7946</v>
      </c>
      <c r="N62" s="1405">
        <f t="shared" si="55"/>
        <v>449.78640000000001</v>
      </c>
      <c r="O62" s="1405">
        <f t="shared" si="55"/>
        <v>452.88459999999998</v>
      </c>
      <c r="P62" s="1405">
        <f t="shared" si="55"/>
        <v>464.18259999999998</v>
      </c>
      <c r="Q62" s="1405">
        <f t="shared" si="55"/>
        <v>461.74720000000002</v>
      </c>
      <c r="R62" s="1405">
        <f t="shared" si="55"/>
        <v>465.84609999999998</v>
      </c>
      <c r="S62" s="1405">
        <f t="shared" si="55"/>
        <v>474.93049999999999</v>
      </c>
      <c r="T62" s="1405">
        <f t="shared" si="55"/>
        <v>482.96199999999999</v>
      </c>
      <c r="U62" s="1405">
        <f t="shared" si="55"/>
        <v>492.52609999999999</v>
      </c>
      <c r="V62" s="1405">
        <f t="shared" si="55"/>
        <v>499.43340000000001</v>
      </c>
      <c r="W62" s="1405">
        <f t="shared" si="55"/>
        <v>505.42909999999995</v>
      </c>
      <c r="X62" s="1405">
        <f t="shared" si="55"/>
        <v>488.07470000000001</v>
      </c>
      <c r="Y62" s="1405">
        <f t="shared" si="55"/>
        <v>477.4316</v>
      </c>
      <c r="Z62" s="1405">
        <f t="shared" si="55"/>
        <v>493.02969999999999</v>
      </c>
      <c r="AA62" s="1405">
        <f t="shared" si="55"/>
        <v>495.2801</v>
      </c>
      <c r="AB62" s="1405">
        <f t="shared" si="55"/>
        <v>499.32390000000004</v>
      </c>
      <c r="AC62" s="1405">
        <f t="shared" si="55"/>
        <v>512.53470000000004</v>
      </c>
      <c r="AD62" s="1405">
        <f t="shared" si="55"/>
        <v>510.70400000000001</v>
      </c>
      <c r="AE62" s="1405">
        <f t="shared" si="55"/>
        <v>517.22329999999999</v>
      </c>
      <c r="AF62" s="1405">
        <f t="shared" si="55"/>
        <v>522.00040000000001</v>
      </c>
      <c r="AG62" s="1405">
        <f t="shared" si="55"/>
        <v>532.0204</v>
      </c>
      <c r="AH62" s="1405">
        <f t="shared" si="55"/>
        <v>533.66790000000003</v>
      </c>
      <c r="AI62" s="3765">
        <f t="shared" si="55"/>
        <v>533.58730000000003</v>
      </c>
      <c r="AJ62" s="2998"/>
    </row>
    <row r="63" spans="1:245" ht="12">
      <c r="B63" s="3815"/>
      <c r="C63" s="1366" t="s">
        <v>1334</v>
      </c>
      <c r="D63" s="1831" t="s">
        <v>1239</v>
      </c>
      <c r="E63" s="3341" t="s">
        <v>996</v>
      </c>
      <c r="F63" s="3333">
        <f>ROUND((F62-E62)/E62*100,1)</f>
        <v>5.6</v>
      </c>
      <c r="G63" s="3140">
        <f>ROUND((G62-F62)/F62*100,1)</f>
        <v>2.4</v>
      </c>
      <c r="H63" s="3140">
        <f t="shared" ref="H63:AC63" si="56">ROUND((H62-G62)/G62*100,1)</f>
        <v>0.5</v>
      </c>
      <c r="I63" s="3140">
        <f t="shared" si="56"/>
        <v>-0.9</v>
      </c>
      <c r="J63" s="3140">
        <f t="shared" si="56"/>
        <v>1.6</v>
      </c>
      <c r="K63" s="3140">
        <f t="shared" si="56"/>
        <v>3.3</v>
      </c>
      <c r="L63" s="3140">
        <f t="shared" si="56"/>
        <v>2.9</v>
      </c>
      <c r="M63" s="3140">
        <f t="shared" si="56"/>
        <v>0</v>
      </c>
      <c r="N63" s="3140">
        <f t="shared" si="56"/>
        <v>-0.9</v>
      </c>
      <c r="O63" s="3140">
        <f t="shared" si="56"/>
        <v>0.7</v>
      </c>
      <c r="P63" s="3140">
        <f t="shared" si="56"/>
        <v>2.5</v>
      </c>
      <c r="Q63" s="3140">
        <f t="shared" si="56"/>
        <v>-0.5</v>
      </c>
      <c r="R63" s="3140">
        <f t="shared" si="56"/>
        <v>0.9</v>
      </c>
      <c r="S63" s="3140">
        <f t="shared" si="56"/>
        <v>2</v>
      </c>
      <c r="T63" s="3140">
        <f t="shared" si="56"/>
        <v>1.7</v>
      </c>
      <c r="U63" s="3140">
        <f t="shared" si="56"/>
        <v>2</v>
      </c>
      <c r="V63" s="3140">
        <f t="shared" si="56"/>
        <v>1.4</v>
      </c>
      <c r="W63" s="3140">
        <f t="shared" si="56"/>
        <v>1.2</v>
      </c>
      <c r="X63" s="3140">
        <f t="shared" si="56"/>
        <v>-3.4</v>
      </c>
      <c r="Y63" s="3140">
        <f t="shared" si="56"/>
        <v>-2.2000000000000002</v>
      </c>
      <c r="Z63" s="3140">
        <f t="shared" si="56"/>
        <v>3.3</v>
      </c>
      <c r="AA63" s="3140">
        <f t="shared" si="56"/>
        <v>0.5</v>
      </c>
      <c r="AB63" s="3140">
        <f t="shared" si="56"/>
        <v>0.8</v>
      </c>
      <c r="AC63" s="3140">
        <f t="shared" si="56"/>
        <v>2.6</v>
      </c>
      <c r="AD63" s="3140">
        <f t="shared" ref="AD63:AI63" si="57">ROUND((AD62-AC62)/AC62*100,1)</f>
        <v>-0.4</v>
      </c>
      <c r="AE63" s="3140">
        <f t="shared" si="57"/>
        <v>1.3</v>
      </c>
      <c r="AF63" s="3140">
        <f t="shared" si="57"/>
        <v>0.9</v>
      </c>
      <c r="AG63" s="3140">
        <f t="shared" si="57"/>
        <v>1.9</v>
      </c>
      <c r="AH63" s="3140">
        <f t="shared" si="57"/>
        <v>0.3</v>
      </c>
      <c r="AI63" s="3141">
        <f t="shared" si="57"/>
        <v>0</v>
      </c>
      <c r="AJ63" s="3011" t="s">
        <v>2338</v>
      </c>
    </row>
    <row r="64" spans="1:245" ht="12">
      <c r="B64" s="3815"/>
      <c r="C64" s="725" t="s">
        <v>1333</v>
      </c>
      <c r="D64" s="1830" t="s">
        <v>1241</v>
      </c>
      <c r="E64" s="3766">
        <f t="shared" ref="E64:AD64" si="58">E137/1000</f>
        <v>419.29244014362462</v>
      </c>
      <c r="F64" s="3767">
        <f t="shared" si="58"/>
        <v>443.87932392560634</v>
      </c>
      <c r="G64" s="3767">
        <f t="shared" si="58"/>
        <v>451.34493115950539</v>
      </c>
      <c r="H64" s="3767">
        <f t="shared" si="58"/>
        <v>454.84839862881887</v>
      </c>
      <c r="I64" s="3767">
        <f t="shared" si="58"/>
        <v>452.00905341212541</v>
      </c>
      <c r="J64" s="3767">
        <f t="shared" si="58"/>
        <v>457.89529999999996</v>
      </c>
      <c r="K64" s="3767">
        <f t="shared" si="58"/>
        <v>466.52620000000002</v>
      </c>
      <c r="L64" s="3767">
        <f t="shared" si="58"/>
        <v>477.40440000000001</v>
      </c>
      <c r="M64" s="3767">
        <f t="shared" si="58"/>
        <v>477.4486</v>
      </c>
      <c r="N64" s="3767">
        <f t="shared" si="58"/>
        <v>470.3338</v>
      </c>
      <c r="O64" s="3767">
        <f t="shared" si="58"/>
        <v>471.10879999999997</v>
      </c>
      <c r="P64" s="3767">
        <f t="shared" si="58"/>
        <v>479.71690000000001</v>
      </c>
      <c r="Q64" s="3767">
        <f t="shared" si="58"/>
        <v>478.47320000000002</v>
      </c>
      <c r="R64" s="3767">
        <f t="shared" si="58"/>
        <v>482.0317</v>
      </c>
      <c r="S64" s="3767">
        <f t="shared" si="58"/>
        <v>491.44549999999998</v>
      </c>
      <c r="T64" s="3767">
        <f t="shared" si="58"/>
        <v>497.50850000000003</v>
      </c>
      <c r="U64" s="3767">
        <f t="shared" si="58"/>
        <v>507.23090000000002</v>
      </c>
      <c r="V64" s="3767">
        <f t="shared" si="58"/>
        <v>516.06899999999996</v>
      </c>
      <c r="W64" s="3767">
        <f t="shared" si="58"/>
        <v>526.35289999999998</v>
      </c>
      <c r="X64" s="3767">
        <f t="shared" si="58"/>
        <v>507.02519999999998</v>
      </c>
      <c r="Y64" s="3767">
        <f t="shared" si="58"/>
        <v>500.4049</v>
      </c>
      <c r="Z64" s="3767">
        <f t="shared" si="58"/>
        <v>527.75959999999998</v>
      </c>
      <c r="AA64" s="3767">
        <f t="shared" si="58"/>
        <v>530.48</v>
      </c>
      <c r="AB64" s="3767">
        <f t="shared" si="58"/>
        <v>527.91300000000001</v>
      </c>
      <c r="AC64" s="3767">
        <f t="shared" si="58"/>
        <v>541.80290000000002</v>
      </c>
      <c r="AD64" s="3767">
        <f t="shared" si="58"/>
        <v>534.55909999999994</v>
      </c>
      <c r="AE64" s="3236" t="s">
        <v>1240</v>
      </c>
      <c r="AF64" s="3236" t="s">
        <v>1240</v>
      </c>
      <c r="AG64" s="3236" t="s">
        <v>1240</v>
      </c>
      <c r="AH64" s="3237" t="s">
        <v>242</v>
      </c>
      <c r="AI64" s="3237" t="s">
        <v>242</v>
      </c>
      <c r="AJ64" s="3018"/>
    </row>
    <row r="65" spans="1:245" ht="12">
      <c r="B65" s="3816"/>
      <c r="C65" s="1369" t="s">
        <v>1243</v>
      </c>
      <c r="D65" s="1831" t="s">
        <v>1239</v>
      </c>
      <c r="E65" s="3341" t="s">
        <v>996</v>
      </c>
      <c r="F65" s="3333">
        <f>ROUND((F64-E64)/E64*100,1)</f>
        <v>5.9</v>
      </c>
      <c r="G65" s="3140">
        <f>ROUND((G64-F64)/F64*100,1)</f>
        <v>1.7</v>
      </c>
      <c r="H65" s="3140">
        <f>ROUND((H64-G64)/G64*100,1)</f>
        <v>0.8</v>
      </c>
      <c r="I65" s="3140">
        <f>ROUND((I64-H64)/H64*100,1)</f>
        <v>-0.6</v>
      </c>
      <c r="J65" s="3140">
        <f>ROUND((J64-I64)/I64*100,1)</f>
        <v>1.3</v>
      </c>
      <c r="K65" s="3140">
        <f t="shared" ref="K65:AD65" si="59">ROUND((K64-J64)/J64*100,1)</f>
        <v>1.9</v>
      </c>
      <c r="L65" s="3140">
        <f t="shared" si="59"/>
        <v>2.2999999999999998</v>
      </c>
      <c r="M65" s="3140">
        <f t="shared" si="59"/>
        <v>0</v>
      </c>
      <c r="N65" s="3140">
        <f t="shared" si="59"/>
        <v>-1.5</v>
      </c>
      <c r="O65" s="3140">
        <f t="shared" si="59"/>
        <v>0.2</v>
      </c>
      <c r="P65" s="3140">
        <f t="shared" si="59"/>
        <v>1.8</v>
      </c>
      <c r="Q65" s="3140">
        <f t="shared" si="59"/>
        <v>-0.3</v>
      </c>
      <c r="R65" s="3140">
        <f t="shared" si="59"/>
        <v>0.7</v>
      </c>
      <c r="S65" s="3140">
        <f t="shared" si="59"/>
        <v>2</v>
      </c>
      <c r="T65" s="3140">
        <f t="shared" si="59"/>
        <v>1.2</v>
      </c>
      <c r="U65" s="3140">
        <f t="shared" si="59"/>
        <v>2</v>
      </c>
      <c r="V65" s="3140">
        <f t="shared" si="59"/>
        <v>1.7</v>
      </c>
      <c r="W65" s="3140">
        <f t="shared" si="59"/>
        <v>2</v>
      </c>
      <c r="X65" s="3140">
        <f t="shared" si="59"/>
        <v>-3.7</v>
      </c>
      <c r="Y65" s="3140">
        <f t="shared" si="59"/>
        <v>-1.3</v>
      </c>
      <c r="Z65" s="3140">
        <f t="shared" si="59"/>
        <v>5.5</v>
      </c>
      <c r="AA65" s="3140">
        <f t="shared" si="59"/>
        <v>0.5</v>
      </c>
      <c r="AB65" s="3140">
        <f t="shared" si="59"/>
        <v>-0.5</v>
      </c>
      <c r="AC65" s="3140">
        <f t="shared" si="59"/>
        <v>2.6</v>
      </c>
      <c r="AD65" s="3140">
        <f t="shared" si="59"/>
        <v>-1.3</v>
      </c>
      <c r="AE65" s="3238" t="s">
        <v>1240</v>
      </c>
      <c r="AF65" s="3238" t="s">
        <v>1240</v>
      </c>
      <c r="AG65" s="3238" t="s">
        <v>1240</v>
      </c>
      <c r="AH65" s="3239" t="s">
        <v>242</v>
      </c>
      <c r="AI65" s="3239" t="s">
        <v>242</v>
      </c>
      <c r="AJ65" s="3033"/>
    </row>
    <row r="66" spans="1:245" ht="12">
      <c r="B66" s="3815" t="s">
        <v>1244</v>
      </c>
      <c r="C66" s="725" t="s">
        <v>1245</v>
      </c>
      <c r="D66" s="1832" t="s">
        <v>1447</v>
      </c>
      <c r="E66" s="3356">
        <v>103.9</v>
      </c>
      <c r="F66" s="1365">
        <v>109</v>
      </c>
      <c r="G66" s="1365">
        <v>108.3</v>
      </c>
      <c r="H66" s="1365">
        <v>101.9</v>
      </c>
      <c r="I66" s="1365">
        <v>98.1</v>
      </c>
      <c r="J66" s="1365">
        <v>101.2</v>
      </c>
      <c r="K66" s="1365">
        <v>103.3</v>
      </c>
      <c r="L66" s="1365">
        <v>106.8</v>
      </c>
      <c r="M66" s="1365">
        <v>108</v>
      </c>
      <c r="N66" s="1365">
        <v>100.6</v>
      </c>
      <c r="O66" s="1365">
        <v>103.3</v>
      </c>
      <c r="P66" s="1365">
        <v>107.7</v>
      </c>
      <c r="Q66" s="1365">
        <v>97.8</v>
      </c>
      <c r="R66" s="1365">
        <v>100.7</v>
      </c>
      <c r="S66" s="1365">
        <v>103.6</v>
      </c>
      <c r="T66" s="1365">
        <v>107.6</v>
      </c>
      <c r="U66" s="1365">
        <v>109.3</v>
      </c>
      <c r="V66" s="1365">
        <v>114.3</v>
      </c>
      <c r="W66" s="1365">
        <v>117.5</v>
      </c>
      <c r="X66" s="1365">
        <v>102.8</v>
      </c>
      <c r="Y66" s="1365">
        <v>93</v>
      </c>
      <c r="Z66" s="1365">
        <v>101.2</v>
      </c>
      <c r="AA66" s="1365">
        <v>100.5</v>
      </c>
      <c r="AB66" s="1365">
        <v>97.8</v>
      </c>
      <c r="AC66" s="3285">
        <v>101.1</v>
      </c>
      <c r="AD66" s="3285">
        <v>100.5</v>
      </c>
      <c r="AE66" s="3285">
        <v>99.8</v>
      </c>
      <c r="AF66" s="3285">
        <v>100.6</v>
      </c>
      <c r="AG66" s="3285">
        <v>103.5</v>
      </c>
      <c r="AH66" s="3285">
        <v>103.8</v>
      </c>
      <c r="AI66" s="3768">
        <v>99.9</v>
      </c>
      <c r="AJ66" s="3018" t="s">
        <v>1749</v>
      </c>
      <c r="AL66" s="1341" t="s">
        <v>1246</v>
      </c>
    </row>
    <row r="67" spans="1:245" ht="12">
      <c r="B67" s="3815"/>
      <c r="C67" s="725"/>
      <c r="D67" s="1833" t="s">
        <v>1247</v>
      </c>
      <c r="E67" s="3341" t="s">
        <v>996</v>
      </c>
      <c r="F67" s="3333">
        <f>ROUND((F66-E66)/E66*100,1)</f>
        <v>4.9000000000000004</v>
      </c>
      <c r="G67" s="3140">
        <f>ROUND((G66-F66)/F66*100,1)</f>
        <v>-0.6</v>
      </c>
      <c r="H67" s="3140">
        <f t="shared" ref="H67:AD67" si="60">ROUND((H66-G66)/G66*100,1)</f>
        <v>-5.9</v>
      </c>
      <c r="I67" s="3140">
        <f t="shared" si="60"/>
        <v>-3.7</v>
      </c>
      <c r="J67" s="3140">
        <f t="shared" si="60"/>
        <v>3.2</v>
      </c>
      <c r="K67" s="3140">
        <f t="shared" si="60"/>
        <v>2.1</v>
      </c>
      <c r="L67" s="3140">
        <f t="shared" si="60"/>
        <v>3.4</v>
      </c>
      <c r="M67" s="3140">
        <f t="shared" si="60"/>
        <v>1.1000000000000001</v>
      </c>
      <c r="N67" s="3140">
        <f t="shared" si="60"/>
        <v>-6.9</v>
      </c>
      <c r="O67" s="3140">
        <f t="shared" si="60"/>
        <v>2.7</v>
      </c>
      <c r="P67" s="3140">
        <f t="shared" si="60"/>
        <v>4.3</v>
      </c>
      <c r="Q67" s="3140">
        <f t="shared" si="60"/>
        <v>-9.1999999999999993</v>
      </c>
      <c r="R67" s="3140">
        <f t="shared" si="60"/>
        <v>3</v>
      </c>
      <c r="S67" s="3140">
        <f t="shared" si="60"/>
        <v>2.9</v>
      </c>
      <c r="T67" s="3140">
        <f t="shared" si="60"/>
        <v>3.9</v>
      </c>
      <c r="U67" s="3140">
        <f t="shared" si="60"/>
        <v>1.6</v>
      </c>
      <c r="V67" s="3140">
        <f t="shared" si="60"/>
        <v>4.5999999999999996</v>
      </c>
      <c r="W67" s="3140">
        <f t="shared" si="60"/>
        <v>2.8</v>
      </c>
      <c r="X67" s="3140">
        <f t="shared" si="60"/>
        <v>-12.5</v>
      </c>
      <c r="Y67" s="3140">
        <f t="shared" si="60"/>
        <v>-9.5</v>
      </c>
      <c r="Z67" s="3140">
        <f t="shared" si="60"/>
        <v>8.8000000000000007</v>
      </c>
      <c r="AA67" s="3140">
        <f t="shared" si="60"/>
        <v>-0.7</v>
      </c>
      <c r="AB67" s="3140">
        <f t="shared" si="60"/>
        <v>-2.7</v>
      </c>
      <c r="AC67" s="3140">
        <f t="shared" si="60"/>
        <v>3.4</v>
      </c>
      <c r="AD67" s="3140">
        <f t="shared" si="60"/>
        <v>-0.6</v>
      </c>
      <c r="AE67" s="3140">
        <f>ROUND((AE66-AD66)/AD66*100,1)</f>
        <v>-0.7</v>
      </c>
      <c r="AF67" s="3140">
        <f>ROUND((AF66-AE66)/AE66*100,1)</f>
        <v>0.8</v>
      </c>
      <c r="AG67" s="3140">
        <f>ROUND((AG66-AF66)/AF66*100,1)</f>
        <v>2.9</v>
      </c>
      <c r="AH67" s="3140">
        <f>ROUND((AH66-AG66)/AG66*100,1)</f>
        <v>0.3</v>
      </c>
      <c r="AI67" s="3140">
        <f>ROUND((AI66-AH66)/AH66*100,1)</f>
        <v>-3.8</v>
      </c>
      <c r="AJ67" s="3018" t="s">
        <v>34</v>
      </c>
    </row>
    <row r="68" spans="1:245" ht="12">
      <c r="B68" s="3815"/>
      <c r="C68" s="725" t="s">
        <v>1249</v>
      </c>
      <c r="D68" s="1832" t="s">
        <v>1447</v>
      </c>
      <c r="E68" s="3347">
        <v>105.6</v>
      </c>
      <c r="F68" s="3769">
        <v>109.9</v>
      </c>
      <c r="G68" s="3769">
        <v>117.5</v>
      </c>
      <c r="H68" s="3769">
        <v>113.6</v>
      </c>
      <c r="I68" s="3769">
        <v>111.2</v>
      </c>
      <c r="J68" s="3769">
        <v>111.7</v>
      </c>
      <c r="K68" s="3769">
        <v>115.5</v>
      </c>
      <c r="L68" s="3769">
        <v>110.8</v>
      </c>
      <c r="M68" s="3769">
        <v>120.3</v>
      </c>
      <c r="N68" s="3769">
        <v>108.3</v>
      </c>
      <c r="O68" s="3769">
        <v>105.2</v>
      </c>
      <c r="P68" s="3769">
        <v>107.6</v>
      </c>
      <c r="Q68" s="3769">
        <v>101</v>
      </c>
      <c r="R68" s="3769">
        <v>95.4</v>
      </c>
      <c r="S68" s="3769">
        <v>93.7</v>
      </c>
      <c r="T68" s="3769">
        <v>96.5</v>
      </c>
      <c r="U68" s="3769">
        <v>98.9</v>
      </c>
      <c r="V68" s="3769">
        <v>100.6</v>
      </c>
      <c r="W68" s="3769">
        <v>101.3</v>
      </c>
      <c r="X68" s="3769">
        <v>97.4</v>
      </c>
      <c r="Y68" s="1365">
        <v>87.2</v>
      </c>
      <c r="Z68" s="1365">
        <v>85.5</v>
      </c>
      <c r="AA68" s="1365">
        <v>95.8</v>
      </c>
      <c r="AB68" s="1365">
        <v>94.2</v>
      </c>
      <c r="AC68" s="3285">
        <v>90.3</v>
      </c>
      <c r="AD68" s="3304">
        <v>95</v>
      </c>
      <c r="AE68" s="3285">
        <v>95.2</v>
      </c>
      <c r="AF68" s="3285">
        <v>93.9</v>
      </c>
      <c r="AG68" s="3285">
        <v>98.7</v>
      </c>
      <c r="AH68" s="3285">
        <v>98.9</v>
      </c>
      <c r="AI68" s="3219">
        <v>101.8</v>
      </c>
      <c r="AJ68" s="3034" t="s">
        <v>2331</v>
      </c>
    </row>
    <row r="69" spans="1:245" ht="12">
      <c r="A69" s="1406"/>
      <c r="B69" s="3815"/>
      <c r="C69" s="725" t="s">
        <v>1434</v>
      </c>
      <c r="D69" s="1833" t="s">
        <v>1247</v>
      </c>
      <c r="E69" s="3341" t="s">
        <v>996</v>
      </c>
      <c r="F69" s="3289">
        <f>ROUND((F68-E68)/E68*100,1)</f>
        <v>4.0999999999999996</v>
      </c>
      <c r="G69" s="3289">
        <f>ROUND((G68-F68)/F68*100,1)</f>
        <v>6.9</v>
      </c>
      <c r="H69" s="3289">
        <f t="shared" ref="H69:AD69" si="61">ROUND((H68-G68)/G68*100,1)</f>
        <v>-3.3</v>
      </c>
      <c r="I69" s="3289">
        <f t="shared" si="61"/>
        <v>-2.1</v>
      </c>
      <c r="J69" s="3289">
        <f t="shared" si="61"/>
        <v>0.4</v>
      </c>
      <c r="K69" s="3289">
        <f t="shared" si="61"/>
        <v>3.4</v>
      </c>
      <c r="L69" s="3289">
        <f t="shared" si="61"/>
        <v>-4.0999999999999996</v>
      </c>
      <c r="M69" s="3289">
        <f t="shared" si="61"/>
        <v>8.6</v>
      </c>
      <c r="N69" s="3289">
        <f t="shared" si="61"/>
        <v>-10</v>
      </c>
      <c r="O69" s="3289">
        <f t="shared" si="61"/>
        <v>-2.9</v>
      </c>
      <c r="P69" s="3289">
        <f t="shared" si="61"/>
        <v>2.2999999999999998</v>
      </c>
      <c r="Q69" s="3289">
        <f t="shared" si="61"/>
        <v>-6.1</v>
      </c>
      <c r="R69" s="3289">
        <f t="shared" si="61"/>
        <v>-5.5</v>
      </c>
      <c r="S69" s="3289">
        <f t="shared" si="61"/>
        <v>-1.8</v>
      </c>
      <c r="T69" s="3289">
        <f t="shared" si="61"/>
        <v>3</v>
      </c>
      <c r="U69" s="3289">
        <f t="shared" si="61"/>
        <v>2.5</v>
      </c>
      <c r="V69" s="3289">
        <f t="shared" si="61"/>
        <v>1.7</v>
      </c>
      <c r="W69" s="3289">
        <f t="shared" si="61"/>
        <v>0.7</v>
      </c>
      <c r="X69" s="3289">
        <f t="shared" si="61"/>
        <v>-3.8</v>
      </c>
      <c r="Y69" s="3289">
        <f t="shared" si="61"/>
        <v>-10.5</v>
      </c>
      <c r="Z69" s="3289">
        <f t="shared" si="61"/>
        <v>-1.9</v>
      </c>
      <c r="AA69" s="3289">
        <f t="shared" si="61"/>
        <v>12</v>
      </c>
      <c r="AB69" s="3289">
        <f t="shared" si="61"/>
        <v>-1.7</v>
      </c>
      <c r="AC69" s="3289">
        <f t="shared" si="61"/>
        <v>-4.0999999999999996</v>
      </c>
      <c r="AD69" s="3289">
        <f t="shared" si="61"/>
        <v>5.2</v>
      </c>
      <c r="AE69" s="3289">
        <f>ROUND((AE68-AD68)/AD68*100,1)</f>
        <v>0.2</v>
      </c>
      <c r="AF69" s="3289">
        <f>ROUND((AF68-AE68)/AE68*100,1)</f>
        <v>-1.4</v>
      </c>
      <c r="AG69" s="3289">
        <f>ROUND((AG68-AF68)/AF68*100,1)</f>
        <v>5.0999999999999996</v>
      </c>
      <c r="AH69" s="3289">
        <f>ROUND((AH68-AG68)/AG68*100,1)</f>
        <v>0.2</v>
      </c>
      <c r="AI69" s="3140">
        <f>ROUND((AI68-AH68)/AH68*100,1)</f>
        <v>2.9</v>
      </c>
      <c r="AJ69" s="3033" t="s">
        <v>33</v>
      </c>
      <c r="AK69" s="1406"/>
      <c r="AL69" s="1406"/>
      <c r="AM69" s="1406"/>
      <c r="AN69" s="1406"/>
      <c r="AO69" s="1406"/>
      <c r="AP69" s="1406"/>
      <c r="AQ69" s="1406"/>
      <c r="AR69" s="1406"/>
      <c r="AS69" s="1406"/>
      <c r="AT69" s="1406"/>
      <c r="AU69" s="1406"/>
      <c r="AV69" s="1406"/>
      <c r="AW69" s="1406"/>
      <c r="AX69" s="1406"/>
      <c r="AY69" s="1406"/>
      <c r="AZ69" s="1406"/>
      <c r="BA69" s="1406"/>
      <c r="BB69" s="1406"/>
      <c r="BC69" s="1406"/>
      <c r="BD69" s="1406"/>
      <c r="BE69" s="1406"/>
      <c r="BF69" s="1406"/>
      <c r="BG69" s="1406"/>
      <c r="BH69" s="1406"/>
      <c r="BI69" s="1406"/>
      <c r="BJ69" s="1406"/>
      <c r="BK69" s="1406"/>
      <c r="BL69" s="1406"/>
      <c r="BM69" s="1406"/>
      <c r="BN69" s="1406"/>
      <c r="BO69" s="1406"/>
      <c r="BP69" s="1406"/>
      <c r="BQ69" s="1406"/>
      <c r="BR69" s="1406"/>
      <c r="BS69" s="1406"/>
      <c r="BT69" s="1406"/>
      <c r="BU69" s="1406"/>
      <c r="BV69" s="1406"/>
      <c r="BW69" s="1406"/>
      <c r="BX69" s="1406"/>
      <c r="BY69" s="1406"/>
      <c r="BZ69" s="1406"/>
      <c r="CA69" s="1406"/>
      <c r="CB69" s="1406"/>
      <c r="CC69" s="1406"/>
      <c r="CD69" s="1406"/>
      <c r="CE69" s="1406"/>
      <c r="CF69" s="1406"/>
      <c r="CG69" s="1406"/>
      <c r="CH69" s="1406"/>
      <c r="CI69" s="1406"/>
      <c r="CJ69" s="1406"/>
      <c r="CK69" s="1406"/>
      <c r="CL69" s="1406"/>
      <c r="CM69" s="1406"/>
      <c r="CN69" s="1406"/>
      <c r="CO69" s="1406"/>
      <c r="CP69" s="1406"/>
      <c r="CQ69" s="1406"/>
      <c r="CR69" s="1406"/>
      <c r="CS69" s="1406"/>
      <c r="CT69" s="1406"/>
      <c r="CU69" s="1406"/>
      <c r="CV69" s="1406"/>
      <c r="CW69" s="1406"/>
      <c r="CX69" s="1406"/>
      <c r="CY69" s="1406"/>
      <c r="CZ69" s="1406"/>
      <c r="DA69" s="1406"/>
      <c r="DB69" s="1406"/>
      <c r="DC69" s="1406"/>
      <c r="DD69" s="1406"/>
      <c r="DE69" s="1406"/>
      <c r="DF69" s="1406"/>
      <c r="DG69" s="1406"/>
      <c r="DH69" s="1406"/>
      <c r="DI69" s="1406"/>
      <c r="DJ69" s="1406"/>
      <c r="DK69" s="1406"/>
      <c r="DL69" s="1406"/>
      <c r="DM69" s="1406"/>
      <c r="DN69" s="1406"/>
      <c r="DO69" s="1406"/>
      <c r="DP69" s="1406"/>
      <c r="DQ69" s="1406"/>
      <c r="DR69" s="1406"/>
      <c r="DS69" s="1406"/>
      <c r="DT69" s="1406"/>
      <c r="DU69" s="1406"/>
      <c r="DV69" s="1406"/>
      <c r="DW69" s="1406"/>
      <c r="DX69" s="1406"/>
      <c r="DY69" s="1406"/>
      <c r="DZ69" s="1406"/>
      <c r="EA69" s="1406"/>
      <c r="EB69" s="1406"/>
      <c r="EC69" s="1406"/>
      <c r="ED69" s="1406"/>
      <c r="EE69" s="1406"/>
      <c r="EF69" s="1406"/>
      <c r="EG69" s="1406"/>
      <c r="EH69" s="1406"/>
      <c r="EI69" s="1406"/>
      <c r="EJ69" s="1406"/>
      <c r="EK69" s="1406"/>
      <c r="EL69" s="1406"/>
      <c r="EM69" s="1406"/>
      <c r="EN69" s="1406"/>
      <c r="EO69" s="1406"/>
      <c r="EP69" s="1406"/>
      <c r="EQ69" s="1406"/>
      <c r="ER69" s="1406"/>
      <c r="ES69" s="1406"/>
      <c r="ET69" s="1406"/>
      <c r="EU69" s="1406"/>
      <c r="EV69" s="1406"/>
      <c r="EW69" s="1406"/>
      <c r="EX69" s="1406"/>
      <c r="EY69" s="1406"/>
      <c r="EZ69" s="1406"/>
      <c r="FA69" s="1406"/>
      <c r="FB69" s="1406"/>
      <c r="FC69" s="1406"/>
      <c r="FD69" s="1406"/>
      <c r="FE69" s="1406"/>
      <c r="FF69" s="1406"/>
      <c r="FG69" s="1406"/>
      <c r="FH69" s="1406"/>
      <c r="FI69" s="1406"/>
      <c r="FJ69" s="1406"/>
      <c r="FK69" s="1406"/>
      <c r="FL69" s="1406"/>
      <c r="FM69" s="1406"/>
      <c r="FN69" s="1406"/>
      <c r="FO69" s="1406"/>
      <c r="FP69" s="1406"/>
      <c r="FQ69" s="1406"/>
      <c r="FR69" s="1406"/>
      <c r="FS69" s="1406"/>
      <c r="FT69" s="1406"/>
      <c r="FU69" s="1406"/>
      <c r="FV69" s="1406"/>
      <c r="FW69" s="1406"/>
      <c r="FX69" s="1406"/>
      <c r="FY69" s="1406"/>
      <c r="FZ69" s="1406"/>
      <c r="GA69" s="1406"/>
      <c r="GB69" s="1406"/>
      <c r="GC69" s="1406"/>
      <c r="GD69" s="1406"/>
      <c r="GE69" s="1406"/>
      <c r="GF69" s="1406"/>
      <c r="GG69" s="1406"/>
      <c r="GH69" s="1406"/>
      <c r="GI69" s="1406"/>
      <c r="GJ69" s="1406"/>
      <c r="GK69" s="1406"/>
      <c r="GL69" s="1406"/>
      <c r="GM69" s="1406"/>
      <c r="GN69" s="1406"/>
      <c r="GO69" s="1406"/>
      <c r="GP69" s="1406"/>
      <c r="GQ69" s="1406"/>
      <c r="GR69" s="1406"/>
      <c r="GS69" s="1406"/>
      <c r="GT69" s="1406"/>
      <c r="GU69" s="1406"/>
      <c r="GV69" s="1406"/>
      <c r="GW69" s="1406"/>
      <c r="GX69" s="1406"/>
      <c r="GY69" s="1406"/>
      <c r="GZ69" s="1406"/>
      <c r="HA69" s="1406"/>
      <c r="HB69" s="1406"/>
      <c r="HC69" s="1406"/>
      <c r="HD69" s="1406"/>
      <c r="HE69" s="1406"/>
      <c r="HF69" s="1406"/>
      <c r="HG69" s="1406"/>
      <c r="HH69" s="1406"/>
      <c r="HI69" s="1406"/>
      <c r="HJ69" s="1406"/>
      <c r="HK69" s="1406"/>
      <c r="HL69" s="1406"/>
      <c r="HM69" s="1406"/>
      <c r="HN69" s="1406"/>
      <c r="HO69" s="1406"/>
      <c r="HP69" s="1406"/>
      <c r="HQ69" s="1406"/>
      <c r="HR69" s="1406"/>
      <c r="HS69" s="1406"/>
      <c r="HT69" s="1406"/>
      <c r="HU69" s="1406"/>
      <c r="HV69" s="1406"/>
      <c r="HW69" s="1406"/>
      <c r="HX69" s="1406"/>
      <c r="HY69" s="1406"/>
      <c r="HZ69" s="1406"/>
      <c r="IA69" s="1406"/>
      <c r="IB69" s="1406"/>
      <c r="IC69" s="1406"/>
      <c r="ID69" s="1406"/>
      <c r="IE69" s="1406"/>
      <c r="IF69" s="1406"/>
      <c r="IG69" s="1406"/>
      <c r="IH69" s="1406"/>
      <c r="II69" s="1406"/>
      <c r="IJ69" s="1406"/>
      <c r="IK69" s="1406"/>
    </row>
    <row r="70" spans="1:245">
      <c r="B70" s="3815"/>
      <c r="C70" s="725" t="s">
        <v>1251</v>
      </c>
      <c r="D70" s="1834" t="s">
        <v>1252</v>
      </c>
      <c r="E70" s="3752">
        <f>'0_1関連指標暦年データ'!E72</f>
        <v>298.89314200000001</v>
      </c>
      <c r="F70" s="3301">
        <f>'0_1関連指標暦年データ'!F72</f>
        <v>323.37260295999999</v>
      </c>
      <c r="G70" s="3301">
        <f>'0_1関連指標暦年データ'!G72</f>
        <v>340.83463438999996</v>
      </c>
      <c r="H70" s="3301">
        <f>'0_1関連指標暦年データ'!H72</f>
        <v>329.52063930000003</v>
      </c>
      <c r="I70" s="3301">
        <f>'0_1関連指標暦年データ'!I72</f>
        <v>311.19947931999997</v>
      </c>
      <c r="J70" s="3301">
        <f>'0_1関連指標暦年データ'!J72</f>
        <v>299.02736880999998</v>
      </c>
      <c r="K70" s="3301">
        <f>'0_1関連指標暦年データ'!K72</f>
        <v>306.02955889999998</v>
      </c>
      <c r="L70" s="3301">
        <f>'0_1関連指標暦年データ'!L72</f>
        <v>313.06838549000003</v>
      </c>
      <c r="M70" s="3301">
        <f>'0_1関連指標暦年データ'!M72</f>
        <v>323.07183085000003</v>
      </c>
      <c r="N70" s="3301">
        <f>'0_1関連指標暦年データ'!N72</f>
        <v>305.83999157</v>
      </c>
      <c r="O70" s="3301">
        <f>'0_1関連指標暦年データ'!O72</f>
        <v>291.44955412999997</v>
      </c>
      <c r="P70" s="3301">
        <f>'0_1関連指標暦年データ'!P72</f>
        <v>300.47760376999997</v>
      </c>
      <c r="Q70" s="3301">
        <f>'0_1関連指標暦年データ'!Q72</f>
        <v>286.66740566999999</v>
      </c>
      <c r="R70" s="3301">
        <f>'0_1関連指標暦年データ'!R72</f>
        <v>269.36180544000001</v>
      </c>
      <c r="S70" s="3301">
        <f>'0_1関連指標暦年データ'!S72</f>
        <v>273.73443637999998</v>
      </c>
      <c r="T70" s="3301">
        <f>'0_1関連指標暦年データ'!T72</f>
        <v>284.41826643000002</v>
      </c>
      <c r="U70" s="3301">
        <f>'0_1関連指標暦年データ'!U72</f>
        <v>295.80030008</v>
      </c>
      <c r="V70" s="3301">
        <f>'0_1関連指標暦年データ'!V72</f>
        <v>314.83462133</v>
      </c>
      <c r="W70" s="3301">
        <f>'0_1関連指標暦年データ'!W72</f>
        <v>336.75663493000002</v>
      </c>
      <c r="X70" s="3301">
        <f>'0_1関連指標暦年データ'!X72</f>
        <v>335.57882536</v>
      </c>
      <c r="Y70" s="3301">
        <f>'0_1関連指標暦年データ'!Y72</f>
        <v>265.25903108</v>
      </c>
      <c r="Z70" s="3301">
        <f>'0_1関連指標暦年データ'!Z72</f>
        <v>289.10768324999998</v>
      </c>
      <c r="AA70" s="3301">
        <f>'0_1関連指標暦年データ'!AA72</f>
        <v>284.96875297000003</v>
      </c>
      <c r="AB70" s="3301">
        <f>'0_1関連指標暦年データ'!AB72</f>
        <v>288.72763938999998</v>
      </c>
      <c r="AC70" s="3301">
        <f>'0_1関連指標暦年データ'!AC72</f>
        <v>292.09212982999998</v>
      </c>
      <c r="AD70" s="3301">
        <f>'0_1関連指標暦年データ'!AD72</f>
        <v>305.13998925999999</v>
      </c>
      <c r="AE70" s="3301">
        <f>'0_1関連指標暦年データ'!AE72</f>
        <v>313.12856279000005</v>
      </c>
      <c r="AF70" s="3301">
        <f>'0_1関連指標暦年データ'!AF72</f>
        <v>302.185204</v>
      </c>
      <c r="AG70" s="3301">
        <f>'0_1関連指標暦年データ'!AG72</f>
        <v>319.03584000000001</v>
      </c>
      <c r="AH70" s="3301">
        <f>'0_1関連指標暦年データ'!AH72</f>
        <v>331.35477500000002</v>
      </c>
      <c r="AI70" s="3060" t="str">
        <f>'0_1関連指標暦年データ'!AI72</f>
        <v>-</v>
      </c>
      <c r="AJ70" s="3018" t="s">
        <v>1750</v>
      </c>
    </row>
    <row r="71" spans="1:245">
      <c r="B71" s="3816"/>
      <c r="C71" s="1372"/>
      <c r="D71" s="1835" t="s">
        <v>1247</v>
      </c>
      <c r="E71" s="3341" t="s">
        <v>996</v>
      </c>
      <c r="F71" s="3336">
        <f>'0_1関連指標暦年データ'!F73</f>
        <v>8.1999999999999993</v>
      </c>
      <c r="G71" s="3313">
        <f>'0_1関連指標暦年データ'!G73</f>
        <v>5.4</v>
      </c>
      <c r="H71" s="3313">
        <f>'0_1関連指標暦年データ'!H73</f>
        <v>-3.3</v>
      </c>
      <c r="I71" s="3313">
        <f>'0_1関連指標暦年データ'!I73</f>
        <v>-5.6</v>
      </c>
      <c r="J71" s="3313">
        <f>'0_1関連指標暦年データ'!J73</f>
        <v>-3.9</v>
      </c>
      <c r="K71" s="3313">
        <f>'0_1関連指標暦年データ'!K73</f>
        <v>2.2999999999999998</v>
      </c>
      <c r="L71" s="3313">
        <f>'0_1関連指標暦年データ'!L73</f>
        <v>2.2999999999999998</v>
      </c>
      <c r="M71" s="3313">
        <f>'0_1関連指標暦年データ'!M73</f>
        <v>3.2</v>
      </c>
      <c r="N71" s="3313">
        <f>'0_1関連指標暦年データ'!N73</f>
        <v>-5.3</v>
      </c>
      <c r="O71" s="3313">
        <f>'0_1関連指標暦年データ'!O73</f>
        <v>-4.7</v>
      </c>
      <c r="P71" s="3313">
        <f>'0_1関連指標暦年データ'!P73</f>
        <v>3.1</v>
      </c>
      <c r="Q71" s="3313">
        <f>'0_1関連指標暦年データ'!Q73</f>
        <v>-4.5999999999999996</v>
      </c>
      <c r="R71" s="3313">
        <f>'0_1関連指標暦年データ'!R73</f>
        <v>-6</v>
      </c>
      <c r="S71" s="3313">
        <f>'0_1関連指標暦年データ'!S73</f>
        <v>1.6</v>
      </c>
      <c r="T71" s="3313">
        <f>'0_1関連指標暦年データ'!T73</f>
        <v>3.9</v>
      </c>
      <c r="U71" s="3313">
        <f>'0_1関連指標暦年データ'!U73</f>
        <v>4</v>
      </c>
      <c r="V71" s="3313">
        <f>'0_1関連指標暦年データ'!V73</f>
        <v>6.4</v>
      </c>
      <c r="W71" s="3313">
        <f>'0_1関連指標暦年データ'!W73</f>
        <v>7</v>
      </c>
      <c r="X71" s="3313">
        <f>'0_1関連指標暦年データ'!X73</f>
        <v>-0.3</v>
      </c>
      <c r="Y71" s="3313">
        <f>'0_1関連指標暦年データ'!Y73</f>
        <v>-21</v>
      </c>
      <c r="Z71" s="3313">
        <f>'0_1関連指標暦年データ'!Z73</f>
        <v>9</v>
      </c>
      <c r="AA71" s="3313">
        <f>'0_1関連指標暦年データ'!AA73</f>
        <v>-1.4</v>
      </c>
      <c r="AB71" s="3313">
        <f>'0_1関連指標暦年データ'!AB73</f>
        <v>1.3</v>
      </c>
      <c r="AC71" s="3313">
        <f>'0_1関連指標暦年データ'!AC73</f>
        <v>1.2</v>
      </c>
      <c r="AD71" s="3313">
        <f>'0_1関連指標暦年データ'!AD73</f>
        <v>4.5</v>
      </c>
      <c r="AE71" s="3313">
        <f>'0_1関連指標暦年データ'!AE73</f>
        <v>2.6</v>
      </c>
      <c r="AF71" s="3313">
        <f>'0_1関連指標暦年データ'!AF73</f>
        <v>-3.5</v>
      </c>
      <c r="AG71" s="3313">
        <f>'0_1関連指標暦年データ'!AG73</f>
        <v>5.6</v>
      </c>
      <c r="AH71" s="3313">
        <f>'0_1関連指標暦年データ'!AH73</f>
        <v>3.9</v>
      </c>
      <c r="AI71" s="3770" t="str">
        <f>'0_1関連指標暦年データ'!AI73</f>
        <v>-</v>
      </c>
      <c r="AJ71" s="3035" t="s">
        <v>1751</v>
      </c>
    </row>
    <row r="72" spans="1:245" ht="12">
      <c r="B72" s="3817" t="s">
        <v>1335</v>
      </c>
      <c r="C72" s="1375" t="s">
        <v>1256</v>
      </c>
      <c r="D72" s="1832" t="s">
        <v>1336</v>
      </c>
      <c r="E72" s="3347">
        <v>89.3</v>
      </c>
      <c r="F72" s="1407">
        <v>92.1</v>
      </c>
      <c r="G72" s="1407">
        <v>94.6</v>
      </c>
      <c r="H72" s="1407">
        <v>96.2</v>
      </c>
      <c r="I72" s="1407">
        <v>97.4</v>
      </c>
      <c r="J72" s="1407">
        <v>97.7</v>
      </c>
      <c r="K72" s="1407">
        <v>97.5</v>
      </c>
      <c r="L72" s="1407">
        <v>97.9</v>
      </c>
      <c r="M72" s="1407">
        <v>99.9</v>
      </c>
      <c r="N72" s="1407">
        <v>100.1</v>
      </c>
      <c r="O72" s="1407">
        <v>99.6</v>
      </c>
      <c r="P72" s="1407">
        <v>99</v>
      </c>
      <c r="Q72" s="1407">
        <v>98</v>
      </c>
      <c r="R72" s="1407">
        <v>97.4</v>
      </c>
      <c r="S72" s="1407">
        <v>97.2</v>
      </c>
      <c r="T72" s="1407">
        <v>97.1</v>
      </c>
      <c r="U72" s="1407">
        <v>96.9</v>
      </c>
      <c r="V72" s="1407">
        <v>97.1</v>
      </c>
      <c r="W72" s="1407">
        <v>97.5</v>
      </c>
      <c r="X72" s="1407">
        <v>98.6</v>
      </c>
      <c r="Y72" s="1407">
        <v>96.9</v>
      </c>
      <c r="Z72" s="1407">
        <v>96.4</v>
      </c>
      <c r="AA72" s="1407">
        <v>96.3</v>
      </c>
      <c r="AB72" s="1407">
        <v>96.1</v>
      </c>
      <c r="AC72" s="1407">
        <v>96.9</v>
      </c>
      <c r="AD72" s="1407">
        <v>99.8</v>
      </c>
      <c r="AE72" s="3296">
        <v>100</v>
      </c>
      <c r="AF72" s="3296">
        <v>100</v>
      </c>
      <c r="AG72" s="3219">
        <v>100.7</v>
      </c>
      <c r="AH72" s="1419">
        <v>101.4</v>
      </c>
      <c r="AI72" s="3771">
        <v>102</v>
      </c>
      <c r="AJ72" s="3034" t="s">
        <v>1753</v>
      </c>
      <c r="AL72" s="1341" t="s">
        <v>1603</v>
      </c>
    </row>
    <row r="73" spans="1:245" ht="12">
      <c r="B73" s="3815"/>
      <c r="C73" s="1387" t="s">
        <v>1337</v>
      </c>
      <c r="D73" s="1831" t="s">
        <v>1247</v>
      </c>
      <c r="E73" s="3341" t="s">
        <v>996</v>
      </c>
      <c r="F73" s="3333">
        <f>ROUND((F72-E72)/E72*100,1)</f>
        <v>3.1</v>
      </c>
      <c r="G73" s="3140">
        <f>ROUND((G72-F72)/F72*100,1)</f>
        <v>2.7</v>
      </c>
      <c r="H73" s="3140">
        <f t="shared" ref="H73:AD73" si="62">ROUND((H72-G72)/G72*100,1)</f>
        <v>1.7</v>
      </c>
      <c r="I73" s="3140">
        <f t="shared" si="62"/>
        <v>1.2</v>
      </c>
      <c r="J73" s="3140">
        <f t="shared" si="62"/>
        <v>0.3</v>
      </c>
      <c r="K73" s="3140">
        <f t="shared" si="62"/>
        <v>-0.2</v>
      </c>
      <c r="L73" s="3140">
        <f t="shared" si="62"/>
        <v>0.4</v>
      </c>
      <c r="M73" s="3140">
        <f t="shared" si="62"/>
        <v>2</v>
      </c>
      <c r="N73" s="3140">
        <f t="shared" si="62"/>
        <v>0.2</v>
      </c>
      <c r="O73" s="3140">
        <f t="shared" si="62"/>
        <v>-0.5</v>
      </c>
      <c r="P73" s="3140">
        <f t="shared" si="62"/>
        <v>-0.6</v>
      </c>
      <c r="Q73" s="3140">
        <f t="shared" si="62"/>
        <v>-1</v>
      </c>
      <c r="R73" s="3140">
        <f t="shared" si="62"/>
        <v>-0.6</v>
      </c>
      <c r="S73" s="3140">
        <f t="shared" si="62"/>
        <v>-0.2</v>
      </c>
      <c r="T73" s="3140">
        <f t="shared" si="62"/>
        <v>-0.1</v>
      </c>
      <c r="U73" s="3140">
        <f t="shared" si="62"/>
        <v>-0.2</v>
      </c>
      <c r="V73" s="3140">
        <f t="shared" si="62"/>
        <v>0.2</v>
      </c>
      <c r="W73" s="3140">
        <f t="shared" si="62"/>
        <v>0.4</v>
      </c>
      <c r="X73" s="3140">
        <f t="shared" si="62"/>
        <v>1.1000000000000001</v>
      </c>
      <c r="Y73" s="3140">
        <f t="shared" si="62"/>
        <v>-1.7</v>
      </c>
      <c r="Z73" s="3140">
        <f t="shared" si="62"/>
        <v>-0.5</v>
      </c>
      <c r="AA73" s="3140">
        <f t="shared" si="62"/>
        <v>-0.1</v>
      </c>
      <c r="AB73" s="3140">
        <f t="shared" si="62"/>
        <v>-0.2</v>
      </c>
      <c r="AC73" s="3140">
        <f t="shared" si="62"/>
        <v>0.8</v>
      </c>
      <c r="AD73" s="3289">
        <f t="shared" si="62"/>
        <v>3</v>
      </c>
      <c r="AE73" s="3289">
        <f>ROUND((AE72-AD72)/AD72*100,1)</f>
        <v>0.2</v>
      </c>
      <c r="AF73" s="3289">
        <f>ROUND((AF72-AE72)/AE72*100,1)</f>
        <v>0</v>
      </c>
      <c r="AG73" s="3289">
        <f>ROUND((AG72-AF72)/AF72*100,1)</f>
        <v>0.7</v>
      </c>
      <c r="AH73" s="3289">
        <f>ROUND((AH72-AG72)/AG72*100,1)</f>
        <v>0.7</v>
      </c>
      <c r="AI73" s="3140">
        <f>ROUND((AI72-AH72)/AH72*100,1)</f>
        <v>0.6</v>
      </c>
      <c r="AJ73" s="3036" t="s">
        <v>2242</v>
      </c>
    </row>
    <row r="74" spans="1:245" ht="12">
      <c r="B74" s="3815"/>
      <c r="C74" s="1375" t="s">
        <v>1286</v>
      </c>
      <c r="D74" s="1832" t="s">
        <v>1336</v>
      </c>
      <c r="E74" s="3349">
        <v>104.058333333333</v>
      </c>
      <c r="F74" s="3772">
        <v>105.341666666667</v>
      </c>
      <c r="G74" s="3772">
        <v>105.791666666667</v>
      </c>
      <c r="H74" s="3772">
        <v>104.716666666667</v>
      </c>
      <c r="I74" s="3772">
        <v>102.875</v>
      </c>
      <c r="J74" s="3772">
        <v>101.533333333333</v>
      </c>
      <c r="K74" s="3772">
        <v>100.425</v>
      </c>
      <c r="L74" s="3772">
        <v>98.9</v>
      </c>
      <c r="M74" s="3772">
        <v>99.9</v>
      </c>
      <c r="N74" s="3773">
        <v>97.758333333333297</v>
      </c>
      <c r="O74" s="3773">
        <v>97.0416666666667</v>
      </c>
      <c r="P74" s="3772">
        <v>96.474999999999994</v>
      </c>
      <c r="Q74" s="3704">
        <v>94.0833333333334</v>
      </c>
      <c r="R74" s="3704">
        <v>92.516666666666694</v>
      </c>
      <c r="S74" s="3704">
        <v>91.9583333333333</v>
      </c>
      <c r="T74" s="3704">
        <v>93.525000000000006</v>
      </c>
      <c r="U74" s="3704">
        <v>95.133333333333297</v>
      </c>
      <c r="V74" s="3704">
        <v>97.058333333333294</v>
      </c>
      <c r="W74" s="3704">
        <v>99.258333333333297</v>
      </c>
      <c r="X74" s="3704">
        <v>102.433333333333</v>
      </c>
      <c r="Y74" s="3704">
        <v>97.2083333333334</v>
      </c>
      <c r="Z74" s="3704">
        <v>97.616666666666703</v>
      </c>
      <c r="AA74" s="3704">
        <v>98.866666666666703</v>
      </c>
      <c r="AB74" s="3704">
        <v>97.875</v>
      </c>
      <c r="AC74" s="3704">
        <v>99.658333333333303</v>
      </c>
      <c r="AD74" s="3774">
        <v>102.47499999999999</v>
      </c>
      <c r="AE74" s="3775">
        <v>99.0833333333334</v>
      </c>
      <c r="AF74" s="3775">
        <v>96.741666666666703</v>
      </c>
      <c r="AG74" s="3776">
        <v>99.308333333333294</v>
      </c>
      <c r="AH74" s="3297">
        <v>101.51666666666701</v>
      </c>
      <c r="AI74" s="3297">
        <v>101.63</v>
      </c>
      <c r="AJ74" s="3034" t="s">
        <v>1754</v>
      </c>
    </row>
    <row r="75" spans="1:245" ht="12">
      <c r="B75" s="3816"/>
      <c r="C75" s="1374" t="s">
        <v>1287</v>
      </c>
      <c r="D75" s="1831" t="s">
        <v>1247</v>
      </c>
      <c r="E75" s="3341" t="s">
        <v>996</v>
      </c>
      <c r="F75" s="3333">
        <f>ROUND((F74-E74)/E74*100,1)</f>
        <v>1.2</v>
      </c>
      <c r="G75" s="3140">
        <f>ROUND((G74-F74)/F74*100,1)</f>
        <v>0.4</v>
      </c>
      <c r="H75" s="3140">
        <f t="shared" ref="H75:AD75" si="63">ROUND((H74-G74)/G74*100,1)</f>
        <v>-1</v>
      </c>
      <c r="I75" s="3140">
        <f t="shared" si="63"/>
        <v>-1.8</v>
      </c>
      <c r="J75" s="3140">
        <f t="shared" si="63"/>
        <v>-1.3</v>
      </c>
      <c r="K75" s="3140">
        <f t="shared" si="63"/>
        <v>-1.1000000000000001</v>
      </c>
      <c r="L75" s="3140">
        <f t="shared" si="63"/>
        <v>-1.5</v>
      </c>
      <c r="M75" s="3140">
        <f t="shared" si="63"/>
        <v>1</v>
      </c>
      <c r="N75" s="3140">
        <f t="shared" si="63"/>
        <v>-2.1</v>
      </c>
      <c r="O75" s="3140">
        <f t="shared" si="63"/>
        <v>-0.7</v>
      </c>
      <c r="P75" s="3140">
        <f t="shared" si="63"/>
        <v>-0.6</v>
      </c>
      <c r="Q75" s="3140">
        <f t="shared" si="63"/>
        <v>-2.5</v>
      </c>
      <c r="R75" s="3140">
        <f t="shared" si="63"/>
        <v>-1.7</v>
      </c>
      <c r="S75" s="3140">
        <f t="shared" si="63"/>
        <v>-0.6</v>
      </c>
      <c r="T75" s="3140">
        <f t="shared" si="63"/>
        <v>1.7</v>
      </c>
      <c r="U75" s="3140">
        <f t="shared" si="63"/>
        <v>1.7</v>
      </c>
      <c r="V75" s="3140">
        <f t="shared" si="63"/>
        <v>2</v>
      </c>
      <c r="W75" s="3140">
        <f t="shared" si="63"/>
        <v>2.2999999999999998</v>
      </c>
      <c r="X75" s="3140">
        <f t="shared" si="63"/>
        <v>3.2</v>
      </c>
      <c r="Y75" s="3140">
        <f t="shared" si="63"/>
        <v>-5.0999999999999996</v>
      </c>
      <c r="Z75" s="3140">
        <f t="shared" si="63"/>
        <v>0.4</v>
      </c>
      <c r="AA75" s="3140">
        <f t="shared" si="63"/>
        <v>1.3</v>
      </c>
      <c r="AB75" s="3140">
        <f t="shared" si="63"/>
        <v>-1</v>
      </c>
      <c r="AC75" s="3140">
        <f t="shared" si="63"/>
        <v>1.8</v>
      </c>
      <c r="AD75" s="3140">
        <f t="shared" si="63"/>
        <v>2.8</v>
      </c>
      <c r="AE75" s="3140">
        <f>ROUND((AE74-AD74)/AD74*100,1)</f>
        <v>-3.3</v>
      </c>
      <c r="AF75" s="3140">
        <f>ROUND((AF74-AE74)/AE74*100,1)</f>
        <v>-2.4</v>
      </c>
      <c r="AG75" s="3140">
        <f>ROUND((AG74-AF74)/AF74*100,1)</f>
        <v>2.7</v>
      </c>
      <c r="AH75" s="3140">
        <f>ROUND((AH74-AG74)/AG74*100,1)</f>
        <v>2.2000000000000002</v>
      </c>
      <c r="AI75" s="3140">
        <f>ROUND((AI74-AH74)/AH74*100,1)</f>
        <v>0.1</v>
      </c>
      <c r="AJ75" s="3036" t="s">
        <v>2242</v>
      </c>
    </row>
    <row r="76" spans="1:245" ht="12">
      <c r="B76" s="3817" t="s">
        <v>1288</v>
      </c>
      <c r="C76" s="1375" t="s">
        <v>1338</v>
      </c>
      <c r="D76" s="1834" t="s">
        <v>1336</v>
      </c>
      <c r="E76" s="3301">
        <f>E141</f>
        <v>94.372671893502158</v>
      </c>
      <c r="F76" s="3769">
        <f>F141</f>
        <v>98.643399871022666</v>
      </c>
      <c r="G76" s="3769">
        <f t="shared" ref="G76:AI76" si="64">G141</f>
        <v>101.97665097542894</v>
      </c>
      <c r="H76" s="3769">
        <f t="shared" si="64"/>
        <v>103.33078423659397</v>
      </c>
      <c r="I76" s="3769">
        <f t="shared" si="64"/>
        <v>104.26826110970822</v>
      </c>
      <c r="J76" s="3769">
        <f t="shared" si="64"/>
        <v>106.14321485593676</v>
      </c>
      <c r="K76" s="3769">
        <f t="shared" si="64"/>
        <v>107.80984040813988</v>
      </c>
      <c r="L76" s="3769">
        <f t="shared" si="64"/>
        <v>110.20561463943187</v>
      </c>
      <c r="M76" s="3769">
        <f t="shared" si="64"/>
        <v>111.45558380358423</v>
      </c>
      <c r="N76" s="3769">
        <f t="shared" si="64"/>
        <v>109.6847941543684</v>
      </c>
      <c r="O76" s="3769">
        <f t="shared" si="64"/>
        <v>108.53898908722874</v>
      </c>
      <c r="P76" s="3769">
        <f t="shared" si="64"/>
        <v>108.22649679619066</v>
      </c>
      <c r="Q76" s="3769">
        <f t="shared" si="64"/>
        <v>106.55987124398753</v>
      </c>
      <c r="R76" s="3769">
        <f t="shared" si="64"/>
        <v>103.85160472165745</v>
      </c>
      <c r="S76" s="3769">
        <f t="shared" si="64"/>
        <v>103.53911243061937</v>
      </c>
      <c r="T76" s="3769">
        <f t="shared" si="64"/>
        <v>103.12245604256859</v>
      </c>
      <c r="U76" s="3769">
        <f t="shared" si="64"/>
        <v>104.37242520672093</v>
      </c>
      <c r="V76" s="3769">
        <f t="shared" si="64"/>
        <v>105.20573798282248</v>
      </c>
      <c r="W76" s="3769">
        <f t="shared" si="64"/>
        <v>104.47658930373362</v>
      </c>
      <c r="X76" s="3769">
        <f t="shared" si="64"/>
        <v>102.88304742684157</v>
      </c>
      <c r="Y76" s="3769">
        <f t="shared" si="64"/>
        <v>98.7</v>
      </c>
      <c r="Z76" s="3769">
        <f t="shared" si="64"/>
        <v>99.69596367305752</v>
      </c>
      <c r="AA76" s="3769">
        <f t="shared" si="64"/>
        <v>99.79556004036327</v>
      </c>
      <c r="AB76" s="3769">
        <f t="shared" si="64"/>
        <v>98.7</v>
      </c>
      <c r="AC76" s="3769">
        <f t="shared" si="64"/>
        <v>98.9</v>
      </c>
      <c r="AD76" s="3769">
        <f t="shared" si="64"/>
        <v>100</v>
      </c>
      <c r="AE76" s="3769">
        <f t="shared" si="64"/>
        <v>100.3</v>
      </c>
      <c r="AF76" s="3769">
        <f t="shared" si="64"/>
        <v>101.3</v>
      </c>
      <c r="AG76" s="3769">
        <f t="shared" si="64"/>
        <v>101.9</v>
      </c>
      <c r="AH76" s="3769">
        <f t="shared" si="64"/>
        <v>102.8</v>
      </c>
      <c r="AI76" s="3769">
        <f t="shared" si="64"/>
        <v>102.8</v>
      </c>
      <c r="AJ76" s="3037" t="s">
        <v>1755</v>
      </c>
    </row>
    <row r="77" spans="1:245" ht="12">
      <c r="B77" s="3815"/>
      <c r="C77" s="1376" t="s">
        <v>1290</v>
      </c>
      <c r="D77" s="1835" t="s">
        <v>1247</v>
      </c>
      <c r="E77" s="3353" t="s">
        <v>242</v>
      </c>
      <c r="F77" s="3333">
        <f t="shared" ref="F77:AC77" si="65">ROUND((F76-E76)/E76*100,1)</f>
        <v>4.5</v>
      </c>
      <c r="G77" s="3140">
        <f t="shared" si="65"/>
        <v>3.4</v>
      </c>
      <c r="H77" s="3140">
        <f t="shared" si="65"/>
        <v>1.3</v>
      </c>
      <c r="I77" s="3140">
        <f t="shared" si="65"/>
        <v>0.9</v>
      </c>
      <c r="J77" s="3140">
        <f t="shared" si="65"/>
        <v>1.8</v>
      </c>
      <c r="K77" s="3140">
        <f t="shared" si="65"/>
        <v>1.6</v>
      </c>
      <c r="L77" s="3140">
        <f t="shared" si="65"/>
        <v>2.2000000000000002</v>
      </c>
      <c r="M77" s="3140">
        <f t="shared" si="65"/>
        <v>1.1000000000000001</v>
      </c>
      <c r="N77" s="3140">
        <f t="shared" si="65"/>
        <v>-1.6</v>
      </c>
      <c r="O77" s="3140">
        <f t="shared" si="65"/>
        <v>-1</v>
      </c>
      <c r="P77" s="3140">
        <f t="shared" si="65"/>
        <v>-0.3</v>
      </c>
      <c r="Q77" s="3140">
        <f t="shared" si="65"/>
        <v>-1.5</v>
      </c>
      <c r="R77" s="3140">
        <f t="shared" si="65"/>
        <v>-2.5</v>
      </c>
      <c r="S77" s="3140">
        <f t="shared" si="65"/>
        <v>-0.3</v>
      </c>
      <c r="T77" s="3140">
        <f t="shared" si="65"/>
        <v>-0.4</v>
      </c>
      <c r="U77" s="3140">
        <f t="shared" si="65"/>
        <v>1.2</v>
      </c>
      <c r="V77" s="3140">
        <f t="shared" si="65"/>
        <v>0.8</v>
      </c>
      <c r="W77" s="3140">
        <f t="shared" si="65"/>
        <v>-0.7</v>
      </c>
      <c r="X77" s="3140">
        <f t="shared" si="65"/>
        <v>-1.5</v>
      </c>
      <c r="Y77" s="3140">
        <f t="shared" si="65"/>
        <v>-4.0999999999999996</v>
      </c>
      <c r="Z77" s="3140">
        <f t="shared" si="65"/>
        <v>1</v>
      </c>
      <c r="AA77" s="3140">
        <f t="shared" si="65"/>
        <v>0.1</v>
      </c>
      <c r="AB77" s="3140">
        <f t="shared" si="65"/>
        <v>-1.1000000000000001</v>
      </c>
      <c r="AC77" s="3140">
        <f t="shared" si="65"/>
        <v>0.2</v>
      </c>
      <c r="AD77" s="3140">
        <f t="shared" ref="AD77:AI77" si="66">ROUND((AD76-AC76)/AC76*100,1)</f>
        <v>1.1000000000000001</v>
      </c>
      <c r="AE77" s="3140">
        <f t="shared" si="66"/>
        <v>0.3</v>
      </c>
      <c r="AF77" s="3140">
        <f t="shared" si="66"/>
        <v>1</v>
      </c>
      <c r="AG77" s="3140">
        <f t="shared" si="66"/>
        <v>0.6</v>
      </c>
      <c r="AH77" s="3140">
        <f t="shared" si="66"/>
        <v>0.9</v>
      </c>
      <c r="AI77" s="3140">
        <f t="shared" si="66"/>
        <v>0</v>
      </c>
      <c r="AJ77" s="3444" t="s">
        <v>2361</v>
      </c>
    </row>
    <row r="78" spans="1:245" ht="12">
      <c r="B78" s="3815"/>
      <c r="C78" s="1375" t="s">
        <v>1338</v>
      </c>
      <c r="D78" s="1837" t="s">
        <v>1336</v>
      </c>
      <c r="E78" s="3302">
        <f>E144</f>
        <v>105.24155153276423</v>
      </c>
      <c r="F78" s="3298">
        <f>F144</f>
        <v>106.65491947690259</v>
      </c>
      <c r="G78" s="3298">
        <f t="shared" ref="G78:AI78" si="67">G144</f>
        <v>107.307243143428</v>
      </c>
      <c r="H78" s="3298">
        <f t="shared" si="67"/>
        <v>107.08980192125287</v>
      </c>
      <c r="I78" s="3298">
        <f t="shared" si="67"/>
        <v>106.87236069907772</v>
      </c>
      <c r="J78" s="3298">
        <f t="shared" si="67"/>
        <v>108.61189047647879</v>
      </c>
      <c r="K78" s="3298">
        <f t="shared" si="67"/>
        <v>110.67758208714255</v>
      </c>
      <c r="L78" s="3298">
        <f t="shared" si="67"/>
        <v>112.96071491998146</v>
      </c>
      <c r="M78" s="3298">
        <f t="shared" si="67"/>
        <v>111.87350880910579</v>
      </c>
      <c r="N78" s="3298">
        <f t="shared" si="67"/>
        <v>110.02525842061715</v>
      </c>
      <c r="O78" s="3298">
        <f t="shared" si="67"/>
        <v>109.48165536517932</v>
      </c>
      <c r="P78" s="3298">
        <f t="shared" si="67"/>
        <v>110.02525842061715</v>
      </c>
      <c r="Q78" s="3298">
        <f t="shared" si="67"/>
        <v>109.69909658735448</v>
      </c>
      <c r="R78" s="3298">
        <f t="shared" si="67"/>
        <v>107.74212558777825</v>
      </c>
      <c r="S78" s="3298">
        <f t="shared" si="67"/>
        <v>107.6334049766907</v>
      </c>
      <c r="T78" s="3298">
        <f t="shared" si="67"/>
        <v>107.19852253234042</v>
      </c>
      <c r="U78" s="3298">
        <f t="shared" si="67"/>
        <v>108.93805230974149</v>
      </c>
      <c r="V78" s="3298">
        <f t="shared" si="67"/>
        <v>109.48165536517932</v>
      </c>
      <c r="W78" s="3298">
        <f t="shared" si="67"/>
        <v>108.28572864321609</v>
      </c>
      <c r="X78" s="3298">
        <f t="shared" si="67"/>
        <v>105.26331658291458</v>
      </c>
      <c r="Y78" s="3298">
        <f t="shared" si="67"/>
        <v>102.76201005025125</v>
      </c>
      <c r="Z78" s="3298">
        <f t="shared" si="67"/>
        <v>104.42954773869347</v>
      </c>
      <c r="AA78" s="3298">
        <f t="shared" si="67"/>
        <v>104.63798994974876</v>
      </c>
      <c r="AB78" s="3298">
        <f t="shared" si="67"/>
        <v>103.7</v>
      </c>
      <c r="AC78" s="3298">
        <f t="shared" si="67"/>
        <v>102.7</v>
      </c>
      <c r="AD78" s="3298">
        <f t="shared" si="67"/>
        <v>100.3</v>
      </c>
      <c r="AE78" s="3298">
        <f t="shared" si="67"/>
        <v>100.3</v>
      </c>
      <c r="AF78" s="3298">
        <f t="shared" si="67"/>
        <v>101.3</v>
      </c>
      <c r="AG78" s="3298">
        <f t="shared" si="67"/>
        <v>101</v>
      </c>
      <c r="AH78" s="3298">
        <f t="shared" si="67"/>
        <v>101</v>
      </c>
      <c r="AI78" s="3298">
        <f t="shared" si="67"/>
        <v>100.4</v>
      </c>
      <c r="AJ78" s="3824" t="s">
        <v>2358</v>
      </c>
    </row>
    <row r="79" spans="1:245" ht="12">
      <c r="B79" s="3815"/>
      <c r="C79" s="1376" t="s">
        <v>1291</v>
      </c>
      <c r="D79" s="1835" t="s">
        <v>1247</v>
      </c>
      <c r="E79" s="3353" t="s">
        <v>242</v>
      </c>
      <c r="F79" s="3333">
        <f t="shared" ref="F79:AC79" si="68">ROUND((F78-E78)/E78*100,1)</f>
        <v>1.3</v>
      </c>
      <c r="G79" s="3140">
        <f t="shared" si="68"/>
        <v>0.6</v>
      </c>
      <c r="H79" s="3140">
        <f t="shared" si="68"/>
        <v>-0.2</v>
      </c>
      <c r="I79" s="3140">
        <f t="shared" si="68"/>
        <v>-0.2</v>
      </c>
      <c r="J79" s="3140">
        <f t="shared" si="68"/>
        <v>1.6</v>
      </c>
      <c r="K79" s="3140">
        <f t="shared" si="68"/>
        <v>1.9</v>
      </c>
      <c r="L79" s="3140">
        <f t="shared" si="68"/>
        <v>2.1</v>
      </c>
      <c r="M79" s="3140">
        <f t="shared" si="68"/>
        <v>-1</v>
      </c>
      <c r="N79" s="3140">
        <f t="shared" si="68"/>
        <v>-1.7</v>
      </c>
      <c r="O79" s="3140">
        <f t="shared" si="68"/>
        <v>-0.5</v>
      </c>
      <c r="P79" s="3140">
        <f t="shared" si="68"/>
        <v>0.5</v>
      </c>
      <c r="Q79" s="3140">
        <f t="shared" si="68"/>
        <v>-0.3</v>
      </c>
      <c r="R79" s="3140">
        <f t="shared" si="68"/>
        <v>-1.8</v>
      </c>
      <c r="S79" s="3140">
        <f t="shared" si="68"/>
        <v>-0.1</v>
      </c>
      <c r="T79" s="3140">
        <f t="shared" si="68"/>
        <v>-0.4</v>
      </c>
      <c r="U79" s="3140">
        <f t="shared" si="68"/>
        <v>1.6</v>
      </c>
      <c r="V79" s="3140">
        <f t="shared" si="68"/>
        <v>0.5</v>
      </c>
      <c r="W79" s="3140">
        <f t="shared" si="68"/>
        <v>-1.1000000000000001</v>
      </c>
      <c r="X79" s="3140">
        <f t="shared" si="68"/>
        <v>-2.8</v>
      </c>
      <c r="Y79" s="3140">
        <f t="shared" si="68"/>
        <v>-2.4</v>
      </c>
      <c r="Z79" s="3140">
        <f t="shared" si="68"/>
        <v>1.6</v>
      </c>
      <c r="AA79" s="3140">
        <f t="shared" si="68"/>
        <v>0.2</v>
      </c>
      <c r="AB79" s="3140">
        <f t="shared" si="68"/>
        <v>-0.9</v>
      </c>
      <c r="AC79" s="3140">
        <f t="shared" si="68"/>
        <v>-1</v>
      </c>
      <c r="AD79" s="3140">
        <f t="shared" ref="AD79:AI79" si="69">ROUND((AD78-AC78)/AC78*100,1)</f>
        <v>-2.2999999999999998</v>
      </c>
      <c r="AE79" s="3140">
        <f t="shared" si="69"/>
        <v>0</v>
      </c>
      <c r="AF79" s="3140">
        <f t="shared" si="69"/>
        <v>1</v>
      </c>
      <c r="AG79" s="3140">
        <f t="shared" si="69"/>
        <v>-0.3</v>
      </c>
      <c r="AH79" s="3140">
        <f t="shared" si="69"/>
        <v>0</v>
      </c>
      <c r="AI79" s="3140">
        <f t="shared" si="69"/>
        <v>-0.6</v>
      </c>
      <c r="AJ79" s="3824"/>
    </row>
    <row r="80" spans="1:245" ht="12">
      <c r="B80" s="3815"/>
      <c r="C80" s="1375" t="s">
        <v>1292</v>
      </c>
      <c r="D80" s="1834" t="s">
        <v>1336</v>
      </c>
      <c r="E80" s="3301">
        <f>E147</f>
        <v>122.63789962560304</v>
      </c>
      <c r="F80" s="3777">
        <f>F147</f>
        <v>121.35939706334736</v>
      </c>
      <c r="G80" s="3777">
        <f t="shared" ref="G80:AI80" si="70">G147</f>
        <v>110.93468386341638</v>
      </c>
      <c r="H80" s="3777">
        <f t="shared" si="70"/>
        <v>94.510843255977946</v>
      </c>
      <c r="I80" s="3777">
        <f t="shared" si="70"/>
        <v>84.971247214531715</v>
      </c>
      <c r="J80" s="3777">
        <f t="shared" si="70"/>
        <v>86.249749776787382</v>
      </c>
      <c r="K80" s="3777">
        <f t="shared" si="70"/>
        <v>89.298486656012471</v>
      </c>
      <c r="L80" s="3777">
        <f t="shared" si="70"/>
        <v>95.690999467290908</v>
      </c>
      <c r="M80" s="3777">
        <f t="shared" si="70"/>
        <v>95.986038520119138</v>
      </c>
      <c r="N80" s="3777">
        <f t="shared" si="70"/>
        <v>87.528252339043064</v>
      </c>
      <c r="O80" s="3777">
        <f t="shared" si="70"/>
        <v>88.511715848470502</v>
      </c>
      <c r="P80" s="3777">
        <f t="shared" si="70"/>
        <v>93.13399434277953</v>
      </c>
      <c r="Q80" s="3777">
        <f t="shared" si="70"/>
        <v>87.528252339043064</v>
      </c>
      <c r="R80" s="3777">
        <f t="shared" si="70"/>
        <v>91.560452727695605</v>
      </c>
      <c r="S80" s="3777">
        <f t="shared" si="70"/>
        <v>96.18273122200462</v>
      </c>
      <c r="T80" s="3777">
        <f t="shared" si="70"/>
        <v>97.854619188031293</v>
      </c>
      <c r="U80" s="3777">
        <f t="shared" si="70"/>
        <v>99.133121750286975</v>
      </c>
      <c r="V80" s="3777">
        <f t="shared" si="70"/>
        <v>102.18185862951208</v>
      </c>
      <c r="W80" s="3777">
        <f t="shared" si="70"/>
        <v>104.44382470119521</v>
      </c>
      <c r="X80" s="3777">
        <f t="shared" si="70"/>
        <v>95.05139442231075</v>
      </c>
      <c r="Y80" s="3777">
        <f t="shared" si="70"/>
        <v>87.349601593625493</v>
      </c>
      <c r="Z80" s="3777">
        <f t="shared" si="70"/>
        <v>94.206075697211148</v>
      </c>
      <c r="AA80" s="3777">
        <f t="shared" si="70"/>
        <v>94.112151394422312</v>
      </c>
      <c r="AB80" s="3777">
        <f t="shared" si="70"/>
        <v>94.3</v>
      </c>
      <c r="AC80" s="3777">
        <f t="shared" si="70"/>
        <v>99.1</v>
      </c>
      <c r="AD80" s="3777">
        <f t="shared" si="70"/>
        <v>100.8</v>
      </c>
      <c r="AE80" s="3777">
        <f t="shared" si="70"/>
        <v>99.5</v>
      </c>
      <c r="AF80" s="3777">
        <f t="shared" si="70"/>
        <v>98.4</v>
      </c>
      <c r="AG80" s="3777">
        <f t="shared" si="70"/>
        <v>97.7</v>
      </c>
      <c r="AH80" s="3777">
        <f t="shared" si="70"/>
        <v>97.2</v>
      </c>
      <c r="AI80" s="3777">
        <f t="shared" si="70"/>
        <v>95.1</v>
      </c>
      <c r="AJ80" s="3450"/>
      <c r="AL80" s="3016"/>
      <c r="AM80" s="3016"/>
      <c r="AN80" s="3016"/>
      <c r="AO80" s="3016"/>
      <c r="AP80" s="3016"/>
    </row>
    <row r="81" spans="2:51" ht="12">
      <c r="B81" s="3815"/>
      <c r="C81" s="1376" t="s">
        <v>1293</v>
      </c>
      <c r="D81" s="1835" t="s">
        <v>1247</v>
      </c>
      <c r="E81" s="3354" t="s">
        <v>242</v>
      </c>
      <c r="F81" s="3333">
        <f t="shared" ref="F81:AC81" si="71">ROUND((F80-E80)/E80*100,1)</f>
        <v>-1</v>
      </c>
      <c r="G81" s="3140">
        <f t="shared" si="71"/>
        <v>-8.6</v>
      </c>
      <c r="H81" s="3140">
        <f t="shared" si="71"/>
        <v>-14.8</v>
      </c>
      <c r="I81" s="3140">
        <f t="shared" si="71"/>
        <v>-10.1</v>
      </c>
      <c r="J81" s="3140">
        <f t="shared" si="71"/>
        <v>1.5</v>
      </c>
      <c r="K81" s="3140">
        <f t="shared" si="71"/>
        <v>3.5</v>
      </c>
      <c r="L81" s="3140">
        <f t="shared" si="71"/>
        <v>7.2</v>
      </c>
      <c r="M81" s="3140">
        <f t="shared" si="71"/>
        <v>0.3</v>
      </c>
      <c r="N81" s="3140">
        <f t="shared" si="71"/>
        <v>-8.8000000000000007</v>
      </c>
      <c r="O81" s="3140">
        <f t="shared" si="71"/>
        <v>1.1000000000000001</v>
      </c>
      <c r="P81" s="3140">
        <f t="shared" si="71"/>
        <v>5.2</v>
      </c>
      <c r="Q81" s="3140">
        <f t="shared" si="71"/>
        <v>-6</v>
      </c>
      <c r="R81" s="3140">
        <f t="shared" si="71"/>
        <v>4.5999999999999996</v>
      </c>
      <c r="S81" s="3140">
        <f t="shared" si="71"/>
        <v>5</v>
      </c>
      <c r="T81" s="3140">
        <f t="shared" si="71"/>
        <v>1.7</v>
      </c>
      <c r="U81" s="3140">
        <f t="shared" si="71"/>
        <v>1.3</v>
      </c>
      <c r="V81" s="3140">
        <f t="shared" si="71"/>
        <v>3.1</v>
      </c>
      <c r="W81" s="3140">
        <f t="shared" si="71"/>
        <v>2.2000000000000002</v>
      </c>
      <c r="X81" s="3140">
        <f t="shared" si="71"/>
        <v>-9</v>
      </c>
      <c r="Y81" s="3140">
        <f t="shared" si="71"/>
        <v>-8.1</v>
      </c>
      <c r="Z81" s="3140">
        <f t="shared" si="71"/>
        <v>7.8</v>
      </c>
      <c r="AA81" s="3140">
        <f t="shared" si="71"/>
        <v>-0.1</v>
      </c>
      <c r="AB81" s="3140">
        <f t="shared" si="71"/>
        <v>0.2</v>
      </c>
      <c r="AC81" s="3140">
        <f t="shared" si="71"/>
        <v>5.0999999999999996</v>
      </c>
      <c r="AD81" s="3140">
        <f t="shared" ref="AD81:AI81" si="72">ROUND((AD80-AC80)/AC80*100,1)</f>
        <v>1.7</v>
      </c>
      <c r="AE81" s="3140">
        <f t="shared" si="72"/>
        <v>-1.3</v>
      </c>
      <c r="AF81" s="3140">
        <f t="shared" si="72"/>
        <v>-1.1000000000000001</v>
      </c>
      <c r="AG81" s="3140">
        <f t="shared" si="72"/>
        <v>-0.7</v>
      </c>
      <c r="AH81" s="3140">
        <f t="shared" si="72"/>
        <v>-0.5</v>
      </c>
      <c r="AI81" s="3140">
        <f t="shared" si="72"/>
        <v>-2.2000000000000002</v>
      </c>
      <c r="AJ81" s="3034"/>
      <c r="AL81" s="3016"/>
      <c r="AM81" s="3016"/>
      <c r="AN81" s="3016"/>
      <c r="AO81" s="3016"/>
      <c r="AP81" s="3016"/>
    </row>
    <row r="82" spans="2:51" ht="12">
      <c r="B82" s="3815"/>
      <c r="C82" s="725" t="s">
        <v>1294</v>
      </c>
      <c r="D82" s="1834" t="s">
        <v>1336</v>
      </c>
      <c r="E82" s="3302">
        <f>E150</f>
        <v>87.199826712096211</v>
      </c>
      <c r="F82" s="3298">
        <f>F150</f>
        <v>89.878634947955078</v>
      </c>
      <c r="G82" s="3298">
        <f t="shared" ref="G82:AI82" si="73">G150</f>
        <v>92.742188579390458</v>
      </c>
      <c r="H82" s="3298">
        <f t="shared" si="73"/>
        <v>94.497269837366972</v>
      </c>
      <c r="I82" s="3298">
        <f t="shared" si="73"/>
        <v>95.328624117461104</v>
      </c>
      <c r="J82" s="3298">
        <f t="shared" si="73"/>
        <v>95.236251419672854</v>
      </c>
      <c r="K82" s="3298">
        <f t="shared" si="73"/>
        <v>94.589642535155221</v>
      </c>
      <c r="L82" s="3298">
        <f t="shared" si="73"/>
        <v>94.312524441790487</v>
      </c>
      <c r="M82" s="3298">
        <f t="shared" si="73"/>
        <v>95.143878721884633</v>
      </c>
      <c r="N82" s="3298">
        <f t="shared" si="73"/>
        <v>95.420996815249339</v>
      </c>
      <c r="O82" s="3298">
        <f t="shared" si="73"/>
        <v>94.682015232943442</v>
      </c>
      <c r="P82" s="3298">
        <f t="shared" si="73"/>
        <v>93.943033650637531</v>
      </c>
      <c r="Q82" s="3298">
        <f t="shared" si="73"/>
        <v>93.019306672755164</v>
      </c>
      <c r="R82" s="3298">
        <f t="shared" si="73"/>
        <v>91.726088903719841</v>
      </c>
      <c r="S82" s="3298">
        <f t="shared" si="73"/>
        <v>91.171852716990429</v>
      </c>
      <c r="T82" s="3298">
        <f t="shared" si="73"/>
        <v>91.818461601508091</v>
      </c>
      <c r="U82" s="3298">
        <f t="shared" si="73"/>
        <v>92.465070486025724</v>
      </c>
      <c r="V82" s="3298">
        <f t="shared" si="73"/>
        <v>93.481170161696355</v>
      </c>
      <c r="W82" s="3298">
        <f t="shared" si="73"/>
        <v>95.051506024096398</v>
      </c>
      <c r="X82" s="3298">
        <f t="shared" si="73"/>
        <v>97.896184738955824</v>
      </c>
      <c r="Y82" s="3298">
        <f t="shared" si="73"/>
        <v>98.190461847389571</v>
      </c>
      <c r="Z82" s="3298">
        <f t="shared" si="73"/>
        <v>98.190461847389571</v>
      </c>
      <c r="AA82" s="3298">
        <f t="shared" si="73"/>
        <v>97.994277108433749</v>
      </c>
      <c r="AB82" s="3298">
        <f t="shared" si="73"/>
        <v>97.7</v>
      </c>
      <c r="AC82" s="3298">
        <f t="shared" si="73"/>
        <v>98.4</v>
      </c>
      <c r="AD82" s="3298">
        <f t="shared" si="73"/>
        <v>99.2</v>
      </c>
      <c r="AE82" s="3298">
        <f t="shared" si="73"/>
        <v>100.3</v>
      </c>
      <c r="AF82" s="3298">
        <f t="shared" si="73"/>
        <v>101.2</v>
      </c>
      <c r="AG82" s="3298">
        <f t="shared" si="73"/>
        <v>102.5</v>
      </c>
      <c r="AH82" s="3298">
        <f t="shared" si="73"/>
        <v>103</v>
      </c>
      <c r="AI82" s="3298">
        <f t="shared" si="73"/>
        <v>104.3</v>
      </c>
      <c r="AJ82" s="3824"/>
      <c r="AL82" s="3016"/>
      <c r="AM82" s="3016"/>
      <c r="AN82" s="3016"/>
      <c r="AO82" s="3016"/>
      <c r="AP82" s="3016"/>
    </row>
    <row r="83" spans="2:51" ht="12">
      <c r="B83" s="3815"/>
      <c r="C83" s="725"/>
      <c r="D83" s="1835" t="s">
        <v>1247</v>
      </c>
      <c r="E83" s="3354" t="s">
        <v>242</v>
      </c>
      <c r="F83" s="3333">
        <f t="shared" ref="F83:AC83" si="74">ROUND((F82-E82)/E82*100,1)</f>
        <v>3.1</v>
      </c>
      <c r="G83" s="3140">
        <f t="shared" si="74"/>
        <v>3.2</v>
      </c>
      <c r="H83" s="3140">
        <f t="shared" si="74"/>
        <v>1.9</v>
      </c>
      <c r="I83" s="3140">
        <f t="shared" si="74"/>
        <v>0.9</v>
      </c>
      <c r="J83" s="3140">
        <f t="shared" si="74"/>
        <v>-0.1</v>
      </c>
      <c r="K83" s="3140">
        <f t="shared" si="74"/>
        <v>-0.7</v>
      </c>
      <c r="L83" s="3140">
        <f t="shared" si="74"/>
        <v>-0.3</v>
      </c>
      <c r="M83" s="3140">
        <f t="shared" si="74"/>
        <v>0.9</v>
      </c>
      <c r="N83" s="3140">
        <f t="shared" si="74"/>
        <v>0.3</v>
      </c>
      <c r="O83" s="3140">
        <f t="shared" si="74"/>
        <v>-0.8</v>
      </c>
      <c r="P83" s="3140">
        <f t="shared" si="74"/>
        <v>-0.8</v>
      </c>
      <c r="Q83" s="3140">
        <f t="shared" si="74"/>
        <v>-1</v>
      </c>
      <c r="R83" s="3140">
        <f t="shared" si="74"/>
        <v>-1.4</v>
      </c>
      <c r="S83" s="3140">
        <f t="shared" si="74"/>
        <v>-0.6</v>
      </c>
      <c r="T83" s="3140">
        <f t="shared" si="74"/>
        <v>0.7</v>
      </c>
      <c r="U83" s="3140">
        <f t="shared" si="74"/>
        <v>0.7</v>
      </c>
      <c r="V83" s="3140">
        <f t="shared" si="74"/>
        <v>1.1000000000000001</v>
      </c>
      <c r="W83" s="3140">
        <f t="shared" si="74"/>
        <v>1.7</v>
      </c>
      <c r="X83" s="3140">
        <f t="shared" si="74"/>
        <v>3</v>
      </c>
      <c r="Y83" s="3140">
        <f t="shared" si="74"/>
        <v>0.3</v>
      </c>
      <c r="Z83" s="3140">
        <f t="shared" si="74"/>
        <v>0</v>
      </c>
      <c r="AA83" s="3140">
        <f t="shared" si="74"/>
        <v>-0.2</v>
      </c>
      <c r="AB83" s="3140">
        <f t="shared" si="74"/>
        <v>-0.3</v>
      </c>
      <c r="AC83" s="3140">
        <f t="shared" si="74"/>
        <v>0.7</v>
      </c>
      <c r="AD83" s="3140">
        <f t="shared" ref="AD83:AI83" si="75">ROUND((AD82-AC82)/AC82*100,1)</f>
        <v>0.8</v>
      </c>
      <c r="AE83" s="3140">
        <f t="shared" si="75"/>
        <v>1.1000000000000001</v>
      </c>
      <c r="AF83" s="3140">
        <f t="shared" si="75"/>
        <v>0.9</v>
      </c>
      <c r="AG83" s="3140">
        <f t="shared" si="75"/>
        <v>1.3</v>
      </c>
      <c r="AH83" s="3140">
        <f t="shared" si="75"/>
        <v>0.5</v>
      </c>
      <c r="AI83" s="3140">
        <f t="shared" si="75"/>
        <v>1.3</v>
      </c>
      <c r="AJ83" s="3825"/>
      <c r="AL83" s="3016"/>
      <c r="AM83" s="3016"/>
      <c r="AN83" s="3016"/>
      <c r="AO83" s="3016"/>
      <c r="AP83" s="3016"/>
      <c r="AQ83" s="3016"/>
      <c r="AR83" s="3016"/>
    </row>
    <row r="84" spans="2:51" ht="12">
      <c r="B84" s="3815"/>
      <c r="C84" s="725" t="s">
        <v>1295</v>
      </c>
      <c r="D84" s="1835" t="s">
        <v>1296</v>
      </c>
      <c r="E84" s="3778">
        <v>1.93</v>
      </c>
      <c r="F84" s="3779">
        <v>2.11</v>
      </c>
      <c r="G84" s="3779">
        <v>1.95</v>
      </c>
      <c r="H84" s="3779">
        <v>1.49</v>
      </c>
      <c r="I84" s="3779">
        <v>1.1299999999999999</v>
      </c>
      <c r="J84" s="3779">
        <v>1.07</v>
      </c>
      <c r="K84" s="3779">
        <v>1.0900000000000001</v>
      </c>
      <c r="L84" s="3779">
        <v>1.22</v>
      </c>
      <c r="M84" s="3779">
        <v>1.1299999999999999</v>
      </c>
      <c r="N84" s="3724">
        <v>0.89</v>
      </c>
      <c r="O84" s="3780">
        <v>0.9</v>
      </c>
      <c r="P84" s="3724">
        <v>1.08</v>
      </c>
      <c r="Q84" s="3725">
        <v>0.96</v>
      </c>
      <c r="R84" s="3725">
        <v>0.96</v>
      </c>
      <c r="S84" s="3779">
        <v>1.1200000000000001</v>
      </c>
      <c r="T84" s="3779">
        <v>1.35</v>
      </c>
      <c r="U84" s="3779">
        <v>1.49</v>
      </c>
      <c r="V84" s="3779">
        <v>1.56</v>
      </c>
      <c r="W84" s="3779">
        <v>1.47</v>
      </c>
      <c r="X84" s="3779">
        <v>1.08</v>
      </c>
      <c r="Y84" s="3779">
        <v>0.79</v>
      </c>
      <c r="Z84" s="3779">
        <v>0.93</v>
      </c>
      <c r="AA84" s="3779">
        <v>1.1100000000000001</v>
      </c>
      <c r="AB84" s="3779">
        <v>1.32</v>
      </c>
      <c r="AC84" s="3779">
        <v>1.53</v>
      </c>
      <c r="AD84" s="3779">
        <v>1.69</v>
      </c>
      <c r="AE84" s="3779">
        <v>1.86</v>
      </c>
      <c r="AF84" s="3779">
        <v>2.08</v>
      </c>
      <c r="AG84" s="3779">
        <v>2.29</v>
      </c>
      <c r="AH84" s="3779">
        <v>2.42</v>
      </c>
      <c r="AI84" s="3779">
        <v>2.35</v>
      </c>
      <c r="AJ84" s="3037" t="s">
        <v>1756</v>
      </c>
    </row>
    <row r="85" spans="2:51" ht="12">
      <c r="B85" s="3815"/>
      <c r="C85" s="725" t="s">
        <v>1297</v>
      </c>
      <c r="D85" s="1835" t="s">
        <v>1296</v>
      </c>
      <c r="E85" s="3781">
        <v>1.3</v>
      </c>
      <c r="F85" s="3782">
        <v>1.43</v>
      </c>
      <c r="G85" s="3783">
        <v>1.34</v>
      </c>
      <c r="H85" s="3783">
        <v>1</v>
      </c>
      <c r="I85" s="3783">
        <v>0.71</v>
      </c>
      <c r="J85" s="3783">
        <v>0.64</v>
      </c>
      <c r="K85" s="3783">
        <v>0.64</v>
      </c>
      <c r="L85" s="3783">
        <v>0.72</v>
      </c>
      <c r="M85" s="3783">
        <v>0.69</v>
      </c>
      <c r="N85" s="3783">
        <v>0.5</v>
      </c>
      <c r="O85" s="3783">
        <v>0.49</v>
      </c>
      <c r="P85" s="3783">
        <v>0.62</v>
      </c>
      <c r="Q85" s="3783">
        <v>0.56000000000000005</v>
      </c>
      <c r="R85" s="3783">
        <v>0.56000000000000005</v>
      </c>
      <c r="S85" s="3783">
        <v>0.69</v>
      </c>
      <c r="T85" s="3783">
        <v>0.86</v>
      </c>
      <c r="U85" s="3783">
        <v>0.98</v>
      </c>
      <c r="V85" s="3783">
        <v>1.06</v>
      </c>
      <c r="W85" s="3783">
        <v>1.02</v>
      </c>
      <c r="X85" s="3784">
        <v>0.77</v>
      </c>
      <c r="Y85" s="3784">
        <v>0.45</v>
      </c>
      <c r="Z85" s="3784">
        <v>0.56000000000000005</v>
      </c>
      <c r="AA85" s="3784">
        <v>0.68</v>
      </c>
      <c r="AB85" s="3784">
        <v>0.82</v>
      </c>
      <c r="AC85" s="3784">
        <v>0.97</v>
      </c>
      <c r="AD85" s="3784">
        <v>1.1100000000000001</v>
      </c>
      <c r="AE85" s="3784">
        <v>1.23</v>
      </c>
      <c r="AF85" s="3784">
        <v>1.39</v>
      </c>
      <c r="AG85" s="3784">
        <v>1.54</v>
      </c>
      <c r="AH85" s="3784">
        <v>1.62</v>
      </c>
      <c r="AI85" s="3785">
        <v>1.55</v>
      </c>
      <c r="AJ85" s="3033" t="s">
        <v>34</v>
      </c>
    </row>
    <row r="86" spans="2:51">
      <c r="B86" s="3816"/>
      <c r="C86" s="1378" t="s">
        <v>1299</v>
      </c>
      <c r="D86" s="1835" t="s">
        <v>1300</v>
      </c>
      <c r="E86" s="1394"/>
      <c r="F86" s="3314">
        <v>2.0153846153846153</v>
      </c>
      <c r="G86" s="3314">
        <v>2.0076923076923077</v>
      </c>
      <c r="H86" s="3314">
        <v>2.1230769230769226</v>
      </c>
      <c r="I86" s="3314">
        <v>2.5076923076923086</v>
      </c>
      <c r="J86" s="3314">
        <v>2.7769230769230768</v>
      </c>
      <c r="K86" s="3314">
        <v>3.0615384615384613</v>
      </c>
      <c r="L86" s="3314">
        <v>3.1615384615384619</v>
      </c>
      <c r="M86" s="3314">
        <v>3.3</v>
      </c>
      <c r="N86" s="1409">
        <v>4.0846153846153843</v>
      </c>
      <c r="O86" s="1409">
        <v>4.6833333333333327</v>
      </c>
      <c r="P86" s="1410">
        <v>4.7166666666666659</v>
      </c>
      <c r="Q86" s="1411">
        <v>5</v>
      </c>
      <c r="R86" s="1411">
        <v>5.4</v>
      </c>
      <c r="S86" s="1411">
        <v>5.3</v>
      </c>
      <c r="T86" s="1411">
        <v>4.7</v>
      </c>
      <c r="U86" s="1411">
        <v>4.4000000000000004</v>
      </c>
      <c r="V86" s="1411">
        <v>4.0999999999999996</v>
      </c>
      <c r="W86" s="1411">
        <v>3.8</v>
      </c>
      <c r="X86" s="1411">
        <v>4.0999999999999996</v>
      </c>
      <c r="Y86" s="1411">
        <v>5.2</v>
      </c>
      <c r="Z86" s="1411">
        <v>5</v>
      </c>
      <c r="AA86" s="1411">
        <v>4.5</v>
      </c>
      <c r="AB86" s="1411">
        <v>4.3</v>
      </c>
      <c r="AC86" s="1411">
        <v>3.9000000000000004</v>
      </c>
      <c r="AD86" s="3229">
        <v>3.5</v>
      </c>
      <c r="AE86" s="3786">
        <v>3.3</v>
      </c>
      <c r="AF86" s="3786">
        <v>3</v>
      </c>
      <c r="AG86" s="3787">
        <v>2.7</v>
      </c>
      <c r="AH86" s="3229">
        <v>2.4</v>
      </c>
      <c r="AI86" s="3229">
        <v>2.2999999999999998</v>
      </c>
      <c r="AJ86" s="3038" t="s">
        <v>1439</v>
      </c>
    </row>
    <row r="87" spans="2:51" ht="12">
      <c r="B87" s="1379" t="s">
        <v>1302</v>
      </c>
      <c r="C87" s="1380" t="s">
        <v>1303</v>
      </c>
      <c r="D87" s="1836" t="s">
        <v>1339</v>
      </c>
      <c r="E87" s="3355"/>
      <c r="F87" s="1383"/>
      <c r="G87" s="1383"/>
      <c r="H87" s="1383"/>
      <c r="I87" s="1383"/>
      <c r="J87" s="1383"/>
      <c r="K87" s="1383"/>
      <c r="L87" s="1383"/>
      <c r="M87" s="1383"/>
      <c r="N87" s="3788">
        <v>17272</v>
      </c>
      <c r="O87" s="3788">
        <v>16741</v>
      </c>
      <c r="P87" s="3789">
        <v>18787</v>
      </c>
      <c r="Q87" s="3762">
        <v>19565</v>
      </c>
      <c r="R87" s="3762">
        <v>18587</v>
      </c>
      <c r="S87" s="3762">
        <v>15466</v>
      </c>
      <c r="T87" s="3762">
        <v>13186</v>
      </c>
      <c r="U87" s="3762">
        <v>13170</v>
      </c>
      <c r="V87" s="3762">
        <v>13337</v>
      </c>
      <c r="W87" s="3762">
        <v>14366</v>
      </c>
      <c r="X87" s="3762">
        <v>16146</v>
      </c>
      <c r="Y87" s="3762">
        <v>14732</v>
      </c>
      <c r="Z87" s="3762">
        <v>13065</v>
      </c>
      <c r="AA87" s="3762">
        <v>12707</v>
      </c>
      <c r="AB87" s="3790">
        <v>11719</v>
      </c>
      <c r="AC87" s="3790">
        <v>10536</v>
      </c>
      <c r="AD87" s="3761">
        <v>9543</v>
      </c>
      <c r="AE87" s="3761">
        <v>8684</v>
      </c>
      <c r="AF87" s="3761">
        <v>8381</v>
      </c>
      <c r="AG87" s="3761">
        <v>8367</v>
      </c>
      <c r="AH87" s="3761">
        <v>8111</v>
      </c>
      <c r="AI87" s="3761">
        <v>8631</v>
      </c>
      <c r="AJ87" s="3037" t="s">
        <v>1745</v>
      </c>
    </row>
    <row r="88" spans="2:51" ht="12">
      <c r="B88" s="1382" t="s">
        <v>1305</v>
      </c>
      <c r="C88" s="1372"/>
      <c r="D88" s="1831" t="s">
        <v>1247</v>
      </c>
      <c r="E88" s="3353" t="s">
        <v>242</v>
      </c>
      <c r="F88" s="3333"/>
      <c r="G88" s="3140"/>
      <c r="H88" s="3140"/>
      <c r="I88" s="3140"/>
      <c r="J88" s="3140"/>
      <c r="K88" s="3140"/>
      <c r="L88" s="3140"/>
      <c r="M88" s="3140"/>
      <c r="N88" s="3140"/>
      <c r="O88" s="3140">
        <f t="shared" ref="O88:AC88" si="76">ROUND((O87-N87)/N87*100,1)</f>
        <v>-3.1</v>
      </c>
      <c r="P88" s="3140">
        <f t="shared" si="76"/>
        <v>12.2</v>
      </c>
      <c r="Q88" s="3140">
        <f t="shared" si="76"/>
        <v>4.0999999999999996</v>
      </c>
      <c r="R88" s="3140">
        <f t="shared" si="76"/>
        <v>-5</v>
      </c>
      <c r="S88" s="3140">
        <f t="shared" si="76"/>
        <v>-16.8</v>
      </c>
      <c r="T88" s="3140">
        <f t="shared" si="76"/>
        <v>-14.7</v>
      </c>
      <c r="U88" s="3140">
        <f t="shared" si="76"/>
        <v>-0.1</v>
      </c>
      <c r="V88" s="3140">
        <f t="shared" si="76"/>
        <v>1.3</v>
      </c>
      <c r="W88" s="3140">
        <f t="shared" si="76"/>
        <v>7.7</v>
      </c>
      <c r="X88" s="3140">
        <f t="shared" si="76"/>
        <v>12.4</v>
      </c>
      <c r="Y88" s="3140">
        <f t="shared" si="76"/>
        <v>-8.8000000000000007</v>
      </c>
      <c r="Z88" s="3140">
        <f t="shared" si="76"/>
        <v>-11.3</v>
      </c>
      <c r="AA88" s="3140">
        <f t="shared" si="76"/>
        <v>-2.7</v>
      </c>
      <c r="AB88" s="3140">
        <f t="shared" si="76"/>
        <v>-7.8</v>
      </c>
      <c r="AC88" s="3140">
        <f t="shared" si="76"/>
        <v>-10.1</v>
      </c>
      <c r="AD88" s="3140">
        <f t="shared" ref="AD88:AI88" si="77">ROUND((AD87-AC87)/AC87*100,1)</f>
        <v>-9.4</v>
      </c>
      <c r="AE88" s="3140">
        <f t="shared" si="77"/>
        <v>-9</v>
      </c>
      <c r="AF88" s="3140">
        <f t="shared" si="77"/>
        <v>-3.5</v>
      </c>
      <c r="AG88" s="3140">
        <f t="shared" si="77"/>
        <v>-0.2</v>
      </c>
      <c r="AH88" s="3140">
        <f t="shared" si="77"/>
        <v>-3.1</v>
      </c>
      <c r="AI88" s="3140">
        <f t="shared" si="77"/>
        <v>6.4</v>
      </c>
      <c r="AJ88" s="3031" t="s">
        <v>1306</v>
      </c>
    </row>
    <row r="89" spans="2:51">
      <c r="B89" s="3817" t="s">
        <v>2322</v>
      </c>
      <c r="C89" s="1375" t="s">
        <v>1308</v>
      </c>
      <c r="D89" s="1834" t="s">
        <v>1309</v>
      </c>
      <c r="E89" s="3737">
        <v>3628.2249999999999</v>
      </c>
      <c r="F89" s="3739">
        <v>3775.6909999999998</v>
      </c>
      <c r="G89" s="3739">
        <v>3968.297</v>
      </c>
      <c r="H89" s="3739">
        <v>4002.7330000000002</v>
      </c>
      <c r="I89" s="3739">
        <v>4024.56</v>
      </c>
      <c r="J89" s="3739">
        <v>3981.4520000000002</v>
      </c>
      <c r="K89" s="3739">
        <v>3968.828</v>
      </c>
      <c r="L89" s="3739">
        <v>3968.9839999999999</v>
      </c>
      <c r="M89" s="3739">
        <v>3971.84</v>
      </c>
      <c r="N89" s="3791">
        <v>3923.6909999999998</v>
      </c>
      <c r="O89" s="3791">
        <v>3854.576</v>
      </c>
      <c r="P89" s="3791">
        <v>3814.8330000000001</v>
      </c>
      <c r="Q89" s="3739">
        <v>3675.2170000000001</v>
      </c>
      <c r="R89" s="3739">
        <v>3653.55</v>
      </c>
      <c r="S89" s="3739">
        <v>3639.1759999999999</v>
      </c>
      <c r="T89" s="3739">
        <v>3621.306</v>
      </c>
      <c r="U89" s="3739">
        <v>3589.8780000000002</v>
      </c>
      <c r="V89" s="3739">
        <v>3544.7289999999998</v>
      </c>
      <c r="W89" s="3739">
        <v>3588.8009999999999</v>
      </c>
      <c r="X89" s="3739">
        <v>3533.1329999999998</v>
      </c>
      <c r="Y89" s="3739">
        <v>3505.7550000000001</v>
      </c>
      <c r="Z89" s="3739">
        <v>3451.741</v>
      </c>
      <c r="AA89" s="3739">
        <v>3408.5219999999999</v>
      </c>
      <c r="AB89" s="3739">
        <v>3452.4059999999999</v>
      </c>
      <c r="AC89" s="3739">
        <v>3521.38</v>
      </c>
      <c r="AD89" s="3740">
        <v>3458.2570000000001</v>
      </c>
      <c r="AE89" s="3232">
        <v>3427.06</v>
      </c>
      <c r="AF89" s="3232">
        <v>3372.4549999999999</v>
      </c>
      <c r="AG89" s="3232">
        <v>3415.0430000000001</v>
      </c>
      <c r="AH89" s="3542">
        <v>3468.087</v>
      </c>
      <c r="AI89" s="3542">
        <v>3494.819</v>
      </c>
      <c r="AJ89" s="3039" t="s">
        <v>1594</v>
      </c>
      <c r="AL89" s="548"/>
      <c r="AM89" s="548"/>
      <c r="AN89" s="548"/>
      <c r="AO89" s="548"/>
      <c r="AP89" s="548"/>
      <c r="AQ89" s="548"/>
      <c r="AR89" s="548"/>
      <c r="AS89" s="548"/>
      <c r="AT89" s="548"/>
      <c r="AU89" s="548"/>
      <c r="AV89" s="548"/>
      <c r="AW89" s="548"/>
      <c r="AX89" s="548"/>
      <c r="AY89" s="548"/>
    </row>
    <row r="90" spans="2:51" ht="12">
      <c r="B90" s="3815"/>
      <c r="C90" s="1376" t="s">
        <v>1290</v>
      </c>
      <c r="D90" s="1835" t="s">
        <v>1247</v>
      </c>
      <c r="E90" s="3353" t="s">
        <v>242</v>
      </c>
      <c r="F90" s="3140">
        <f t="shared" ref="F90" si="78">ROUND((F89-E89)/E89*100,1)</f>
        <v>4.0999999999999996</v>
      </c>
      <c r="G90" s="3140">
        <f t="shared" ref="G90" si="79">ROUND((G89-F89)/F89*100,1)</f>
        <v>5.0999999999999996</v>
      </c>
      <c r="H90" s="3140">
        <f t="shared" ref="H90" si="80">ROUND((H89-G89)/G89*100,1)</f>
        <v>0.9</v>
      </c>
      <c r="I90" s="3140">
        <f t="shared" ref="I90" si="81">ROUND((I89-H89)/H89*100,1)</f>
        <v>0.5</v>
      </c>
      <c r="J90" s="3140">
        <f t="shared" ref="J90" si="82">ROUND((J89-I89)/I89*100,1)</f>
        <v>-1.1000000000000001</v>
      </c>
      <c r="K90" s="3140">
        <f t="shared" ref="K90" si="83">ROUND((K89-J89)/J89*100,1)</f>
        <v>-0.3</v>
      </c>
      <c r="L90" s="3140">
        <f t="shared" ref="L90" si="84">ROUND((L89-K89)/K89*100,1)</f>
        <v>0</v>
      </c>
      <c r="M90" s="3140">
        <f t="shared" ref="M90" si="85">ROUND((M89-L89)/L89*100,1)</f>
        <v>0.1</v>
      </c>
      <c r="N90" s="3140">
        <f t="shared" ref="N90" si="86">ROUND((N89-M89)/M89*100,1)</f>
        <v>-1.2</v>
      </c>
      <c r="O90" s="3140">
        <f t="shared" ref="O90" si="87">ROUND((O89-N89)/N89*100,1)</f>
        <v>-1.8</v>
      </c>
      <c r="P90" s="3140">
        <f t="shared" ref="P90" si="88">ROUND((P89-O89)/O89*100,1)</f>
        <v>-1</v>
      </c>
      <c r="Q90" s="3140">
        <f t="shared" ref="Q90:AC90" si="89">ROUND((Q89-P89)/P89*100,1)</f>
        <v>-3.7</v>
      </c>
      <c r="R90" s="3140">
        <f t="shared" si="89"/>
        <v>-0.6</v>
      </c>
      <c r="S90" s="3140">
        <f t="shared" si="89"/>
        <v>-0.4</v>
      </c>
      <c r="T90" s="3140">
        <f t="shared" si="89"/>
        <v>-0.5</v>
      </c>
      <c r="U90" s="3140">
        <f t="shared" si="89"/>
        <v>-0.9</v>
      </c>
      <c r="V90" s="3140">
        <f t="shared" si="89"/>
        <v>-1.3</v>
      </c>
      <c r="W90" s="3140">
        <f t="shared" si="89"/>
        <v>1.2</v>
      </c>
      <c r="X90" s="3140">
        <f t="shared" si="89"/>
        <v>-1.6</v>
      </c>
      <c r="Y90" s="3140">
        <f t="shared" si="89"/>
        <v>-0.8</v>
      </c>
      <c r="Z90" s="3140">
        <f t="shared" si="89"/>
        <v>-1.5</v>
      </c>
      <c r="AA90" s="3140">
        <f t="shared" si="89"/>
        <v>-1.3</v>
      </c>
      <c r="AB90" s="3140">
        <f t="shared" si="89"/>
        <v>1.3</v>
      </c>
      <c r="AC90" s="3140">
        <f t="shared" si="89"/>
        <v>2</v>
      </c>
      <c r="AD90" s="3140">
        <f t="shared" ref="AD90:AI90" si="90">ROUND((AD89-AC89)/AC89*100,1)</f>
        <v>-1.8</v>
      </c>
      <c r="AE90" s="3140">
        <f t="shared" si="90"/>
        <v>-0.9</v>
      </c>
      <c r="AF90" s="3140">
        <f t="shared" si="90"/>
        <v>-1.6</v>
      </c>
      <c r="AG90" s="3140">
        <f t="shared" si="90"/>
        <v>1.3</v>
      </c>
      <c r="AH90" s="3140">
        <f t="shared" si="90"/>
        <v>1.6</v>
      </c>
      <c r="AI90" s="3140">
        <f t="shared" si="90"/>
        <v>0.8</v>
      </c>
      <c r="AJ90" s="3823" t="s">
        <v>2345</v>
      </c>
      <c r="AL90" s="3013"/>
      <c r="AM90" s="3013"/>
      <c r="AN90" s="3013"/>
      <c r="AO90" s="3013"/>
      <c r="AP90" s="3013"/>
      <c r="AQ90" s="3013"/>
      <c r="AR90" s="3013"/>
      <c r="AS90" s="3013"/>
      <c r="AT90" s="3013"/>
      <c r="AU90" s="3013"/>
      <c r="AV90" s="3013"/>
      <c r="AW90" s="3013"/>
      <c r="AX90" s="3013"/>
      <c r="AY90" s="3013"/>
    </row>
    <row r="91" spans="2:51" ht="12">
      <c r="B91" s="3815"/>
      <c r="C91" s="1375" t="s">
        <v>1308</v>
      </c>
      <c r="D91" s="1838" t="s">
        <v>1309</v>
      </c>
      <c r="E91" s="3544">
        <f t="shared" ref="E91:AG91" si="91">E89/(E72/100)</f>
        <v>4062.9619260918253</v>
      </c>
      <c r="F91" s="3544">
        <f t="shared" si="91"/>
        <v>4099.5559174809987</v>
      </c>
      <c r="G91" s="3544">
        <f t="shared" si="91"/>
        <v>4194.8171247357295</v>
      </c>
      <c r="H91" s="3544">
        <f t="shared" si="91"/>
        <v>4160.8451143451139</v>
      </c>
      <c r="I91" s="3544">
        <f t="shared" si="91"/>
        <v>4131.9917864476383</v>
      </c>
      <c r="J91" s="3544">
        <f t="shared" si="91"/>
        <v>4075.181166837257</v>
      </c>
      <c r="K91" s="3544">
        <f t="shared" si="91"/>
        <v>4070.5928205128207</v>
      </c>
      <c r="L91" s="3544">
        <f t="shared" si="91"/>
        <v>4054.1205311542385</v>
      </c>
      <c r="M91" s="3544">
        <f t="shared" si="91"/>
        <v>3975.8158158158153</v>
      </c>
      <c r="N91" s="3544">
        <f t="shared" si="91"/>
        <v>3919.7712287712288</v>
      </c>
      <c r="O91" s="3544">
        <f t="shared" si="91"/>
        <v>3870.0562248995984</v>
      </c>
      <c r="P91" s="3544">
        <f t="shared" si="91"/>
        <v>3853.3666666666668</v>
      </c>
      <c r="Q91" s="3544">
        <f t="shared" si="91"/>
        <v>3750.2214285714285</v>
      </c>
      <c r="R91" s="3544">
        <f t="shared" si="91"/>
        <v>3751.0780287474331</v>
      </c>
      <c r="S91" s="3544">
        <f t="shared" si="91"/>
        <v>3744.008230452675</v>
      </c>
      <c r="T91" s="3544">
        <f t="shared" si="91"/>
        <v>3729.4603501544802</v>
      </c>
      <c r="U91" s="3544">
        <f t="shared" si="91"/>
        <v>3704.724458204334</v>
      </c>
      <c r="V91" s="3544">
        <f t="shared" si="91"/>
        <v>3650.5962924819773</v>
      </c>
      <c r="W91" s="3544">
        <f t="shared" si="91"/>
        <v>3680.8215384615387</v>
      </c>
      <c r="X91" s="3544">
        <f t="shared" si="91"/>
        <v>3583.2991886409736</v>
      </c>
      <c r="Y91" s="3544">
        <f t="shared" si="91"/>
        <v>3617.9102167182659</v>
      </c>
      <c r="Z91" s="3544">
        <f t="shared" si="91"/>
        <v>3580.6441908713691</v>
      </c>
      <c r="AA91" s="3544">
        <f t="shared" si="91"/>
        <v>3539.4828660436137</v>
      </c>
      <c r="AB91" s="3544">
        <f t="shared" si="91"/>
        <v>3592.5140478668054</v>
      </c>
      <c r="AC91" s="3544">
        <f t="shared" si="91"/>
        <v>3634.0350877192982</v>
      </c>
      <c r="AD91" s="3544">
        <f t="shared" si="91"/>
        <v>3465.1873747494992</v>
      </c>
      <c r="AE91" s="3544">
        <f t="shared" si="91"/>
        <v>3427.06</v>
      </c>
      <c r="AF91" s="3544">
        <f t="shared" si="91"/>
        <v>3372.4549999999999</v>
      </c>
      <c r="AG91" s="3544">
        <f t="shared" si="91"/>
        <v>3391.3038728897714</v>
      </c>
      <c r="AH91" s="3544">
        <f>AH89/(AH72/100)</f>
        <v>3420.2041420118344</v>
      </c>
      <c r="AI91" s="3544">
        <f>AI89/(AI72/100)</f>
        <v>3426.2931372549019</v>
      </c>
      <c r="AJ91" s="3823"/>
    </row>
    <row r="92" spans="2:51" ht="12">
      <c r="B92" s="3815"/>
      <c r="C92" s="1376" t="s">
        <v>1291</v>
      </c>
      <c r="D92" s="1835" t="s">
        <v>1247</v>
      </c>
      <c r="E92" s="3353" t="s">
        <v>242</v>
      </c>
      <c r="F92" s="3140">
        <f t="shared" ref="F92:P92" si="92">ROUND((F91-E91)/E91*100,1)</f>
        <v>0.9</v>
      </c>
      <c r="G92" s="3140">
        <f t="shared" si="92"/>
        <v>2.2999999999999998</v>
      </c>
      <c r="H92" s="3140">
        <f t="shared" si="92"/>
        <v>-0.8</v>
      </c>
      <c r="I92" s="3140">
        <f t="shared" si="92"/>
        <v>-0.7</v>
      </c>
      <c r="J92" s="3140">
        <f t="shared" si="92"/>
        <v>-1.4</v>
      </c>
      <c r="K92" s="3140">
        <f t="shared" si="92"/>
        <v>-0.1</v>
      </c>
      <c r="L92" s="3140">
        <f t="shared" si="92"/>
        <v>-0.4</v>
      </c>
      <c r="M92" s="3140">
        <f t="shared" si="92"/>
        <v>-1.9</v>
      </c>
      <c r="N92" s="3140">
        <f t="shared" si="92"/>
        <v>-1.4</v>
      </c>
      <c r="O92" s="3140">
        <f t="shared" si="92"/>
        <v>-1.3</v>
      </c>
      <c r="P92" s="3140">
        <f t="shared" si="92"/>
        <v>-0.4</v>
      </c>
      <c r="Q92" s="3140">
        <f>ROUND((Q91-P91)/P91*100,1)</f>
        <v>-2.7</v>
      </c>
      <c r="R92" s="3140">
        <f t="shared" ref="R92:AB92" si="93">ROUND((R91-Q91)/Q91*100,1)</f>
        <v>0</v>
      </c>
      <c r="S92" s="3140">
        <f t="shared" si="93"/>
        <v>-0.2</v>
      </c>
      <c r="T92" s="3140">
        <f t="shared" si="93"/>
        <v>-0.4</v>
      </c>
      <c r="U92" s="3140">
        <f t="shared" si="93"/>
        <v>-0.7</v>
      </c>
      <c r="V92" s="3140">
        <f t="shared" si="93"/>
        <v>-1.5</v>
      </c>
      <c r="W92" s="3140">
        <f t="shared" si="93"/>
        <v>0.8</v>
      </c>
      <c r="X92" s="3140">
        <f t="shared" si="93"/>
        <v>-2.6</v>
      </c>
      <c r="Y92" s="3140">
        <f t="shared" si="93"/>
        <v>1</v>
      </c>
      <c r="Z92" s="3140">
        <f t="shared" si="93"/>
        <v>-1</v>
      </c>
      <c r="AA92" s="3140">
        <f t="shared" si="93"/>
        <v>-1.1000000000000001</v>
      </c>
      <c r="AB92" s="3140">
        <f t="shared" si="93"/>
        <v>1.5</v>
      </c>
      <c r="AC92" s="3140">
        <f t="shared" ref="AC92:AI92" si="94">ROUND((AC91-AB91)/AB91*100,1)</f>
        <v>1.2</v>
      </c>
      <c r="AD92" s="3140">
        <f t="shared" si="94"/>
        <v>-4.5999999999999996</v>
      </c>
      <c r="AE92" s="3140">
        <f t="shared" si="94"/>
        <v>-1.1000000000000001</v>
      </c>
      <c r="AF92" s="3140">
        <f t="shared" si="94"/>
        <v>-1.6</v>
      </c>
      <c r="AG92" s="3140">
        <f t="shared" si="94"/>
        <v>0.6</v>
      </c>
      <c r="AH92" s="3140">
        <f t="shared" si="94"/>
        <v>0.9</v>
      </c>
      <c r="AI92" s="3140">
        <f t="shared" si="94"/>
        <v>0.2</v>
      </c>
      <c r="AJ92" s="3031" t="s">
        <v>2346</v>
      </c>
    </row>
    <row r="93" spans="2:51" ht="12">
      <c r="B93" s="3815"/>
      <c r="C93" s="1375" t="s">
        <v>1340</v>
      </c>
      <c r="D93" s="1838" t="s">
        <v>1311</v>
      </c>
      <c r="E93" s="1405">
        <v>1672.7829999999999</v>
      </c>
      <c r="F93" s="1414">
        <v>1665.367</v>
      </c>
      <c r="G93" s="1414">
        <v>1342.9770000000001</v>
      </c>
      <c r="H93" s="1414">
        <v>1419.752</v>
      </c>
      <c r="I93" s="1414">
        <v>1509.787</v>
      </c>
      <c r="J93" s="1414">
        <v>1560.62</v>
      </c>
      <c r="K93" s="1414">
        <v>1484.652</v>
      </c>
      <c r="L93" s="1414">
        <v>1630.3779999999999</v>
      </c>
      <c r="M93" s="1414">
        <v>1341.347</v>
      </c>
      <c r="N93" s="1412">
        <v>1179.5360000000001</v>
      </c>
      <c r="O93" s="3792">
        <v>1226.2070000000001</v>
      </c>
      <c r="P93" s="1413">
        <v>1213.1569999999999</v>
      </c>
      <c r="Q93" s="1413">
        <v>1173.17</v>
      </c>
      <c r="R93" s="1413">
        <v>1145.5530000000001</v>
      </c>
      <c r="S93" s="1413">
        <v>1173.6489999999999</v>
      </c>
      <c r="T93" s="1413">
        <v>1193.038</v>
      </c>
      <c r="U93" s="1413">
        <v>1249.366</v>
      </c>
      <c r="V93" s="1413">
        <v>1285.2460000000001</v>
      </c>
      <c r="W93" s="1413">
        <v>1035.598</v>
      </c>
      <c r="X93" s="1413">
        <v>1039.18</v>
      </c>
      <c r="Y93" s="3792">
        <v>775.27700000000004</v>
      </c>
      <c r="Z93" s="3792">
        <v>819.02</v>
      </c>
      <c r="AA93" s="3792">
        <v>841.24599999999998</v>
      </c>
      <c r="AB93" s="1414">
        <v>893.00199999999995</v>
      </c>
      <c r="AC93" s="1414">
        <v>987.25400000000002</v>
      </c>
      <c r="AD93" s="3755">
        <v>880.47</v>
      </c>
      <c r="AE93" s="3296">
        <v>920.53700000000003</v>
      </c>
      <c r="AF93" s="3296">
        <v>974.13699999999994</v>
      </c>
      <c r="AG93" s="3296">
        <v>946.39599999999996</v>
      </c>
      <c r="AH93" s="3297">
        <v>952.93600000000004</v>
      </c>
      <c r="AI93" s="3297">
        <v>883.68700000000001</v>
      </c>
      <c r="AJ93" s="3018" t="s">
        <v>1757</v>
      </c>
    </row>
    <row r="94" spans="2:51" ht="12">
      <c r="B94" s="3815"/>
      <c r="C94" s="1376" t="s">
        <v>1341</v>
      </c>
      <c r="D94" s="1835" t="s">
        <v>1247</v>
      </c>
      <c r="E94" s="3353" t="s">
        <v>242</v>
      </c>
      <c r="F94" s="3333">
        <f t="shared" ref="F94:N94" si="95">ROUND((F93-E93)/E93*100,1)</f>
        <v>-0.4</v>
      </c>
      <c r="G94" s="3140">
        <f t="shared" si="95"/>
        <v>-19.399999999999999</v>
      </c>
      <c r="H94" s="3140">
        <f t="shared" si="95"/>
        <v>5.7</v>
      </c>
      <c r="I94" s="3140">
        <f t="shared" si="95"/>
        <v>6.3</v>
      </c>
      <c r="J94" s="3140">
        <f t="shared" si="95"/>
        <v>3.4</v>
      </c>
      <c r="K94" s="3140">
        <f t="shared" si="95"/>
        <v>-4.9000000000000004</v>
      </c>
      <c r="L94" s="3140">
        <f t="shared" si="95"/>
        <v>9.8000000000000007</v>
      </c>
      <c r="M94" s="3140">
        <f t="shared" si="95"/>
        <v>-17.7</v>
      </c>
      <c r="N94" s="3140">
        <f t="shared" si="95"/>
        <v>-12.1</v>
      </c>
      <c r="O94" s="3140">
        <f t="shared" ref="O94:AC94" si="96">ROUND((O93-N93)/N93*100,1)</f>
        <v>4</v>
      </c>
      <c r="P94" s="3140">
        <f t="shared" si="96"/>
        <v>-1.1000000000000001</v>
      </c>
      <c r="Q94" s="3140">
        <f t="shared" si="96"/>
        <v>-3.3</v>
      </c>
      <c r="R94" s="3140">
        <f t="shared" si="96"/>
        <v>-2.4</v>
      </c>
      <c r="S94" s="3140">
        <f t="shared" si="96"/>
        <v>2.5</v>
      </c>
      <c r="T94" s="3140">
        <f t="shared" si="96"/>
        <v>1.7</v>
      </c>
      <c r="U94" s="3140">
        <f t="shared" si="96"/>
        <v>4.7</v>
      </c>
      <c r="V94" s="3140">
        <f t="shared" si="96"/>
        <v>2.9</v>
      </c>
      <c r="W94" s="3140">
        <f t="shared" si="96"/>
        <v>-19.399999999999999</v>
      </c>
      <c r="X94" s="3140">
        <f t="shared" si="96"/>
        <v>0.3</v>
      </c>
      <c r="Y94" s="3140">
        <f t="shared" si="96"/>
        <v>-25.4</v>
      </c>
      <c r="Z94" s="3140">
        <f t="shared" si="96"/>
        <v>5.6</v>
      </c>
      <c r="AA94" s="3140">
        <f t="shared" si="96"/>
        <v>2.7</v>
      </c>
      <c r="AB94" s="3140">
        <f t="shared" si="96"/>
        <v>6.2</v>
      </c>
      <c r="AC94" s="3140">
        <f t="shared" si="96"/>
        <v>10.6</v>
      </c>
      <c r="AD94" s="3140">
        <f t="shared" ref="AD94:AI94" si="97">ROUND((AD93-AC93)/AC93*100,1)</f>
        <v>-10.8</v>
      </c>
      <c r="AE94" s="3140">
        <f t="shared" si="97"/>
        <v>4.5999999999999996</v>
      </c>
      <c r="AF94" s="3140">
        <f t="shared" si="97"/>
        <v>5.8</v>
      </c>
      <c r="AG94" s="3140">
        <f t="shared" si="97"/>
        <v>-2.8</v>
      </c>
      <c r="AH94" s="3140">
        <f t="shared" si="97"/>
        <v>0.7</v>
      </c>
      <c r="AI94" s="3140">
        <f t="shared" si="97"/>
        <v>-7.3</v>
      </c>
      <c r="AJ94" s="3018" t="s">
        <v>34</v>
      </c>
    </row>
    <row r="95" spans="2:51">
      <c r="B95" s="3815"/>
      <c r="C95" s="1385" t="s">
        <v>2333</v>
      </c>
      <c r="D95" s="1837" t="s">
        <v>1314</v>
      </c>
      <c r="E95" s="3752">
        <v>272.88</v>
      </c>
      <c r="F95" s="1415">
        <v>279.116061</v>
      </c>
      <c r="G95" s="1415">
        <v>252.001294</v>
      </c>
      <c r="H95" s="1415">
        <v>240.139691</v>
      </c>
      <c r="I95" s="1415">
        <v>230.84798699999999</v>
      </c>
      <c r="J95" s="1415">
        <v>238.586568</v>
      </c>
      <c r="K95" s="1415">
        <v>232.39239599999999</v>
      </c>
      <c r="L95" s="1415">
        <v>258.36095499999999</v>
      </c>
      <c r="M95" s="1415">
        <v>220.580038</v>
      </c>
      <c r="N95" s="3793">
        <v>193.35249999999999</v>
      </c>
      <c r="O95" s="1415">
        <v>197.01744500000001</v>
      </c>
      <c r="P95" s="1415">
        <v>194.480842</v>
      </c>
      <c r="Q95" s="1415">
        <v>178.90267399999999</v>
      </c>
      <c r="R95" s="1415">
        <v>171.03020900000001</v>
      </c>
      <c r="S95" s="1415">
        <v>176.532917</v>
      </c>
      <c r="T95" s="1415">
        <v>182.77400299999999</v>
      </c>
      <c r="U95" s="1415">
        <v>185.68073000000001</v>
      </c>
      <c r="V95" s="1415">
        <v>187.614047</v>
      </c>
      <c r="W95" s="1414">
        <v>157.22153</v>
      </c>
      <c r="X95" s="1414">
        <v>151.39322100000001</v>
      </c>
      <c r="Y95" s="1414">
        <v>113.19610400000001</v>
      </c>
      <c r="Z95" s="1414">
        <v>122.283007</v>
      </c>
      <c r="AA95" s="1414">
        <v>127.29201</v>
      </c>
      <c r="AB95" s="1414">
        <v>135.45405700000001</v>
      </c>
      <c r="AC95" s="1414">
        <v>148.63588899999999</v>
      </c>
      <c r="AD95" s="3794">
        <v>130.790921</v>
      </c>
      <c r="AE95" s="3794">
        <v>129.424092</v>
      </c>
      <c r="AF95" s="3794">
        <v>134.186801</v>
      </c>
      <c r="AG95" s="3794">
        <v>133.02935600000001</v>
      </c>
      <c r="AH95" s="3794">
        <v>131.079408</v>
      </c>
      <c r="AI95" s="3794">
        <v>124.93777</v>
      </c>
      <c r="AJ95" s="3034"/>
      <c r="AL95" s="1345" t="s">
        <v>1316</v>
      </c>
    </row>
    <row r="96" spans="2:51" ht="12">
      <c r="B96" s="3815"/>
      <c r="C96" s="1376" t="s">
        <v>1342</v>
      </c>
      <c r="D96" s="1835" t="s">
        <v>1247</v>
      </c>
      <c r="E96" s="3348" t="s">
        <v>242</v>
      </c>
      <c r="F96" s="3333">
        <f t="shared" ref="F96:N96" si="98">ROUND((F95-E95)/E95*100,1)</f>
        <v>2.2999999999999998</v>
      </c>
      <c r="G96" s="3140">
        <f t="shared" si="98"/>
        <v>-9.6999999999999993</v>
      </c>
      <c r="H96" s="3140">
        <f t="shared" si="98"/>
        <v>-4.7</v>
      </c>
      <c r="I96" s="3140">
        <f t="shared" si="98"/>
        <v>-3.9</v>
      </c>
      <c r="J96" s="3140">
        <f t="shared" si="98"/>
        <v>3.4</v>
      </c>
      <c r="K96" s="3140">
        <f t="shared" si="98"/>
        <v>-2.6</v>
      </c>
      <c r="L96" s="3140">
        <f t="shared" si="98"/>
        <v>11.2</v>
      </c>
      <c r="M96" s="3140">
        <f t="shared" si="98"/>
        <v>-14.6</v>
      </c>
      <c r="N96" s="3140">
        <f t="shared" si="98"/>
        <v>-12.3</v>
      </c>
      <c r="O96" s="3140">
        <f t="shared" ref="O96:AC96" si="99">ROUND((O95-N95)/N95*100,1)</f>
        <v>1.9</v>
      </c>
      <c r="P96" s="3140">
        <f t="shared" si="99"/>
        <v>-1.3</v>
      </c>
      <c r="Q96" s="3140">
        <f t="shared" si="99"/>
        <v>-8</v>
      </c>
      <c r="R96" s="3140">
        <f t="shared" si="99"/>
        <v>-4.4000000000000004</v>
      </c>
      <c r="S96" s="3140">
        <f t="shared" si="99"/>
        <v>3.2</v>
      </c>
      <c r="T96" s="3140">
        <f t="shared" si="99"/>
        <v>3.5</v>
      </c>
      <c r="U96" s="3140">
        <f t="shared" si="99"/>
        <v>1.6</v>
      </c>
      <c r="V96" s="3140">
        <f t="shared" si="99"/>
        <v>1</v>
      </c>
      <c r="W96" s="3140">
        <f t="shared" si="99"/>
        <v>-16.2</v>
      </c>
      <c r="X96" s="3140">
        <f t="shared" si="99"/>
        <v>-3.7</v>
      </c>
      <c r="Y96" s="3140">
        <f t="shared" si="99"/>
        <v>-25.2</v>
      </c>
      <c r="Z96" s="3140">
        <f t="shared" si="99"/>
        <v>8</v>
      </c>
      <c r="AA96" s="3140">
        <f t="shared" si="99"/>
        <v>4.0999999999999996</v>
      </c>
      <c r="AB96" s="3140">
        <f t="shared" si="99"/>
        <v>6.4</v>
      </c>
      <c r="AC96" s="3140">
        <f t="shared" si="99"/>
        <v>9.6999999999999993</v>
      </c>
      <c r="AD96" s="3140">
        <f t="shared" ref="AD96:AI96" si="100">ROUND((AD95-AC95)/AC95*100,1)</f>
        <v>-12</v>
      </c>
      <c r="AE96" s="3140">
        <f t="shared" si="100"/>
        <v>-1</v>
      </c>
      <c r="AF96" s="3140">
        <f t="shared" si="100"/>
        <v>3.7</v>
      </c>
      <c r="AG96" s="3140">
        <f t="shared" si="100"/>
        <v>-0.9</v>
      </c>
      <c r="AH96" s="3140">
        <f t="shared" si="100"/>
        <v>-1.5</v>
      </c>
      <c r="AI96" s="3140">
        <f t="shared" si="100"/>
        <v>-4.7</v>
      </c>
      <c r="AJ96" s="3036"/>
    </row>
    <row r="97" spans="2:52">
      <c r="B97" s="3815"/>
      <c r="C97" s="1375" t="s">
        <v>2244</v>
      </c>
      <c r="D97" s="1837" t="s">
        <v>1317</v>
      </c>
      <c r="E97" s="3356"/>
      <c r="F97" s="1386"/>
      <c r="G97" s="1386"/>
      <c r="H97" s="1386"/>
      <c r="I97" s="3739">
        <v>4807.8890000000001</v>
      </c>
      <c r="J97" s="3739">
        <v>5055.3739999999998</v>
      </c>
      <c r="K97" s="3739">
        <v>5170.8549999999996</v>
      </c>
      <c r="L97" s="3739">
        <v>5561.6080000000002</v>
      </c>
      <c r="M97" s="3739">
        <v>4747.0889999999999</v>
      </c>
      <c r="N97" s="3542">
        <v>4213.4799999999996</v>
      </c>
      <c r="O97" s="3740">
        <v>3980.6579999999994</v>
      </c>
      <c r="P97" s="3739">
        <v>4119.2740000000003</v>
      </c>
      <c r="Q97" s="3739">
        <v>3979.8339999999998</v>
      </c>
      <c r="R97" s="3739">
        <v>4043.4639999999999</v>
      </c>
      <c r="S97" s="3739">
        <v>4029.3150000000005</v>
      </c>
      <c r="T97" s="3739">
        <v>3939.7330000000002</v>
      </c>
      <c r="U97" s="3739">
        <v>3913.183</v>
      </c>
      <c r="V97" s="3739">
        <v>3587.9290000000001</v>
      </c>
      <c r="W97" s="3739">
        <v>3426.5770000000002</v>
      </c>
      <c r="X97" s="3739">
        <v>2891.9009999999998</v>
      </c>
      <c r="Y97" s="3740">
        <v>3182.0729999999999</v>
      </c>
      <c r="Z97" s="3740">
        <v>2972.348</v>
      </c>
      <c r="AA97" s="3740">
        <v>3064.3359999999993</v>
      </c>
      <c r="AB97" s="3740">
        <v>3237.69</v>
      </c>
      <c r="AC97" s="3740">
        <v>3430.328</v>
      </c>
      <c r="AD97" s="3740">
        <v>3123.9800000000005</v>
      </c>
      <c r="AE97" s="3232">
        <v>3124.4059999999999</v>
      </c>
      <c r="AF97" s="3232">
        <v>3357.933</v>
      </c>
      <c r="AG97" s="3232">
        <v>3338.2339999999999</v>
      </c>
      <c r="AH97" s="3795">
        <v>3336.59</v>
      </c>
      <c r="AI97" s="3795">
        <v>3182.76</v>
      </c>
      <c r="AJ97" s="3426" t="s">
        <v>2356</v>
      </c>
      <c r="AL97" s="3032"/>
      <c r="AM97" s="3032"/>
      <c r="AN97" s="3032"/>
      <c r="AO97" s="3032"/>
      <c r="AP97" s="3032"/>
      <c r="AQ97" s="3032"/>
      <c r="AR97" s="3032"/>
      <c r="AS97" s="3032"/>
      <c r="AT97" s="3032"/>
      <c r="AU97" s="3032"/>
      <c r="AV97" s="3032"/>
      <c r="AW97" s="3032"/>
      <c r="AX97" s="3032"/>
      <c r="AY97" s="3032"/>
    </row>
    <row r="98" spans="2:52">
      <c r="B98" s="3815"/>
      <c r="C98" s="1387" t="s">
        <v>1318</v>
      </c>
      <c r="D98" s="1835" t="s">
        <v>1247</v>
      </c>
      <c r="E98" s="3348"/>
      <c r="F98" s="3333"/>
      <c r="G98" s="3140"/>
      <c r="H98" s="3140"/>
      <c r="I98" s="3238" t="s">
        <v>242</v>
      </c>
      <c r="J98" s="3140">
        <f t="shared" ref="J98" si="101">ROUND((J97-I97)/I97*100,1)</f>
        <v>5.0999999999999996</v>
      </c>
      <c r="K98" s="3140">
        <f t="shared" ref="K98" si="102">ROUND((K97-J97)/J97*100,1)</f>
        <v>2.2999999999999998</v>
      </c>
      <c r="L98" s="3140">
        <f t="shared" ref="L98" si="103">ROUND((L97-K97)/K97*100,1)</f>
        <v>7.6</v>
      </c>
      <c r="M98" s="3140">
        <f t="shared" ref="M98" si="104">ROUND((M97-L97)/L97*100,1)</f>
        <v>-14.6</v>
      </c>
      <c r="N98" s="3140">
        <f t="shared" ref="N98" si="105">ROUND((N97-M97)/M97*100,1)</f>
        <v>-11.2</v>
      </c>
      <c r="O98" s="3140">
        <f t="shared" ref="O98:AC98" si="106">ROUND((O97-N97)/N97*100,1)</f>
        <v>-5.5</v>
      </c>
      <c r="P98" s="3140">
        <f t="shared" si="106"/>
        <v>3.5</v>
      </c>
      <c r="Q98" s="3140">
        <f t="shared" si="106"/>
        <v>-3.4</v>
      </c>
      <c r="R98" s="3140">
        <f t="shared" si="106"/>
        <v>1.6</v>
      </c>
      <c r="S98" s="3140">
        <f t="shared" si="106"/>
        <v>-0.3</v>
      </c>
      <c r="T98" s="3140">
        <f t="shared" si="106"/>
        <v>-2.2000000000000002</v>
      </c>
      <c r="U98" s="3140">
        <f t="shared" si="106"/>
        <v>-0.7</v>
      </c>
      <c r="V98" s="3140">
        <f t="shared" si="106"/>
        <v>-8.3000000000000007</v>
      </c>
      <c r="W98" s="3140">
        <f t="shared" si="106"/>
        <v>-4.5</v>
      </c>
      <c r="X98" s="3140">
        <f t="shared" si="106"/>
        <v>-15.6</v>
      </c>
      <c r="Y98" s="3140">
        <f t="shared" si="106"/>
        <v>10</v>
      </c>
      <c r="Z98" s="3140">
        <f t="shared" si="106"/>
        <v>-6.6</v>
      </c>
      <c r="AA98" s="3140">
        <f t="shared" si="106"/>
        <v>3.1</v>
      </c>
      <c r="AB98" s="3140">
        <f t="shared" si="106"/>
        <v>5.7</v>
      </c>
      <c r="AC98" s="3140">
        <f t="shared" si="106"/>
        <v>5.9</v>
      </c>
      <c r="AD98" s="3140">
        <f t="shared" ref="AD98:AI98" si="107">ROUND((AD97-AC97)/AC97*100,1)</f>
        <v>-8.9</v>
      </c>
      <c r="AE98" s="3140">
        <f t="shared" si="107"/>
        <v>0</v>
      </c>
      <c r="AF98" s="3140">
        <f t="shared" si="107"/>
        <v>7.5</v>
      </c>
      <c r="AG98" s="3140">
        <f t="shared" si="107"/>
        <v>-0.6</v>
      </c>
      <c r="AH98" s="3140">
        <f t="shared" si="107"/>
        <v>0</v>
      </c>
      <c r="AI98" s="3140">
        <f t="shared" si="107"/>
        <v>-4.5999999999999996</v>
      </c>
      <c r="AJ98" s="3427" t="s">
        <v>2355</v>
      </c>
      <c r="AL98" s="3032"/>
      <c r="AM98" s="3032"/>
      <c r="AN98" s="3032"/>
      <c r="AO98" s="3032"/>
      <c r="AP98" s="3032"/>
      <c r="AQ98" s="3032"/>
      <c r="AR98" s="3032"/>
      <c r="AS98" s="3032"/>
      <c r="AT98" s="3032"/>
      <c r="AU98" s="3032"/>
      <c r="AV98" s="3032"/>
      <c r="AW98" s="3032"/>
      <c r="AX98" s="3032"/>
      <c r="AY98" s="3032"/>
    </row>
    <row r="99" spans="2:52">
      <c r="B99" s="3815"/>
      <c r="C99" s="725" t="s">
        <v>1319</v>
      </c>
      <c r="D99" s="1837" t="s">
        <v>1320</v>
      </c>
      <c r="E99" s="3736">
        <v>10629.411</v>
      </c>
      <c r="F99" s="3790">
        <v>11616.829</v>
      </c>
      <c r="G99" s="3790">
        <v>12164.835999999999</v>
      </c>
      <c r="H99" s="3790">
        <v>11773.036</v>
      </c>
      <c r="I99" s="3790">
        <v>11173.163</v>
      </c>
      <c r="J99" s="3790">
        <v>10947.056</v>
      </c>
      <c r="K99" s="3790">
        <v>10929.849</v>
      </c>
      <c r="L99" s="3790">
        <v>11284.47</v>
      </c>
      <c r="M99" s="3790">
        <v>10864.971</v>
      </c>
      <c r="N99" s="3790">
        <v>10541.665000000001</v>
      </c>
      <c r="O99" s="3739">
        <v>10249.751</v>
      </c>
      <c r="P99" s="3761">
        <v>9899.7209999999995</v>
      </c>
      <c r="Q99" s="3761">
        <v>9576.0390000000007</v>
      </c>
      <c r="R99" s="3761">
        <v>9315.09</v>
      </c>
      <c r="S99" s="3761">
        <v>9086.4930000000004</v>
      </c>
      <c r="T99" s="3761">
        <v>8783.1589999999997</v>
      </c>
      <c r="U99" s="3761">
        <v>8758.6859999999997</v>
      </c>
      <c r="V99" s="3761">
        <v>8610.8169999999991</v>
      </c>
      <c r="W99" s="3761">
        <v>8428.7270000000008</v>
      </c>
      <c r="X99" s="3761">
        <v>7844.2330000000002</v>
      </c>
      <c r="Y99" s="3761">
        <v>7054.4290000000001</v>
      </c>
      <c r="Z99" s="3761">
        <v>6726.7340000000004</v>
      </c>
      <c r="AA99" s="3761">
        <v>6723.0820000000003</v>
      </c>
      <c r="AB99" s="3761">
        <v>6649.3280000000004</v>
      </c>
      <c r="AC99" s="3761">
        <v>6893.0379999999996</v>
      </c>
      <c r="AD99" s="3761">
        <v>6702.0540000000001</v>
      </c>
      <c r="AE99" s="3761">
        <v>6792.299</v>
      </c>
      <c r="AF99" s="3761">
        <v>6560.7489999999998</v>
      </c>
      <c r="AG99" s="3761">
        <v>6535.415</v>
      </c>
      <c r="AH99" s="3761">
        <v>6398.0630000000001</v>
      </c>
      <c r="AI99" s="3761">
        <v>6042.25</v>
      </c>
      <c r="AJ99" s="3034" t="s">
        <v>1758</v>
      </c>
      <c r="AL99" s="3032"/>
      <c r="AM99" s="3032"/>
      <c r="AN99" s="3032"/>
      <c r="AO99" s="3032"/>
      <c r="AP99" s="3032"/>
      <c r="AQ99" s="3032"/>
      <c r="AR99" s="3032"/>
      <c r="AS99" s="3032"/>
      <c r="AT99" s="3032"/>
      <c r="AU99" s="3032"/>
      <c r="AV99" s="3032"/>
      <c r="AW99" s="3032"/>
      <c r="AX99" s="3032"/>
      <c r="AY99" s="3032"/>
      <c r="AZ99" s="549"/>
    </row>
    <row r="100" spans="2:52" ht="12">
      <c r="B100" s="3816"/>
      <c r="C100" s="1372"/>
      <c r="D100" s="1835" t="s">
        <v>1247</v>
      </c>
      <c r="E100" s="3348" t="s">
        <v>242</v>
      </c>
      <c r="F100" s="3333">
        <f t="shared" ref="F100:AC100" si="108">ROUND((F99-E99)/E99*100,1)</f>
        <v>9.3000000000000007</v>
      </c>
      <c r="G100" s="3140">
        <f t="shared" si="108"/>
        <v>4.7</v>
      </c>
      <c r="H100" s="3140">
        <f t="shared" si="108"/>
        <v>-3.2</v>
      </c>
      <c r="I100" s="3140">
        <f t="shared" si="108"/>
        <v>-5.0999999999999996</v>
      </c>
      <c r="J100" s="3140">
        <f t="shared" si="108"/>
        <v>-2</v>
      </c>
      <c r="K100" s="3140">
        <f t="shared" si="108"/>
        <v>-0.2</v>
      </c>
      <c r="L100" s="3140">
        <f t="shared" si="108"/>
        <v>3.2</v>
      </c>
      <c r="M100" s="3140">
        <f t="shared" si="108"/>
        <v>-3.7</v>
      </c>
      <c r="N100" s="3140">
        <f t="shared" si="108"/>
        <v>-3</v>
      </c>
      <c r="O100" s="3140">
        <f t="shared" si="108"/>
        <v>-2.8</v>
      </c>
      <c r="P100" s="3140">
        <f t="shared" si="108"/>
        <v>-3.4</v>
      </c>
      <c r="Q100" s="3140">
        <f t="shared" si="108"/>
        <v>-3.3</v>
      </c>
      <c r="R100" s="3140">
        <f t="shared" si="108"/>
        <v>-2.7</v>
      </c>
      <c r="S100" s="3140">
        <f t="shared" si="108"/>
        <v>-2.5</v>
      </c>
      <c r="T100" s="3140">
        <f t="shared" si="108"/>
        <v>-3.3</v>
      </c>
      <c r="U100" s="3140">
        <f t="shared" si="108"/>
        <v>-0.3</v>
      </c>
      <c r="V100" s="3140">
        <f t="shared" si="108"/>
        <v>-1.7</v>
      </c>
      <c r="W100" s="3140">
        <f t="shared" si="108"/>
        <v>-2.1</v>
      </c>
      <c r="X100" s="3140">
        <f t="shared" si="108"/>
        <v>-6.9</v>
      </c>
      <c r="Y100" s="3140">
        <f t="shared" si="108"/>
        <v>-10.1</v>
      </c>
      <c r="Z100" s="3140">
        <f t="shared" si="108"/>
        <v>-4.5999999999999996</v>
      </c>
      <c r="AA100" s="3140">
        <f t="shared" si="108"/>
        <v>-0.1</v>
      </c>
      <c r="AB100" s="3140">
        <f t="shared" si="108"/>
        <v>-1.1000000000000001</v>
      </c>
      <c r="AC100" s="3140">
        <f t="shared" si="108"/>
        <v>3.7</v>
      </c>
      <c r="AD100" s="3140">
        <f t="shared" ref="AD100:AI100" si="109">ROUND((AD99-AC99)/AC99*100,1)</f>
        <v>-2.8</v>
      </c>
      <c r="AE100" s="3140">
        <f t="shared" si="109"/>
        <v>1.3</v>
      </c>
      <c r="AF100" s="3140">
        <f t="shared" si="109"/>
        <v>-3.4</v>
      </c>
      <c r="AG100" s="3140">
        <f t="shared" si="109"/>
        <v>-0.4</v>
      </c>
      <c r="AH100" s="3140">
        <f t="shared" si="109"/>
        <v>-2.1</v>
      </c>
      <c r="AI100" s="3140">
        <f t="shared" si="109"/>
        <v>-5.6</v>
      </c>
      <c r="AJ100" s="3036" t="s">
        <v>34</v>
      </c>
    </row>
    <row r="101" spans="2:52" ht="12">
      <c r="B101" s="3817" t="s">
        <v>1321</v>
      </c>
      <c r="C101" s="1385" t="s">
        <v>1322</v>
      </c>
      <c r="D101" s="1829" t="s">
        <v>1252</v>
      </c>
      <c r="E101" s="3347"/>
      <c r="F101" s="1386"/>
      <c r="G101" s="1386"/>
      <c r="H101" s="1386"/>
      <c r="I101" s="1386"/>
      <c r="J101" s="1386"/>
      <c r="K101" s="1386"/>
      <c r="L101" s="1386"/>
      <c r="M101" s="1386"/>
      <c r="N101" s="3304">
        <v>462.50189999999998</v>
      </c>
      <c r="O101" s="3304">
        <v>470.01400000000001</v>
      </c>
      <c r="P101" s="3304">
        <v>472.97359999999998</v>
      </c>
      <c r="Q101" s="3304">
        <v>500.07209999999998</v>
      </c>
      <c r="R101" s="3304">
        <v>505.60629999999998</v>
      </c>
      <c r="S101" s="3304">
        <v>515.80269999999996</v>
      </c>
      <c r="T101" s="3304">
        <v>522.67600000000004</v>
      </c>
      <c r="U101" s="3304">
        <v>530.09019999999998</v>
      </c>
      <c r="V101" s="3304">
        <v>535.9443</v>
      </c>
      <c r="W101" s="3304">
        <v>550.21460000000002</v>
      </c>
      <c r="X101" s="3304">
        <v>564.70230000000004</v>
      </c>
      <c r="Y101" s="3304">
        <v>579.60170000000005</v>
      </c>
      <c r="Z101" s="3304">
        <v>596.84109999999998</v>
      </c>
      <c r="AA101" s="3304">
        <v>610.12289999999996</v>
      </c>
      <c r="AB101" s="3304">
        <v>629.95100000000002</v>
      </c>
      <c r="AC101" s="3304">
        <v>650.88720000000001</v>
      </c>
      <c r="AD101" s="3304">
        <v>673.74519999999995</v>
      </c>
      <c r="AE101" s="3304">
        <v>701.51130000000001</v>
      </c>
      <c r="AF101" s="3304">
        <v>745.2962</v>
      </c>
      <c r="AG101" s="3304">
        <v>775.15899999999999</v>
      </c>
      <c r="AH101" s="3304">
        <v>788.9982</v>
      </c>
      <c r="AI101" s="3304">
        <v>813.06240000000003</v>
      </c>
      <c r="AJ101" s="3018" t="s">
        <v>1748</v>
      </c>
      <c r="AL101" s="1341" t="s">
        <v>1600</v>
      </c>
    </row>
    <row r="102" spans="2:52" ht="12">
      <c r="B102" s="3815"/>
      <c r="C102" s="1376" t="s">
        <v>1343</v>
      </c>
      <c r="D102" s="1831" t="s">
        <v>1247</v>
      </c>
      <c r="E102" s="3348"/>
      <c r="F102" s="3333"/>
      <c r="G102" s="3140"/>
      <c r="H102" s="3140"/>
      <c r="I102" s="3140"/>
      <c r="J102" s="3140"/>
      <c r="K102" s="3140"/>
      <c r="L102" s="3140"/>
      <c r="M102" s="3140"/>
      <c r="N102" s="3238" t="s">
        <v>242</v>
      </c>
      <c r="O102" s="3140">
        <f t="shared" ref="O102:AC102" si="110">ROUND((O101-N101)/N101*100,1)</f>
        <v>1.6</v>
      </c>
      <c r="P102" s="3140">
        <f t="shared" si="110"/>
        <v>0.6</v>
      </c>
      <c r="Q102" s="3140">
        <f t="shared" si="110"/>
        <v>5.7</v>
      </c>
      <c r="R102" s="3140">
        <f t="shared" si="110"/>
        <v>1.1000000000000001</v>
      </c>
      <c r="S102" s="3140">
        <f t="shared" si="110"/>
        <v>2</v>
      </c>
      <c r="T102" s="3140">
        <f t="shared" si="110"/>
        <v>1.3</v>
      </c>
      <c r="U102" s="3140">
        <f t="shared" si="110"/>
        <v>1.4</v>
      </c>
      <c r="V102" s="3140">
        <f t="shared" si="110"/>
        <v>1.1000000000000001</v>
      </c>
      <c r="W102" s="3140">
        <f t="shared" si="110"/>
        <v>2.7</v>
      </c>
      <c r="X102" s="3140">
        <f t="shared" si="110"/>
        <v>2.6</v>
      </c>
      <c r="Y102" s="3140">
        <f t="shared" si="110"/>
        <v>2.6</v>
      </c>
      <c r="Z102" s="3140">
        <f t="shared" si="110"/>
        <v>3</v>
      </c>
      <c r="AA102" s="3140">
        <f t="shared" si="110"/>
        <v>2.2000000000000002</v>
      </c>
      <c r="AB102" s="3140">
        <f t="shared" si="110"/>
        <v>3.2</v>
      </c>
      <c r="AC102" s="3140">
        <f t="shared" si="110"/>
        <v>3.3</v>
      </c>
      <c r="AD102" s="3140">
        <f t="shared" ref="AD102:AI102" si="111">ROUND((AD101-AC101)/AC101*100,1)</f>
        <v>3.5</v>
      </c>
      <c r="AE102" s="3140">
        <f t="shared" si="111"/>
        <v>4.0999999999999996</v>
      </c>
      <c r="AF102" s="3140">
        <f t="shared" si="111"/>
        <v>6.2</v>
      </c>
      <c r="AG102" s="3140">
        <f t="shared" si="111"/>
        <v>4</v>
      </c>
      <c r="AH102" s="3140">
        <f t="shared" si="111"/>
        <v>1.8</v>
      </c>
      <c r="AI102" s="3140">
        <f t="shared" si="111"/>
        <v>3</v>
      </c>
      <c r="AJ102" s="3034" t="s">
        <v>34</v>
      </c>
    </row>
    <row r="103" spans="2:52" ht="12">
      <c r="B103" s="3815"/>
      <c r="C103" s="1385" t="s">
        <v>1322</v>
      </c>
      <c r="D103" s="1829" t="s">
        <v>1252</v>
      </c>
      <c r="E103" s="3342"/>
      <c r="F103" s="3315"/>
      <c r="G103" s="3315"/>
      <c r="H103" s="3315"/>
      <c r="I103" s="3315"/>
      <c r="J103" s="3315"/>
      <c r="K103" s="3315"/>
      <c r="L103" s="3315"/>
      <c r="M103" s="3315"/>
      <c r="N103" s="1412"/>
      <c r="O103" s="1413"/>
      <c r="P103" s="3755">
        <v>469.24079999999998</v>
      </c>
      <c r="Q103" s="3755">
        <v>446.41230000000002</v>
      </c>
      <c r="R103" s="3755">
        <v>424.76889999999997</v>
      </c>
      <c r="S103" s="3755">
        <v>408.62490000000003</v>
      </c>
      <c r="T103" s="3755">
        <v>395.99340000000001</v>
      </c>
      <c r="U103" s="3755">
        <v>401.45209999999997</v>
      </c>
      <c r="V103" s="3755">
        <v>405.48099999999999</v>
      </c>
      <c r="W103" s="3755">
        <v>411.11799999999999</v>
      </c>
      <c r="X103" s="3755">
        <v>427.7448</v>
      </c>
      <c r="Y103" s="3755">
        <v>420.57190000000003</v>
      </c>
      <c r="Z103" s="3755">
        <v>417.52800000000002</v>
      </c>
      <c r="AA103" s="3755">
        <v>419.8186</v>
      </c>
      <c r="AB103" s="3755">
        <v>429.25209999999998</v>
      </c>
      <c r="AC103" s="3755">
        <v>440.12369999999999</v>
      </c>
      <c r="AD103" s="3755">
        <v>455.20429999999999</v>
      </c>
      <c r="AE103" s="3755">
        <v>468.42860000000002</v>
      </c>
      <c r="AF103" s="3755">
        <v>482.81150000000002</v>
      </c>
      <c r="AG103" s="3755">
        <v>493.86630000000002</v>
      </c>
      <c r="AH103" s="3755">
        <v>508.23200000000003</v>
      </c>
      <c r="AI103" s="3755">
        <v>518.95740000000001</v>
      </c>
      <c r="AJ103" s="3018" t="s">
        <v>1590</v>
      </c>
    </row>
    <row r="104" spans="2:52" ht="12">
      <c r="B104" s="3816"/>
      <c r="C104" s="1389" t="s">
        <v>1344</v>
      </c>
      <c r="D104" s="1831" t="s">
        <v>1247</v>
      </c>
      <c r="E104" s="3348"/>
      <c r="F104" s="3333"/>
      <c r="G104" s="3140"/>
      <c r="H104" s="3140"/>
      <c r="I104" s="3140"/>
      <c r="J104" s="3140"/>
      <c r="K104" s="3140"/>
      <c r="L104" s="3140"/>
      <c r="M104" s="3140"/>
      <c r="N104" s="3140"/>
      <c r="O104" s="3140"/>
      <c r="P104" s="3238" t="s">
        <v>242</v>
      </c>
      <c r="Q104" s="3140">
        <f t="shared" ref="Q104:AB104" si="112">ROUND((Q103-P103)/P103*100,1)</f>
        <v>-4.9000000000000004</v>
      </c>
      <c r="R104" s="3140">
        <f t="shared" si="112"/>
        <v>-4.8</v>
      </c>
      <c r="S104" s="3140">
        <f t="shared" si="112"/>
        <v>-3.8</v>
      </c>
      <c r="T104" s="3140">
        <f t="shared" si="112"/>
        <v>-3.1</v>
      </c>
      <c r="U104" s="3140">
        <f t="shared" si="112"/>
        <v>1.4</v>
      </c>
      <c r="V104" s="3140">
        <f t="shared" si="112"/>
        <v>1</v>
      </c>
      <c r="W104" s="3140">
        <f t="shared" si="112"/>
        <v>1.4</v>
      </c>
      <c r="X104" s="3140">
        <f t="shared" si="112"/>
        <v>4</v>
      </c>
      <c r="Y104" s="3140">
        <f t="shared" si="112"/>
        <v>-1.7</v>
      </c>
      <c r="Z104" s="3140">
        <f t="shared" si="112"/>
        <v>-0.7</v>
      </c>
      <c r="AA104" s="3140">
        <f t="shared" si="112"/>
        <v>0.5</v>
      </c>
      <c r="AB104" s="3140">
        <f t="shared" si="112"/>
        <v>2.2000000000000002</v>
      </c>
      <c r="AC104" s="3140">
        <f t="shared" ref="AC104:AI104" si="113">ROUND((AC103-AB103)/AB103*100,1)</f>
        <v>2.5</v>
      </c>
      <c r="AD104" s="3140">
        <f t="shared" si="113"/>
        <v>3.4</v>
      </c>
      <c r="AE104" s="3140">
        <f t="shared" si="113"/>
        <v>2.9</v>
      </c>
      <c r="AF104" s="3140">
        <f t="shared" si="113"/>
        <v>3.1</v>
      </c>
      <c r="AG104" s="3140">
        <f t="shared" si="113"/>
        <v>2.2999999999999998</v>
      </c>
      <c r="AH104" s="3140">
        <f t="shared" si="113"/>
        <v>2.9</v>
      </c>
      <c r="AI104" s="3140">
        <f t="shared" si="113"/>
        <v>2.1</v>
      </c>
      <c r="AJ104" s="3036"/>
    </row>
    <row r="105" spans="2:52" ht="13.5" customHeight="1">
      <c r="B105" s="3817" t="s">
        <v>1326</v>
      </c>
      <c r="C105" s="1378" t="s">
        <v>1345</v>
      </c>
      <c r="D105" s="1832" t="s">
        <v>1330</v>
      </c>
      <c r="E105" s="3796">
        <v>388829.93456000002</v>
      </c>
      <c r="F105" s="3740">
        <v>418749.91243000003</v>
      </c>
      <c r="G105" s="3740">
        <v>426965.81679999997</v>
      </c>
      <c r="H105" s="3740">
        <v>430528.78613999998</v>
      </c>
      <c r="I105" s="3740">
        <v>396132.43342999998</v>
      </c>
      <c r="J105" s="3740">
        <v>407503.47246999998</v>
      </c>
      <c r="K105" s="3740">
        <v>420694.32010999997</v>
      </c>
      <c r="L105" s="3740">
        <v>460405.85678999999</v>
      </c>
      <c r="M105" s="3740">
        <v>514111.90247999999</v>
      </c>
      <c r="N105" s="3762">
        <v>494493.47288000002</v>
      </c>
      <c r="O105" s="1383">
        <v>485476.47889000003</v>
      </c>
      <c r="P105" s="1383">
        <v>520452.40651</v>
      </c>
      <c r="Q105" s="3760">
        <v>485927.92468</v>
      </c>
      <c r="R105" s="3760">
        <v>527271.07345000003</v>
      </c>
      <c r="S105" s="3760">
        <v>560602.93078000005</v>
      </c>
      <c r="T105" s="3760">
        <v>617194.14731000003</v>
      </c>
      <c r="U105" s="3760">
        <v>682901.57103999995</v>
      </c>
      <c r="V105" s="3760">
        <v>774605.85438000003</v>
      </c>
      <c r="W105" s="3760">
        <v>851133.81290000002</v>
      </c>
      <c r="X105" s="3760">
        <v>711455.93489999999</v>
      </c>
      <c r="Y105" s="3762">
        <v>590078.78981999995</v>
      </c>
      <c r="Z105" s="3762">
        <v>677888.37682999996</v>
      </c>
      <c r="AA105" s="3762">
        <v>652884.86575999996</v>
      </c>
      <c r="AB105" s="3790">
        <v>639399.81096999999</v>
      </c>
      <c r="AC105" s="3790">
        <v>708564.64251000003</v>
      </c>
      <c r="AD105" s="3542">
        <v>746670.47829999996</v>
      </c>
      <c r="AE105" s="3761">
        <v>741151.32259999996</v>
      </c>
      <c r="AF105" s="3761">
        <v>715222.47936</v>
      </c>
      <c r="AG105" s="3761">
        <v>792212.49292999995</v>
      </c>
      <c r="AH105" s="3761">
        <v>807098.86575</v>
      </c>
      <c r="AI105" s="3761">
        <v>758802.17162000004</v>
      </c>
      <c r="AJ105" s="3018" t="s">
        <v>1759</v>
      </c>
      <c r="AL105" s="1341" t="s">
        <v>1589</v>
      </c>
    </row>
    <row r="106" spans="2:52" ht="12">
      <c r="B106" s="3815"/>
      <c r="C106" s="1378"/>
      <c r="D106" s="1835" t="s">
        <v>1247</v>
      </c>
      <c r="E106" s="3348" t="s">
        <v>242</v>
      </c>
      <c r="F106" s="3333">
        <f t="shared" ref="F106:N106" si="114">ROUND((F105-E105)/E105*100,1)</f>
        <v>7.7</v>
      </c>
      <c r="G106" s="3140">
        <f t="shared" si="114"/>
        <v>2</v>
      </c>
      <c r="H106" s="3140">
        <f t="shared" si="114"/>
        <v>0.8</v>
      </c>
      <c r="I106" s="3140">
        <f t="shared" si="114"/>
        <v>-8</v>
      </c>
      <c r="J106" s="3140">
        <f t="shared" si="114"/>
        <v>2.9</v>
      </c>
      <c r="K106" s="3140">
        <f t="shared" si="114"/>
        <v>3.2</v>
      </c>
      <c r="L106" s="3140">
        <f t="shared" si="114"/>
        <v>9.4</v>
      </c>
      <c r="M106" s="3140">
        <f t="shared" si="114"/>
        <v>11.7</v>
      </c>
      <c r="N106" s="3140">
        <f t="shared" si="114"/>
        <v>-3.8</v>
      </c>
      <c r="O106" s="3140">
        <f t="shared" ref="O106:AC106" si="115">ROUND((O105-N105)/N105*100,1)</f>
        <v>-1.8</v>
      </c>
      <c r="P106" s="3140">
        <f t="shared" si="115"/>
        <v>7.2</v>
      </c>
      <c r="Q106" s="3140">
        <f t="shared" si="115"/>
        <v>-6.6</v>
      </c>
      <c r="R106" s="3140">
        <f t="shared" si="115"/>
        <v>8.5</v>
      </c>
      <c r="S106" s="3140">
        <f t="shared" si="115"/>
        <v>6.3</v>
      </c>
      <c r="T106" s="3140">
        <f t="shared" si="115"/>
        <v>10.1</v>
      </c>
      <c r="U106" s="3140">
        <f t="shared" si="115"/>
        <v>10.6</v>
      </c>
      <c r="V106" s="3140">
        <f t="shared" si="115"/>
        <v>13.4</v>
      </c>
      <c r="W106" s="3140">
        <f t="shared" si="115"/>
        <v>9.9</v>
      </c>
      <c r="X106" s="3140">
        <f t="shared" si="115"/>
        <v>-16.399999999999999</v>
      </c>
      <c r="Y106" s="3140">
        <f t="shared" si="115"/>
        <v>-17.100000000000001</v>
      </c>
      <c r="Z106" s="3140">
        <f t="shared" si="115"/>
        <v>14.9</v>
      </c>
      <c r="AA106" s="3140">
        <f t="shared" si="115"/>
        <v>-3.7</v>
      </c>
      <c r="AB106" s="3140">
        <f t="shared" si="115"/>
        <v>-2.1</v>
      </c>
      <c r="AC106" s="3140">
        <f t="shared" si="115"/>
        <v>10.8</v>
      </c>
      <c r="AD106" s="3140">
        <f t="shared" ref="AD106:AI106" si="116">ROUND((AD105-AC105)/AC105*100,1)</f>
        <v>5.4</v>
      </c>
      <c r="AE106" s="3140">
        <f t="shared" si="116"/>
        <v>-0.7</v>
      </c>
      <c r="AF106" s="3140">
        <f t="shared" si="116"/>
        <v>-3.5</v>
      </c>
      <c r="AG106" s="3140">
        <f t="shared" si="116"/>
        <v>10.8</v>
      </c>
      <c r="AH106" s="3140">
        <f t="shared" si="116"/>
        <v>1.9</v>
      </c>
      <c r="AI106" s="3140">
        <f t="shared" si="116"/>
        <v>-6</v>
      </c>
      <c r="AJ106" s="3034" t="s">
        <v>34</v>
      </c>
    </row>
    <row r="107" spans="2:52" ht="12">
      <c r="B107" s="3815"/>
      <c r="C107" s="1378" t="s">
        <v>1346</v>
      </c>
      <c r="D107" s="1837" t="s">
        <v>1330</v>
      </c>
      <c r="E107" s="3797">
        <v>304041.71468999999</v>
      </c>
      <c r="F107" s="3740">
        <v>341711.37098000001</v>
      </c>
      <c r="G107" s="3740">
        <v>309704.19633000001</v>
      </c>
      <c r="H107" s="3740">
        <v>292250.46503999998</v>
      </c>
      <c r="I107" s="3740">
        <v>264499.17444999999</v>
      </c>
      <c r="J107" s="3740">
        <v>289888.14347000001</v>
      </c>
      <c r="K107" s="3740">
        <v>329529.56131999998</v>
      </c>
      <c r="L107" s="3798">
        <v>396716.61069</v>
      </c>
      <c r="M107" s="3740">
        <v>399614.67070999998</v>
      </c>
      <c r="N107" s="3762">
        <v>353937.50968999998</v>
      </c>
      <c r="O107" s="1383">
        <v>364516.15688999998</v>
      </c>
      <c r="P107" s="3734">
        <v>424493.70013999997</v>
      </c>
      <c r="Q107" s="3734">
        <v>415090.70870000002</v>
      </c>
      <c r="R107" s="3734">
        <v>430671.01678000001</v>
      </c>
      <c r="S107" s="3734">
        <v>448551.80763</v>
      </c>
      <c r="T107" s="3734">
        <v>503857.81365000003</v>
      </c>
      <c r="U107" s="3734">
        <v>605112.91697999998</v>
      </c>
      <c r="V107" s="3734">
        <v>684473.46002</v>
      </c>
      <c r="W107" s="3734">
        <v>749580.73268000002</v>
      </c>
      <c r="X107" s="3734">
        <v>719104.41654000001</v>
      </c>
      <c r="Y107" s="3734">
        <v>538208.51870999997</v>
      </c>
      <c r="Z107" s="3734">
        <v>624567.03758999996</v>
      </c>
      <c r="AA107" s="3734">
        <v>697105.74401999998</v>
      </c>
      <c r="AB107" s="3740">
        <v>720977.64942000003</v>
      </c>
      <c r="AC107" s="3740">
        <v>846128.56114000001</v>
      </c>
      <c r="AD107" s="3740">
        <v>837947.84328999999</v>
      </c>
      <c r="AE107" s="3761">
        <v>752203.67984999996</v>
      </c>
      <c r="AF107" s="3761">
        <v>675488.04310999997</v>
      </c>
      <c r="AG107" s="3761">
        <v>768104.76309999998</v>
      </c>
      <c r="AH107" s="3761">
        <v>823189.68862000003</v>
      </c>
      <c r="AI107" s="3761">
        <v>771713.90483999997</v>
      </c>
      <c r="AJ107" s="3018" t="s">
        <v>34</v>
      </c>
    </row>
    <row r="108" spans="2:52" ht="14.25" thickBot="1">
      <c r="B108" s="3818"/>
      <c r="C108" s="1390"/>
      <c r="D108" s="1839" t="s">
        <v>1247</v>
      </c>
      <c r="E108" s="3350" t="s">
        <v>242</v>
      </c>
      <c r="F108" s="3305">
        <f t="shared" ref="F108:N108" si="117">ROUND((F107-E107)/E107*100,1)</f>
        <v>12.4</v>
      </c>
      <c r="G108" s="3305">
        <f t="shared" si="117"/>
        <v>-9.4</v>
      </c>
      <c r="H108" s="3305">
        <f t="shared" si="117"/>
        <v>-5.6</v>
      </c>
      <c r="I108" s="3305">
        <f t="shared" si="117"/>
        <v>-9.5</v>
      </c>
      <c r="J108" s="3305">
        <f t="shared" si="117"/>
        <v>9.6</v>
      </c>
      <c r="K108" s="3305">
        <f t="shared" si="117"/>
        <v>13.7</v>
      </c>
      <c r="L108" s="3305">
        <f t="shared" si="117"/>
        <v>20.399999999999999</v>
      </c>
      <c r="M108" s="3305">
        <f t="shared" si="117"/>
        <v>0.7</v>
      </c>
      <c r="N108" s="3305">
        <f t="shared" si="117"/>
        <v>-11.4</v>
      </c>
      <c r="O108" s="3305">
        <f t="shared" ref="O108:AC108" si="118">ROUND((O107-N107)/N107*100,1)</f>
        <v>3</v>
      </c>
      <c r="P108" s="3305">
        <f t="shared" si="118"/>
        <v>16.5</v>
      </c>
      <c r="Q108" s="3305">
        <f t="shared" si="118"/>
        <v>-2.2000000000000002</v>
      </c>
      <c r="R108" s="3305">
        <f t="shared" si="118"/>
        <v>3.8</v>
      </c>
      <c r="S108" s="3305">
        <f t="shared" si="118"/>
        <v>4.2</v>
      </c>
      <c r="T108" s="3305">
        <f t="shared" si="118"/>
        <v>12.3</v>
      </c>
      <c r="U108" s="3305">
        <f t="shared" si="118"/>
        <v>20.100000000000001</v>
      </c>
      <c r="V108" s="3305">
        <f t="shared" si="118"/>
        <v>13.1</v>
      </c>
      <c r="W108" s="3305">
        <f t="shared" si="118"/>
        <v>9.5</v>
      </c>
      <c r="X108" s="3305">
        <f t="shared" si="118"/>
        <v>-4.0999999999999996</v>
      </c>
      <c r="Y108" s="3305">
        <f t="shared" si="118"/>
        <v>-25.2</v>
      </c>
      <c r="Z108" s="3305">
        <f t="shared" si="118"/>
        <v>16</v>
      </c>
      <c r="AA108" s="3305">
        <f t="shared" si="118"/>
        <v>11.6</v>
      </c>
      <c r="AB108" s="3305">
        <f t="shared" si="118"/>
        <v>3.4</v>
      </c>
      <c r="AC108" s="3305">
        <f t="shared" si="118"/>
        <v>17.399999999999999</v>
      </c>
      <c r="AD108" s="3305">
        <f t="shared" ref="AD108:AI108" si="119">ROUND((AD107-AC107)/AC107*100,1)</f>
        <v>-1</v>
      </c>
      <c r="AE108" s="3305">
        <f t="shared" si="119"/>
        <v>-10.199999999999999</v>
      </c>
      <c r="AF108" s="3305">
        <f t="shared" si="119"/>
        <v>-10.199999999999999</v>
      </c>
      <c r="AG108" s="3305">
        <f t="shared" si="119"/>
        <v>13.7</v>
      </c>
      <c r="AH108" s="3305">
        <f t="shared" si="119"/>
        <v>7.2</v>
      </c>
      <c r="AI108" s="3799">
        <f t="shared" si="119"/>
        <v>-6.3</v>
      </c>
      <c r="AJ108" s="3040" t="s">
        <v>34</v>
      </c>
    </row>
    <row r="109" spans="2:52" ht="12.75">
      <c r="B109" s="1392"/>
      <c r="E109" s="3326"/>
      <c r="F109" s="3326"/>
      <c r="G109" s="3326"/>
      <c r="H109" s="3326"/>
      <c r="I109" s="3326"/>
      <c r="J109" s="3326"/>
      <c r="K109" s="3326"/>
      <c r="L109" s="3326"/>
      <c r="M109" s="3326"/>
      <c r="N109" s="3326"/>
      <c r="O109" s="3326"/>
      <c r="P109" s="3326"/>
      <c r="Q109" s="3326"/>
      <c r="R109" s="3326"/>
      <c r="S109" s="3326"/>
      <c r="T109" s="3326"/>
      <c r="U109" s="3326"/>
      <c r="V109" s="3326"/>
      <c r="W109" s="3326"/>
      <c r="X109" s="3326"/>
      <c r="Y109" s="3326"/>
      <c r="Z109" s="3326"/>
      <c r="AA109" s="3326"/>
      <c r="AB109" s="3326"/>
      <c r="AC109" s="3326"/>
      <c r="AD109" s="3326"/>
      <c r="AE109" s="3326"/>
      <c r="AF109" s="3326"/>
      <c r="AG109" s="3326"/>
      <c r="AH109" s="3326"/>
      <c r="AI109" s="3326"/>
    </row>
    <row r="110" spans="2:52">
      <c r="D110" s="1151"/>
      <c r="E110" s="1341"/>
      <c r="AE110" s="1341"/>
      <c r="AF110" s="1341"/>
      <c r="AG110" s="1341"/>
      <c r="AH110" s="1341"/>
    </row>
    <row r="111" spans="2:52">
      <c r="AE111" s="3060"/>
      <c r="AF111" s="3060"/>
      <c r="AG111" s="3020"/>
      <c r="AH111" s="3107"/>
      <c r="AI111" s="3153"/>
    </row>
    <row r="112" spans="2:52">
      <c r="B112" s="549" t="s">
        <v>1347</v>
      </c>
      <c r="C112" s="3020"/>
      <c r="D112" s="3106" t="s">
        <v>2</v>
      </c>
      <c r="E112" s="1417">
        <v>18145119</v>
      </c>
      <c r="F112" s="1417">
        <v>19588676</v>
      </c>
      <c r="G112" s="1417">
        <v>20694461</v>
      </c>
      <c r="H112" s="1417">
        <v>21037720</v>
      </c>
      <c r="I112" s="1417">
        <v>21577040</v>
      </c>
      <c r="J112" s="1417">
        <v>21157180</v>
      </c>
      <c r="K112" s="1417">
        <v>22368221</v>
      </c>
      <c r="L112" s="1417">
        <v>21890586</v>
      </c>
      <c r="M112" s="1417">
        <v>21613981</v>
      </c>
      <c r="N112" s="1417">
        <v>21051526</v>
      </c>
      <c r="O112" s="1417">
        <v>20508313</v>
      </c>
      <c r="P112" s="1417">
        <v>20699876</v>
      </c>
      <c r="Q112" s="1417">
        <v>20099900.218105312</v>
      </c>
      <c r="R112" s="1417">
        <v>19639673.732835606</v>
      </c>
      <c r="S112" s="1417">
        <v>19524777.183848485</v>
      </c>
      <c r="T112" s="1417">
        <v>19760028.204650439</v>
      </c>
      <c r="U112" s="1417">
        <v>20085635.380053606</v>
      </c>
      <c r="V112" s="1417">
        <v>20685166</v>
      </c>
      <c r="W112" s="1417">
        <v>20627278</v>
      </c>
      <c r="X112" s="1417">
        <v>20205463</v>
      </c>
      <c r="Y112" s="1417">
        <v>18779507</v>
      </c>
      <c r="Z112" s="1417">
        <v>19644871</v>
      </c>
      <c r="AA112" s="1417">
        <v>19410166</v>
      </c>
      <c r="AB112" s="1417">
        <v>19529340</v>
      </c>
      <c r="AC112" s="1417">
        <v>19804763</v>
      </c>
      <c r="AD112" s="1417">
        <v>20303990</v>
      </c>
      <c r="AE112" s="1417">
        <v>20829387</v>
      </c>
      <c r="AF112" s="1417">
        <v>20937780</v>
      </c>
      <c r="AG112" s="1417">
        <v>21328823</v>
      </c>
      <c r="AH112" s="1417">
        <v>21299403</v>
      </c>
      <c r="AI112" s="1417">
        <v>21344506</v>
      </c>
    </row>
    <row r="113" spans="2:35">
      <c r="B113" s="549"/>
      <c r="C113" s="3020"/>
      <c r="D113" s="3106" t="s">
        <v>598</v>
      </c>
      <c r="E113" s="1417">
        <v>17572636</v>
      </c>
      <c r="F113" s="1417">
        <v>17946261</v>
      </c>
      <c r="G113" s="1417">
        <v>17835226</v>
      </c>
      <c r="H113" s="1417">
        <v>17478229</v>
      </c>
      <c r="I113" s="1417">
        <v>17724674</v>
      </c>
      <c r="J113" s="1417">
        <v>17393384</v>
      </c>
      <c r="K113" s="1417">
        <v>18628680</v>
      </c>
      <c r="L113" s="1417">
        <v>19171661</v>
      </c>
      <c r="M113" s="1417">
        <v>18544523</v>
      </c>
      <c r="N113" s="1417">
        <v>17895900</v>
      </c>
      <c r="O113" s="1417">
        <v>17804753</v>
      </c>
      <c r="P113" s="1417">
        <v>18313434</v>
      </c>
      <c r="Q113" s="1417">
        <v>18086029</v>
      </c>
      <c r="R113" s="1417">
        <v>18480046</v>
      </c>
      <c r="S113" s="1417">
        <v>18706567</v>
      </c>
      <c r="T113" s="1417">
        <v>19329584</v>
      </c>
      <c r="U113" s="1417">
        <v>19808679</v>
      </c>
      <c r="V113" s="1417">
        <v>19782598</v>
      </c>
      <c r="W113" s="1417">
        <v>19876556</v>
      </c>
      <c r="X113" s="1417">
        <v>19546124</v>
      </c>
      <c r="Y113" s="1417">
        <v>18198211</v>
      </c>
      <c r="Z113" s="1417">
        <v>19374418</v>
      </c>
      <c r="AA113" s="1417">
        <v>19398678</v>
      </c>
      <c r="AB113" s="1417">
        <v>19550056</v>
      </c>
      <c r="AC113" s="1417">
        <v>19860610</v>
      </c>
      <c r="AD113" s="1417">
        <v>19953214</v>
      </c>
      <c r="AE113" s="1417">
        <v>20173713</v>
      </c>
      <c r="AF113" s="1417">
        <v>20300043</v>
      </c>
      <c r="AG113" s="1417">
        <v>20739565</v>
      </c>
      <c r="AH113" s="1417">
        <v>20761878.934667625</v>
      </c>
      <c r="AI113" s="1417">
        <v>20756242.234090276</v>
      </c>
    </row>
    <row r="114" spans="2:35">
      <c r="B114" s="549"/>
      <c r="D114" s="3106" t="s">
        <v>1348</v>
      </c>
      <c r="E114" s="1417">
        <f>E115*F114/F115</f>
        <v>17162178.462303054</v>
      </c>
      <c r="F114" s="1417">
        <v>18807682</v>
      </c>
      <c r="G114" s="1417">
        <v>19208538</v>
      </c>
      <c r="H114" s="1417">
        <v>19086226</v>
      </c>
      <c r="I114" s="1417">
        <v>19461692</v>
      </c>
      <c r="J114" s="1417">
        <v>19097936</v>
      </c>
      <c r="K114" s="1417">
        <v>20323890</v>
      </c>
      <c r="L114" s="1417">
        <v>20839596</v>
      </c>
      <c r="M114" s="1417">
        <v>20306253</v>
      </c>
      <c r="N114" s="1417">
        <v>19488635</v>
      </c>
      <c r="O114" s="1417">
        <v>19122305</v>
      </c>
      <c r="P114" s="1417">
        <v>19430553</v>
      </c>
      <c r="Q114" s="1417">
        <v>18954158</v>
      </c>
      <c r="R114" s="1417">
        <v>19034447</v>
      </c>
      <c r="S114" s="1417">
        <v>19005872</v>
      </c>
      <c r="T114" s="1417">
        <v>19445562</v>
      </c>
      <c r="U114" s="1417">
        <v>19689827</v>
      </c>
      <c r="V114" s="1417">
        <v>20453160.000000004</v>
      </c>
      <c r="W114" s="1417">
        <v>20261692.000000004</v>
      </c>
      <c r="X114" s="1417">
        <v>19633096</v>
      </c>
      <c r="Y114" s="1417">
        <v>19141743</v>
      </c>
      <c r="Z114" s="1417">
        <v>20707566</v>
      </c>
      <c r="AA114" s="1417">
        <v>20695150</v>
      </c>
      <c r="AB114" s="1417">
        <v>20520582</v>
      </c>
      <c r="AC114" s="1417">
        <v>21257039</v>
      </c>
      <c r="AD114" s="1417">
        <v>21629544.000000004</v>
      </c>
      <c r="AE114" s="1417"/>
      <c r="AF114" s="1417"/>
      <c r="AG114" s="3107"/>
      <c r="AH114" s="1341"/>
      <c r="AI114" s="1406"/>
    </row>
    <row r="115" spans="2:35">
      <c r="B115" s="549"/>
      <c r="C115" s="3020"/>
      <c r="D115" s="1341" t="s">
        <v>2370</v>
      </c>
      <c r="E115" s="1417">
        <v>17917839</v>
      </c>
      <c r="F115" s="1417">
        <v>19635795</v>
      </c>
      <c r="J115" s="3135"/>
      <c r="Q115" s="3329"/>
      <c r="R115" s="3329"/>
      <c r="S115" s="3329"/>
      <c r="T115" s="3329"/>
      <c r="U115" s="3329"/>
      <c r="V115" s="3329"/>
      <c r="W115" s="3394"/>
      <c r="X115" s="3394"/>
      <c r="Y115" s="3394"/>
      <c r="Z115" s="3394"/>
      <c r="AA115" s="3394"/>
      <c r="AB115" s="3394"/>
      <c r="AC115" s="3394"/>
      <c r="AD115" s="3394"/>
      <c r="AE115" s="3394"/>
      <c r="AF115" s="3394"/>
      <c r="AG115" s="3136"/>
      <c r="AH115" s="3284"/>
      <c r="AI115" s="3137"/>
    </row>
    <row r="116" spans="2:35">
      <c r="B116" s="549"/>
      <c r="C116" s="3020"/>
      <c r="D116" s="3107"/>
      <c r="E116" s="3107"/>
      <c r="F116" s="1417"/>
      <c r="J116" s="3135"/>
      <c r="K116" s="3135"/>
      <c r="L116" s="3135"/>
      <c r="M116" s="3135"/>
      <c r="N116" s="3135"/>
      <c r="O116" s="3135"/>
      <c r="P116" s="3135"/>
      <c r="Q116" s="3136"/>
      <c r="R116" s="3136"/>
      <c r="S116" s="3136"/>
      <c r="T116" s="3136"/>
      <c r="U116" s="3136"/>
      <c r="V116" s="3136"/>
      <c r="W116" s="3136"/>
      <c r="X116" s="3136"/>
      <c r="Y116" s="3136"/>
      <c r="Z116" s="3136"/>
      <c r="AA116" s="3136"/>
      <c r="AB116" s="3136"/>
      <c r="AC116" s="3136"/>
      <c r="AD116" s="3136"/>
      <c r="AE116" s="3136"/>
      <c r="AF116" s="3136"/>
      <c r="AG116" s="3136"/>
      <c r="AH116" s="3284"/>
      <c r="AI116" s="3137"/>
    </row>
    <row r="117" spans="2:35" ht="12">
      <c r="B117" s="1341" t="s">
        <v>2365</v>
      </c>
      <c r="D117" s="1419" t="s">
        <v>1586</v>
      </c>
      <c r="E117" s="1639">
        <f>ROUND(ROUND(ROUND(E120*0.946375,1)*1.10231,1)*1.018809,1)</f>
        <v>110</v>
      </c>
      <c r="F117" s="1639">
        <f t="shared" ref="F117:R117" si="120">ROUND(ROUND(ROUND(F120*0.946375,1)*1.10231,1)*1.018809,1)</f>
        <v>113.3</v>
      </c>
      <c r="G117" s="1639">
        <f t="shared" si="120"/>
        <v>110.4</v>
      </c>
      <c r="H117" s="1639">
        <f t="shared" si="120"/>
        <v>102.2</v>
      </c>
      <c r="I117" s="1639">
        <f t="shared" si="120"/>
        <v>98.6</v>
      </c>
      <c r="J117" s="1639">
        <f t="shared" si="120"/>
        <v>97.1</v>
      </c>
      <c r="K117" s="1639">
        <f t="shared" si="120"/>
        <v>99.5</v>
      </c>
      <c r="L117" s="1639">
        <f t="shared" si="120"/>
        <v>105.2</v>
      </c>
      <c r="M117" s="1639">
        <f t="shared" si="120"/>
        <v>111.2</v>
      </c>
      <c r="N117" s="1639">
        <f t="shared" si="120"/>
        <v>103.8</v>
      </c>
      <c r="O117" s="1639">
        <f t="shared" si="120"/>
        <v>104</v>
      </c>
      <c r="P117" s="1639">
        <f t="shared" si="120"/>
        <v>105.3</v>
      </c>
      <c r="Q117" s="1639">
        <f t="shared" si="120"/>
        <v>95.7</v>
      </c>
      <c r="R117" s="1639">
        <f t="shared" si="120"/>
        <v>101.9</v>
      </c>
      <c r="S117" s="1639">
        <f>ROUND(ROUND(S119*1.10231,1)*1.018809,1)</f>
        <v>107.4</v>
      </c>
      <c r="T117" s="1639">
        <f t="shared" ref="T117:W117" si="121">ROUND(ROUND(T119*1.10231,1)*1.018809,1)</f>
        <v>110.2</v>
      </c>
      <c r="U117" s="1639">
        <f t="shared" si="121"/>
        <v>114.3</v>
      </c>
      <c r="V117" s="1639">
        <f t="shared" si="121"/>
        <v>124</v>
      </c>
      <c r="W117" s="1639">
        <f t="shared" si="121"/>
        <v>120.3</v>
      </c>
      <c r="X117" s="1639">
        <f>ROUND(X118*1.018809,1)</f>
        <v>105.1</v>
      </c>
      <c r="Y117" s="1639">
        <f>ROUND(Y118*1.018809,1)</f>
        <v>93</v>
      </c>
      <c r="Z117" s="1639">
        <f t="shared" ref="Z117:AB117" si="122">ROUND(Z118*1.018809,1)</f>
        <v>104.3</v>
      </c>
      <c r="AA117" s="1639">
        <f t="shared" si="122"/>
        <v>107.2</v>
      </c>
      <c r="AB117" s="1639">
        <f t="shared" si="122"/>
        <v>99.8</v>
      </c>
      <c r="AC117" s="3800">
        <v>102</v>
      </c>
      <c r="AD117" s="1419">
        <v>101.2</v>
      </c>
      <c r="AE117" s="3285">
        <v>99.4</v>
      </c>
      <c r="AF117" s="3285">
        <v>99.5</v>
      </c>
      <c r="AG117" s="3285">
        <v>103.2</v>
      </c>
      <c r="AH117" s="3285">
        <v>103.9</v>
      </c>
      <c r="AI117" s="3317">
        <v>103.6</v>
      </c>
    </row>
    <row r="118" spans="2:35">
      <c r="C118" s="1341" t="s">
        <v>2364</v>
      </c>
      <c r="D118" s="1419" t="s">
        <v>1535</v>
      </c>
      <c r="E118" s="1639"/>
      <c r="F118" s="3391"/>
      <c r="G118" s="3391"/>
      <c r="H118" s="3391"/>
      <c r="I118" s="3391"/>
      <c r="J118" s="3391"/>
      <c r="K118" s="3391"/>
      <c r="L118" s="3391"/>
      <c r="M118" s="3391"/>
      <c r="N118" s="3391"/>
      <c r="O118" s="3391"/>
      <c r="P118" s="3391"/>
      <c r="Q118" s="3391"/>
      <c r="R118" s="3391"/>
      <c r="S118" s="3391"/>
      <c r="T118" s="3391"/>
      <c r="U118" s="3391"/>
      <c r="V118" s="3391"/>
      <c r="W118" s="3391"/>
      <c r="X118" s="1639">
        <v>103.2</v>
      </c>
      <c r="Y118" s="1639">
        <v>91.3</v>
      </c>
      <c r="Z118" s="1639">
        <v>102.4</v>
      </c>
      <c r="AA118" s="1639">
        <v>105.2</v>
      </c>
      <c r="AB118" s="1639">
        <v>98</v>
      </c>
      <c r="AC118" s="1639">
        <v>98.4</v>
      </c>
      <c r="AE118" s="3020"/>
      <c r="AF118" s="3020"/>
      <c r="AG118" s="3020"/>
      <c r="AH118" s="3020"/>
      <c r="AI118" s="1406"/>
    </row>
    <row r="119" spans="2:35">
      <c r="D119" s="1419" t="s">
        <v>2348</v>
      </c>
      <c r="E119" s="1639"/>
      <c r="F119" s="1639"/>
      <c r="G119" s="1639"/>
      <c r="H119" s="1639"/>
      <c r="I119" s="1639"/>
      <c r="J119" s="1639"/>
      <c r="K119" s="1639"/>
      <c r="L119" s="1639"/>
      <c r="M119" s="1639"/>
      <c r="N119" s="1639"/>
      <c r="O119" s="1639"/>
      <c r="P119" s="1639"/>
      <c r="Q119" s="1639"/>
      <c r="R119" s="1639"/>
      <c r="S119" s="1639">
        <v>95.6</v>
      </c>
      <c r="T119" s="1639">
        <v>98.2</v>
      </c>
      <c r="U119" s="1639">
        <v>101.8</v>
      </c>
      <c r="V119" s="1639">
        <v>110.4</v>
      </c>
      <c r="W119" s="1639">
        <v>107.1</v>
      </c>
      <c r="X119" s="1639">
        <v>96.8</v>
      </c>
      <c r="Y119" s="1639"/>
      <c r="Z119" s="1639"/>
      <c r="AA119" s="1639"/>
      <c r="AB119" s="1639"/>
      <c r="AC119" s="1639"/>
      <c r="AE119" s="3020"/>
      <c r="AF119" s="3020"/>
      <c r="AG119" s="3020"/>
      <c r="AH119" s="3020"/>
      <c r="AI119" s="1406"/>
    </row>
    <row r="120" spans="2:35">
      <c r="D120" s="1419" t="s">
        <v>2349</v>
      </c>
      <c r="E120" s="1639">
        <v>103.6</v>
      </c>
      <c r="F120" s="1639">
        <v>106.6</v>
      </c>
      <c r="G120" s="1639">
        <v>103.9</v>
      </c>
      <c r="H120" s="1639">
        <v>96.2</v>
      </c>
      <c r="I120" s="1639">
        <v>92.8</v>
      </c>
      <c r="J120" s="1639">
        <v>91.4</v>
      </c>
      <c r="K120" s="1639">
        <v>93.6</v>
      </c>
      <c r="L120" s="1639">
        <v>99</v>
      </c>
      <c r="M120" s="1639">
        <v>104.6</v>
      </c>
      <c r="N120" s="1639">
        <v>97.616666666666674</v>
      </c>
      <c r="O120" s="1639">
        <v>97.8</v>
      </c>
      <c r="P120" s="1639">
        <v>99.149999999999991</v>
      </c>
      <c r="Q120" s="1639">
        <v>89.99166666666666</v>
      </c>
      <c r="R120" s="1639">
        <v>95.8</v>
      </c>
      <c r="S120" s="1639">
        <v>105.1</v>
      </c>
      <c r="T120" s="1639"/>
      <c r="U120" s="1639"/>
      <c r="V120" s="1639"/>
      <c r="W120" s="1639"/>
      <c r="X120" s="1639"/>
      <c r="Y120" s="1639"/>
      <c r="AA120" s="3020"/>
      <c r="AB120" s="3020"/>
      <c r="AC120" s="3020"/>
      <c r="AD120" s="3020"/>
      <c r="AE120" s="1406"/>
      <c r="AF120" s="1341"/>
      <c r="AG120" s="1341"/>
      <c r="AH120" s="1341"/>
    </row>
    <row r="121" spans="2:35" ht="12">
      <c r="B121" s="3442" t="s">
        <v>2366</v>
      </c>
      <c r="C121" s="3442"/>
      <c r="D121" s="3325" t="s">
        <v>1586</v>
      </c>
      <c r="E121" s="3297">
        <f t="shared" ref="E121:R121" si="123">ROUND(ROUND(ROUND(E124*1.043933,1)*1.0772,1)*0.811594,1)</f>
        <v>98</v>
      </c>
      <c r="F121" s="3297">
        <f t="shared" si="123"/>
        <v>97.9</v>
      </c>
      <c r="G121" s="3297">
        <f t="shared" si="123"/>
        <v>108.8</v>
      </c>
      <c r="H121" s="3297">
        <f t="shared" si="123"/>
        <v>108</v>
      </c>
      <c r="I121" s="3297">
        <f t="shared" si="123"/>
        <v>104.7</v>
      </c>
      <c r="J121" s="3297">
        <f t="shared" si="123"/>
        <v>99.6</v>
      </c>
      <c r="K121" s="3297">
        <f t="shared" si="123"/>
        <v>95.8</v>
      </c>
      <c r="L121" s="3297">
        <f t="shared" si="123"/>
        <v>92.6</v>
      </c>
      <c r="M121" s="3297">
        <f t="shared" si="123"/>
        <v>99</v>
      </c>
      <c r="N121" s="3297">
        <f t="shared" si="123"/>
        <v>98.5</v>
      </c>
      <c r="O121" s="3297">
        <f t="shared" si="123"/>
        <v>92.9</v>
      </c>
      <c r="P121" s="3297">
        <f t="shared" si="123"/>
        <v>91.9</v>
      </c>
      <c r="Q121" s="3297">
        <f t="shared" si="123"/>
        <v>93.7</v>
      </c>
      <c r="R121" s="3297">
        <f t="shared" si="123"/>
        <v>85.9</v>
      </c>
      <c r="S121" s="3297">
        <f>ROUND(ROUND(S123*1.0772,1)*0.811594,1)</f>
        <v>84.8</v>
      </c>
      <c r="T121" s="3297">
        <f>ROUND(ROUND(T123*1.0772,1)*0.811594,1)</f>
        <v>83.8</v>
      </c>
      <c r="U121" s="3297">
        <f>ROUND(ROUND(U123*1.0772,1)*0.811594,1)</f>
        <v>87.7</v>
      </c>
      <c r="V121" s="3297">
        <f>ROUND(ROUND(V123*1.0772,1)*0.811594,1)</f>
        <v>89.7</v>
      </c>
      <c r="W121" s="3297">
        <f>ROUND(ROUND(W123*1.0772,1)*0.811594,1)</f>
        <v>92.4</v>
      </c>
      <c r="X121" s="3297">
        <f>ROUND(X122*0.811594,1)</f>
        <v>92.7</v>
      </c>
      <c r="Y121" s="3297">
        <f>ROUND(Y122*0.811594,1)</f>
        <v>82.4</v>
      </c>
      <c r="Z121" s="3297">
        <f>ROUND(Z122*0.811594,1)</f>
        <v>81.599999999999994</v>
      </c>
      <c r="AA121" s="3297">
        <f>ROUND(AA122*0.811594,1)</f>
        <v>92.6</v>
      </c>
      <c r="AB121" s="3297">
        <f>ROUND(AB122*0.811594,1)</f>
        <v>95.3</v>
      </c>
      <c r="AC121" s="3801">
        <v>96.7</v>
      </c>
      <c r="AD121" s="3325">
        <v>99.7</v>
      </c>
      <c r="AE121" s="3768">
        <v>100.6</v>
      </c>
      <c r="AF121" s="3768">
        <v>104.4</v>
      </c>
      <c r="AG121" s="3768">
        <v>106</v>
      </c>
      <c r="AH121" s="3768">
        <v>108.4</v>
      </c>
      <c r="AI121" s="3325">
        <v>112.1</v>
      </c>
    </row>
    <row r="122" spans="2:35" ht="12">
      <c r="D122" s="1419" t="s">
        <v>1535</v>
      </c>
      <c r="E122" s="1639"/>
      <c r="F122" s="1639"/>
      <c r="G122" s="1639"/>
      <c r="H122" s="1639"/>
      <c r="I122" s="1639"/>
      <c r="J122" s="1639"/>
      <c r="K122" s="1639"/>
      <c r="L122" s="1639"/>
      <c r="M122" s="1639"/>
      <c r="N122" s="1639"/>
      <c r="O122" s="1639"/>
      <c r="P122" s="1639"/>
      <c r="Q122" s="1639"/>
      <c r="R122" s="1639"/>
      <c r="S122" s="1639"/>
      <c r="T122" s="1639"/>
      <c r="U122" s="1639"/>
      <c r="V122" s="1639"/>
      <c r="W122" s="1639"/>
      <c r="X122" s="1639">
        <v>114.2</v>
      </c>
      <c r="Y122" s="1639">
        <v>101.5</v>
      </c>
      <c r="Z122" s="1639">
        <v>100.5</v>
      </c>
      <c r="AA122" s="1639">
        <v>114.1</v>
      </c>
      <c r="AB122" s="1639">
        <v>117.4</v>
      </c>
      <c r="AC122" s="1639">
        <v>116.8</v>
      </c>
      <c r="AD122" s="1419"/>
      <c r="AE122" s="3285"/>
      <c r="AF122" s="3285"/>
      <c r="AG122" s="3285"/>
      <c r="AH122" s="3285"/>
      <c r="AI122" s="3317"/>
    </row>
    <row r="123" spans="2:35" ht="12">
      <c r="D123" s="1419" t="s">
        <v>2348</v>
      </c>
      <c r="E123" s="1639"/>
      <c r="F123" s="1639"/>
      <c r="G123" s="1639"/>
      <c r="H123" s="1639"/>
      <c r="I123" s="1639"/>
      <c r="J123" s="1639"/>
      <c r="K123" s="1639"/>
      <c r="L123" s="1639"/>
      <c r="M123" s="1639"/>
      <c r="N123" s="1639"/>
      <c r="O123" s="1639"/>
      <c r="P123" s="1639"/>
      <c r="Q123" s="1639"/>
      <c r="R123" s="1639"/>
      <c r="S123" s="1639">
        <v>97</v>
      </c>
      <c r="T123" s="1639">
        <v>95.8</v>
      </c>
      <c r="U123" s="1639">
        <v>100.3</v>
      </c>
      <c r="V123" s="1639">
        <v>102.6</v>
      </c>
      <c r="W123" s="1639">
        <v>105.7</v>
      </c>
      <c r="X123" s="1639">
        <v>107.6</v>
      </c>
      <c r="Y123" s="1639">
        <v>101.2</v>
      </c>
      <c r="Z123" s="1639">
        <v>105.6</v>
      </c>
      <c r="AA123" s="1639">
        <v>122.5</v>
      </c>
      <c r="AB123" s="1639">
        <v>130</v>
      </c>
      <c r="AC123" s="1639"/>
      <c r="AD123" s="1419"/>
      <c r="AE123" s="3285"/>
      <c r="AF123" s="3285"/>
      <c r="AG123" s="3285"/>
      <c r="AH123" s="3285"/>
      <c r="AI123" s="3317"/>
    </row>
    <row r="124" spans="2:35" ht="12">
      <c r="D124" s="1419" t="s">
        <v>2349</v>
      </c>
      <c r="E124" s="1639">
        <v>107.4</v>
      </c>
      <c r="F124" s="1639">
        <v>107.3</v>
      </c>
      <c r="G124" s="1639">
        <v>119.3</v>
      </c>
      <c r="H124" s="1639">
        <v>118.4</v>
      </c>
      <c r="I124" s="1639">
        <v>114.8</v>
      </c>
      <c r="J124" s="1639">
        <v>109.1</v>
      </c>
      <c r="K124" s="1639">
        <v>104.9</v>
      </c>
      <c r="L124" s="1639">
        <v>101.4</v>
      </c>
      <c r="M124" s="1639">
        <v>108.5</v>
      </c>
      <c r="N124" s="1639">
        <v>108</v>
      </c>
      <c r="O124" s="1639">
        <v>101.8</v>
      </c>
      <c r="P124" s="1639">
        <v>100.7</v>
      </c>
      <c r="Q124" s="1639">
        <v>102.6</v>
      </c>
      <c r="R124" s="1639">
        <v>94.2</v>
      </c>
      <c r="S124" s="1639">
        <v>97.8</v>
      </c>
      <c r="T124" s="1639">
        <v>101.7</v>
      </c>
      <c r="U124" s="1639">
        <v>109.2</v>
      </c>
      <c r="V124" s="1639">
        <v>107</v>
      </c>
      <c r="W124" s="1639"/>
      <c r="X124" s="1639"/>
      <c r="Y124" s="1639"/>
      <c r="Z124" s="1639"/>
      <c r="AA124" s="1639"/>
      <c r="AB124" s="1639"/>
      <c r="AC124" s="1639"/>
      <c r="AD124" s="1419"/>
      <c r="AE124" s="3285"/>
      <c r="AF124" s="3285"/>
      <c r="AG124" s="3285"/>
      <c r="AH124" s="3285"/>
      <c r="AI124" s="3317"/>
    </row>
    <row r="125" spans="2:35" ht="12">
      <c r="D125" s="1419"/>
      <c r="E125" s="1341"/>
      <c r="AC125" s="1639"/>
      <c r="AD125" s="1419"/>
      <c r="AE125" s="3285"/>
      <c r="AF125" s="3285"/>
      <c r="AG125" s="3285"/>
      <c r="AH125" s="3285"/>
      <c r="AI125" s="3317"/>
    </row>
    <row r="126" spans="2:35" ht="12">
      <c r="D126" s="1419"/>
      <c r="E126" s="1341"/>
      <c r="AC126" s="1639"/>
      <c r="AD126" s="1419"/>
      <c r="AE126" s="3285"/>
      <c r="AF126" s="3285"/>
      <c r="AG126" s="3285"/>
      <c r="AH126" s="3285"/>
      <c r="AI126" s="3317"/>
    </row>
    <row r="127" spans="2:35" ht="12">
      <c r="C127" s="1420" t="s">
        <v>1349</v>
      </c>
      <c r="D127" s="1419" t="s">
        <v>2</v>
      </c>
      <c r="E127" s="1639">
        <f>'0_1関連指標暦年データ'!E18</f>
        <v>99.24291998793673</v>
      </c>
      <c r="F127" s="1639">
        <f>'0_1関連指標暦年データ'!F18</f>
        <v>102.99437057167317</v>
      </c>
      <c r="G127" s="1639">
        <f>'0_1関連指標暦年データ'!G18</f>
        <v>108.10998500404106</v>
      </c>
      <c r="H127" s="1639">
        <f>'0_1関連指標暦年データ'!H18</f>
        <v>109.58782917339178</v>
      </c>
      <c r="I127" s="1639">
        <f>'0_1関連指標暦年データ'!I18</f>
        <v>107.54158340044462</v>
      </c>
      <c r="J127" s="1639">
        <f>'0_1関連指標暦年データ'!J18</f>
        <v>110.04255045626891</v>
      </c>
      <c r="K127" s="1639">
        <f>'0_1関連指標暦年データ'!K18</f>
        <v>113.68032071928607</v>
      </c>
      <c r="L127" s="1639">
        <f>'0_1関連指標暦年データ'!L18</f>
        <v>115.95392713367181</v>
      </c>
      <c r="M127" s="1639">
        <f>'0_1関連指標暦年データ'!M18</f>
        <v>118.45489418949612</v>
      </c>
      <c r="N127" s="1639">
        <f>'0_1関連指標暦年データ'!N18</f>
        <v>115.38552553007537</v>
      </c>
      <c r="O127" s="1639">
        <f>'0_1関連指標暦年データ'!O18</f>
        <v>111.52039462561963</v>
      </c>
      <c r="P127" s="1639">
        <v>104.8</v>
      </c>
      <c r="Q127" s="1639">
        <v>102.6</v>
      </c>
      <c r="R127" s="1639">
        <v>98.6</v>
      </c>
      <c r="S127" s="1639">
        <v>98</v>
      </c>
      <c r="T127" s="1639">
        <v>99</v>
      </c>
      <c r="U127" s="1639">
        <v>100.5</v>
      </c>
      <c r="V127" s="1639">
        <v>101.7</v>
      </c>
      <c r="W127" s="1639">
        <v>103.9</v>
      </c>
      <c r="X127" s="1639">
        <v>101.1</v>
      </c>
      <c r="Y127" s="1639">
        <v>100.3</v>
      </c>
      <c r="Z127" s="1639">
        <v>99.6</v>
      </c>
      <c r="AA127" s="1639">
        <v>100.7</v>
      </c>
      <c r="AB127" s="1419">
        <v>101.2</v>
      </c>
      <c r="AC127" s="1419"/>
      <c r="AD127" s="1419"/>
      <c r="AE127" s="3285"/>
      <c r="AF127" s="3285"/>
      <c r="AG127" s="3285"/>
      <c r="AH127" s="1419"/>
      <c r="AI127" s="1406"/>
    </row>
    <row r="128" spans="2:35">
      <c r="C128" s="1421" t="s">
        <v>34</v>
      </c>
      <c r="D128" s="1419" t="s">
        <v>1739</v>
      </c>
      <c r="E128" s="1639">
        <f t="shared" ref="E128:AA128" si="124">E127*$AB$128/$AB$127</f>
        <v>99.831316746758489</v>
      </c>
      <c r="F128" s="1639">
        <f t="shared" si="124"/>
        <v>103.60500913237478</v>
      </c>
      <c r="G128" s="1639">
        <f t="shared" si="124"/>
        <v>108.75095329457885</v>
      </c>
      <c r="H128" s="1639">
        <f t="shared" si="124"/>
        <v>110.23755938588225</v>
      </c>
      <c r="I128" s="1639">
        <f t="shared" si="124"/>
        <v>108.1791817210006</v>
      </c>
      <c r="J128" s="1639">
        <f t="shared" si="124"/>
        <v>110.6949766447448</v>
      </c>
      <c r="K128" s="1639">
        <f t="shared" si="124"/>
        <v>114.35431471564547</v>
      </c>
      <c r="L128" s="1639">
        <f t="shared" si="124"/>
        <v>116.6414010099584</v>
      </c>
      <c r="M128" s="1639">
        <f t="shared" si="124"/>
        <v>119.15719593370261</v>
      </c>
      <c r="N128" s="1639">
        <f t="shared" si="124"/>
        <v>116.06962943638017</v>
      </c>
      <c r="O128" s="1639">
        <f t="shared" si="124"/>
        <v>112.1815827360482</v>
      </c>
      <c r="P128" s="1639">
        <f t="shared" si="124"/>
        <v>105.42134387351778</v>
      </c>
      <c r="Q128" s="1639">
        <f t="shared" si="124"/>
        <v>103.2083003952569</v>
      </c>
      <c r="R128" s="1639">
        <f t="shared" si="124"/>
        <v>99.184584980237148</v>
      </c>
      <c r="S128" s="1639">
        <f t="shared" si="124"/>
        <v>98.581027667984188</v>
      </c>
      <c r="T128" s="1639">
        <f t="shared" si="124"/>
        <v>99.586956521739111</v>
      </c>
      <c r="U128" s="1639">
        <f t="shared" si="124"/>
        <v>101.09584980237153</v>
      </c>
      <c r="V128" s="1639">
        <f t="shared" si="124"/>
        <v>102.30296442687747</v>
      </c>
      <c r="W128" s="1639">
        <f t="shared" si="124"/>
        <v>104.51600790513834</v>
      </c>
      <c r="X128" s="1639">
        <f t="shared" si="124"/>
        <v>101.69940711462449</v>
      </c>
      <c r="Y128" s="1639">
        <f t="shared" si="124"/>
        <v>100.89466403162054</v>
      </c>
      <c r="Z128" s="1639">
        <f t="shared" si="124"/>
        <v>100.19051383399209</v>
      </c>
      <c r="AA128" s="1639">
        <f t="shared" si="124"/>
        <v>101.29703557312253</v>
      </c>
      <c r="AB128" s="3286">
        <f>AB21</f>
        <v>101.8</v>
      </c>
      <c r="AE128" s="3020"/>
      <c r="AF128" s="3020"/>
      <c r="AG128" s="3020"/>
      <c r="AH128" s="1341"/>
      <c r="AI128" s="1406"/>
    </row>
    <row r="129" spans="1:245">
      <c r="C129" s="1841"/>
      <c r="D129" s="1419"/>
      <c r="E129" s="1639"/>
      <c r="F129" s="1639"/>
      <c r="G129" s="1639"/>
      <c r="H129" s="1639"/>
      <c r="I129" s="1639"/>
      <c r="J129" s="1639"/>
      <c r="K129" s="1639"/>
      <c r="L129" s="1639"/>
      <c r="M129" s="1639"/>
      <c r="N129" s="1639"/>
      <c r="O129" s="1639"/>
      <c r="P129" s="1639"/>
      <c r="Q129" s="1639"/>
      <c r="R129" s="1639"/>
      <c r="S129" s="1639"/>
      <c r="T129" s="1639"/>
      <c r="U129" s="1639"/>
      <c r="V129" s="1639"/>
      <c r="W129" s="1639"/>
      <c r="X129" s="1639"/>
      <c r="Y129" s="1639"/>
      <c r="Z129" s="1639"/>
      <c r="AA129" s="1639"/>
      <c r="AB129" s="3286"/>
      <c r="AE129" s="3020"/>
      <c r="AF129" s="3020"/>
      <c r="AG129" s="3020"/>
      <c r="AH129" s="1341"/>
      <c r="AI129" s="1406"/>
      <c r="AJ129" s="1400"/>
    </row>
    <row r="130" spans="1:245" ht="12">
      <c r="C130" s="1420" t="s">
        <v>1349</v>
      </c>
      <c r="D130" s="1419" t="s">
        <v>394</v>
      </c>
      <c r="E130" s="1639">
        <f>'0_1関連指標暦年データ'!E20</f>
        <v>105.60883636174452</v>
      </c>
      <c r="F130" s="1639">
        <f>'0_1関連指標暦年データ'!F20</f>
        <v>109.23438888357632</v>
      </c>
      <c r="G130" s="1639">
        <f>'0_1関連指標暦年データ'!G20</f>
        <v>112.7429880982522</v>
      </c>
      <c r="H130" s="1639">
        <f>'0_1関連指標暦年データ'!H20</f>
        <v>114.73119431990187</v>
      </c>
      <c r="I130" s="1639">
        <f>'0_1関連指標暦年データ'!I20</f>
        <v>116.25158731292811</v>
      </c>
      <c r="J130" s="1639">
        <f>'0_1関連指標暦年データ'!J20</f>
        <v>117.18721377017499</v>
      </c>
      <c r="K130" s="1639">
        <f>'0_1関連指標暦年データ'!K20</f>
        <v>116.95330715586327</v>
      </c>
      <c r="L130" s="1639">
        <f>'0_1関連指標暦年データ'!L20</f>
        <v>117.30416707733085</v>
      </c>
      <c r="M130" s="1639">
        <f>'0_1関連指標暦年データ'!M20</f>
        <v>117.53807369164259</v>
      </c>
      <c r="N130" s="1639">
        <f>'0_1関連指標暦年データ'!N20</f>
        <v>113.44470794118739</v>
      </c>
      <c r="O130" s="1639">
        <f>'0_1関連指標暦年データ'!O20</f>
        <v>110.5208752622908</v>
      </c>
      <c r="P130" s="1639">
        <f>'0_1関連指標暦年データ'!P20</f>
        <v>113.70460417931152</v>
      </c>
      <c r="Q130" s="1639">
        <f>'0_1関連指標暦年データ'!Q20</f>
        <v>114.33961675192921</v>
      </c>
      <c r="R130" s="1639">
        <f>'0_1関連指標暦年データ'!R20</f>
        <v>109.56768403711087</v>
      </c>
      <c r="S130" s="1639">
        <f>'0_1関連指標暦年データ'!S20</f>
        <v>109.12877828838984</v>
      </c>
      <c r="T130" s="1639">
        <f>'0_1関連指標暦年データ'!T20</f>
        <v>110.03460504638861</v>
      </c>
      <c r="U130" s="1639">
        <v>103.8</v>
      </c>
      <c r="V130" s="1639">
        <v>104.5</v>
      </c>
      <c r="W130" s="1639">
        <v>106.2</v>
      </c>
      <c r="X130" s="1639">
        <v>102.7</v>
      </c>
      <c r="Y130" s="1639">
        <v>99.6</v>
      </c>
      <c r="Z130" s="1639">
        <v>100.2</v>
      </c>
      <c r="AA130" s="1639">
        <v>100.8</v>
      </c>
      <c r="AB130" s="1419">
        <f>'0_1関連指標暦年データ'!AB20</f>
        <v>106.3</v>
      </c>
      <c r="AC130" s="1419"/>
      <c r="AD130" s="1419"/>
      <c r="AE130" s="3285"/>
      <c r="AF130" s="3285"/>
      <c r="AG130" s="3285"/>
      <c r="AH130" s="1419"/>
      <c r="AI130" s="1406"/>
    </row>
    <row r="131" spans="1:245">
      <c r="C131" s="1421" t="s">
        <v>34</v>
      </c>
      <c r="D131" s="1419" t="s">
        <v>1739</v>
      </c>
      <c r="E131" s="1639">
        <f t="shared" ref="E131:AA131" si="125">E130*$AB$131/$AB$130</f>
        <v>105.60883636174452</v>
      </c>
      <c r="F131" s="1639">
        <f t="shared" si="125"/>
        <v>109.23438888357632</v>
      </c>
      <c r="G131" s="1639">
        <f t="shared" si="125"/>
        <v>112.7429880982522</v>
      </c>
      <c r="H131" s="1639">
        <f t="shared" si="125"/>
        <v>114.73119431990187</v>
      </c>
      <c r="I131" s="1639">
        <f t="shared" si="125"/>
        <v>116.25158731292811</v>
      </c>
      <c r="J131" s="1639">
        <f t="shared" si="125"/>
        <v>117.18721377017499</v>
      </c>
      <c r="K131" s="1639">
        <f t="shared" si="125"/>
        <v>116.95330715586327</v>
      </c>
      <c r="L131" s="1639">
        <f t="shared" si="125"/>
        <v>117.30416707733083</v>
      </c>
      <c r="M131" s="1639">
        <f t="shared" si="125"/>
        <v>117.53807369164261</v>
      </c>
      <c r="N131" s="1639">
        <f t="shared" si="125"/>
        <v>113.4447079411874</v>
      </c>
      <c r="O131" s="1639">
        <f t="shared" si="125"/>
        <v>110.52087526229082</v>
      </c>
      <c r="P131" s="1639">
        <f t="shared" si="125"/>
        <v>113.70460417931153</v>
      </c>
      <c r="Q131" s="1639">
        <f t="shared" si="125"/>
        <v>114.33961675192921</v>
      </c>
      <c r="R131" s="1639">
        <f t="shared" si="125"/>
        <v>109.56768403711087</v>
      </c>
      <c r="S131" s="1639">
        <f t="shared" si="125"/>
        <v>109.12877828838984</v>
      </c>
      <c r="T131" s="1639">
        <f t="shared" si="125"/>
        <v>110.03460504638859</v>
      </c>
      <c r="U131" s="1639">
        <f t="shared" si="125"/>
        <v>103.8</v>
      </c>
      <c r="V131" s="1639">
        <f t="shared" si="125"/>
        <v>104.5</v>
      </c>
      <c r="W131" s="1639">
        <f t="shared" si="125"/>
        <v>106.2</v>
      </c>
      <c r="X131" s="1639">
        <f t="shared" si="125"/>
        <v>102.7</v>
      </c>
      <c r="Y131" s="1639">
        <f t="shared" si="125"/>
        <v>99.6</v>
      </c>
      <c r="Z131" s="1639">
        <f t="shared" si="125"/>
        <v>100.2</v>
      </c>
      <c r="AA131" s="1639">
        <f t="shared" si="125"/>
        <v>100.8</v>
      </c>
      <c r="AB131" s="3286">
        <f>AB23</f>
        <v>106.3</v>
      </c>
      <c r="AE131" s="3020"/>
      <c r="AF131" s="3020"/>
      <c r="AG131" s="3020"/>
      <c r="AH131" s="1341"/>
      <c r="AI131" s="1406"/>
    </row>
    <row r="132" spans="1:245" ht="12">
      <c r="D132" s="1419"/>
      <c r="E132" s="1341"/>
      <c r="AC132" s="1639"/>
      <c r="AD132" s="1419"/>
      <c r="AE132" s="3285"/>
      <c r="AF132" s="3285"/>
      <c r="AG132" s="3285"/>
      <c r="AH132" s="3285"/>
      <c r="AI132" s="3317"/>
    </row>
    <row r="133" spans="1:245">
      <c r="B133" s="549" t="s">
        <v>481</v>
      </c>
      <c r="C133" s="549"/>
      <c r="D133" s="3020" t="s">
        <v>2</v>
      </c>
      <c r="E133" s="1417">
        <f>E134*$J$133/$J$134</f>
        <v>427369.25703083066</v>
      </c>
      <c r="F133" s="1417">
        <f>F134*$J$133/$J$134</f>
        <v>463069.72320449661</v>
      </c>
      <c r="G133" s="1417">
        <f>G134*$J$133/$J$134</f>
        <v>487454.30096630519</v>
      </c>
      <c r="H133" s="1417">
        <f>H134*$J$133/$J$134</f>
        <v>496795.33764786541</v>
      </c>
      <c r="I133" s="1417">
        <f>I134*$J$133/$J$134</f>
        <v>495029.33368969447</v>
      </c>
      <c r="J133" s="1417">
        <v>502751.2</v>
      </c>
      <c r="K133" s="1417">
        <v>516201.7</v>
      </c>
      <c r="L133" s="1417">
        <v>528842.5</v>
      </c>
      <c r="M133" s="1417">
        <v>533393.4</v>
      </c>
      <c r="N133" s="1417">
        <v>526004</v>
      </c>
      <c r="O133" s="1417">
        <v>521923.8</v>
      </c>
      <c r="P133" s="1417">
        <v>528446.6</v>
      </c>
      <c r="Q133" s="1417">
        <v>519189.1</v>
      </c>
      <c r="R133" s="1417">
        <v>514854.5</v>
      </c>
      <c r="S133" s="1417">
        <v>517719.5</v>
      </c>
      <c r="T133" s="1417">
        <v>521348.5</v>
      </c>
      <c r="U133" s="1417">
        <v>525642.69999999995</v>
      </c>
      <c r="V133" s="1417">
        <v>529033.5</v>
      </c>
      <c r="W133" s="1417">
        <v>530922.9</v>
      </c>
      <c r="X133" s="1417">
        <v>509482</v>
      </c>
      <c r="Y133" s="1417">
        <v>491957</v>
      </c>
      <c r="Z133" s="1417">
        <v>499428.9</v>
      </c>
      <c r="AA133" s="1417">
        <v>494042.5</v>
      </c>
      <c r="AB133" s="1417">
        <v>494369.8</v>
      </c>
      <c r="AC133" s="1417">
        <v>507255.2</v>
      </c>
      <c r="AD133" s="1417">
        <v>518235.2</v>
      </c>
      <c r="AE133" s="1417">
        <v>532786</v>
      </c>
      <c r="AF133" s="1417">
        <v>536850.80000000005</v>
      </c>
      <c r="AG133" s="3107">
        <v>547586</v>
      </c>
      <c r="AH133" s="1417">
        <v>548367</v>
      </c>
      <c r="AI133" s="3102">
        <v>552558.80000000005</v>
      </c>
    </row>
    <row r="134" spans="1:245">
      <c r="B134" s="549"/>
      <c r="C134" s="3044"/>
      <c r="D134" s="3020"/>
      <c r="E134" s="3107">
        <v>427271.5</v>
      </c>
      <c r="F134" s="1417">
        <v>462963.8</v>
      </c>
      <c r="G134" s="1417">
        <v>487342.8</v>
      </c>
      <c r="H134" s="1417">
        <v>496681.7</v>
      </c>
      <c r="I134" s="1417">
        <v>494916.1</v>
      </c>
      <c r="J134" s="1417">
        <v>502636.2</v>
      </c>
      <c r="K134" s="1417"/>
      <c r="L134" s="1417"/>
      <c r="M134" s="1417"/>
      <c r="N134" s="1417"/>
      <c r="O134" s="1417"/>
      <c r="P134" s="1417"/>
      <c r="Q134" s="1417"/>
      <c r="R134" s="1417"/>
      <c r="S134" s="1417"/>
      <c r="T134" s="1417"/>
      <c r="U134" s="1417"/>
      <c r="V134" s="1417"/>
      <c r="W134" s="1417"/>
      <c r="X134" s="1417"/>
      <c r="Y134" s="1417"/>
      <c r="Z134" s="1417"/>
      <c r="AA134" s="1417"/>
      <c r="AB134" s="1417"/>
      <c r="AC134" s="1417"/>
      <c r="AD134" s="1417"/>
      <c r="AE134" s="1417"/>
      <c r="AF134" s="1417"/>
      <c r="AG134" s="3107"/>
      <c r="AH134" s="1417"/>
      <c r="AI134" s="3102"/>
    </row>
    <row r="135" spans="1:245">
      <c r="B135" s="549"/>
      <c r="C135" s="3044"/>
      <c r="D135" s="3020" t="s">
        <v>598</v>
      </c>
      <c r="E135" s="1417">
        <f>E136*$J$135/$J$136</f>
        <v>389779.03288163751</v>
      </c>
      <c r="F135" s="1417">
        <f>F136*$J$135/$J$136</f>
        <v>411800.9574546552</v>
      </c>
      <c r="G135" s="1417">
        <f>G136*$J$135/$J$136</f>
        <v>421716.81988065835</v>
      </c>
      <c r="H135" s="1417">
        <f>H136*$J$135/$J$136</f>
        <v>423966.83324888925</v>
      </c>
      <c r="I135" s="1417">
        <f>I136*$J$135/$J$136</f>
        <v>420170.36703841703</v>
      </c>
      <c r="J135" s="1417">
        <v>426889.1</v>
      </c>
      <c r="K135" s="1417">
        <v>440974.2</v>
      </c>
      <c r="L135" s="1417">
        <v>453653.1</v>
      </c>
      <c r="M135" s="1417">
        <v>453794.6</v>
      </c>
      <c r="N135" s="1417">
        <v>449786.4</v>
      </c>
      <c r="O135" s="1417">
        <v>452884.6</v>
      </c>
      <c r="P135" s="1417">
        <v>464182.6</v>
      </c>
      <c r="Q135" s="1417">
        <v>461747.20000000001</v>
      </c>
      <c r="R135" s="1417">
        <v>465846.1</v>
      </c>
      <c r="S135" s="1417">
        <v>474930.5</v>
      </c>
      <c r="T135" s="1417">
        <v>482962</v>
      </c>
      <c r="U135" s="1417">
        <v>492526.1</v>
      </c>
      <c r="V135" s="1417">
        <v>499433.4</v>
      </c>
      <c r="W135" s="1417">
        <v>505429.1</v>
      </c>
      <c r="X135" s="1417">
        <v>488074.7</v>
      </c>
      <c r="Y135" s="1417">
        <v>477431.6</v>
      </c>
      <c r="Z135" s="1417">
        <v>493029.7</v>
      </c>
      <c r="AA135" s="1417">
        <v>495280.1</v>
      </c>
      <c r="AB135" s="1417">
        <v>499323.9</v>
      </c>
      <c r="AC135" s="1417">
        <v>512534.7</v>
      </c>
      <c r="AD135" s="1417">
        <v>510704</v>
      </c>
      <c r="AE135" s="1417">
        <v>517223.3</v>
      </c>
      <c r="AF135" s="1417">
        <v>522000.4</v>
      </c>
      <c r="AG135" s="3107">
        <v>532020.4</v>
      </c>
      <c r="AH135" s="1417">
        <v>533667.9</v>
      </c>
      <c r="AI135" s="3102">
        <v>533587.30000000005</v>
      </c>
    </row>
    <row r="136" spans="1:245">
      <c r="B136" s="549"/>
      <c r="C136" s="3044"/>
      <c r="D136" s="3020"/>
      <c r="E136" s="3107">
        <v>389690.1</v>
      </c>
      <c r="F136" s="1417">
        <v>411707</v>
      </c>
      <c r="G136" s="1417">
        <v>421620.6</v>
      </c>
      <c r="H136" s="1417">
        <v>423870.1</v>
      </c>
      <c r="I136" s="1417">
        <v>420074.5</v>
      </c>
      <c r="J136" s="1417">
        <v>426791.7</v>
      </c>
      <c r="K136" s="1417"/>
      <c r="L136" s="1417"/>
      <c r="M136" s="1417"/>
      <c r="N136" s="1417"/>
      <c r="O136" s="1417"/>
      <c r="P136" s="1417"/>
      <c r="Q136" s="1417"/>
      <c r="R136" s="1417"/>
      <c r="S136" s="1417"/>
      <c r="T136" s="1417"/>
      <c r="U136" s="1417"/>
      <c r="V136" s="1417"/>
      <c r="W136" s="1417"/>
      <c r="X136" s="1417"/>
      <c r="Y136" s="1417"/>
      <c r="Z136" s="1417"/>
      <c r="AA136" s="1417"/>
      <c r="AB136" s="1417"/>
      <c r="AC136" s="1417"/>
      <c r="AD136" s="1417"/>
      <c r="AE136" s="1417"/>
      <c r="AF136" s="1417"/>
      <c r="AG136" s="3107"/>
      <c r="AH136" s="1417"/>
      <c r="AI136" s="1406"/>
    </row>
    <row r="137" spans="1:245">
      <c r="A137" s="1406"/>
      <c r="C137" s="3135"/>
      <c r="D137" s="3020" t="s">
        <v>1348</v>
      </c>
      <c r="E137" s="1417">
        <f>E138*$J$137/$J$138</f>
        <v>419292.44014362461</v>
      </c>
      <c r="F137" s="1417">
        <f>F138*$J$137/$J$138</f>
        <v>443879.32392560632</v>
      </c>
      <c r="G137" s="1417">
        <f>G138*$J$137/$J$138</f>
        <v>451344.93115950539</v>
      </c>
      <c r="H137" s="1417">
        <f>H138*$J$137/$J$138</f>
        <v>454848.39862881886</v>
      </c>
      <c r="I137" s="1417">
        <f>I138*$J$137/$J$138</f>
        <v>452009.05341212539</v>
      </c>
      <c r="J137" s="1417">
        <v>457895.3</v>
      </c>
      <c r="K137" s="1417">
        <v>466526.2</v>
      </c>
      <c r="L137" s="1417">
        <v>477404.4</v>
      </c>
      <c r="M137" s="1417">
        <v>477448.6</v>
      </c>
      <c r="N137" s="1417">
        <v>470333.8</v>
      </c>
      <c r="O137" s="1417">
        <v>471108.8</v>
      </c>
      <c r="P137" s="1417">
        <v>479716.9</v>
      </c>
      <c r="Q137" s="1417">
        <v>478473.2</v>
      </c>
      <c r="R137" s="1417">
        <v>482031.7</v>
      </c>
      <c r="S137" s="1417">
        <v>491445.5</v>
      </c>
      <c r="T137" s="1417">
        <v>497508.5</v>
      </c>
      <c r="U137" s="1417">
        <v>507230.9</v>
      </c>
      <c r="V137" s="1417">
        <v>516069</v>
      </c>
      <c r="W137" s="1417">
        <v>526352.9</v>
      </c>
      <c r="X137" s="1417">
        <v>507025.2</v>
      </c>
      <c r="Y137" s="1417">
        <v>500404.9</v>
      </c>
      <c r="Z137" s="1417">
        <v>527759.6</v>
      </c>
      <c r="AA137" s="1417">
        <v>530480</v>
      </c>
      <c r="AB137" s="1417">
        <v>527913</v>
      </c>
      <c r="AC137" s="1417">
        <v>541802.9</v>
      </c>
      <c r="AD137" s="1417">
        <v>534559.1</v>
      </c>
      <c r="AE137" s="3237" t="s">
        <v>2330</v>
      </c>
      <c r="AF137" s="3237" t="s">
        <v>2330</v>
      </c>
      <c r="AG137" s="3237" t="s">
        <v>2330</v>
      </c>
      <c r="AH137" s="3237" t="s">
        <v>2330</v>
      </c>
      <c r="AI137" s="3237" t="s">
        <v>2330</v>
      </c>
      <c r="AK137" s="1406"/>
      <c r="AL137" s="1406"/>
      <c r="AM137" s="1406"/>
      <c r="AN137" s="1406"/>
      <c r="AO137" s="1406"/>
      <c r="AP137" s="1406"/>
      <c r="AQ137" s="1406"/>
      <c r="AR137" s="1406"/>
      <c r="AS137" s="1406"/>
      <c r="AT137" s="1406"/>
      <c r="AU137" s="1406"/>
      <c r="AV137" s="1406"/>
      <c r="AW137" s="1406"/>
      <c r="AX137" s="1406"/>
      <c r="AY137" s="1406"/>
      <c r="AZ137" s="1406"/>
      <c r="BA137" s="1406"/>
      <c r="BB137" s="1406"/>
      <c r="BC137" s="1406"/>
      <c r="BD137" s="1406"/>
      <c r="BE137" s="1406"/>
      <c r="BF137" s="1406"/>
      <c r="BG137" s="1406"/>
      <c r="BH137" s="1406"/>
      <c r="BI137" s="1406"/>
      <c r="BJ137" s="1406"/>
      <c r="BK137" s="1406"/>
      <c r="BL137" s="1406"/>
      <c r="BM137" s="1406"/>
      <c r="BN137" s="1406"/>
      <c r="BO137" s="1406"/>
      <c r="BP137" s="1406"/>
      <c r="BQ137" s="1406"/>
      <c r="BR137" s="1406"/>
      <c r="BS137" s="1406"/>
      <c r="BT137" s="1406"/>
      <c r="BU137" s="1406"/>
      <c r="BV137" s="1406"/>
      <c r="BW137" s="1406"/>
      <c r="BX137" s="1406"/>
      <c r="BY137" s="1406"/>
      <c r="BZ137" s="1406"/>
      <c r="CA137" s="1406"/>
      <c r="CB137" s="1406"/>
      <c r="CC137" s="1406"/>
      <c r="CD137" s="1406"/>
      <c r="CE137" s="1406"/>
      <c r="CF137" s="1406"/>
      <c r="CG137" s="1406"/>
      <c r="CH137" s="1406"/>
      <c r="CI137" s="1406"/>
      <c r="CJ137" s="1406"/>
      <c r="CK137" s="1406"/>
      <c r="CL137" s="1406"/>
      <c r="CM137" s="1406"/>
      <c r="CN137" s="1406"/>
      <c r="CO137" s="1406"/>
      <c r="CP137" s="1406"/>
      <c r="CQ137" s="1406"/>
      <c r="CR137" s="1406"/>
      <c r="CS137" s="1406"/>
      <c r="CT137" s="1406"/>
      <c r="CU137" s="1406"/>
      <c r="CV137" s="1406"/>
      <c r="CW137" s="1406"/>
      <c r="CX137" s="1406"/>
      <c r="CY137" s="1406"/>
      <c r="CZ137" s="1406"/>
      <c r="DA137" s="1406"/>
      <c r="DB137" s="1406"/>
      <c r="DC137" s="1406"/>
      <c r="DD137" s="1406"/>
      <c r="DE137" s="1406"/>
      <c r="DF137" s="1406"/>
      <c r="DG137" s="1406"/>
      <c r="DH137" s="1406"/>
      <c r="DI137" s="1406"/>
      <c r="DJ137" s="1406"/>
      <c r="DK137" s="1406"/>
      <c r="DL137" s="1406"/>
      <c r="DM137" s="1406"/>
      <c r="DN137" s="1406"/>
      <c r="DO137" s="1406"/>
      <c r="DP137" s="1406"/>
      <c r="DQ137" s="1406"/>
      <c r="DR137" s="1406"/>
      <c r="DS137" s="1406"/>
      <c r="DT137" s="1406"/>
      <c r="DU137" s="1406"/>
      <c r="DV137" s="1406"/>
      <c r="DW137" s="1406"/>
      <c r="DX137" s="1406"/>
      <c r="DY137" s="1406"/>
      <c r="DZ137" s="1406"/>
      <c r="EA137" s="1406"/>
      <c r="EB137" s="1406"/>
      <c r="EC137" s="1406"/>
      <c r="ED137" s="1406"/>
      <c r="EE137" s="1406"/>
      <c r="EF137" s="1406"/>
      <c r="EG137" s="1406"/>
      <c r="EH137" s="1406"/>
      <c r="EI137" s="1406"/>
      <c r="EJ137" s="1406"/>
      <c r="EK137" s="1406"/>
      <c r="EL137" s="1406"/>
      <c r="EM137" s="1406"/>
      <c r="EN137" s="1406"/>
      <c r="EO137" s="1406"/>
      <c r="EP137" s="1406"/>
      <c r="EQ137" s="1406"/>
      <c r="ER137" s="1406"/>
      <c r="ES137" s="1406"/>
      <c r="ET137" s="1406"/>
      <c r="EU137" s="1406"/>
      <c r="EV137" s="1406"/>
      <c r="EW137" s="1406"/>
      <c r="EX137" s="1406"/>
      <c r="EY137" s="1406"/>
      <c r="EZ137" s="1406"/>
      <c r="FA137" s="1406"/>
      <c r="FB137" s="1406"/>
      <c r="FC137" s="1406"/>
      <c r="FD137" s="1406"/>
      <c r="FE137" s="1406"/>
      <c r="FF137" s="1406"/>
      <c r="FG137" s="1406"/>
      <c r="FH137" s="1406"/>
      <c r="FI137" s="1406"/>
      <c r="FJ137" s="1406"/>
      <c r="FK137" s="1406"/>
      <c r="FL137" s="1406"/>
      <c r="FM137" s="1406"/>
      <c r="FN137" s="1406"/>
      <c r="FO137" s="1406"/>
      <c r="FP137" s="1406"/>
      <c r="FQ137" s="1406"/>
      <c r="FR137" s="1406"/>
      <c r="FS137" s="1406"/>
      <c r="FT137" s="1406"/>
      <c r="FU137" s="1406"/>
      <c r="FV137" s="1406"/>
      <c r="FW137" s="1406"/>
      <c r="FX137" s="1406"/>
      <c r="FY137" s="1406"/>
      <c r="FZ137" s="1406"/>
      <c r="GA137" s="1406"/>
      <c r="GB137" s="1406"/>
      <c r="GC137" s="1406"/>
      <c r="GD137" s="1406"/>
      <c r="GE137" s="1406"/>
      <c r="GF137" s="1406"/>
      <c r="GG137" s="1406"/>
      <c r="GH137" s="1406"/>
      <c r="GI137" s="1406"/>
      <c r="GJ137" s="1406"/>
      <c r="GK137" s="1406"/>
      <c r="GL137" s="1406"/>
      <c r="GM137" s="1406"/>
      <c r="GN137" s="1406"/>
      <c r="GO137" s="1406"/>
      <c r="GP137" s="1406"/>
      <c r="GQ137" s="1406"/>
      <c r="GR137" s="1406"/>
      <c r="GS137" s="1406"/>
      <c r="GT137" s="1406"/>
      <c r="GU137" s="1406"/>
      <c r="GV137" s="1406"/>
      <c r="GW137" s="1406"/>
      <c r="GX137" s="1406"/>
      <c r="GY137" s="1406"/>
      <c r="GZ137" s="1406"/>
      <c r="HA137" s="1406"/>
      <c r="HB137" s="1406"/>
      <c r="HC137" s="1406"/>
      <c r="HD137" s="1406"/>
      <c r="HE137" s="1406"/>
      <c r="HF137" s="1406"/>
      <c r="HG137" s="1406"/>
      <c r="HH137" s="1406"/>
      <c r="HI137" s="1406"/>
      <c r="HJ137" s="1406"/>
      <c r="HK137" s="1406"/>
      <c r="HL137" s="1406"/>
      <c r="HM137" s="1406"/>
      <c r="HN137" s="1406"/>
      <c r="HO137" s="1406"/>
      <c r="HP137" s="1406"/>
      <c r="HQ137" s="1406"/>
      <c r="HR137" s="1406"/>
      <c r="HS137" s="1406"/>
      <c r="HT137" s="1406"/>
      <c r="HU137" s="1406"/>
      <c r="HV137" s="1406"/>
      <c r="HW137" s="1406"/>
      <c r="HX137" s="1406"/>
      <c r="HY137" s="1406"/>
      <c r="HZ137" s="1406"/>
      <c r="IA137" s="1406"/>
      <c r="IB137" s="1406"/>
      <c r="IC137" s="1406"/>
      <c r="ID137" s="1406"/>
      <c r="IE137" s="1406"/>
      <c r="IF137" s="1406"/>
      <c r="IG137" s="1406"/>
      <c r="IH137" s="1406"/>
      <c r="II137" s="1406"/>
      <c r="IJ137" s="1406"/>
      <c r="IK137" s="1406"/>
    </row>
    <row r="138" spans="1:245">
      <c r="C138" s="3135"/>
      <c r="D138" s="1890" t="s">
        <v>1521</v>
      </c>
      <c r="E138" s="1417">
        <v>437966.3</v>
      </c>
      <c r="F138" s="1417">
        <v>463648.2</v>
      </c>
      <c r="G138" s="1417">
        <v>471446.3</v>
      </c>
      <c r="H138" s="1417">
        <v>475105.8</v>
      </c>
      <c r="I138" s="1417">
        <v>472140</v>
      </c>
      <c r="J138" s="1417">
        <v>478288.4</v>
      </c>
      <c r="K138" s="1417"/>
      <c r="L138" s="1417"/>
      <c r="M138" s="1417"/>
      <c r="N138" s="1417"/>
      <c r="O138" s="1417"/>
      <c r="P138" s="1417"/>
      <c r="Q138" s="1417"/>
      <c r="R138" s="1417"/>
      <c r="S138" s="1417"/>
      <c r="T138" s="1417"/>
      <c r="U138" s="1417"/>
      <c r="V138" s="1417"/>
      <c r="W138" s="1417"/>
      <c r="X138" s="1417"/>
      <c r="Y138" s="1417"/>
      <c r="AE138" s="3020"/>
      <c r="AF138" s="3020"/>
      <c r="AG138" s="3020"/>
      <c r="AH138" s="1341"/>
      <c r="AI138" s="1406"/>
    </row>
    <row r="139" spans="1:245">
      <c r="C139" s="3135"/>
      <c r="D139" s="1890"/>
      <c r="E139" s="1417"/>
      <c r="F139" s="1417"/>
      <c r="G139" s="1417"/>
      <c r="H139" s="1417"/>
      <c r="I139" s="1417"/>
      <c r="J139" s="1417"/>
      <c r="K139" s="1417"/>
      <c r="L139" s="1417"/>
      <c r="M139" s="1417"/>
      <c r="N139" s="1417"/>
      <c r="O139" s="1417"/>
      <c r="P139" s="1417"/>
      <c r="Q139" s="1417"/>
      <c r="R139" s="1417"/>
      <c r="S139" s="1417"/>
      <c r="T139" s="1417"/>
      <c r="U139" s="1417"/>
      <c r="V139" s="1417"/>
      <c r="W139" s="1417"/>
      <c r="X139" s="1417"/>
      <c r="Y139" s="1417"/>
      <c r="AE139" s="3020"/>
      <c r="AF139" s="3020"/>
      <c r="AG139" s="3020"/>
      <c r="AH139" s="1341"/>
      <c r="AI139" s="1406"/>
    </row>
    <row r="140" spans="1:245" ht="12.75" thickBot="1">
      <c r="D140" s="1419"/>
      <c r="E140" s="1341"/>
      <c r="AC140" s="1639"/>
      <c r="AD140" s="1419"/>
      <c r="AE140" s="3285"/>
      <c r="AF140" s="3285"/>
      <c r="AG140" s="3285"/>
      <c r="AH140" s="3285"/>
      <c r="AI140" s="3317"/>
    </row>
    <row r="141" spans="1:245" s="549" customFormat="1">
      <c r="B141" s="3666"/>
      <c r="C141" s="3395" t="s">
        <v>2382</v>
      </c>
      <c r="D141" s="3325" t="s">
        <v>2383</v>
      </c>
      <c r="E141" s="3397">
        <f t="shared" ref="E141:U141" si="126">E143*$W$141/$W$143</f>
        <v>94.372671893502158</v>
      </c>
      <c r="F141" s="3398">
        <f t="shared" si="126"/>
        <v>98.643399871022666</v>
      </c>
      <c r="G141" s="3398">
        <f t="shared" si="126"/>
        <v>101.97665097542894</v>
      </c>
      <c r="H141" s="3398">
        <f t="shared" si="126"/>
        <v>103.33078423659397</v>
      </c>
      <c r="I141" s="3398">
        <f t="shared" si="126"/>
        <v>104.26826110970822</v>
      </c>
      <c r="J141" s="3398">
        <f t="shared" si="126"/>
        <v>106.14321485593676</v>
      </c>
      <c r="K141" s="3398">
        <f t="shared" si="126"/>
        <v>107.80984040813988</v>
      </c>
      <c r="L141" s="3398">
        <f t="shared" si="126"/>
        <v>110.20561463943187</v>
      </c>
      <c r="M141" s="3398">
        <f t="shared" si="126"/>
        <v>111.45558380358423</v>
      </c>
      <c r="N141" s="3398">
        <f t="shared" si="126"/>
        <v>109.6847941543684</v>
      </c>
      <c r="O141" s="3398">
        <f t="shared" si="126"/>
        <v>108.53898908722874</v>
      </c>
      <c r="P141" s="3398">
        <f t="shared" si="126"/>
        <v>108.22649679619066</v>
      </c>
      <c r="Q141" s="3299">
        <f t="shared" si="126"/>
        <v>106.55987124398753</v>
      </c>
      <c r="R141" s="3299">
        <f t="shared" si="126"/>
        <v>103.85160472165745</v>
      </c>
      <c r="S141" s="3299">
        <f t="shared" si="126"/>
        <v>103.53911243061937</v>
      </c>
      <c r="T141" s="3299">
        <f t="shared" si="126"/>
        <v>103.12245604256859</v>
      </c>
      <c r="U141" s="3299">
        <f t="shared" si="126"/>
        <v>104.37242520672093</v>
      </c>
      <c r="V141" s="3299">
        <f>V143*$W$141/$W$143</f>
        <v>105.20573798282248</v>
      </c>
      <c r="W141" s="3299">
        <f t="shared" ref="W141:Z141" si="127">W142*$AB$141/$AB$142</f>
        <v>104.47658930373362</v>
      </c>
      <c r="X141" s="3299">
        <f t="shared" si="127"/>
        <v>102.88304742684157</v>
      </c>
      <c r="Y141" s="3299">
        <f t="shared" si="127"/>
        <v>98.7</v>
      </c>
      <c r="Z141" s="3299">
        <f t="shared" si="127"/>
        <v>99.69596367305752</v>
      </c>
      <c r="AA141" s="3299">
        <f>AA142*$AB$141/$AB$142</f>
        <v>99.79556004036327</v>
      </c>
      <c r="AB141" s="3299">
        <v>98.7</v>
      </c>
      <c r="AC141" s="3299">
        <v>98.9</v>
      </c>
      <c r="AD141" s="3299">
        <v>100</v>
      </c>
      <c r="AE141" s="3299">
        <v>100.3</v>
      </c>
      <c r="AF141" s="3398">
        <v>101.3</v>
      </c>
      <c r="AG141" s="3398">
        <v>101.9</v>
      </c>
      <c r="AH141" s="3398">
        <v>102.8</v>
      </c>
      <c r="AI141" s="3667">
        <v>102.8</v>
      </c>
      <c r="AJ141" s="3668"/>
    </row>
    <row r="142" spans="1:245" s="549" customFormat="1">
      <c r="B142" s="3669"/>
      <c r="C142" s="3670"/>
      <c r="D142" s="3317" t="s">
        <v>2351</v>
      </c>
      <c r="E142" s="3671">
        <v>94.8</v>
      </c>
      <c r="F142" s="3672">
        <v>99.1</v>
      </c>
      <c r="G142" s="3672">
        <v>102.4</v>
      </c>
      <c r="H142" s="3672">
        <v>103.8</v>
      </c>
      <c r="I142" s="3672">
        <v>104.8</v>
      </c>
      <c r="J142" s="3672">
        <v>106.7</v>
      </c>
      <c r="K142" s="3672">
        <v>108.3</v>
      </c>
      <c r="L142" s="3672">
        <v>110.7</v>
      </c>
      <c r="M142" s="3672">
        <v>111.9</v>
      </c>
      <c r="N142" s="3672">
        <v>110.1</v>
      </c>
      <c r="O142" s="3672">
        <v>109</v>
      </c>
      <c r="P142" s="3672">
        <v>108.7</v>
      </c>
      <c r="Q142" s="3296">
        <v>107.1</v>
      </c>
      <c r="R142" s="3296">
        <v>104.3</v>
      </c>
      <c r="S142" s="3296">
        <v>104</v>
      </c>
      <c r="T142" s="3296">
        <v>103.6</v>
      </c>
      <c r="U142" s="3296">
        <v>104.9</v>
      </c>
      <c r="V142" s="3296">
        <v>105.7</v>
      </c>
      <c r="W142" s="3296">
        <v>104.9</v>
      </c>
      <c r="X142" s="3296">
        <v>103.3</v>
      </c>
      <c r="Y142" s="3296">
        <v>99.1</v>
      </c>
      <c r="Z142" s="3296">
        <v>100.1</v>
      </c>
      <c r="AA142" s="3296">
        <v>100.2</v>
      </c>
      <c r="AB142" s="3296">
        <v>99.1</v>
      </c>
      <c r="AC142" s="3296">
        <v>99</v>
      </c>
      <c r="AD142" s="3296">
        <v>100</v>
      </c>
      <c r="AE142" s="3296"/>
      <c r="AF142" s="3672"/>
      <c r="AG142" s="3672"/>
      <c r="AH142" s="3672"/>
      <c r="AI142" s="3673"/>
    </row>
    <row r="143" spans="1:245" s="549" customFormat="1">
      <c r="B143" s="3669"/>
      <c r="C143" s="3674"/>
      <c r="D143" s="3396" t="s">
        <v>2388</v>
      </c>
      <c r="E143" s="3675">
        <v>90.6</v>
      </c>
      <c r="F143" s="3676">
        <v>94.7</v>
      </c>
      <c r="G143" s="3676">
        <v>97.9</v>
      </c>
      <c r="H143" s="3676">
        <v>99.2</v>
      </c>
      <c r="I143" s="3676">
        <v>100.1</v>
      </c>
      <c r="J143" s="3676">
        <v>101.9</v>
      </c>
      <c r="K143" s="3676">
        <v>103.5</v>
      </c>
      <c r="L143" s="3676">
        <v>105.8</v>
      </c>
      <c r="M143" s="3676">
        <v>107</v>
      </c>
      <c r="N143" s="3676">
        <v>105.3</v>
      </c>
      <c r="O143" s="3676">
        <v>104.2</v>
      </c>
      <c r="P143" s="3676">
        <v>103.9</v>
      </c>
      <c r="Q143" s="3676">
        <v>102.3</v>
      </c>
      <c r="R143" s="3676">
        <v>99.7</v>
      </c>
      <c r="S143" s="3676">
        <v>99.4</v>
      </c>
      <c r="T143" s="3676">
        <v>99</v>
      </c>
      <c r="U143" s="3676">
        <v>100.2</v>
      </c>
      <c r="V143" s="3676">
        <v>101</v>
      </c>
      <c r="W143" s="3676">
        <v>100.3</v>
      </c>
      <c r="X143" s="3676">
        <v>98.7</v>
      </c>
      <c r="Y143" s="3676"/>
      <c r="Z143" s="3676"/>
      <c r="AA143" s="3676"/>
      <c r="AB143" s="3676"/>
      <c r="AC143" s="3676"/>
      <c r="AD143" s="3676"/>
      <c r="AE143" s="3676"/>
      <c r="AF143" s="3676"/>
      <c r="AG143" s="3676"/>
      <c r="AH143" s="3676"/>
      <c r="AI143" s="3677"/>
    </row>
    <row r="144" spans="1:245" s="549" customFormat="1">
      <c r="B144" s="3669"/>
      <c r="C144" s="3395" t="s">
        <v>2326</v>
      </c>
      <c r="D144" s="3325" t="s">
        <v>2383</v>
      </c>
      <c r="E144" s="3397">
        <f>E146*$W$144/$W$146</f>
        <v>105.24155153276423</v>
      </c>
      <c r="F144" s="3398">
        <f t="shared" ref="F144:V144" si="128">F146*$W$144/$W$146</f>
        <v>106.65491947690259</v>
      </c>
      <c r="G144" s="3398">
        <f t="shared" si="128"/>
        <v>107.307243143428</v>
      </c>
      <c r="H144" s="3398">
        <f t="shared" si="128"/>
        <v>107.08980192125287</v>
      </c>
      <c r="I144" s="3398">
        <f t="shared" si="128"/>
        <v>106.87236069907772</v>
      </c>
      <c r="J144" s="3398">
        <f t="shared" si="128"/>
        <v>108.61189047647879</v>
      </c>
      <c r="K144" s="3398">
        <f t="shared" si="128"/>
        <v>110.67758208714255</v>
      </c>
      <c r="L144" s="3398">
        <f t="shared" si="128"/>
        <v>112.96071491998146</v>
      </c>
      <c r="M144" s="3398">
        <f t="shared" si="128"/>
        <v>111.87350880910579</v>
      </c>
      <c r="N144" s="3398">
        <f t="shared" si="128"/>
        <v>110.02525842061715</v>
      </c>
      <c r="O144" s="3398">
        <f t="shared" si="128"/>
        <v>109.48165536517932</v>
      </c>
      <c r="P144" s="3398">
        <f t="shared" si="128"/>
        <v>110.02525842061715</v>
      </c>
      <c r="Q144" s="3398">
        <f t="shared" si="128"/>
        <v>109.69909658735448</v>
      </c>
      <c r="R144" s="3398">
        <f t="shared" si="128"/>
        <v>107.74212558777825</v>
      </c>
      <c r="S144" s="3398">
        <f t="shared" si="128"/>
        <v>107.6334049766907</v>
      </c>
      <c r="T144" s="3398">
        <f t="shared" si="128"/>
        <v>107.19852253234042</v>
      </c>
      <c r="U144" s="3398">
        <f t="shared" si="128"/>
        <v>108.93805230974149</v>
      </c>
      <c r="V144" s="3398">
        <f t="shared" si="128"/>
        <v>109.48165536517932</v>
      </c>
      <c r="W144" s="3398">
        <f>W145*$AB$144/$AB$145</f>
        <v>108.28572864321609</v>
      </c>
      <c r="X144" s="3398">
        <f t="shared" ref="X144:AA144" si="129">X145*$AB$144/$AB$145</f>
        <v>105.26331658291458</v>
      </c>
      <c r="Y144" s="3398">
        <f t="shared" si="129"/>
        <v>102.76201005025125</v>
      </c>
      <c r="Z144" s="3398">
        <f t="shared" si="129"/>
        <v>104.42954773869347</v>
      </c>
      <c r="AA144" s="3398">
        <f t="shared" si="129"/>
        <v>104.63798994974876</v>
      </c>
      <c r="AB144" s="3678">
        <v>103.7</v>
      </c>
      <c r="AC144" s="3678">
        <v>102.7</v>
      </c>
      <c r="AD144" s="3678">
        <v>100.3</v>
      </c>
      <c r="AE144" s="3678">
        <v>100.3</v>
      </c>
      <c r="AF144" s="3678">
        <v>101.3</v>
      </c>
      <c r="AG144" s="3678">
        <v>101</v>
      </c>
      <c r="AH144" s="3678">
        <v>101</v>
      </c>
      <c r="AI144" s="3679">
        <v>100.4</v>
      </c>
    </row>
    <row r="145" spans="2:35" s="549" customFormat="1">
      <c r="B145" s="3669"/>
      <c r="C145" s="3670"/>
      <c r="D145" s="3317" t="s">
        <v>2351</v>
      </c>
      <c r="E145" s="3680">
        <v>101</v>
      </c>
      <c r="F145" s="3681">
        <v>102.4</v>
      </c>
      <c r="G145" s="3681">
        <v>102.9</v>
      </c>
      <c r="H145" s="3681">
        <v>102.8</v>
      </c>
      <c r="I145" s="3681">
        <v>102.6</v>
      </c>
      <c r="J145" s="3681">
        <v>104.2</v>
      </c>
      <c r="K145" s="3681">
        <v>106.2</v>
      </c>
      <c r="L145" s="3681">
        <v>108.4</v>
      </c>
      <c r="M145" s="3681">
        <v>107.3</v>
      </c>
      <c r="N145" s="3681">
        <v>105.5</v>
      </c>
      <c r="O145" s="3681">
        <v>105</v>
      </c>
      <c r="P145" s="3681">
        <v>105.5</v>
      </c>
      <c r="Q145" s="3681">
        <v>105.3</v>
      </c>
      <c r="R145" s="3681">
        <v>103.4</v>
      </c>
      <c r="S145" s="3681">
        <v>103.3</v>
      </c>
      <c r="T145" s="3681">
        <v>102.9</v>
      </c>
      <c r="U145" s="3681">
        <v>104.6</v>
      </c>
      <c r="V145" s="3681">
        <v>105.1</v>
      </c>
      <c r="W145" s="3681">
        <v>103.9</v>
      </c>
      <c r="X145" s="3681">
        <v>101</v>
      </c>
      <c r="Y145" s="3681">
        <v>98.6</v>
      </c>
      <c r="Z145" s="3681">
        <v>100.2</v>
      </c>
      <c r="AA145" s="3681">
        <v>100.4</v>
      </c>
      <c r="AB145" s="3681">
        <v>99.5</v>
      </c>
      <c r="AC145" s="3681">
        <v>98.3</v>
      </c>
      <c r="AD145" s="3681">
        <v>95.9</v>
      </c>
      <c r="AE145" s="3681"/>
      <c r="AF145" s="3681"/>
      <c r="AG145" s="3681"/>
      <c r="AH145" s="3681"/>
      <c r="AI145" s="3682"/>
    </row>
    <row r="146" spans="2:35" s="549" customFormat="1">
      <c r="B146" s="3683" t="s">
        <v>2352</v>
      </c>
      <c r="C146" s="3674"/>
      <c r="D146" s="3396" t="s">
        <v>2388</v>
      </c>
      <c r="E146" s="3684">
        <v>96.8</v>
      </c>
      <c r="F146" s="3685">
        <v>98.1</v>
      </c>
      <c r="G146" s="3685">
        <v>98.7</v>
      </c>
      <c r="H146" s="3685">
        <v>98.5</v>
      </c>
      <c r="I146" s="3685">
        <v>98.3</v>
      </c>
      <c r="J146" s="3685">
        <v>99.9</v>
      </c>
      <c r="K146" s="3685">
        <v>101.8</v>
      </c>
      <c r="L146" s="3685">
        <v>103.9</v>
      </c>
      <c r="M146" s="3685">
        <v>102.9</v>
      </c>
      <c r="N146" s="3685">
        <v>101.2</v>
      </c>
      <c r="O146" s="3685">
        <v>100.7</v>
      </c>
      <c r="P146" s="3685">
        <v>101.2</v>
      </c>
      <c r="Q146" s="3685">
        <v>100.9</v>
      </c>
      <c r="R146" s="3685">
        <v>99.1</v>
      </c>
      <c r="S146" s="3685">
        <v>99</v>
      </c>
      <c r="T146" s="3685">
        <v>98.6</v>
      </c>
      <c r="U146" s="3685">
        <v>100.2</v>
      </c>
      <c r="V146" s="3685">
        <v>100.7</v>
      </c>
      <c r="W146" s="3685">
        <v>99.6</v>
      </c>
      <c r="X146" s="3685">
        <v>96.8</v>
      </c>
      <c r="Y146" s="3685"/>
      <c r="Z146" s="3685"/>
      <c r="AA146" s="3685"/>
      <c r="AB146" s="3676"/>
      <c r="AC146" s="3676"/>
      <c r="AD146" s="3676"/>
      <c r="AE146" s="3676"/>
      <c r="AF146" s="3676"/>
      <c r="AG146" s="3676"/>
      <c r="AH146" s="3676"/>
      <c r="AI146" s="3677"/>
    </row>
    <row r="147" spans="2:35" s="549" customFormat="1">
      <c r="B147" s="3669"/>
      <c r="C147" s="3443" t="s">
        <v>2353</v>
      </c>
      <c r="D147" s="3325" t="s">
        <v>2383</v>
      </c>
      <c r="E147" s="3397">
        <f t="shared" ref="E147:V147" si="130">E149*$W$147/$W$149</f>
        <v>122.63789962560304</v>
      </c>
      <c r="F147" s="3398">
        <f t="shared" si="130"/>
        <v>121.35939706334736</v>
      </c>
      <c r="G147" s="3398">
        <f t="shared" si="130"/>
        <v>110.93468386341638</v>
      </c>
      <c r="H147" s="3398">
        <f t="shared" si="130"/>
        <v>94.510843255977946</v>
      </c>
      <c r="I147" s="3398">
        <f t="shared" si="130"/>
        <v>84.971247214531715</v>
      </c>
      <c r="J147" s="3398">
        <f t="shared" si="130"/>
        <v>86.249749776787382</v>
      </c>
      <c r="K147" s="3398">
        <f t="shared" si="130"/>
        <v>89.298486656012471</v>
      </c>
      <c r="L147" s="3398">
        <f t="shared" si="130"/>
        <v>95.690999467290908</v>
      </c>
      <c r="M147" s="3398">
        <f t="shared" si="130"/>
        <v>95.986038520119138</v>
      </c>
      <c r="N147" s="3398">
        <f t="shared" si="130"/>
        <v>87.528252339043064</v>
      </c>
      <c r="O147" s="3398">
        <f t="shared" si="130"/>
        <v>88.511715848470502</v>
      </c>
      <c r="P147" s="3398">
        <f t="shared" si="130"/>
        <v>93.13399434277953</v>
      </c>
      <c r="Q147" s="3398">
        <f t="shared" si="130"/>
        <v>87.528252339043064</v>
      </c>
      <c r="R147" s="3398">
        <f t="shared" si="130"/>
        <v>91.560452727695605</v>
      </c>
      <c r="S147" s="3398">
        <f t="shared" si="130"/>
        <v>96.18273122200462</v>
      </c>
      <c r="T147" s="3398">
        <f t="shared" si="130"/>
        <v>97.854619188031293</v>
      </c>
      <c r="U147" s="3398">
        <f t="shared" si="130"/>
        <v>99.133121750286975</v>
      </c>
      <c r="V147" s="3398">
        <f t="shared" si="130"/>
        <v>102.18185862951208</v>
      </c>
      <c r="W147" s="3398">
        <f>W148*$AB$147/$AB$148</f>
        <v>104.44382470119521</v>
      </c>
      <c r="X147" s="3398">
        <f t="shared" ref="X147:AA147" si="131">X148*$AB$147/$AB$148</f>
        <v>95.05139442231075</v>
      </c>
      <c r="Y147" s="3398">
        <f t="shared" si="131"/>
        <v>87.349601593625493</v>
      </c>
      <c r="Z147" s="3398">
        <f t="shared" si="131"/>
        <v>94.206075697211148</v>
      </c>
      <c r="AA147" s="3398">
        <f t="shared" si="131"/>
        <v>94.112151394422312</v>
      </c>
      <c r="AB147" s="3398">
        <v>94.3</v>
      </c>
      <c r="AC147" s="3398">
        <v>99.1</v>
      </c>
      <c r="AD147" s="3398">
        <v>100.8</v>
      </c>
      <c r="AE147" s="3398">
        <v>99.5</v>
      </c>
      <c r="AF147" s="3398">
        <v>98.4</v>
      </c>
      <c r="AG147" s="3398">
        <v>97.7</v>
      </c>
      <c r="AH147" s="3398">
        <v>97.2</v>
      </c>
      <c r="AI147" s="3667">
        <v>95.1</v>
      </c>
    </row>
    <row r="148" spans="2:35" s="549" customFormat="1">
      <c r="B148" s="3669"/>
      <c r="C148" s="3686"/>
      <c r="D148" s="3317" t="s">
        <v>2351</v>
      </c>
      <c r="E148" s="3687">
        <v>130.6</v>
      </c>
      <c r="F148" s="3672">
        <v>129.30000000000001</v>
      </c>
      <c r="G148" s="3672">
        <v>118.2</v>
      </c>
      <c r="H148" s="3672">
        <v>100.6</v>
      </c>
      <c r="I148" s="3672">
        <v>90.5</v>
      </c>
      <c r="J148" s="3672">
        <v>91.9</v>
      </c>
      <c r="K148" s="3672">
        <v>95.1</v>
      </c>
      <c r="L148" s="3672">
        <v>101.9</v>
      </c>
      <c r="M148" s="3672">
        <v>102.2</v>
      </c>
      <c r="N148" s="3672">
        <v>93.2</v>
      </c>
      <c r="O148" s="3672">
        <v>94.3</v>
      </c>
      <c r="P148" s="3672">
        <v>99.2</v>
      </c>
      <c r="Q148" s="3672">
        <v>93.2</v>
      </c>
      <c r="R148" s="3672">
        <v>97.5</v>
      </c>
      <c r="S148" s="3672">
        <v>102.4</v>
      </c>
      <c r="T148" s="3672">
        <v>104.2</v>
      </c>
      <c r="U148" s="3672">
        <v>105.6</v>
      </c>
      <c r="V148" s="3672">
        <v>108.8</v>
      </c>
      <c r="W148" s="3672">
        <v>111.2</v>
      </c>
      <c r="X148" s="3672">
        <v>101.2</v>
      </c>
      <c r="Y148" s="3672">
        <v>93</v>
      </c>
      <c r="Z148" s="3672">
        <v>100.3</v>
      </c>
      <c r="AA148" s="3672">
        <v>100.2</v>
      </c>
      <c r="AB148" s="3672">
        <v>100.4</v>
      </c>
      <c r="AC148" s="3672">
        <v>105.1</v>
      </c>
      <c r="AD148" s="3672">
        <v>106.7</v>
      </c>
      <c r="AE148" s="3672"/>
      <c r="AF148" s="3672"/>
      <c r="AG148" s="3672"/>
      <c r="AH148" s="3672"/>
      <c r="AI148" s="3673"/>
    </row>
    <row r="149" spans="2:35" s="549" customFormat="1">
      <c r="B149" s="3669"/>
      <c r="C149" s="3688"/>
      <c r="D149" s="3396" t="s">
        <v>2388</v>
      </c>
      <c r="E149" s="3689">
        <v>124.7</v>
      </c>
      <c r="F149" s="3676">
        <v>123.4</v>
      </c>
      <c r="G149" s="3676">
        <v>112.8</v>
      </c>
      <c r="H149" s="3676">
        <v>96.1</v>
      </c>
      <c r="I149" s="3676">
        <v>86.4</v>
      </c>
      <c r="J149" s="3676">
        <v>87.7</v>
      </c>
      <c r="K149" s="3676">
        <v>90.8</v>
      </c>
      <c r="L149" s="3676">
        <v>97.3</v>
      </c>
      <c r="M149" s="3676">
        <v>97.6</v>
      </c>
      <c r="N149" s="3676">
        <v>89</v>
      </c>
      <c r="O149" s="3676">
        <v>90</v>
      </c>
      <c r="P149" s="3676">
        <v>94.7</v>
      </c>
      <c r="Q149" s="3676">
        <v>89</v>
      </c>
      <c r="R149" s="3676">
        <v>93.1</v>
      </c>
      <c r="S149" s="3676">
        <v>97.8</v>
      </c>
      <c r="T149" s="3676">
        <v>99.5</v>
      </c>
      <c r="U149" s="3676">
        <v>100.8</v>
      </c>
      <c r="V149" s="3676">
        <v>103.9</v>
      </c>
      <c r="W149" s="3676">
        <v>106.2</v>
      </c>
      <c r="X149" s="3676">
        <v>96.6</v>
      </c>
      <c r="Y149" s="3676"/>
      <c r="Z149" s="3676"/>
      <c r="AA149" s="3676"/>
      <c r="AB149" s="3676"/>
      <c r="AC149" s="3676"/>
      <c r="AD149" s="3676"/>
      <c r="AE149" s="3676"/>
      <c r="AF149" s="3676"/>
      <c r="AG149" s="3676"/>
      <c r="AH149" s="3676"/>
      <c r="AI149" s="3677"/>
    </row>
    <row r="150" spans="2:35" s="549" customFormat="1">
      <c r="B150" s="3669"/>
      <c r="C150" s="3395" t="s">
        <v>2354</v>
      </c>
      <c r="D150" s="3325" t="s">
        <v>2383</v>
      </c>
      <c r="E150" s="3397">
        <f>E152*$W$150/$W$152</f>
        <v>87.199826712096211</v>
      </c>
      <c r="F150" s="3398">
        <f t="shared" ref="F150:V150" si="132">F152*$W$150/$W$152</f>
        <v>89.878634947955078</v>
      </c>
      <c r="G150" s="3398">
        <f t="shared" si="132"/>
        <v>92.742188579390458</v>
      </c>
      <c r="H150" s="3398">
        <f t="shared" si="132"/>
        <v>94.497269837366972</v>
      </c>
      <c r="I150" s="3398">
        <f t="shared" si="132"/>
        <v>95.328624117461104</v>
      </c>
      <c r="J150" s="3398">
        <f t="shared" si="132"/>
        <v>95.236251419672854</v>
      </c>
      <c r="K150" s="3398">
        <f t="shared" si="132"/>
        <v>94.589642535155221</v>
      </c>
      <c r="L150" s="3398">
        <f t="shared" si="132"/>
        <v>94.312524441790487</v>
      </c>
      <c r="M150" s="3398">
        <f t="shared" si="132"/>
        <v>95.143878721884633</v>
      </c>
      <c r="N150" s="3398">
        <f t="shared" si="132"/>
        <v>95.420996815249339</v>
      </c>
      <c r="O150" s="3398">
        <f t="shared" si="132"/>
        <v>94.682015232943442</v>
      </c>
      <c r="P150" s="3398">
        <f t="shared" si="132"/>
        <v>93.943033650637531</v>
      </c>
      <c r="Q150" s="3398">
        <f t="shared" si="132"/>
        <v>93.019306672755164</v>
      </c>
      <c r="R150" s="3398">
        <f t="shared" si="132"/>
        <v>91.726088903719841</v>
      </c>
      <c r="S150" s="3398">
        <f t="shared" si="132"/>
        <v>91.171852716990429</v>
      </c>
      <c r="T150" s="3398">
        <f t="shared" si="132"/>
        <v>91.818461601508091</v>
      </c>
      <c r="U150" s="3398">
        <f t="shared" si="132"/>
        <v>92.465070486025724</v>
      </c>
      <c r="V150" s="3398">
        <f t="shared" si="132"/>
        <v>93.481170161696355</v>
      </c>
      <c r="W150" s="3398">
        <f>W151*$AB$150/$AB$151</f>
        <v>95.051506024096398</v>
      </c>
      <c r="X150" s="3398">
        <f t="shared" ref="X150:AA150" si="133">X151*$AB$150/$AB$151</f>
        <v>97.896184738955824</v>
      </c>
      <c r="Y150" s="3398">
        <f t="shared" si="133"/>
        <v>98.190461847389571</v>
      </c>
      <c r="Z150" s="3398">
        <f t="shared" si="133"/>
        <v>98.190461847389571</v>
      </c>
      <c r="AA150" s="3398">
        <f t="shared" si="133"/>
        <v>97.994277108433749</v>
      </c>
      <c r="AB150" s="3678">
        <v>97.7</v>
      </c>
      <c r="AC150" s="3678">
        <v>98.4</v>
      </c>
      <c r="AD150" s="3678">
        <v>99.2</v>
      </c>
      <c r="AE150" s="3678">
        <v>100.3</v>
      </c>
      <c r="AF150" s="3678">
        <v>101.2</v>
      </c>
      <c r="AG150" s="3678">
        <v>102.5</v>
      </c>
      <c r="AH150" s="3678">
        <v>103</v>
      </c>
      <c r="AI150" s="3679">
        <v>104.3</v>
      </c>
    </row>
    <row r="151" spans="2:35" s="549" customFormat="1">
      <c r="B151" s="3669"/>
      <c r="C151" s="3690"/>
      <c r="D151" s="3317" t="s">
        <v>2351</v>
      </c>
      <c r="E151" s="3680">
        <v>87.5</v>
      </c>
      <c r="F151" s="3681">
        <v>90.2</v>
      </c>
      <c r="G151" s="3681">
        <v>93</v>
      </c>
      <c r="H151" s="3681">
        <v>94.8</v>
      </c>
      <c r="I151" s="3681">
        <v>95.6</v>
      </c>
      <c r="J151" s="3681">
        <v>95.5</v>
      </c>
      <c r="K151" s="3681">
        <v>94.9</v>
      </c>
      <c r="L151" s="3681">
        <v>94.6</v>
      </c>
      <c r="M151" s="3681">
        <v>95.4</v>
      </c>
      <c r="N151" s="3681">
        <v>95.7</v>
      </c>
      <c r="O151" s="3681">
        <v>95</v>
      </c>
      <c r="P151" s="3681">
        <v>94.2</v>
      </c>
      <c r="Q151" s="3681">
        <v>93.3</v>
      </c>
      <c r="R151" s="3681">
        <v>92</v>
      </c>
      <c r="S151" s="3681">
        <v>91.4</v>
      </c>
      <c r="T151" s="3681">
        <v>92.1</v>
      </c>
      <c r="U151" s="3681">
        <v>92.8</v>
      </c>
      <c r="V151" s="3681">
        <v>94</v>
      </c>
      <c r="W151" s="3681">
        <v>96.9</v>
      </c>
      <c r="X151" s="3681">
        <v>99.8</v>
      </c>
      <c r="Y151" s="3681">
        <v>100.1</v>
      </c>
      <c r="Z151" s="3681">
        <v>100.1</v>
      </c>
      <c r="AA151" s="3681">
        <v>99.9</v>
      </c>
      <c r="AB151" s="3681">
        <v>99.6</v>
      </c>
      <c r="AC151" s="3681">
        <v>99.6</v>
      </c>
      <c r="AD151" s="3681">
        <v>100.1</v>
      </c>
      <c r="AE151" s="3681"/>
      <c r="AF151" s="3681"/>
      <c r="AG151" s="3681"/>
      <c r="AH151" s="3681"/>
      <c r="AI151" s="3682"/>
    </row>
    <row r="152" spans="2:35" s="549" customFormat="1" ht="14.25" thickBot="1">
      <c r="B152" s="3691"/>
      <c r="C152" s="3692"/>
      <c r="D152" s="3396" t="s">
        <v>2388</v>
      </c>
      <c r="E152" s="3684">
        <v>94.4</v>
      </c>
      <c r="F152" s="3685">
        <v>97.3</v>
      </c>
      <c r="G152" s="3685">
        <v>100.4</v>
      </c>
      <c r="H152" s="3685">
        <v>102.3</v>
      </c>
      <c r="I152" s="3685">
        <v>103.2</v>
      </c>
      <c r="J152" s="3685">
        <v>103.1</v>
      </c>
      <c r="K152" s="3685">
        <v>102.4</v>
      </c>
      <c r="L152" s="3685">
        <v>102.1</v>
      </c>
      <c r="M152" s="3685">
        <v>103</v>
      </c>
      <c r="N152" s="3685">
        <v>103.3</v>
      </c>
      <c r="O152" s="3685">
        <v>102.5</v>
      </c>
      <c r="P152" s="3685">
        <v>101.7</v>
      </c>
      <c r="Q152" s="3685">
        <v>100.7</v>
      </c>
      <c r="R152" s="3685">
        <v>99.3</v>
      </c>
      <c r="S152" s="3685">
        <v>98.7</v>
      </c>
      <c r="T152" s="3685">
        <v>99.4</v>
      </c>
      <c r="U152" s="3685">
        <v>100.1</v>
      </c>
      <c r="V152" s="3685">
        <v>101.2</v>
      </c>
      <c r="W152" s="3685">
        <v>102.9</v>
      </c>
      <c r="X152" s="3685">
        <v>104.3</v>
      </c>
      <c r="Y152" s="3685"/>
      <c r="Z152" s="3685"/>
      <c r="AA152" s="3685"/>
      <c r="AB152" s="3676"/>
      <c r="AC152" s="3676"/>
      <c r="AD152" s="3676"/>
      <c r="AE152" s="3676"/>
      <c r="AF152" s="3676"/>
      <c r="AG152" s="3676"/>
      <c r="AH152" s="3676"/>
      <c r="AI152" s="3677"/>
    </row>
    <row r="153" spans="2:35" s="549" customFormat="1">
      <c r="E153" s="3693"/>
      <c r="F153" s="3665"/>
      <c r="X153" s="3665"/>
      <c r="AA153" s="551"/>
      <c r="AB153" s="551"/>
      <c r="AC153" s="551"/>
      <c r="AI153" s="1418"/>
    </row>
    <row r="154" spans="2:35" ht="11.25">
      <c r="F154" s="1416"/>
      <c r="G154" s="1416"/>
      <c r="H154" s="1416"/>
      <c r="I154" s="1416"/>
      <c r="J154" s="1416"/>
      <c r="K154" s="1416"/>
      <c r="L154" s="1416"/>
      <c r="M154" s="1416"/>
      <c r="N154" s="1416"/>
      <c r="O154" s="1416"/>
      <c r="P154" s="1416"/>
      <c r="Q154" s="1416"/>
      <c r="R154" s="1416"/>
      <c r="S154" s="1416"/>
      <c r="T154" s="1416"/>
      <c r="U154" s="1416"/>
      <c r="V154" s="1416"/>
      <c r="W154" s="1416"/>
      <c r="X154" s="1416"/>
      <c r="Y154" s="1416"/>
      <c r="Z154" s="1416"/>
      <c r="AA154" s="1416"/>
      <c r="AB154" s="1416"/>
      <c r="AC154" s="1416"/>
      <c r="AD154" s="1416"/>
      <c r="AE154" s="1416"/>
      <c r="AF154" s="1416"/>
      <c r="AG154" s="1416"/>
      <c r="AH154" s="1416"/>
      <c r="AI154" s="1416"/>
    </row>
    <row r="155" spans="2:35" ht="11.25">
      <c r="E155" s="3332"/>
      <c r="F155" s="3332"/>
      <c r="G155" s="3332"/>
      <c r="H155" s="3332"/>
      <c r="I155" s="3332"/>
      <c r="J155" s="3332"/>
      <c r="K155" s="3332"/>
      <c r="L155" s="3332"/>
      <c r="M155" s="3332"/>
      <c r="N155" s="3332"/>
      <c r="O155" s="3332"/>
      <c r="P155" s="3332"/>
      <c r="Q155" s="3332"/>
      <c r="R155" s="3332"/>
      <c r="S155" s="3332"/>
      <c r="T155" s="3332"/>
      <c r="U155" s="3332"/>
      <c r="V155" s="3332"/>
      <c r="W155" s="3332"/>
      <c r="X155" s="3332"/>
      <c r="Y155" s="3332"/>
      <c r="Z155" s="3332"/>
      <c r="AA155" s="3332"/>
      <c r="AB155" s="3332"/>
      <c r="AC155" s="3332"/>
      <c r="AD155" s="3332"/>
      <c r="AE155" s="3332"/>
      <c r="AF155" s="3332"/>
      <c r="AG155" s="3332"/>
      <c r="AH155" s="3332"/>
      <c r="AI155" s="3332"/>
    </row>
    <row r="156" spans="2:35" ht="11.25">
      <c r="E156" s="3332"/>
      <c r="F156" s="3332"/>
      <c r="G156" s="3332"/>
      <c r="H156" s="3332"/>
      <c r="I156" s="3332"/>
      <c r="J156" s="3332"/>
      <c r="K156" s="3332"/>
      <c r="L156" s="3332"/>
      <c r="M156" s="3332"/>
      <c r="N156" s="3332"/>
      <c r="O156" s="3332"/>
      <c r="P156" s="3332"/>
      <c r="Q156" s="3332"/>
      <c r="R156" s="3332"/>
      <c r="S156" s="3332"/>
      <c r="T156" s="3332"/>
      <c r="U156" s="3332"/>
      <c r="V156" s="3332"/>
      <c r="W156" s="3332"/>
      <c r="X156" s="3332"/>
      <c r="Y156" s="3332"/>
      <c r="Z156" s="3332"/>
      <c r="AA156" s="3332"/>
      <c r="AB156" s="3332"/>
      <c r="AC156" s="3332"/>
      <c r="AD156" s="3332"/>
      <c r="AE156" s="3332"/>
      <c r="AF156" s="3332"/>
      <c r="AG156" s="3332"/>
      <c r="AH156" s="3332"/>
      <c r="AI156" s="3332"/>
    </row>
    <row r="157" spans="2:35">
      <c r="F157" s="1416"/>
      <c r="G157" s="1416"/>
      <c r="H157" s="1416"/>
      <c r="I157" s="3327"/>
      <c r="J157" s="1416"/>
      <c r="K157" s="3802"/>
      <c r="L157" s="1416"/>
      <c r="M157" s="1416"/>
      <c r="N157" s="1416"/>
      <c r="O157" s="1416"/>
      <c r="P157" s="1416"/>
      <c r="Q157" s="1416"/>
      <c r="R157" s="1416"/>
      <c r="S157" s="1416"/>
      <c r="T157" s="1416"/>
      <c r="U157" s="3328"/>
      <c r="V157" s="1416"/>
      <c r="W157" s="1416"/>
      <c r="X157" s="1416"/>
      <c r="Y157" s="1416"/>
      <c r="Z157" s="1416"/>
      <c r="AA157" s="3332"/>
      <c r="AB157" s="3332"/>
      <c r="AC157" s="3332"/>
      <c r="AD157" s="3332"/>
      <c r="AE157" s="1416"/>
      <c r="AF157" s="1416"/>
      <c r="AG157" s="1416"/>
      <c r="AH157" s="1416"/>
      <c r="AI157" s="1416"/>
    </row>
    <row r="158" spans="2:35">
      <c r="F158" s="1416"/>
      <c r="G158" s="1416"/>
      <c r="H158" s="1416"/>
      <c r="I158" s="3327"/>
      <c r="J158" s="1416"/>
      <c r="K158" s="3802"/>
      <c r="L158" s="1416"/>
      <c r="M158" s="1416"/>
      <c r="N158" s="1416"/>
      <c r="O158" s="1416"/>
      <c r="P158" s="1416"/>
      <c r="Q158" s="1416"/>
      <c r="R158" s="1416"/>
      <c r="S158" s="1416"/>
      <c r="T158" s="1416"/>
      <c r="U158" s="3328"/>
      <c r="V158" s="1416"/>
      <c r="W158" s="1416"/>
      <c r="X158" s="1416"/>
      <c r="Y158" s="1416"/>
      <c r="Z158" s="1416"/>
      <c r="AA158" s="3332"/>
      <c r="AB158" s="3332"/>
      <c r="AC158" s="3332"/>
      <c r="AD158" s="3332"/>
      <c r="AE158" s="1416"/>
      <c r="AF158" s="1416"/>
      <c r="AG158" s="1416"/>
      <c r="AH158" s="1416"/>
      <c r="AI158" s="1416"/>
    </row>
    <row r="159" spans="2:35">
      <c r="F159" s="1416"/>
      <c r="G159" s="1416"/>
      <c r="H159" s="1416"/>
      <c r="I159" s="3327"/>
      <c r="J159" s="1416"/>
      <c r="K159" s="3802"/>
      <c r="L159" s="1416"/>
      <c r="M159" s="1416"/>
      <c r="N159" s="1416"/>
      <c r="O159" s="1416"/>
      <c r="P159" s="1416"/>
      <c r="Q159" s="1416"/>
      <c r="R159" s="1416"/>
      <c r="S159" s="1416"/>
      <c r="T159" s="1416"/>
      <c r="U159" s="3328"/>
      <c r="V159" s="1416"/>
      <c r="W159" s="1416"/>
      <c r="X159" s="1416"/>
      <c r="Y159" s="1416"/>
      <c r="Z159" s="1416"/>
      <c r="AA159" s="3332"/>
      <c r="AB159" s="3332"/>
      <c r="AC159" s="3332"/>
      <c r="AD159" s="3332"/>
      <c r="AE159" s="1416"/>
      <c r="AF159" s="1416"/>
      <c r="AG159" s="1416"/>
      <c r="AH159" s="1416"/>
      <c r="AI159" s="1416"/>
    </row>
    <row r="160" spans="2:35">
      <c r="F160" s="1416"/>
      <c r="G160" s="1416"/>
      <c r="H160" s="1416"/>
      <c r="I160" s="3327"/>
      <c r="J160" s="1416"/>
      <c r="K160" s="3802"/>
      <c r="L160" s="1416"/>
      <c r="M160" s="1416"/>
      <c r="N160" s="1416"/>
      <c r="O160" s="1416"/>
      <c r="P160" s="1416"/>
      <c r="Q160" s="1416"/>
      <c r="R160" s="1416"/>
      <c r="S160" s="1416"/>
      <c r="T160" s="1416"/>
      <c r="U160" s="3328"/>
      <c r="V160" s="1416"/>
      <c r="W160" s="1416"/>
      <c r="X160" s="1416"/>
      <c r="Y160" s="1416"/>
      <c r="Z160" s="1416"/>
      <c r="AA160" s="3332"/>
      <c r="AB160" s="3332"/>
      <c r="AC160" s="3332"/>
      <c r="AD160" s="3332"/>
      <c r="AE160" s="1416"/>
      <c r="AF160" s="1416"/>
      <c r="AG160" s="1416"/>
      <c r="AH160" s="1416"/>
      <c r="AI160" s="1416"/>
    </row>
    <row r="161" spans="6:35">
      <c r="F161" s="1416"/>
      <c r="G161" s="1416"/>
      <c r="H161" s="1416"/>
      <c r="I161" s="3327"/>
      <c r="J161" s="1416"/>
      <c r="K161" s="3802"/>
      <c r="L161" s="1416"/>
      <c r="M161" s="1416"/>
      <c r="N161" s="1416"/>
      <c r="O161" s="1416"/>
      <c r="P161" s="1416"/>
      <c r="Q161" s="1416"/>
      <c r="R161" s="1416"/>
      <c r="S161" s="1416"/>
      <c r="T161" s="1416"/>
      <c r="U161" s="3328"/>
      <c r="V161" s="1416"/>
      <c r="W161" s="1416"/>
      <c r="X161" s="1416"/>
      <c r="Y161" s="1416"/>
      <c r="Z161" s="1416"/>
      <c r="AA161" s="3332"/>
      <c r="AB161" s="3332"/>
      <c r="AC161" s="3332"/>
      <c r="AD161" s="3332"/>
      <c r="AE161" s="1416"/>
      <c r="AF161" s="1416"/>
      <c r="AG161" s="1416"/>
      <c r="AH161" s="1416"/>
      <c r="AI161" s="1416"/>
    </row>
    <row r="162" spans="6:35">
      <c r="F162" s="1416"/>
      <c r="G162" s="1416"/>
      <c r="H162" s="1416"/>
      <c r="I162" s="3327"/>
      <c r="J162" s="1416"/>
      <c r="K162" s="3802"/>
      <c r="L162" s="1416"/>
      <c r="M162" s="1416"/>
      <c r="N162" s="1416"/>
      <c r="O162" s="1416"/>
      <c r="P162" s="1416"/>
      <c r="Q162" s="1416"/>
      <c r="R162" s="1416"/>
      <c r="S162" s="1416"/>
      <c r="T162" s="1416"/>
      <c r="U162" s="3328"/>
      <c r="V162" s="1416"/>
      <c r="W162" s="1416"/>
      <c r="X162" s="1416"/>
      <c r="Y162" s="1416"/>
      <c r="Z162" s="1416"/>
      <c r="AA162" s="3332"/>
      <c r="AB162" s="3332"/>
      <c r="AC162" s="3332"/>
      <c r="AD162" s="3332"/>
      <c r="AE162" s="1416"/>
      <c r="AF162" s="1416"/>
      <c r="AG162" s="1416"/>
      <c r="AH162" s="1416"/>
      <c r="AI162" s="1416"/>
    </row>
    <row r="163" spans="6:35">
      <c r="F163" s="1416"/>
      <c r="G163" s="1416"/>
      <c r="H163" s="1416"/>
      <c r="I163" s="3327"/>
      <c r="J163" s="1416"/>
      <c r="K163" s="3802"/>
      <c r="L163" s="1416"/>
      <c r="M163" s="1416"/>
      <c r="N163" s="1416"/>
      <c r="O163" s="1416"/>
      <c r="P163" s="1416"/>
      <c r="Q163" s="1416"/>
      <c r="R163" s="1416"/>
      <c r="S163" s="1416"/>
      <c r="T163" s="1416"/>
      <c r="U163" s="3328"/>
      <c r="V163" s="1416"/>
      <c r="W163" s="1416"/>
      <c r="X163" s="1416"/>
      <c r="Y163" s="1416"/>
      <c r="Z163" s="1416"/>
      <c r="AA163" s="3332"/>
      <c r="AB163" s="3332"/>
      <c r="AC163" s="3332"/>
      <c r="AD163" s="3332"/>
      <c r="AE163" s="1416"/>
      <c r="AF163" s="1416"/>
      <c r="AG163" s="1416"/>
      <c r="AH163" s="1416"/>
      <c r="AI163" s="1416"/>
    </row>
    <row r="164" spans="6:35">
      <c r="F164" s="1416"/>
      <c r="G164" s="1416"/>
      <c r="H164" s="1416"/>
      <c r="I164" s="3327"/>
      <c r="J164" s="1416"/>
      <c r="K164" s="3802"/>
      <c r="L164" s="1416"/>
      <c r="M164" s="1416"/>
      <c r="N164" s="1416"/>
      <c r="O164" s="1416"/>
      <c r="P164" s="1416"/>
      <c r="Q164" s="1416"/>
      <c r="R164" s="1416"/>
      <c r="S164" s="1416"/>
      <c r="T164" s="1416"/>
      <c r="U164" s="3328"/>
      <c r="V164" s="1416"/>
      <c r="W164" s="1416"/>
      <c r="X164" s="1416"/>
      <c r="Y164" s="1416"/>
      <c r="Z164" s="1416"/>
      <c r="AA164" s="3332"/>
      <c r="AB164" s="3332"/>
      <c r="AC164" s="3332"/>
      <c r="AD164" s="3332"/>
      <c r="AE164" s="1416"/>
      <c r="AF164" s="1416"/>
      <c r="AG164" s="1416"/>
      <c r="AH164" s="1416"/>
      <c r="AI164" s="1416"/>
    </row>
    <row r="165" spans="6:35">
      <c r="F165" s="1416"/>
      <c r="G165" s="1416"/>
      <c r="H165" s="1416"/>
      <c r="I165" s="3327"/>
      <c r="J165" s="1416"/>
      <c r="K165" s="3802"/>
      <c r="L165" s="1416"/>
      <c r="M165" s="1416"/>
      <c r="N165" s="1416"/>
      <c r="O165" s="1416"/>
      <c r="P165" s="1416"/>
      <c r="Q165" s="1416"/>
      <c r="R165" s="1416"/>
      <c r="S165" s="1416"/>
      <c r="T165" s="1416"/>
      <c r="U165" s="3328"/>
      <c r="V165" s="1416"/>
      <c r="W165" s="1416"/>
      <c r="X165" s="1416"/>
      <c r="Y165" s="1416"/>
      <c r="Z165" s="1416"/>
      <c r="AA165" s="3332"/>
      <c r="AB165" s="3332"/>
      <c r="AC165" s="3332"/>
      <c r="AD165" s="3332"/>
      <c r="AE165" s="1416"/>
      <c r="AF165" s="1416"/>
      <c r="AG165" s="1416"/>
      <c r="AH165" s="1416"/>
      <c r="AI165" s="1416"/>
    </row>
    <row r="166" spans="6:35">
      <c r="F166" s="1416"/>
      <c r="G166" s="1416"/>
      <c r="H166" s="1416"/>
      <c r="I166" s="3327"/>
      <c r="J166" s="1416"/>
      <c r="K166" s="3802"/>
      <c r="L166" s="1416"/>
      <c r="M166" s="1416"/>
      <c r="N166" s="1416"/>
      <c r="O166" s="1416"/>
      <c r="P166" s="1416"/>
      <c r="Q166" s="1416"/>
      <c r="R166" s="1416"/>
      <c r="S166" s="1416"/>
      <c r="T166" s="1416"/>
      <c r="U166" s="3328"/>
      <c r="V166" s="1416"/>
      <c r="W166" s="1416"/>
      <c r="X166" s="1416"/>
      <c r="Y166" s="1416"/>
      <c r="Z166" s="1416"/>
      <c r="AA166" s="3332"/>
      <c r="AB166" s="3332"/>
      <c r="AC166" s="3332"/>
      <c r="AD166" s="3332"/>
      <c r="AE166" s="1416"/>
      <c r="AF166" s="1416"/>
      <c r="AG166" s="1416"/>
      <c r="AH166" s="1416"/>
      <c r="AI166" s="1416"/>
    </row>
    <row r="167" spans="6:35">
      <c r="F167" s="1416"/>
      <c r="G167" s="1416"/>
      <c r="H167" s="1416"/>
      <c r="I167" s="3327"/>
      <c r="J167" s="1416"/>
      <c r="K167" s="3802"/>
      <c r="L167" s="1416"/>
      <c r="M167" s="1416"/>
      <c r="N167" s="1416"/>
      <c r="O167" s="1416"/>
      <c r="P167" s="1416"/>
      <c r="Q167" s="1416"/>
      <c r="R167" s="1416"/>
      <c r="S167" s="1416"/>
      <c r="T167" s="1416"/>
      <c r="U167" s="3328"/>
      <c r="V167" s="1416"/>
      <c r="W167" s="1416"/>
      <c r="X167" s="1416"/>
      <c r="Y167" s="1416"/>
      <c r="Z167" s="1416"/>
      <c r="AA167" s="3332"/>
      <c r="AB167" s="3332"/>
      <c r="AC167" s="3332"/>
      <c r="AD167" s="3332"/>
      <c r="AE167" s="1416"/>
      <c r="AF167" s="1416"/>
      <c r="AG167" s="1416"/>
      <c r="AH167" s="1416"/>
      <c r="AI167" s="1416"/>
    </row>
    <row r="168" spans="6:35">
      <c r="F168" s="1416"/>
      <c r="G168" s="1416"/>
      <c r="H168" s="1416"/>
      <c r="I168" s="3327"/>
      <c r="J168" s="1416"/>
      <c r="K168" s="3802"/>
      <c r="L168" s="1416"/>
      <c r="M168" s="1416"/>
      <c r="N168" s="1416"/>
      <c r="O168" s="1416"/>
      <c r="P168" s="1416"/>
      <c r="Q168" s="1416"/>
      <c r="R168" s="1416"/>
      <c r="S168" s="1416"/>
      <c r="T168" s="1416"/>
      <c r="U168" s="3328"/>
      <c r="V168" s="1416"/>
      <c r="W168" s="1416"/>
      <c r="X168" s="1416"/>
      <c r="Y168" s="1416"/>
      <c r="Z168" s="1416"/>
      <c r="AA168" s="3332"/>
      <c r="AB168" s="3332"/>
      <c r="AC168" s="3332"/>
      <c r="AD168" s="3332"/>
      <c r="AE168" s="1416"/>
      <c r="AF168" s="1416"/>
      <c r="AG168" s="1416"/>
      <c r="AH168" s="1416"/>
      <c r="AI168" s="1416"/>
    </row>
    <row r="169" spans="6:35">
      <c r="F169" s="1416"/>
      <c r="G169" s="1416"/>
      <c r="H169" s="1416"/>
      <c r="I169" s="3327"/>
      <c r="J169" s="1416"/>
      <c r="K169" s="3802"/>
      <c r="L169" s="1416"/>
      <c r="M169" s="1416"/>
      <c r="N169" s="1416"/>
      <c r="O169" s="1416"/>
      <c r="P169" s="1416"/>
      <c r="Q169" s="1416"/>
      <c r="R169" s="1416"/>
      <c r="S169" s="1416"/>
      <c r="T169" s="1416"/>
      <c r="U169" s="3328"/>
      <c r="V169" s="1416"/>
      <c r="W169" s="1416"/>
      <c r="X169" s="1416"/>
      <c r="Y169" s="1416"/>
      <c r="Z169" s="1416"/>
      <c r="AA169" s="3332"/>
      <c r="AB169" s="3332"/>
      <c r="AC169" s="3332"/>
      <c r="AD169" s="3332"/>
      <c r="AE169" s="1416"/>
      <c r="AF169" s="1416"/>
      <c r="AG169" s="1416"/>
      <c r="AH169" s="1416"/>
      <c r="AI169" s="1416"/>
    </row>
    <row r="170" spans="6:35">
      <c r="F170" s="1416"/>
      <c r="G170" s="1416"/>
      <c r="H170" s="1416"/>
      <c r="I170" s="3327"/>
      <c r="J170" s="1416"/>
      <c r="K170" s="3802"/>
      <c r="L170" s="1416"/>
      <c r="M170" s="1416"/>
      <c r="N170" s="1416"/>
      <c r="O170" s="1416"/>
      <c r="P170" s="1416"/>
      <c r="Q170" s="1416"/>
      <c r="R170" s="1416"/>
      <c r="S170" s="1416"/>
      <c r="T170" s="1416"/>
      <c r="U170" s="3328"/>
      <c r="V170" s="1416"/>
      <c r="W170" s="1416"/>
      <c r="X170" s="1416"/>
      <c r="Y170" s="1416"/>
      <c r="Z170" s="1416"/>
      <c r="AA170" s="3332"/>
      <c r="AB170" s="3332"/>
      <c r="AC170" s="3332"/>
      <c r="AD170" s="3332"/>
      <c r="AE170" s="1416"/>
      <c r="AF170" s="1416"/>
      <c r="AG170" s="1416"/>
      <c r="AH170" s="1416"/>
      <c r="AI170" s="1416"/>
    </row>
    <row r="171" spans="6:35">
      <c r="F171" s="1416"/>
      <c r="G171" s="1416"/>
      <c r="H171" s="1416"/>
      <c r="I171" s="3327"/>
      <c r="J171" s="1416"/>
      <c r="K171" s="3802"/>
      <c r="L171" s="1416"/>
      <c r="M171" s="1416"/>
      <c r="N171" s="1416"/>
      <c r="O171" s="1416"/>
      <c r="P171" s="1416"/>
      <c r="Q171" s="1416"/>
      <c r="R171" s="1416"/>
      <c r="S171" s="1416"/>
      <c r="T171" s="1416"/>
      <c r="U171" s="3328"/>
      <c r="V171" s="1416"/>
      <c r="W171" s="1416"/>
      <c r="X171" s="1416"/>
      <c r="Y171" s="1416"/>
      <c r="Z171" s="1416"/>
      <c r="AA171" s="3332"/>
      <c r="AB171" s="3332"/>
      <c r="AC171" s="3332"/>
      <c r="AD171" s="3332"/>
      <c r="AE171" s="1416"/>
      <c r="AF171" s="1416"/>
      <c r="AG171" s="1416"/>
      <c r="AH171" s="1416"/>
      <c r="AI171" s="1416"/>
    </row>
    <row r="172" spans="6:35">
      <c r="F172" s="1416"/>
      <c r="G172" s="1416"/>
      <c r="H172" s="1416"/>
      <c r="I172" s="3327"/>
      <c r="J172" s="1416"/>
      <c r="K172" s="3802"/>
      <c r="L172" s="1416"/>
      <c r="M172" s="1416"/>
      <c r="N172" s="1416"/>
      <c r="O172" s="1416"/>
      <c r="P172" s="1416"/>
      <c r="Q172" s="1416"/>
      <c r="R172" s="1416"/>
      <c r="S172" s="1416"/>
      <c r="T172" s="1416"/>
      <c r="U172" s="3328"/>
      <c r="V172" s="1416"/>
      <c r="W172" s="1416"/>
      <c r="X172" s="1416"/>
      <c r="Y172" s="1416"/>
      <c r="Z172" s="1416"/>
      <c r="AA172" s="3332"/>
      <c r="AB172" s="3332"/>
      <c r="AC172" s="3332"/>
      <c r="AD172" s="3332"/>
      <c r="AE172" s="1416"/>
      <c r="AF172" s="1416"/>
      <c r="AG172" s="1416"/>
      <c r="AH172" s="1416"/>
      <c r="AI172" s="1416"/>
    </row>
    <row r="173" spans="6:35">
      <c r="F173" s="1416"/>
      <c r="G173" s="1416"/>
      <c r="H173" s="1416"/>
      <c r="I173" s="3327"/>
      <c r="J173" s="1416"/>
      <c r="K173" s="3802"/>
      <c r="L173" s="1416"/>
      <c r="M173" s="1416"/>
      <c r="N173" s="1416"/>
      <c r="O173" s="1416"/>
      <c r="P173" s="1416"/>
      <c r="Q173" s="1416"/>
      <c r="R173" s="1416"/>
      <c r="S173" s="1416"/>
      <c r="T173" s="1416"/>
      <c r="U173" s="3328"/>
      <c r="V173" s="1416"/>
      <c r="W173" s="1416"/>
      <c r="X173" s="1416"/>
      <c r="Y173" s="1416"/>
      <c r="Z173" s="1416"/>
      <c r="AA173" s="3332"/>
      <c r="AB173" s="3332"/>
      <c r="AC173" s="3332"/>
      <c r="AD173" s="3332"/>
      <c r="AE173" s="1416"/>
      <c r="AF173" s="1416"/>
      <c r="AG173" s="1416"/>
      <c r="AH173" s="1416"/>
      <c r="AI173" s="1416"/>
    </row>
    <row r="174" spans="6:35">
      <c r="F174" s="1416"/>
      <c r="G174" s="1416"/>
      <c r="H174" s="1416"/>
      <c r="I174" s="3327"/>
      <c r="J174" s="1416"/>
      <c r="K174" s="3802"/>
      <c r="L174" s="1416"/>
      <c r="M174" s="1416"/>
      <c r="N174" s="1416"/>
      <c r="O174" s="1416"/>
      <c r="P174" s="1416"/>
      <c r="Q174" s="1416"/>
      <c r="R174" s="1416"/>
      <c r="S174" s="1416"/>
      <c r="T174" s="1416"/>
      <c r="U174" s="3328"/>
      <c r="V174" s="1416"/>
      <c r="W174" s="1416"/>
      <c r="X174" s="1416"/>
      <c r="Y174" s="1416"/>
      <c r="Z174" s="1416"/>
      <c r="AA174" s="3332"/>
      <c r="AB174" s="3332"/>
      <c r="AC174" s="3332"/>
      <c r="AD174" s="3332"/>
      <c r="AE174" s="1416"/>
      <c r="AF174" s="1416"/>
      <c r="AG174" s="1416"/>
      <c r="AH174" s="1416"/>
      <c r="AI174" s="1416"/>
    </row>
    <row r="175" spans="6:35">
      <c r="F175" s="1416"/>
      <c r="G175" s="1416"/>
      <c r="H175" s="1416"/>
      <c r="I175" s="3327"/>
      <c r="J175" s="1416"/>
      <c r="K175" s="3802"/>
      <c r="L175" s="1416"/>
      <c r="M175" s="1416"/>
      <c r="N175" s="1416"/>
      <c r="O175" s="1416"/>
      <c r="P175" s="1416"/>
      <c r="Q175" s="1416"/>
      <c r="R175" s="1416"/>
      <c r="S175" s="1416"/>
      <c r="T175" s="1416"/>
      <c r="U175" s="3328"/>
      <c r="V175" s="1416"/>
      <c r="W175" s="1416"/>
      <c r="X175" s="1416"/>
      <c r="Y175" s="1416"/>
      <c r="Z175" s="1416"/>
      <c r="AA175" s="3332"/>
      <c r="AB175" s="3332"/>
      <c r="AC175" s="3332"/>
      <c r="AD175" s="3332"/>
      <c r="AE175" s="1416"/>
      <c r="AF175" s="1416"/>
      <c r="AG175" s="1416"/>
      <c r="AH175" s="1416"/>
      <c r="AI175" s="1416"/>
    </row>
    <row r="176" spans="6:35">
      <c r="F176" s="1416"/>
      <c r="G176" s="1416"/>
      <c r="H176" s="1416"/>
      <c r="I176" s="3327"/>
      <c r="J176" s="1416"/>
      <c r="K176" s="3802"/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3328"/>
      <c r="V176" s="1416"/>
      <c r="W176" s="1416"/>
      <c r="X176" s="1416"/>
      <c r="Y176" s="1416"/>
      <c r="Z176" s="1416"/>
      <c r="AA176" s="3332"/>
      <c r="AB176" s="3332"/>
      <c r="AC176" s="3332"/>
      <c r="AD176" s="3332"/>
      <c r="AE176" s="1416"/>
      <c r="AF176" s="1416"/>
      <c r="AG176" s="1416"/>
      <c r="AH176" s="1416"/>
      <c r="AI176" s="1416"/>
    </row>
    <row r="177" spans="6:35">
      <c r="F177" s="1416"/>
      <c r="G177" s="1416"/>
      <c r="H177" s="1416"/>
      <c r="I177" s="3327"/>
      <c r="J177" s="1416"/>
      <c r="K177" s="3802"/>
      <c r="L177" s="1416"/>
      <c r="M177" s="1416"/>
      <c r="N177" s="1416"/>
      <c r="O177" s="1416"/>
      <c r="P177" s="1416"/>
      <c r="Q177" s="1416"/>
      <c r="R177" s="1416"/>
      <c r="S177" s="1416"/>
      <c r="T177" s="1416"/>
      <c r="U177" s="3328"/>
      <c r="V177" s="1416"/>
      <c r="W177" s="1416"/>
      <c r="X177" s="1416"/>
      <c r="Y177" s="1416"/>
      <c r="Z177" s="1416"/>
      <c r="AA177" s="3332"/>
      <c r="AB177" s="3332"/>
      <c r="AC177" s="3332"/>
      <c r="AD177" s="3332"/>
      <c r="AE177" s="1416"/>
      <c r="AF177" s="1416"/>
      <c r="AG177" s="1416"/>
      <c r="AH177" s="1416"/>
      <c r="AI177" s="1416"/>
    </row>
    <row r="178" spans="6:35" ht="8.25" customHeight="1">
      <c r="F178" s="1416"/>
      <c r="G178" s="1416"/>
      <c r="H178" s="1416"/>
      <c r="I178" s="3327"/>
      <c r="J178" s="1416"/>
      <c r="K178" s="3802"/>
      <c r="L178" s="1416"/>
      <c r="M178" s="1416"/>
      <c r="N178" s="1416"/>
      <c r="O178" s="1416"/>
      <c r="P178" s="1416"/>
      <c r="Q178" s="1416"/>
      <c r="R178" s="1416"/>
      <c r="S178" s="1416"/>
      <c r="T178" s="1416"/>
      <c r="U178" s="3328"/>
      <c r="V178" s="1416"/>
      <c r="W178" s="1416"/>
      <c r="X178" s="1416"/>
      <c r="Y178" s="1416"/>
      <c r="Z178" s="1416"/>
      <c r="AA178" s="3332"/>
      <c r="AB178" s="3332"/>
      <c r="AC178" s="3332"/>
      <c r="AD178" s="3332"/>
      <c r="AE178" s="1416"/>
      <c r="AF178" s="1416"/>
      <c r="AG178" s="1416"/>
      <c r="AH178" s="1416"/>
      <c r="AI178" s="1416"/>
    </row>
    <row r="179" spans="6:35">
      <c r="F179" s="1416"/>
      <c r="G179" s="1416"/>
      <c r="H179" s="1416"/>
      <c r="I179" s="3327"/>
      <c r="J179" s="1416"/>
      <c r="K179" s="3802"/>
      <c r="L179" s="1416"/>
      <c r="M179" s="1416"/>
      <c r="N179" s="1416"/>
      <c r="O179" s="1416"/>
      <c r="P179" s="1416"/>
      <c r="Q179" s="1416"/>
      <c r="R179" s="1416"/>
      <c r="S179" s="1416"/>
      <c r="T179" s="1416"/>
      <c r="U179" s="3328"/>
      <c r="V179" s="1416"/>
      <c r="W179" s="1416"/>
      <c r="X179" s="1416"/>
      <c r="Y179" s="1416"/>
      <c r="Z179" s="1416"/>
      <c r="AA179" s="3332"/>
      <c r="AB179" s="3332"/>
      <c r="AC179" s="3332"/>
      <c r="AD179" s="3332"/>
      <c r="AE179" s="1416"/>
      <c r="AF179" s="1416"/>
      <c r="AG179" s="1416"/>
      <c r="AH179" s="1416"/>
      <c r="AI179" s="1416"/>
    </row>
    <row r="180" spans="6:35">
      <c r="F180" s="1416"/>
      <c r="G180" s="1416"/>
      <c r="H180" s="1416"/>
      <c r="I180" s="3327"/>
      <c r="J180" s="1416"/>
      <c r="K180" s="3802"/>
      <c r="L180" s="1416"/>
      <c r="M180" s="1416"/>
      <c r="N180" s="1416"/>
      <c r="O180" s="1416"/>
      <c r="P180" s="1416"/>
      <c r="Q180" s="1416"/>
      <c r="R180" s="1416"/>
      <c r="S180" s="1416"/>
      <c r="T180" s="1416"/>
      <c r="U180" s="3328"/>
      <c r="V180" s="1416"/>
      <c r="W180" s="1416"/>
      <c r="X180" s="1416"/>
      <c r="Y180" s="1416"/>
      <c r="Z180" s="1416"/>
      <c r="AA180" s="3332"/>
      <c r="AB180" s="3332"/>
      <c r="AC180" s="3332"/>
      <c r="AD180" s="3332"/>
      <c r="AE180" s="1416"/>
      <c r="AF180" s="1416"/>
      <c r="AG180" s="1416"/>
      <c r="AH180" s="1416"/>
      <c r="AI180" s="1416"/>
    </row>
    <row r="181" spans="6:35" ht="11.25">
      <c r="F181" s="1416"/>
      <c r="G181" s="1416"/>
      <c r="H181" s="1416"/>
      <c r="I181" s="3327"/>
      <c r="J181" s="1416"/>
      <c r="K181" s="1416"/>
      <c r="L181" s="1416"/>
      <c r="M181" s="1416"/>
      <c r="N181" s="1416"/>
      <c r="O181" s="1416"/>
      <c r="P181" s="1416"/>
      <c r="Q181" s="1416"/>
      <c r="R181" s="1416"/>
      <c r="S181" s="1416"/>
      <c r="T181" s="1416"/>
      <c r="U181" s="3328"/>
      <c r="V181" s="1416"/>
      <c r="W181" s="1416"/>
      <c r="X181" s="1416"/>
      <c r="Y181" s="1416"/>
      <c r="Z181" s="1416"/>
      <c r="AA181" s="3332"/>
      <c r="AB181" s="3332"/>
      <c r="AC181" s="3332"/>
      <c r="AD181" s="3332"/>
      <c r="AE181" s="1416"/>
      <c r="AF181" s="1416"/>
      <c r="AG181" s="1416"/>
      <c r="AH181" s="1416"/>
      <c r="AI181" s="1416"/>
    </row>
    <row r="182" spans="6:35" ht="11.25">
      <c r="F182" s="1416"/>
      <c r="G182" s="1416"/>
      <c r="H182" s="1416"/>
      <c r="I182" s="3327"/>
      <c r="J182" s="1416"/>
      <c r="K182" s="1416"/>
      <c r="L182" s="1416"/>
      <c r="M182" s="1416"/>
      <c r="N182" s="1416"/>
      <c r="O182" s="1416"/>
      <c r="P182" s="1416"/>
      <c r="Q182" s="1416"/>
      <c r="R182" s="1416"/>
      <c r="S182" s="1416"/>
      <c r="T182" s="1416"/>
      <c r="U182" s="1416"/>
      <c r="V182" s="1416"/>
      <c r="W182" s="1416"/>
      <c r="X182" s="1416"/>
      <c r="Y182" s="1416"/>
      <c r="Z182" s="1416"/>
      <c r="AA182" s="3332"/>
      <c r="AB182" s="3332"/>
      <c r="AC182" s="3332"/>
      <c r="AD182" s="3332"/>
      <c r="AE182" s="1416"/>
      <c r="AF182" s="1416"/>
      <c r="AG182" s="1416"/>
      <c r="AH182" s="1416"/>
      <c r="AI182" s="1416"/>
    </row>
    <row r="183" spans="6:35" ht="11.25">
      <c r="F183" s="1416"/>
      <c r="G183" s="1416"/>
      <c r="H183" s="1416"/>
      <c r="I183" s="1416"/>
      <c r="J183" s="1416"/>
      <c r="K183" s="1416"/>
      <c r="L183" s="1416"/>
      <c r="M183" s="1416"/>
      <c r="N183" s="1416"/>
      <c r="O183" s="1416"/>
      <c r="P183" s="1416"/>
      <c r="Q183" s="1416"/>
      <c r="R183" s="1416"/>
      <c r="S183" s="1416"/>
      <c r="T183" s="1416"/>
      <c r="U183" s="1416"/>
      <c r="V183" s="1416"/>
      <c r="W183" s="1416"/>
      <c r="X183" s="1416"/>
      <c r="Y183" s="1416"/>
      <c r="Z183" s="1416"/>
      <c r="AA183" s="3332"/>
      <c r="AB183" s="3332"/>
      <c r="AC183" s="3332"/>
      <c r="AD183" s="3332"/>
      <c r="AE183" s="1416"/>
      <c r="AF183" s="1416"/>
      <c r="AG183" s="1416"/>
      <c r="AH183" s="1416"/>
      <c r="AI183" s="1416"/>
    </row>
    <row r="184" spans="6:35" ht="11.25">
      <c r="F184" s="1416"/>
      <c r="G184" s="1416"/>
      <c r="H184" s="1416"/>
      <c r="I184" s="1416"/>
      <c r="J184" s="1416"/>
      <c r="K184" s="1416"/>
      <c r="L184" s="1416"/>
      <c r="M184" s="1416"/>
      <c r="N184" s="1416"/>
      <c r="O184" s="1416"/>
      <c r="P184" s="1416"/>
      <c r="Q184" s="1416"/>
      <c r="R184" s="1416"/>
      <c r="S184" s="1416"/>
      <c r="T184" s="1416"/>
      <c r="U184" s="1416"/>
      <c r="V184" s="1416"/>
      <c r="W184" s="1416"/>
      <c r="X184" s="1416"/>
      <c r="Y184" s="1416"/>
      <c r="Z184" s="1416"/>
      <c r="AA184" s="3332"/>
      <c r="AB184" s="3332"/>
      <c r="AC184" s="3332"/>
      <c r="AD184" s="3332"/>
      <c r="AE184" s="1416"/>
      <c r="AF184" s="1416"/>
      <c r="AG184" s="1416"/>
      <c r="AH184" s="1416"/>
      <c r="AI184" s="1416"/>
    </row>
    <row r="185" spans="6:35" ht="11.25">
      <c r="F185" s="1416"/>
      <c r="G185" s="1416"/>
      <c r="H185" s="1416"/>
      <c r="I185" s="1416"/>
      <c r="J185" s="1416"/>
      <c r="K185" s="1416"/>
      <c r="L185" s="1416"/>
      <c r="M185" s="1416"/>
      <c r="N185" s="1416"/>
      <c r="O185" s="1416"/>
      <c r="P185" s="1416"/>
      <c r="Q185" s="1416"/>
      <c r="R185" s="1416"/>
      <c r="S185" s="1416"/>
      <c r="T185" s="1416"/>
      <c r="U185" s="1416"/>
      <c r="V185" s="1416"/>
      <c r="W185" s="1416"/>
      <c r="X185" s="1416"/>
      <c r="Y185" s="1416"/>
      <c r="Z185" s="1416"/>
      <c r="AA185" s="3332"/>
      <c r="AB185" s="3332"/>
      <c r="AC185" s="3332"/>
      <c r="AD185" s="3332"/>
      <c r="AE185" s="1416"/>
      <c r="AF185" s="1416"/>
      <c r="AG185" s="1416"/>
      <c r="AH185" s="1416"/>
      <c r="AI185" s="1416"/>
    </row>
    <row r="186" spans="6:35" ht="11.25">
      <c r="F186" s="1416"/>
      <c r="G186" s="1416"/>
      <c r="H186" s="1416"/>
      <c r="I186" s="1416"/>
      <c r="J186" s="1416"/>
      <c r="K186" s="1416"/>
      <c r="L186" s="1416"/>
      <c r="M186" s="1416"/>
      <c r="N186" s="1416"/>
      <c r="O186" s="1416"/>
      <c r="P186" s="1416"/>
      <c r="Q186" s="1416"/>
      <c r="R186" s="1416"/>
      <c r="S186" s="1416"/>
      <c r="T186" s="1416"/>
      <c r="U186" s="1416"/>
      <c r="V186" s="1416"/>
      <c r="W186" s="1416"/>
      <c r="X186" s="1416"/>
      <c r="Y186" s="1416"/>
      <c r="Z186" s="1416"/>
      <c r="AA186" s="3332"/>
      <c r="AB186" s="3332"/>
      <c r="AC186" s="3332"/>
      <c r="AD186" s="3332"/>
      <c r="AE186" s="1416"/>
      <c r="AF186" s="1416"/>
      <c r="AG186" s="1416"/>
      <c r="AH186" s="1416"/>
      <c r="AI186" s="1416"/>
    </row>
    <row r="187" spans="6:35" ht="11.25">
      <c r="F187" s="1416"/>
      <c r="G187" s="1416"/>
      <c r="H187" s="1416"/>
      <c r="I187" s="1416"/>
      <c r="J187" s="1416"/>
      <c r="K187" s="1416"/>
      <c r="L187" s="1416"/>
      <c r="M187" s="1416"/>
      <c r="N187" s="1416"/>
      <c r="O187" s="1416"/>
      <c r="P187" s="1416"/>
      <c r="Q187" s="1416"/>
      <c r="R187" s="1416"/>
      <c r="S187" s="1416"/>
      <c r="T187" s="1416"/>
      <c r="U187" s="1416"/>
      <c r="V187" s="1416"/>
      <c r="W187" s="1416"/>
      <c r="X187" s="1416"/>
      <c r="Y187" s="1416"/>
      <c r="Z187" s="1416"/>
      <c r="AA187" s="3332"/>
      <c r="AB187" s="3332"/>
      <c r="AC187" s="3332"/>
      <c r="AD187" s="3332"/>
      <c r="AE187" s="1416"/>
      <c r="AF187" s="1416"/>
      <c r="AG187" s="1416"/>
      <c r="AH187" s="1416"/>
      <c r="AI187" s="1416"/>
    </row>
    <row r="188" spans="6:35" ht="11.25">
      <c r="F188" s="1416"/>
      <c r="G188" s="1416"/>
      <c r="H188" s="1416"/>
      <c r="I188" s="1416"/>
      <c r="J188" s="1416"/>
      <c r="K188" s="1416"/>
      <c r="L188" s="1416"/>
      <c r="M188" s="1416"/>
      <c r="N188" s="1416"/>
      <c r="O188" s="1416"/>
      <c r="P188" s="1416"/>
      <c r="Q188" s="1416"/>
      <c r="R188" s="1416"/>
      <c r="S188" s="1416"/>
      <c r="T188" s="1416"/>
      <c r="U188" s="1416"/>
      <c r="V188" s="1416"/>
      <c r="W188" s="1416"/>
      <c r="X188" s="1416"/>
      <c r="Y188" s="1416"/>
      <c r="Z188" s="1416"/>
      <c r="AA188" s="3332"/>
      <c r="AB188" s="3332"/>
      <c r="AC188" s="3332"/>
      <c r="AD188" s="3332"/>
      <c r="AE188" s="1416"/>
      <c r="AF188" s="1416"/>
      <c r="AG188" s="1416"/>
      <c r="AH188" s="1416"/>
      <c r="AI188" s="1416"/>
    </row>
    <row r="189" spans="6:35" ht="11.25">
      <c r="F189" s="1416"/>
      <c r="G189" s="1416"/>
      <c r="H189" s="1416"/>
      <c r="I189" s="1416"/>
      <c r="J189" s="1416"/>
      <c r="K189" s="1416"/>
      <c r="L189" s="1416"/>
      <c r="M189" s="1416"/>
      <c r="N189" s="1416"/>
      <c r="O189" s="1416"/>
      <c r="P189" s="1416"/>
      <c r="Q189" s="1416"/>
      <c r="R189" s="1416"/>
      <c r="S189" s="1416"/>
      <c r="T189" s="1416"/>
      <c r="U189" s="1416"/>
      <c r="V189" s="1416"/>
      <c r="W189" s="1416"/>
      <c r="X189" s="1416"/>
      <c r="Y189" s="1416"/>
      <c r="Z189" s="1416"/>
      <c r="AA189" s="3332"/>
      <c r="AB189" s="3332"/>
      <c r="AC189" s="3332"/>
      <c r="AD189" s="3332"/>
      <c r="AE189" s="1416"/>
      <c r="AF189" s="1416"/>
      <c r="AG189" s="1416"/>
      <c r="AH189" s="1416"/>
      <c r="AI189" s="1416"/>
    </row>
    <row r="190" spans="6:35" ht="11.25">
      <c r="F190" s="1416"/>
      <c r="G190" s="1416"/>
      <c r="H190" s="1416"/>
      <c r="I190" s="1416"/>
      <c r="J190" s="1416"/>
      <c r="K190" s="1416"/>
      <c r="L190" s="1416"/>
      <c r="M190" s="1416"/>
      <c r="N190" s="1416"/>
      <c r="O190" s="1416"/>
      <c r="P190" s="1416"/>
      <c r="Q190" s="1416"/>
      <c r="R190" s="1416"/>
      <c r="S190" s="1416"/>
      <c r="T190" s="1416"/>
      <c r="U190" s="1416"/>
      <c r="V190" s="1416"/>
      <c r="W190" s="1416"/>
      <c r="X190" s="1416"/>
      <c r="Y190" s="1416"/>
      <c r="Z190" s="1416"/>
      <c r="AA190" s="3332"/>
      <c r="AB190" s="3332"/>
      <c r="AC190" s="3332"/>
      <c r="AD190" s="3332"/>
      <c r="AE190" s="1416"/>
      <c r="AF190" s="1416"/>
      <c r="AG190" s="1416"/>
      <c r="AH190" s="1416"/>
      <c r="AI190" s="1416"/>
    </row>
    <row r="191" spans="6:35" ht="11.25">
      <c r="F191" s="1416"/>
      <c r="G191" s="1416"/>
      <c r="H191" s="1416"/>
      <c r="I191" s="1416"/>
      <c r="J191" s="1416"/>
      <c r="K191" s="1416"/>
      <c r="L191" s="1416"/>
      <c r="M191" s="1416"/>
      <c r="N191" s="1416"/>
      <c r="O191" s="1416"/>
      <c r="P191" s="1416"/>
      <c r="Q191" s="1416"/>
      <c r="R191" s="1416"/>
      <c r="S191" s="1416"/>
      <c r="T191" s="1416"/>
      <c r="U191" s="1416"/>
      <c r="V191" s="1416"/>
      <c r="W191" s="1416"/>
      <c r="X191" s="1416"/>
      <c r="Y191" s="1416"/>
      <c r="Z191" s="1416"/>
      <c r="AA191" s="3332"/>
      <c r="AB191" s="3332"/>
      <c r="AC191" s="3332"/>
      <c r="AD191" s="3332"/>
      <c r="AE191" s="1416"/>
      <c r="AF191" s="1416"/>
      <c r="AG191" s="1416"/>
      <c r="AH191" s="1416"/>
      <c r="AI191" s="1416"/>
    </row>
    <row r="192" spans="6:35" ht="11.25">
      <c r="F192" s="1416"/>
      <c r="G192" s="1416"/>
      <c r="H192" s="1416"/>
      <c r="I192" s="1416"/>
      <c r="J192" s="1416"/>
      <c r="K192" s="1416"/>
      <c r="L192" s="1416"/>
      <c r="M192" s="1416"/>
      <c r="N192" s="1416"/>
      <c r="O192" s="1416"/>
      <c r="P192" s="1416"/>
      <c r="Q192" s="1416"/>
      <c r="R192" s="1416"/>
      <c r="S192" s="1416"/>
      <c r="T192" s="1416"/>
      <c r="U192" s="1416"/>
      <c r="V192" s="1416"/>
      <c r="W192" s="1416"/>
      <c r="X192" s="1416"/>
      <c r="Y192" s="1416"/>
      <c r="Z192" s="1416"/>
      <c r="AA192" s="3332"/>
      <c r="AB192" s="3332"/>
      <c r="AC192" s="3332"/>
      <c r="AD192" s="3332"/>
      <c r="AE192" s="1416"/>
      <c r="AF192" s="1416"/>
      <c r="AG192" s="1416"/>
      <c r="AH192" s="1416"/>
      <c r="AI192" s="1416"/>
    </row>
    <row r="193" spans="6:35" ht="11.25">
      <c r="F193" s="1416"/>
      <c r="G193" s="1416"/>
      <c r="H193" s="1416"/>
      <c r="I193" s="1416"/>
      <c r="J193" s="1416"/>
      <c r="K193" s="1416"/>
      <c r="L193" s="1416"/>
      <c r="M193" s="1416"/>
      <c r="N193" s="1416"/>
      <c r="O193" s="1416"/>
      <c r="P193" s="1416"/>
      <c r="Q193" s="1416"/>
      <c r="R193" s="1416"/>
      <c r="S193" s="1416"/>
      <c r="T193" s="1416"/>
      <c r="U193" s="1416"/>
      <c r="V193" s="1416"/>
      <c r="W193" s="1416"/>
      <c r="X193" s="1416"/>
      <c r="Y193" s="1416"/>
      <c r="Z193" s="1416"/>
      <c r="AA193" s="3332"/>
      <c r="AB193" s="3332"/>
      <c r="AC193" s="3332"/>
      <c r="AD193" s="3332"/>
      <c r="AE193" s="1416"/>
      <c r="AF193" s="1416"/>
      <c r="AG193" s="1416"/>
      <c r="AH193" s="1416"/>
      <c r="AI193" s="1416"/>
    </row>
    <row r="194" spans="6:35" ht="11.25">
      <c r="F194" s="1416"/>
      <c r="G194" s="1416"/>
      <c r="H194" s="1416"/>
      <c r="I194" s="1416"/>
      <c r="J194" s="1416"/>
      <c r="K194" s="1416"/>
      <c r="L194" s="1416"/>
      <c r="M194" s="1416"/>
      <c r="N194" s="1416"/>
      <c r="O194" s="1416"/>
      <c r="P194" s="1416"/>
      <c r="Q194" s="1416"/>
      <c r="R194" s="1416"/>
      <c r="S194" s="1416"/>
      <c r="T194" s="1416"/>
      <c r="U194" s="1416"/>
      <c r="V194" s="1416"/>
      <c r="W194" s="1416"/>
      <c r="X194" s="1416"/>
      <c r="Y194" s="1416"/>
      <c r="Z194" s="1416"/>
      <c r="AA194" s="3332"/>
      <c r="AB194" s="3332"/>
      <c r="AC194" s="3332"/>
      <c r="AD194" s="3332"/>
      <c r="AE194" s="1416"/>
      <c r="AF194" s="1416"/>
      <c r="AG194" s="1416"/>
      <c r="AH194" s="1416"/>
      <c r="AI194" s="1416"/>
    </row>
    <row r="195" spans="6:35" ht="11.25">
      <c r="F195" s="1416"/>
      <c r="G195" s="1416"/>
      <c r="H195" s="1416"/>
      <c r="I195" s="1416"/>
      <c r="J195" s="1416"/>
      <c r="K195" s="1416"/>
      <c r="L195" s="1416"/>
      <c r="M195" s="1416"/>
      <c r="N195" s="1416"/>
      <c r="O195" s="1416"/>
      <c r="P195" s="1416"/>
      <c r="Q195" s="1416"/>
      <c r="R195" s="1416"/>
      <c r="S195" s="1416"/>
      <c r="T195" s="1416"/>
      <c r="U195" s="1416"/>
      <c r="V195" s="1416"/>
      <c r="W195" s="1416"/>
      <c r="X195" s="1416"/>
      <c r="Y195" s="1416"/>
      <c r="Z195" s="1416"/>
      <c r="AA195" s="3332"/>
      <c r="AB195" s="3332"/>
      <c r="AC195" s="3332"/>
      <c r="AD195" s="3332"/>
      <c r="AE195" s="1416"/>
      <c r="AF195" s="1416"/>
      <c r="AG195" s="1416"/>
      <c r="AH195" s="1416"/>
      <c r="AI195" s="1416"/>
    </row>
    <row r="196" spans="6:35" ht="11.25">
      <c r="F196" s="1416"/>
      <c r="G196" s="1416"/>
      <c r="H196" s="1416"/>
      <c r="I196" s="1416"/>
      <c r="J196" s="1416"/>
      <c r="K196" s="1416"/>
      <c r="L196" s="1416"/>
      <c r="M196" s="1416"/>
      <c r="N196" s="1416"/>
      <c r="O196" s="1416"/>
      <c r="P196" s="1416"/>
      <c r="Q196" s="1416"/>
      <c r="R196" s="1416"/>
      <c r="S196" s="1416"/>
      <c r="T196" s="1416"/>
      <c r="U196" s="1416"/>
      <c r="V196" s="1416"/>
      <c r="W196" s="1416"/>
      <c r="X196" s="1416"/>
      <c r="Y196" s="1416"/>
      <c r="Z196" s="1416"/>
      <c r="AA196" s="3332"/>
      <c r="AB196" s="3332"/>
      <c r="AC196" s="3332"/>
      <c r="AD196" s="3332"/>
      <c r="AE196" s="1416"/>
      <c r="AF196" s="1416"/>
      <c r="AG196" s="1416"/>
      <c r="AH196" s="1416"/>
      <c r="AI196" s="1416"/>
    </row>
    <row r="197" spans="6:35" ht="11.25">
      <c r="F197" s="1416"/>
      <c r="G197" s="1416"/>
      <c r="H197" s="1416"/>
      <c r="I197" s="1416"/>
      <c r="J197" s="1416"/>
      <c r="K197" s="1416"/>
      <c r="L197" s="1416"/>
      <c r="M197" s="1416"/>
      <c r="N197" s="1416"/>
      <c r="O197" s="1416"/>
      <c r="P197" s="1416"/>
      <c r="Q197" s="1416"/>
      <c r="R197" s="1416"/>
      <c r="S197" s="1416"/>
      <c r="T197" s="1416"/>
      <c r="U197" s="1416"/>
      <c r="V197" s="1416"/>
      <c r="W197" s="1416"/>
      <c r="X197" s="1416"/>
      <c r="Y197" s="1416"/>
      <c r="Z197" s="1416"/>
      <c r="AA197" s="3332"/>
      <c r="AB197" s="3332"/>
      <c r="AC197" s="3332"/>
      <c r="AD197" s="3332"/>
      <c r="AE197" s="1416"/>
      <c r="AF197" s="1416"/>
      <c r="AG197" s="1416"/>
      <c r="AH197" s="1416"/>
      <c r="AI197" s="1416"/>
    </row>
    <row r="198" spans="6:35" ht="11.25">
      <c r="F198" s="1416"/>
      <c r="G198" s="1416"/>
      <c r="H198" s="1416"/>
      <c r="I198" s="1416"/>
      <c r="J198" s="1416"/>
      <c r="K198" s="1416"/>
      <c r="L198" s="1416"/>
      <c r="M198" s="1416"/>
      <c r="N198" s="1416"/>
      <c r="O198" s="1416"/>
      <c r="P198" s="1416"/>
      <c r="Q198" s="1416"/>
      <c r="R198" s="1416"/>
      <c r="S198" s="1416"/>
      <c r="T198" s="1416"/>
      <c r="U198" s="1416"/>
      <c r="V198" s="1416"/>
      <c r="W198" s="1416"/>
      <c r="X198" s="1416"/>
      <c r="Y198" s="1416"/>
      <c r="Z198" s="1416"/>
      <c r="AA198" s="3332"/>
      <c r="AB198" s="3332"/>
      <c r="AC198" s="3332"/>
      <c r="AD198" s="3332"/>
      <c r="AE198" s="1416"/>
      <c r="AF198" s="1416"/>
      <c r="AG198" s="1416"/>
      <c r="AH198" s="1416"/>
      <c r="AI198" s="1416"/>
    </row>
    <row r="199" spans="6:35" ht="11.25">
      <c r="F199" s="1416"/>
      <c r="G199" s="1416"/>
      <c r="H199" s="1416"/>
      <c r="I199" s="1416"/>
      <c r="J199" s="1416"/>
      <c r="K199" s="1416"/>
      <c r="L199" s="1416"/>
      <c r="M199" s="1416"/>
      <c r="N199" s="1416"/>
      <c r="O199" s="1416"/>
      <c r="P199" s="1416"/>
      <c r="Q199" s="1416"/>
      <c r="R199" s="1416"/>
      <c r="S199" s="1416"/>
      <c r="T199" s="1416"/>
      <c r="U199" s="1416"/>
      <c r="V199" s="1416"/>
      <c r="W199" s="1416"/>
      <c r="X199" s="1416"/>
      <c r="Y199" s="1416"/>
      <c r="Z199" s="1416"/>
      <c r="AA199" s="3332"/>
      <c r="AB199" s="3332"/>
      <c r="AC199" s="3332"/>
      <c r="AD199" s="3332"/>
      <c r="AE199" s="1416"/>
      <c r="AF199" s="1416"/>
      <c r="AG199" s="1416"/>
      <c r="AH199" s="1416"/>
      <c r="AI199" s="1416"/>
    </row>
    <row r="200" spans="6:35" ht="11.25">
      <c r="F200" s="1416"/>
      <c r="G200" s="1416"/>
      <c r="H200" s="1416"/>
      <c r="I200" s="1416"/>
      <c r="J200" s="1416"/>
      <c r="K200" s="1416"/>
      <c r="L200" s="1416"/>
      <c r="M200" s="1416"/>
      <c r="N200" s="1416"/>
      <c r="O200" s="1416"/>
      <c r="P200" s="1416"/>
      <c r="Q200" s="1416"/>
      <c r="R200" s="1416"/>
      <c r="S200" s="1416"/>
      <c r="T200" s="1416"/>
      <c r="U200" s="1416"/>
      <c r="V200" s="1416"/>
      <c r="W200" s="1416"/>
      <c r="X200" s="1416"/>
      <c r="Y200" s="1416"/>
      <c r="Z200" s="1416"/>
      <c r="AA200" s="3332"/>
      <c r="AB200" s="3332"/>
      <c r="AC200" s="3332"/>
      <c r="AD200" s="3332"/>
      <c r="AE200" s="1416"/>
      <c r="AF200" s="1416"/>
      <c r="AG200" s="1416"/>
      <c r="AH200" s="1416"/>
      <c r="AI200" s="1416"/>
    </row>
    <row r="201" spans="6:35" ht="11.25">
      <c r="F201" s="1416"/>
      <c r="G201" s="1416"/>
      <c r="H201" s="1416"/>
      <c r="I201" s="1416"/>
      <c r="J201" s="1416"/>
      <c r="K201" s="1416"/>
      <c r="L201" s="1416"/>
      <c r="M201" s="1416"/>
      <c r="N201" s="1416"/>
      <c r="O201" s="1416"/>
      <c r="P201" s="1416"/>
      <c r="Q201" s="1416"/>
      <c r="R201" s="1416"/>
      <c r="S201" s="1416"/>
      <c r="T201" s="1416"/>
      <c r="U201" s="1416"/>
      <c r="V201" s="1416"/>
      <c r="W201" s="1416"/>
      <c r="X201" s="1416"/>
      <c r="Y201" s="1416"/>
      <c r="Z201" s="1416"/>
      <c r="AA201" s="3332"/>
      <c r="AB201" s="3332"/>
      <c r="AC201" s="3332"/>
      <c r="AD201" s="3332"/>
      <c r="AE201" s="1416"/>
      <c r="AF201" s="1416"/>
      <c r="AG201" s="1416"/>
      <c r="AH201" s="1416"/>
      <c r="AI201" s="1416"/>
    </row>
    <row r="202" spans="6:35" ht="11.25">
      <c r="F202" s="1416"/>
      <c r="G202" s="1416"/>
      <c r="H202" s="1416"/>
      <c r="I202" s="1416"/>
      <c r="J202" s="1416"/>
      <c r="K202" s="1416"/>
      <c r="L202" s="1416"/>
      <c r="M202" s="1416"/>
      <c r="N202" s="1416"/>
      <c r="O202" s="1416"/>
      <c r="P202" s="1416"/>
      <c r="Q202" s="1416"/>
      <c r="R202" s="1416"/>
      <c r="S202" s="1416"/>
      <c r="T202" s="1416"/>
      <c r="U202" s="1416"/>
      <c r="V202" s="1416"/>
      <c r="W202" s="1416"/>
      <c r="X202" s="1416"/>
      <c r="Y202" s="1416"/>
      <c r="Z202" s="1416"/>
      <c r="AA202" s="3332"/>
      <c r="AB202" s="3332"/>
      <c r="AC202" s="3332"/>
      <c r="AD202" s="3332"/>
      <c r="AE202" s="1416"/>
      <c r="AF202" s="1416"/>
      <c r="AG202" s="1416"/>
      <c r="AH202" s="1416"/>
      <c r="AI202" s="1416"/>
    </row>
    <row r="203" spans="6:35" ht="11.25">
      <c r="F203" s="1416"/>
      <c r="G203" s="1416"/>
      <c r="H203" s="1416"/>
      <c r="I203" s="1416"/>
      <c r="J203" s="1416"/>
      <c r="K203" s="1416"/>
      <c r="L203" s="1416"/>
      <c r="M203" s="1416"/>
      <c r="N203" s="1416"/>
      <c r="O203" s="1416"/>
      <c r="P203" s="1416"/>
      <c r="Q203" s="1416"/>
      <c r="R203" s="1416"/>
      <c r="S203" s="1416"/>
      <c r="T203" s="1416"/>
      <c r="U203" s="1416"/>
      <c r="V203" s="1416"/>
      <c r="W203" s="1416"/>
      <c r="X203" s="1416"/>
      <c r="Y203" s="1416"/>
      <c r="Z203" s="1416"/>
      <c r="AA203" s="3332"/>
      <c r="AB203" s="3332"/>
      <c r="AC203" s="3332"/>
      <c r="AD203" s="3332"/>
      <c r="AE203" s="1416"/>
      <c r="AF203" s="1416"/>
      <c r="AG203" s="1416"/>
      <c r="AH203" s="1416"/>
      <c r="AI203" s="1416"/>
    </row>
    <row r="204" spans="6:35" ht="11.25">
      <c r="F204" s="1416"/>
      <c r="G204" s="1416"/>
      <c r="H204" s="1416"/>
      <c r="I204" s="1416"/>
      <c r="J204" s="1416"/>
      <c r="K204" s="1416"/>
      <c r="L204" s="1416"/>
      <c r="M204" s="1416"/>
      <c r="N204" s="1416"/>
      <c r="O204" s="1416"/>
      <c r="P204" s="1416"/>
      <c r="Q204" s="1416"/>
      <c r="R204" s="1416"/>
      <c r="S204" s="1416"/>
      <c r="T204" s="1416"/>
      <c r="U204" s="1416"/>
      <c r="V204" s="1416"/>
      <c r="W204" s="1416"/>
      <c r="X204" s="1416"/>
      <c r="Y204" s="1416"/>
      <c r="Z204" s="1416"/>
      <c r="AA204" s="3332"/>
      <c r="AB204" s="3332"/>
      <c r="AC204" s="3332"/>
      <c r="AD204" s="3332"/>
      <c r="AE204" s="1416"/>
      <c r="AF204" s="1416"/>
      <c r="AG204" s="1416"/>
      <c r="AH204" s="1416"/>
      <c r="AI204" s="1416"/>
    </row>
    <row r="205" spans="6:35" ht="11.25">
      <c r="F205" s="1416"/>
      <c r="G205" s="1416"/>
      <c r="H205" s="1416"/>
      <c r="I205" s="1416"/>
      <c r="J205" s="1416"/>
      <c r="K205" s="1416"/>
      <c r="L205" s="1416"/>
      <c r="M205" s="1416"/>
      <c r="N205" s="1416"/>
      <c r="O205" s="1416"/>
      <c r="P205" s="1416"/>
      <c r="Q205" s="1416"/>
      <c r="R205" s="1416"/>
      <c r="S205" s="1416"/>
      <c r="T205" s="1416"/>
      <c r="U205" s="1416"/>
      <c r="V205" s="1416"/>
      <c r="W205" s="1416"/>
      <c r="X205" s="1416"/>
      <c r="Y205" s="1416"/>
      <c r="Z205" s="1416"/>
      <c r="AA205" s="3332"/>
      <c r="AB205" s="3332"/>
      <c r="AC205" s="3332"/>
      <c r="AD205" s="3332"/>
      <c r="AE205" s="1416"/>
      <c r="AF205" s="1416"/>
      <c r="AG205" s="1416"/>
      <c r="AH205" s="1416"/>
      <c r="AI205" s="1416"/>
    </row>
    <row r="206" spans="6:35" ht="11.25">
      <c r="F206" s="1416"/>
      <c r="G206" s="1416"/>
      <c r="H206" s="1416"/>
      <c r="I206" s="1416"/>
      <c r="J206" s="1416"/>
      <c r="K206" s="1416"/>
      <c r="L206" s="1416"/>
      <c r="M206" s="1416"/>
      <c r="N206" s="1416"/>
      <c r="O206" s="1416"/>
      <c r="P206" s="1416"/>
      <c r="Q206" s="1416"/>
      <c r="R206" s="1416"/>
      <c r="S206" s="1416"/>
      <c r="T206" s="1416"/>
      <c r="U206" s="1416"/>
      <c r="V206" s="1416"/>
      <c r="W206" s="1416"/>
      <c r="X206" s="1416"/>
      <c r="Y206" s="1416"/>
      <c r="Z206" s="1416"/>
      <c r="AA206" s="3332"/>
      <c r="AB206" s="3332"/>
      <c r="AC206" s="3332"/>
      <c r="AD206" s="3332"/>
      <c r="AE206" s="1416"/>
      <c r="AF206" s="1416"/>
      <c r="AG206" s="1416"/>
      <c r="AH206" s="1416"/>
      <c r="AI206" s="1416"/>
    </row>
    <row r="207" spans="6:35" ht="11.25">
      <c r="F207" s="1416"/>
      <c r="G207" s="1416"/>
      <c r="H207" s="1416"/>
      <c r="I207" s="1416"/>
      <c r="J207" s="1416"/>
      <c r="K207" s="1416"/>
      <c r="L207" s="1416"/>
      <c r="M207" s="1416"/>
      <c r="N207" s="1416"/>
      <c r="O207" s="1416"/>
      <c r="P207" s="1416"/>
      <c r="Q207" s="1416"/>
      <c r="R207" s="1416"/>
      <c r="S207" s="1416"/>
      <c r="T207" s="1416"/>
      <c r="U207" s="1416"/>
      <c r="V207" s="1416"/>
      <c r="W207" s="1416"/>
      <c r="X207" s="1416"/>
      <c r="Y207" s="1416"/>
      <c r="Z207" s="1416"/>
      <c r="AA207" s="3332"/>
      <c r="AB207" s="3332"/>
      <c r="AC207" s="3332"/>
      <c r="AD207" s="3332"/>
      <c r="AE207" s="1416"/>
      <c r="AF207" s="1416"/>
      <c r="AG207" s="1416"/>
      <c r="AH207" s="1416"/>
      <c r="AI207" s="1416"/>
    </row>
    <row r="208" spans="6:35" ht="11.25">
      <c r="F208" s="1416"/>
      <c r="G208" s="1416"/>
      <c r="H208" s="1416"/>
      <c r="I208" s="1416"/>
      <c r="J208" s="1416"/>
      <c r="K208" s="1416"/>
      <c r="L208" s="1416"/>
      <c r="M208" s="1416"/>
      <c r="N208" s="1416"/>
      <c r="O208" s="1416"/>
      <c r="P208" s="1416"/>
      <c r="Q208" s="1416"/>
      <c r="R208" s="1416"/>
      <c r="S208" s="1416"/>
      <c r="T208" s="1416"/>
      <c r="U208" s="1416"/>
      <c r="V208" s="1416"/>
      <c r="W208" s="1416"/>
      <c r="X208" s="1416"/>
      <c r="Y208" s="1416"/>
      <c r="Z208" s="1416"/>
      <c r="AA208" s="3332"/>
      <c r="AB208" s="3332"/>
      <c r="AC208" s="3332"/>
      <c r="AD208" s="3332"/>
      <c r="AE208" s="1416"/>
      <c r="AF208" s="1416"/>
      <c r="AG208" s="1416"/>
      <c r="AH208" s="1416"/>
      <c r="AI208" s="1416"/>
    </row>
    <row r="209" spans="6:35" ht="11.25">
      <c r="F209" s="1416"/>
      <c r="G209" s="1416"/>
      <c r="H209" s="1416"/>
      <c r="I209" s="1416"/>
      <c r="J209" s="1416"/>
      <c r="K209" s="1416"/>
      <c r="L209" s="1416"/>
      <c r="M209" s="1416"/>
      <c r="N209" s="1416"/>
      <c r="O209" s="1416"/>
      <c r="P209" s="1416"/>
      <c r="Q209" s="1416"/>
      <c r="R209" s="1416"/>
      <c r="S209" s="1416"/>
      <c r="T209" s="1416"/>
      <c r="U209" s="1416"/>
      <c r="V209" s="1416"/>
      <c r="W209" s="1416"/>
      <c r="X209" s="1416"/>
      <c r="Y209" s="1416"/>
      <c r="Z209" s="1416"/>
      <c r="AA209" s="3332"/>
      <c r="AB209" s="3332"/>
      <c r="AC209" s="3332"/>
      <c r="AD209" s="3332"/>
      <c r="AE209" s="1416"/>
      <c r="AF209" s="1416"/>
      <c r="AG209" s="1416"/>
      <c r="AH209" s="1416"/>
      <c r="AI209" s="1416"/>
    </row>
    <row r="210" spans="6:35" ht="11.25">
      <c r="F210" s="1416"/>
      <c r="G210" s="1416"/>
      <c r="H210" s="1416"/>
      <c r="I210" s="1416"/>
      <c r="J210" s="1416"/>
      <c r="K210" s="1416"/>
      <c r="L210" s="1416"/>
      <c r="M210" s="1416"/>
      <c r="N210" s="1416"/>
      <c r="O210" s="1416"/>
      <c r="P210" s="1416"/>
      <c r="Q210" s="1416"/>
      <c r="R210" s="1416"/>
      <c r="S210" s="1416"/>
      <c r="T210" s="1416"/>
      <c r="U210" s="1416"/>
      <c r="V210" s="1416"/>
      <c r="W210" s="1416"/>
      <c r="X210" s="1416"/>
      <c r="Y210" s="1416"/>
      <c r="Z210" s="1416"/>
      <c r="AA210" s="3332"/>
      <c r="AB210" s="3332"/>
      <c r="AC210" s="3332"/>
      <c r="AD210" s="3332"/>
      <c r="AE210" s="1416"/>
      <c r="AF210" s="1416"/>
      <c r="AG210" s="1416"/>
      <c r="AH210" s="1416"/>
      <c r="AI210" s="1416"/>
    </row>
    <row r="211" spans="6:35" ht="11.25">
      <c r="F211" s="1416"/>
      <c r="G211" s="1416"/>
      <c r="H211" s="1416"/>
      <c r="I211" s="1416"/>
      <c r="J211" s="1416"/>
      <c r="K211" s="1416"/>
      <c r="L211" s="1416"/>
      <c r="M211" s="1416"/>
      <c r="N211" s="1416"/>
      <c r="O211" s="1416"/>
      <c r="Q211" s="1416"/>
      <c r="R211" s="1416"/>
      <c r="S211" s="1416"/>
      <c r="T211" s="1416"/>
      <c r="U211" s="1416"/>
      <c r="V211" s="1416"/>
      <c r="W211" s="1416"/>
      <c r="X211" s="1416"/>
      <c r="Y211" s="1416"/>
      <c r="Z211" s="1416"/>
      <c r="AA211" s="3332"/>
      <c r="AB211" s="3332"/>
      <c r="AC211" s="3332"/>
      <c r="AD211" s="3332"/>
      <c r="AE211" s="1416"/>
      <c r="AF211" s="1416"/>
      <c r="AG211" s="1416"/>
      <c r="AH211" s="1416"/>
      <c r="AI211" s="1416"/>
    </row>
    <row r="212" spans="6:35">
      <c r="AA212" s="3332"/>
      <c r="AB212" s="3332"/>
      <c r="AC212" s="3332"/>
      <c r="AD212" s="3332"/>
    </row>
    <row r="213" spans="6:35">
      <c r="AA213" s="3332"/>
      <c r="AB213" s="3332"/>
      <c r="AC213" s="3332"/>
      <c r="AD213" s="3332"/>
    </row>
    <row r="214" spans="6:35">
      <c r="AA214" s="3332"/>
      <c r="AB214" s="3332"/>
      <c r="AC214" s="3332"/>
      <c r="AD214" s="3332"/>
    </row>
    <row r="215" spans="6:35">
      <c r="AA215" s="3332"/>
      <c r="AB215" s="3332"/>
      <c r="AC215" s="3332"/>
      <c r="AD215" s="3332"/>
    </row>
    <row r="216" spans="6:35">
      <c r="AA216" s="3332"/>
      <c r="AB216" s="3332"/>
      <c r="AC216" s="3332"/>
      <c r="AD216" s="3332"/>
    </row>
    <row r="217" spans="6:35">
      <c r="AA217" s="3332"/>
      <c r="AB217" s="3332"/>
      <c r="AC217" s="3332"/>
      <c r="AD217" s="3332"/>
    </row>
    <row r="218" spans="6:35">
      <c r="AC218" s="3329"/>
    </row>
    <row r="219" spans="6:35">
      <c r="AC219" s="3329"/>
    </row>
    <row r="220" spans="6:35">
      <c r="AC220" s="3329"/>
    </row>
  </sheetData>
  <mergeCells count="21">
    <mergeCell ref="AJ2:AJ4"/>
    <mergeCell ref="B72:B75"/>
    <mergeCell ref="B76:B86"/>
    <mergeCell ref="B89:B100"/>
    <mergeCell ref="B101:B104"/>
    <mergeCell ref="AJ35:AJ36"/>
    <mergeCell ref="AJ90:AJ91"/>
    <mergeCell ref="AJ82:AJ83"/>
    <mergeCell ref="AJ78:AJ79"/>
    <mergeCell ref="B105:B108"/>
    <mergeCell ref="B21:B31"/>
    <mergeCell ref="B34:B45"/>
    <mergeCell ref="B46:B49"/>
    <mergeCell ref="B50:B53"/>
    <mergeCell ref="B60:B65"/>
    <mergeCell ref="B66:B71"/>
    <mergeCell ref="B1:K1"/>
    <mergeCell ref="F2:AG2"/>
    <mergeCell ref="B5:B10"/>
    <mergeCell ref="B11:B16"/>
    <mergeCell ref="B17:B20"/>
  </mergeCells>
  <phoneticPr fontId="2"/>
  <pageMargins left="0.7" right="0.7" top="0.75" bottom="0.75" header="0.3" footer="0.3"/>
  <pageSetup paperSize="9" fitToWidth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J70"/>
  <sheetViews>
    <sheetView workbookViewId="0"/>
  </sheetViews>
  <sheetFormatPr defaultRowHeight="13.5"/>
  <cols>
    <col min="1" max="1" width="4.875" style="2338" customWidth="1"/>
    <col min="2" max="2" width="11.5" style="2338" customWidth="1"/>
    <col min="3" max="18" width="0" style="2338" hidden="1" customWidth="1"/>
    <col min="19" max="21" width="10.25" style="2338" bestFit="1" customWidth="1"/>
    <col min="22" max="22" width="11.5" style="2338" bestFit="1" customWidth="1"/>
    <col min="23" max="27" width="10.25" style="2338" bestFit="1" customWidth="1"/>
    <col min="28" max="28" width="11.75" style="2338" customWidth="1"/>
    <col min="29" max="33" width="10.625" style="2338" customWidth="1"/>
    <col min="34" max="36" width="8.875" style="2338" customWidth="1"/>
    <col min="37" max="16384" width="9" style="2338"/>
  </cols>
  <sheetData>
    <row r="1" spans="1:36">
      <c r="A1" s="2070"/>
      <c r="B1" s="2071" t="s">
        <v>1934</v>
      </c>
      <c r="S1" s="2338" t="s">
        <v>1905</v>
      </c>
      <c r="U1" s="2338" t="s">
        <v>2138</v>
      </c>
      <c r="V1" s="2338" t="s">
        <v>2139</v>
      </c>
      <c r="W1" s="2338" t="s">
        <v>2138</v>
      </c>
      <c r="X1" s="2339" t="s">
        <v>2138</v>
      </c>
      <c r="Y1" s="2339" t="s">
        <v>2138</v>
      </c>
      <c r="Z1" s="2338" t="s">
        <v>2139</v>
      </c>
      <c r="AA1" s="2338" t="s">
        <v>2138</v>
      </c>
      <c r="AB1" s="2338" t="s">
        <v>2139</v>
      </c>
      <c r="AC1" s="2338" t="s">
        <v>2138</v>
      </c>
      <c r="AD1" s="2338" t="s">
        <v>2139</v>
      </c>
      <c r="AE1" s="2338" t="s">
        <v>1906</v>
      </c>
      <c r="AF1" s="2338" t="s">
        <v>1907</v>
      </c>
      <c r="AG1" s="2338" t="s">
        <v>1907</v>
      </c>
    </row>
    <row r="2" spans="1:36">
      <c r="A2" s="2070"/>
      <c r="B2" s="2071"/>
      <c r="N2" s="2338">
        <v>19784388</v>
      </c>
      <c r="O2" s="2338">
        <v>19144708</v>
      </c>
      <c r="P2" s="2338">
        <v>19285155</v>
      </c>
      <c r="Q2" s="2338">
        <v>19441327</v>
      </c>
      <c r="R2" s="2338">
        <v>19901837</v>
      </c>
      <c r="S2"/>
      <c r="T2"/>
      <c r="U2"/>
      <c r="V2"/>
      <c r="W2"/>
      <c r="X2"/>
      <c r="Y2"/>
      <c r="Z2"/>
      <c r="AA2"/>
      <c r="AB2"/>
      <c r="AC2"/>
      <c r="AD2"/>
      <c r="AE2"/>
      <c r="AF2" s="2364"/>
      <c r="AH2" s="2340" t="s">
        <v>1908</v>
      </c>
    </row>
    <row r="3" spans="1:36" ht="14.25" customHeight="1">
      <c r="A3" s="1249"/>
      <c r="B3" s="2088" t="s">
        <v>1909</v>
      </c>
      <c r="C3" s="2072">
        <v>1990</v>
      </c>
      <c r="D3" s="2072">
        <v>1991</v>
      </c>
      <c r="E3" s="2072">
        <v>1992</v>
      </c>
      <c r="F3" s="2072">
        <v>1993</v>
      </c>
      <c r="G3" s="2072">
        <v>1994</v>
      </c>
      <c r="H3" s="2072">
        <v>1995</v>
      </c>
      <c r="I3" s="2072">
        <v>1996</v>
      </c>
      <c r="J3" s="2072">
        <v>1997</v>
      </c>
      <c r="K3" s="2072">
        <v>1998</v>
      </c>
      <c r="L3" s="2072">
        <v>1999</v>
      </c>
      <c r="M3" s="2072">
        <v>2000</v>
      </c>
      <c r="N3" s="2073">
        <v>2001</v>
      </c>
      <c r="O3" s="2073">
        <v>2002</v>
      </c>
      <c r="P3" s="2073">
        <v>2003</v>
      </c>
      <c r="Q3" s="2073">
        <v>2004</v>
      </c>
      <c r="R3" s="2073">
        <v>2005</v>
      </c>
      <c r="S3" s="2073">
        <v>2006</v>
      </c>
      <c r="T3" s="2073">
        <v>2007</v>
      </c>
      <c r="U3" s="2073">
        <v>2008</v>
      </c>
      <c r="V3" s="2074">
        <v>2009</v>
      </c>
      <c r="W3" s="2074">
        <v>2010</v>
      </c>
      <c r="X3" s="2074">
        <v>2011</v>
      </c>
      <c r="Y3" s="2341">
        <v>2012</v>
      </c>
      <c r="Z3" s="2341">
        <v>2013</v>
      </c>
      <c r="AA3" s="2341">
        <v>2014</v>
      </c>
      <c r="AB3" s="2341">
        <v>2015</v>
      </c>
      <c r="AC3" s="2341">
        <v>2016</v>
      </c>
      <c r="AD3" s="2342">
        <v>2017</v>
      </c>
      <c r="AE3" s="2342">
        <v>2018</v>
      </c>
      <c r="AF3" s="2336">
        <v>2019</v>
      </c>
      <c r="AG3" s="2342">
        <v>2020</v>
      </c>
      <c r="AH3" s="2343"/>
      <c r="AI3" s="2344"/>
      <c r="AJ3" s="2343"/>
    </row>
    <row r="4" spans="1:36">
      <c r="A4" s="1248"/>
      <c r="B4" s="1248"/>
      <c r="C4" s="2075" t="s">
        <v>9</v>
      </c>
      <c r="D4" s="2075" t="s">
        <v>10</v>
      </c>
      <c r="E4" s="2075" t="s">
        <v>11</v>
      </c>
      <c r="F4" s="2075" t="s">
        <v>12</v>
      </c>
      <c r="G4" s="2075" t="s">
        <v>13</v>
      </c>
      <c r="H4" s="2075" t="s">
        <v>14</v>
      </c>
      <c r="I4" s="2075" t="s">
        <v>15</v>
      </c>
      <c r="J4" s="2075" t="s">
        <v>16</v>
      </c>
      <c r="K4" s="2075" t="s">
        <v>17</v>
      </c>
      <c r="L4" s="2075" t="s">
        <v>18</v>
      </c>
      <c r="M4" s="2075" t="s">
        <v>19</v>
      </c>
      <c r="N4" s="2076" t="s">
        <v>20</v>
      </c>
      <c r="O4" s="2076" t="s">
        <v>21</v>
      </c>
      <c r="P4" s="2076" t="s">
        <v>22</v>
      </c>
      <c r="Q4" s="2076" t="s">
        <v>23</v>
      </c>
      <c r="R4" s="2076" t="s">
        <v>24</v>
      </c>
      <c r="S4" s="2076" t="s">
        <v>25</v>
      </c>
      <c r="T4" s="2076" t="s">
        <v>26</v>
      </c>
      <c r="U4" s="2345" t="s">
        <v>377</v>
      </c>
      <c r="V4" s="2346" t="s">
        <v>378</v>
      </c>
      <c r="W4" s="2346" t="s">
        <v>379</v>
      </c>
      <c r="X4" s="2346" t="s">
        <v>380</v>
      </c>
      <c r="Y4" s="2346" t="s">
        <v>381</v>
      </c>
      <c r="Z4" s="2346" t="s">
        <v>401</v>
      </c>
      <c r="AA4" s="2346" t="s">
        <v>410</v>
      </c>
      <c r="AB4" s="2346" t="s">
        <v>1910</v>
      </c>
      <c r="AC4" s="2346" t="s">
        <v>1911</v>
      </c>
      <c r="AD4" s="2347" t="s">
        <v>1912</v>
      </c>
      <c r="AE4" s="2347" t="s">
        <v>1913</v>
      </c>
      <c r="AF4" s="2337" t="s">
        <v>2140</v>
      </c>
      <c r="AG4" s="2347" t="s">
        <v>1914</v>
      </c>
      <c r="AH4" s="2348" t="s">
        <v>2141</v>
      </c>
      <c r="AI4" s="2349" t="s">
        <v>2142</v>
      </c>
      <c r="AJ4" s="2349" t="s">
        <v>2143</v>
      </c>
    </row>
    <row r="5" spans="1:36">
      <c r="A5" s="1248"/>
      <c r="B5" s="1248" t="s">
        <v>441</v>
      </c>
      <c r="C5" s="2089"/>
      <c r="D5" s="2089"/>
      <c r="E5" s="2089"/>
      <c r="F5" s="2089"/>
      <c r="G5" s="2089"/>
      <c r="H5" s="2089"/>
      <c r="I5" s="2089"/>
      <c r="J5" s="2089"/>
      <c r="K5" s="2089"/>
      <c r="L5" s="2089"/>
      <c r="M5" s="2089"/>
      <c r="N5" s="2090"/>
      <c r="O5" s="2090"/>
      <c r="P5" s="2090"/>
      <c r="Q5" s="2090"/>
      <c r="R5" s="2090"/>
      <c r="S5"/>
      <c r="T5"/>
      <c r="U5"/>
      <c r="V5"/>
      <c r="W5"/>
      <c r="X5"/>
      <c r="Y5"/>
      <c r="Z5"/>
      <c r="AA5"/>
      <c r="AB5"/>
      <c r="AC5"/>
      <c r="AD5"/>
      <c r="AE5"/>
      <c r="AF5" s="2347"/>
      <c r="AG5" s="2347"/>
      <c r="AH5" s="2350"/>
      <c r="AI5" s="2351"/>
      <c r="AJ5" s="2350"/>
    </row>
    <row r="6" spans="1:36">
      <c r="A6" s="2091"/>
      <c r="B6" s="2092" t="s">
        <v>1915</v>
      </c>
      <c r="C6" s="2352">
        <v>19635795</v>
      </c>
      <c r="D6" s="2352">
        <v>20001102</v>
      </c>
      <c r="E6" s="2352">
        <v>20063722</v>
      </c>
      <c r="F6" s="2352">
        <v>20395714</v>
      </c>
      <c r="G6" s="2352">
        <v>19966793</v>
      </c>
      <c r="H6" s="2352">
        <v>21228355</v>
      </c>
      <c r="I6" s="2352">
        <v>21732657</v>
      </c>
      <c r="J6" s="2352">
        <v>21193983</v>
      </c>
      <c r="K6" s="2352">
        <v>20348388</v>
      </c>
      <c r="L6" s="2352">
        <v>20023358</v>
      </c>
      <c r="M6" s="2352">
        <v>20381209</v>
      </c>
      <c r="N6" s="2345">
        <v>19784388</v>
      </c>
      <c r="O6" s="2345">
        <v>19144708</v>
      </c>
      <c r="P6" s="2345">
        <v>19285155</v>
      </c>
      <c r="Q6" s="2345">
        <v>19441327</v>
      </c>
      <c r="R6" s="2345">
        <v>19901837</v>
      </c>
      <c r="S6" s="2353">
        <v>19782598</v>
      </c>
      <c r="T6" s="2353">
        <v>19876556</v>
      </c>
      <c r="U6" s="2353">
        <v>19546124</v>
      </c>
      <c r="V6" s="2353">
        <v>18198211</v>
      </c>
      <c r="W6" s="2353">
        <v>19374418</v>
      </c>
      <c r="X6" s="2353">
        <v>19398678</v>
      </c>
      <c r="Y6" s="2353">
        <v>19550056</v>
      </c>
      <c r="Z6" s="2353">
        <v>19860610</v>
      </c>
      <c r="AA6" s="2354">
        <v>19953214</v>
      </c>
      <c r="AB6" s="2354">
        <v>20173713</v>
      </c>
      <c r="AC6" s="2354">
        <v>20300043</v>
      </c>
      <c r="AD6" s="2355">
        <v>20739565</v>
      </c>
      <c r="AE6" s="2355">
        <v>20776334</v>
      </c>
      <c r="AF6" s="2355">
        <v>20905706</v>
      </c>
      <c r="AG6" s="2355">
        <v>20975826</v>
      </c>
      <c r="AH6" s="2356">
        <v>0.2</v>
      </c>
      <c r="AI6" s="2356">
        <v>0.6</v>
      </c>
      <c r="AJ6" s="2356">
        <v>0.3</v>
      </c>
    </row>
    <row r="7" spans="1:36">
      <c r="A7" s="2079">
        <v>100</v>
      </c>
      <c r="B7" s="2345" t="s">
        <v>442</v>
      </c>
      <c r="C7" s="2347">
        <v>6351099</v>
      </c>
      <c r="D7" s="2347">
        <v>6480473</v>
      </c>
      <c r="E7" s="2347">
        <v>6588232</v>
      </c>
      <c r="F7" s="2347">
        <v>6740215</v>
      </c>
      <c r="G7" s="2347">
        <v>6556000</v>
      </c>
      <c r="H7" s="2347">
        <v>6895187</v>
      </c>
      <c r="I7" s="2347">
        <v>7126232</v>
      </c>
      <c r="J7" s="2347">
        <v>6857399</v>
      </c>
      <c r="K7" s="2347">
        <v>6666706</v>
      </c>
      <c r="L7" s="2347">
        <v>6618114</v>
      </c>
      <c r="M7" s="2347">
        <v>6699488</v>
      </c>
      <c r="N7" s="2345">
        <v>6558112</v>
      </c>
      <c r="O7" s="2345">
        <v>5902716</v>
      </c>
      <c r="P7" s="2345">
        <v>5981080</v>
      </c>
      <c r="Q7" s="2345">
        <v>6027118</v>
      </c>
      <c r="R7" s="2345">
        <v>6154327</v>
      </c>
      <c r="S7" s="2353">
        <v>6140051</v>
      </c>
      <c r="T7" s="2353">
        <v>6193117</v>
      </c>
      <c r="U7" s="2353">
        <v>6087468</v>
      </c>
      <c r="V7" s="2353">
        <v>5951500</v>
      </c>
      <c r="W7" s="2353">
        <v>6312341</v>
      </c>
      <c r="X7" s="2353">
        <v>6375531</v>
      </c>
      <c r="Y7" s="2353">
        <v>6352812</v>
      </c>
      <c r="Z7" s="2353">
        <v>6365551</v>
      </c>
      <c r="AA7" s="2353">
        <v>6474284</v>
      </c>
      <c r="AB7" s="2353">
        <v>6557895</v>
      </c>
      <c r="AC7" s="2353">
        <v>6546346</v>
      </c>
      <c r="AD7" s="2357">
        <v>6667893</v>
      </c>
      <c r="AE7" s="2357">
        <v>6696768</v>
      </c>
      <c r="AF7" s="2357">
        <v>6758684</v>
      </c>
      <c r="AG7" s="2357">
        <v>6935907</v>
      </c>
      <c r="AH7" s="2356">
        <v>0.4</v>
      </c>
      <c r="AI7" s="2356">
        <v>0.9</v>
      </c>
      <c r="AJ7" s="2356">
        <v>2.6</v>
      </c>
    </row>
    <row r="8" spans="1:36">
      <c r="A8" s="2079" t="s">
        <v>2144</v>
      </c>
      <c r="B8" s="2345" t="s">
        <v>443</v>
      </c>
      <c r="C8" s="2347">
        <v>3295493</v>
      </c>
      <c r="D8" s="2347">
        <v>3244932</v>
      </c>
      <c r="E8" s="2347">
        <v>3218925</v>
      </c>
      <c r="F8" s="2347">
        <v>3179225</v>
      </c>
      <c r="G8" s="2347">
        <v>3117638</v>
      </c>
      <c r="H8" s="2347">
        <v>3407337</v>
      </c>
      <c r="I8" s="2347">
        <v>3432588</v>
      </c>
      <c r="J8" s="2347">
        <v>3244686</v>
      </c>
      <c r="K8" s="2347">
        <v>2966663</v>
      </c>
      <c r="L8" s="2347">
        <v>2830471</v>
      </c>
      <c r="M8" s="2347">
        <v>2924190</v>
      </c>
      <c r="N8" s="2345">
        <v>2889916</v>
      </c>
      <c r="O8" s="2345">
        <v>2822870</v>
      </c>
      <c r="P8" s="2345">
        <v>2845675</v>
      </c>
      <c r="Q8" s="2345">
        <v>2884172</v>
      </c>
      <c r="R8" s="2345">
        <v>2998222</v>
      </c>
      <c r="S8" s="2353">
        <v>3020915</v>
      </c>
      <c r="T8" s="2353">
        <v>3064883</v>
      </c>
      <c r="U8" s="2353">
        <v>2955902</v>
      </c>
      <c r="V8" s="2353">
        <v>2787946</v>
      </c>
      <c r="W8" s="2353">
        <v>3063418</v>
      </c>
      <c r="X8" s="2353">
        <v>3096920</v>
      </c>
      <c r="Y8" s="2353">
        <v>3061852</v>
      </c>
      <c r="Z8" s="2353">
        <v>3133813</v>
      </c>
      <c r="AA8" s="2353">
        <v>3124665</v>
      </c>
      <c r="AB8" s="2353">
        <v>3229164</v>
      </c>
      <c r="AC8" s="2353">
        <v>3247338</v>
      </c>
      <c r="AD8" s="2357">
        <v>3359215</v>
      </c>
      <c r="AE8" s="2357">
        <v>3331823</v>
      </c>
      <c r="AF8" s="2357">
        <v>3480882</v>
      </c>
      <c r="AG8" s="2357">
        <v>3444885</v>
      </c>
      <c r="AH8" s="2356">
        <v>-0.8</v>
      </c>
      <c r="AI8" s="2356">
        <v>4.5</v>
      </c>
      <c r="AJ8" s="2356">
        <v>-1</v>
      </c>
    </row>
    <row r="9" spans="1:36">
      <c r="A9" s="2079">
        <v>2</v>
      </c>
      <c r="B9" s="2345" t="s">
        <v>444</v>
      </c>
      <c r="C9" s="2347">
        <v>1662695</v>
      </c>
      <c r="D9" s="2347">
        <v>1683738</v>
      </c>
      <c r="E9" s="2347">
        <v>1689608</v>
      </c>
      <c r="F9" s="2347">
        <v>1726523</v>
      </c>
      <c r="G9" s="2347">
        <v>1640145</v>
      </c>
      <c r="H9" s="2347">
        <v>1810672</v>
      </c>
      <c r="I9" s="2347">
        <v>1840292</v>
      </c>
      <c r="J9" s="2347">
        <v>1859389</v>
      </c>
      <c r="K9" s="2347">
        <v>1815299</v>
      </c>
      <c r="L9" s="2347">
        <v>1761879</v>
      </c>
      <c r="M9" s="2347">
        <v>1797958</v>
      </c>
      <c r="N9" s="2345">
        <v>1752987</v>
      </c>
      <c r="O9" s="2345">
        <v>1712911</v>
      </c>
      <c r="P9" s="2345">
        <v>1749188</v>
      </c>
      <c r="Q9" s="2345">
        <v>1784065</v>
      </c>
      <c r="R9" s="2345">
        <v>1858810</v>
      </c>
      <c r="S9" s="2353">
        <v>1834989</v>
      </c>
      <c r="T9" s="2353">
        <v>1834907</v>
      </c>
      <c r="U9" s="2353">
        <v>1756243</v>
      </c>
      <c r="V9" s="2353">
        <v>1664436</v>
      </c>
      <c r="W9" s="2353">
        <v>1752729</v>
      </c>
      <c r="X9" s="2353">
        <v>1804801</v>
      </c>
      <c r="Y9" s="2353">
        <v>1860635</v>
      </c>
      <c r="Z9" s="2353">
        <v>1863921</v>
      </c>
      <c r="AA9" s="2353">
        <v>1842221</v>
      </c>
      <c r="AB9" s="2353">
        <v>1853060</v>
      </c>
      <c r="AC9" s="2353">
        <v>1941915</v>
      </c>
      <c r="AD9" s="2357">
        <v>1943966</v>
      </c>
      <c r="AE9" s="2357">
        <v>1968959</v>
      </c>
      <c r="AF9" s="2357">
        <v>2046848</v>
      </c>
      <c r="AG9" s="2357">
        <v>2026348</v>
      </c>
      <c r="AH9" s="2356">
        <v>1.3</v>
      </c>
      <c r="AI9" s="2356">
        <v>4</v>
      </c>
      <c r="AJ9" s="2356">
        <v>-1</v>
      </c>
    </row>
    <row r="10" spans="1:36">
      <c r="A10" s="2079">
        <v>3</v>
      </c>
      <c r="B10" s="2345" t="s">
        <v>445</v>
      </c>
      <c r="C10" s="2347">
        <v>2517320</v>
      </c>
      <c r="D10" s="2347">
        <v>2587911</v>
      </c>
      <c r="E10" s="2347">
        <v>2507298</v>
      </c>
      <c r="F10" s="2347">
        <v>2526479</v>
      </c>
      <c r="G10" s="2347">
        <v>2473573</v>
      </c>
      <c r="H10" s="2347">
        <v>2668012</v>
      </c>
      <c r="I10" s="2347">
        <v>2712525</v>
      </c>
      <c r="J10" s="2347">
        <v>2700545</v>
      </c>
      <c r="K10" s="2347">
        <v>2557105</v>
      </c>
      <c r="L10" s="2347">
        <v>2531666</v>
      </c>
      <c r="M10" s="2347">
        <v>2597590</v>
      </c>
      <c r="N10" s="2345">
        <v>2429194</v>
      </c>
      <c r="O10" s="2345">
        <v>2501954</v>
      </c>
      <c r="P10" s="2345">
        <v>2548675</v>
      </c>
      <c r="Q10" s="2345">
        <v>2570772</v>
      </c>
      <c r="R10" s="2345">
        <v>2654911</v>
      </c>
      <c r="S10" s="2353">
        <v>2721077</v>
      </c>
      <c r="T10" s="2353">
        <v>2770273</v>
      </c>
      <c r="U10" s="2353">
        <v>2794692</v>
      </c>
      <c r="V10" s="2353">
        <v>2364519</v>
      </c>
      <c r="W10" s="2353">
        <v>2510657</v>
      </c>
      <c r="X10" s="2353">
        <v>2447750</v>
      </c>
      <c r="Y10" s="2353">
        <v>2644434</v>
      </c>
      <c r="Z10" s="2353">
        <v>2656543</v>
      </c>
      <c r="AA10" s="2353">
        <v>2665387</v>
      </c>
      <c r="AB10" s="2353">
        <v>2669838</v>
      </c>
      <c r="AC10" s="2353">
        <v>2603872</v>
      </c>
      <c r="AD10" s="2357">
        <v>2629855</v>
      </c>
      <c r="AE10" s="2357">
        <v>2692928</v>
      </c>
      <c r="AF10" s="2357">
        <v>2670541</v>
      </c>
      <c r="AG10" s="2357">
        <v>2658851</v>
      </c>
      <c r="AH10" s="2356">
        <v>2.4</v>
      </c>
      <c r="AI10" s="2356">
        <v>-0.8</v>
      </c>
      <c r="AJ10" s="2356">
        <v>-0.4</v>
      </c>
    </row>
    <row r="11" spans="1:36">
      <c r="A11" s="2079">
        <v>4</v>
      </c>
      <c r="B11" s="2345" t="s">
        <v>446</v>
      </c>
      <c r="C11" s="2347">
        <v>994875</v>
      </c>
      <c r="D11" s="2347">
        <v>1026170</v>
      </c>
      <c r="E11" s="2347">
        <v>1011982</v>
      </c>
      <c r="F11" s="2347">
        <v>1065241</v>
      </c>
      <c r="G11" s="2347">
        <v>1067459</v>
      </c>
      <c r="H11" s="2347">
        <v>1119763</v>
      </c>
      <c r="I11" s="2347">
        <v>1169297</v>
      </c>
      <c r="J11" s="2347">
        <v>1149380</v>
      </c>
      <c r="K11" s="2347">
        <v>1114850</v>
      </c>
      <c r="L11" s="2347">
        <v>1144873</v>
      </c>
      <c r="M11" s="2347">
        <v>1154821</v>
      </c>
      <c r="N11" s="2345">
        <v>1139753</v>
      </c>
      <c r="O11" s="2345">
        <v>1129022</v>
      </c>
      <c r="P11" s="2345">
        <v>1135851</v>
      </c>
      <c r="Q11" s="2345">
        <v>1139462</v>
      </c>
      <c r="R11" s="2345">
        <v>1163868</v>
      </c>
      <c r="S11" s="2353">
        <v>1152792</v>
      </c>
      <c r="T11" s="2353">
        <v>1137623</v>
      </c>
      <c r="U11" s="2353">
        <v>1120601</v>
      </c>
      <c r="V11" s="2353">
        <v>1047122</v>
      </c>
      <c r="W11" s="2353">
        <v>1084303</v>
      </c>
      <c r="X11" s="2353">
        <v>1048695</v>
      </c>
      <c r="Y11" s="2353">
        <v>1056185</v>
      </c>
      <c r="Z11" s="2353">
        <v>1072408</v>
      </c>
      <c r="AA11" s="2353">
        <v>1058142</v>
      </c>
      <c r="AB11" s="2353">
        <v>1039225</v>
      </c>
      <c r="AC11" s="2353">
        <v>1084236</v>
      </c>
      <c r="AD11" s="2357">
        <v>1149577</v>
      </c>
      <c r="AE11" s="2357">
        <v>1125577</v>
      </c>
      <c r="AF11" s="2357">
        <v>1086129</v>
      </c>
      <c r="AG11" s="2357">
        <v>1083077</v>
      </c>
      <c r="AH11" s="2356">
        <v>-2.1</v>
      </c>
      <c r="AI11" s="2356">
        <v>-3.5</v>
      </c>
      <c r="AJ11" s="2356">
        <v>-0.3</v>
      </c>
    </row>
    <row r="12" spans="1:36">
      <c r="A12" s="2079">
        <v>5</v>
      </c>
      <c r="B12" s="2345" t="s">
        <v>447</v>
      </c>
      <c r="C12" s="2347">
        <v>2517328</v>
      </c>
      <c r="D12" s="2347">
        <v>2586757</v>
      </c>
      <c r="E12" s="2347">
        <v>2642134</v>
      </c>
      <c r="F12" s="2347">
        <v>2615806</v>
      </c>
      <c r="G12" s="2347">
        <v>2557534</v>
      </c>
      <c r="H12" s="2347">
        <v>2633951</v>
      </c>
      <c r="I12" s="2347">
        <v>2705805</v>
      </c>
      <c r="J12" s="2347">
        <v>2659852</v>
      </c>
      <c r="K12" s="2347">
        <v>2558071</v>
      </c>
      <c r="L12" s="2347">
        <v>2463080</v>
      </c>
      <c r="M12" s="2347">
        <v>2504580</v>
      </c>
      <c r="N12" s="2345">
        <v>2427698</v>
      </c>
      <c r="O12" s="2345">
        <v>2393277</v>
      </c>
      <c r="P12" s="2345">
        <v>2424962</v>
      </c>
      <c r="Q12" s="2345">
        <v>2469002</v>
      </c>
      <c r="R12" s="2345">
        <v>2518709</v>
      </c>
      <c r="S12" s="2353">
        <v>2474343</v>
      </c>
      <c r="T12" s="2353">
        <v>2459354</v>
      </c>
      <c r="U12" s="2353">
        <v>2538356</v>
      </c>
      <c r="V12" s="2353">
        <v>2211467</v>
      </c>
      <c r="W12" s="2353">
        <v>2400294</v>
      </c>
      <c r="X12" s="2353">
        <v>2384995</v>
      </c>
      <c r="Y12" s="2353">
        <v>2364820</v>
      </c>
      <c r="Z12" s="2353">
        <v>2469847</v>
      </c>
      <c r="AA12" s="2353">
        <v>2483712</v>
      </c>
      <c r="AB12" s="2353">
        <v>2480253</v>
      </c>
      <c r="AC12" s="2353">
        <v>2525502</v>
      </c>
      <c r="AD12" s="2357">
        <v>2552704</v>
      </c>
      <c r="AE12" s="2357">
        <v>2555686</v>
      </c>
      <c r="AF12" s="2357">
        <v>2482250</v>
      </c>
      <c r="AG12" s="2357">
        <v>2469214</v>
      </c>
      <c r="AH12" s="2356">
        <v>0.1</v>
      </c>
      <c r="AI12" s="2356">
        <v>-2.9</v>
      </c>
      <c r="AJ12" s="2356">
        <v>-0.5</v>
      </c>
    </row>
    <row r="13" spans="1:36">
      <c r="A13" s="2079">
        <v>6</v>
      </c>
      <c r="B13" s="2345" t="s">
        <v>448</v>
      </c>
      <c r="C13" s="2347">
        <v>891486</v>
      </c>
      <c r="D13" s="2347">
        <v>944131</v>
      </c>
      <c r="E13" s="2347">
        <v>926151</v>
      </c>
      <c r="F13" s="2347">
        <v>983577</v>
      </c>
      <c r="G13" s="2347">
        <v>997879</v>
      </c>
      <c r="H13" s="2347">
        <v>1068513</v>
      </c>
      <c r="I13" s="2347">
        <v>1080117</v>
      </c>
      <c r="J13" s="2347">
        <v>1055069</v>
      </c>
      <c r="K13" s="2347">
        <v>1037989</v>
      </c>
      <c r="L13" s="2347">
        <v>1067910</v>
      </c>
      <c r="M13" s="2347">
        <v>1070674</v>
      </c>
      <c r="N13" s="2345">
        <v>997082</v>
      </c>
      <c r="O13" s="2345">
        <v>1003921</v>
      </c>
      <c r="P13" s="2345">
        <v>986449</v>
      </c>
      <c r="Q13" s="2345">
        <v>978114</v>
      </c>
      <c r="R13" s="2345">
        <v>975112</v>
      </c>
      <c r="S13" s="2353">
        <v>957085</v>
      </c>
      <c r="T13" s="2353">
        <v>948391</v>
      </c>
      <c r="U13" s="2353">
        <v>914161</v>
      </c>
      <c r="V13" s="2353">
        <v>861645</v>
      </c>
      <c r="W13" s="2353">
        <v>908836</v>
      </c>
      <c r="X13" s="2353">
        <v>915483</v>
      </c>
      <c r="Y13" s="2353">
        <v>935000</v>
      </c>
      <c r="Z13" s="2353">
        <v>917453</v>
      </c>
      <c r="AA13" s="2353">
        <v>935735</v>
      </c>
      <c r="AB13" s="2353">
        <v>944550</v>
      </c>
      <c r="AC13" s="2353">
        <v>954268</v>
      </c>
      <c r="AD13" s="2357">
        <v>1004228</v>
      </c>
      <c r="AE13" s="2357">
        <v>986030</v>
      </c>
      <c r="AF13" s="2357">
        <v>952735</v>
      </c>
      <c r="AG13" s="2357">
        <v>942177</v>
      </c>
      <c r="AH13" s="2356">
        <v>-1.8</v>
      </c>
      <c r="AI13" s="2356">
        <v>-3.4</v>
      </c>
      <c r="AJ13" s="2356">
        <v>-1.1000000000000001</v>
      </c>
    </row>
    <row r="14" spans="1:36">
      <c r="A14" s="2079">
        <v>7</v>
      </c>
      <c r="B14" s="2345" t="s">
        <v>449</v>
      </c>
      <c r="C14" s="2347">
        <v>581752</v>
      </c>
      <c r="D14" s="2347">
        <v>592994</v>
      </c>
      <c r="E14" s="2347">
        <v>608019</v>
      </c>
      <c r="F14" s="2347">
        <v>644647</v>
      </c>
      <c r="G14" s="2347">
        <v>626392</v>
      </c>
      <c r="H14" s="2347">
        <v>660159</v>
      </c>
      <c r="I14" s="2347">
        <v>691636</v>
      </c>
      <c r="J14" s="2347">
        <v>703527</v>
      </c>
      <c r="K14" s="2347">
        <v>699310</v>
      </c>
      <c r="L14" s="2347">
        <v>697424</v>
      </c>
      <c r="M14" s="2347">
        <v>703303</v>
      </c>
      <c r="N14" s="2345">
        <v>674476</v>
      </c>
      <c r="O14" s="2345">
        <v>706258</v>
      </c>
      <c r="P14" s="2345">
        <v>679093</v>
      </c>
      <c r="Q14" s="2345">
        <v>673617</v>
      </c>
      <c r="R14" s="2345">
        <v>666460</v>
      </c>
      <c r="S14" s="2353">
        <v>614348</v>
      </c>
      <c r="T14" s="2353">
        <v>611039</v>
      </c>
      <c r="U14" s="2353">
        <v>575287</v>
      </c>
      <c r="V14" s="2353">
        <v>548703</v>
      </c>
      <c r="W14" s="2353">
        <v>555843</v>
      </c>
      <c r="X14" s="2353">
        <v>558312</v>
      </c>
      <c r="Y14" s="2353">
        <v>567619</v>
      </c>
      <c r="Z14" s="2353">
        <v>583926</v>
      </c>
      <c r="AA14" s="2353">
        <v>589129</v>
      </c>
      <c r="AB14" s="2353">
        <v>602813</v>
      </c>
      <c r="AC14" s="2353">
        <v>596929</v>
      </c>
      <c r="AD14" s="2357">
        <v>618370</v>
      </c>
      <c r="AE14" s="2357">
        <v>613165</v>
      </c>
      <c r="AF14" s="2357">
        <v>618319</v>
      </c>
      <c r="AG14" s="2357">
        <v>615028</v>
      </c>
      <c r="AH14" s="2356">
        <v>-0.8</v>
      </c>
      <c r="AI14" s="2356">
        <v>0.8</v>
      </c>
      <c r="AJ14" s="2356">
        <v>-0.5</v>
      </c>
    </row>
    <row r="15" spans="1:36">
      <c r="A15" s="2079">
        <v>8</v>
      </c>
      <c r="B15" s="2345" t="s">
        <v>450</v>
      </c>
      <c r="C15" s="2347">
        <v>327297</v>
      </c>
      <c r="D15" s="2347">
        <v>341159</v>
      </c>
      <c r="E15" s="2347">
        <v>357195</v>
      </c>
      <c r="F15" s="2347">
        <v>369258</v>
      </c>
      <c r="G15" s="2347">
        <v>387328</v>
      </c>
      <c r="H15" s="2347">
        <v>407762</v>
      </c>
      <c r="I15" s="2347">
        <v>407629</v>
      </c>
      <c r="J15" s="2347">
        <v>378945</v>
      </c>
      <c r="K15" s="2347">
        <v>376194</v>
      </c>
      <c r="L15" s="2347">
        <v>359657</v>
      </c>
      <c r="M15" s="2347">
        <v>378601</v>
      </c>
      <c r="N15" s="2345">
        <v>380068</v>
      </c>
      <c r="O15" s="2345">
        <v>406849</v>
      </c>
      <c r="P15" s="2345">
        <v>399915</v>
      </c>
      <c r="Q15" s="2345">
        <v>391734</v>
      </c>
      <c r="R15" s="2345">
        <v>395727</v>
      </c>
      <c r="S15" s="2353">
        <v>382633</v>
      </c>
      <c r="T15" s="2353">
        <v>385444</v>
      </c>
      <c r="U15" s="2353">
        <v>354586</v>
      </c>
      <c r="V15" s="2353">
        <v>330015</v>
      </c>
      <c r="W15" s="2353">
        <v>341956</v>
      </c>
      <c r="X15" s="2353">
        <v>337217</v>
      </c>
      <c r="Y15" s="2353">
        <v>277011</v>
      </c>
      <c r="Z15" s="2353">
        <v>364135</v>
      </c>
      <c r="AA15" s="2353">
        <v>352963</v>
      </c>
      <c r="AB15" s="2353">
        <v>365138</v>
      </c>
      <c r="AC15" s="2353">
        <v>369634</v>
      </c>
      <c r="AD15" s="2357">
        <v>379910</v>
      </c>
      <c r="AE15" s="2357">
        <v>371031</v>
      </c>
      <c r="AF15" s="2357">
        <v>366503</v>
      </c>
      <c r="AG15" s="2357">
        <v>364174</v>
      </c>
      <c r="AH15" s="2356">
        <v>-2.2999999999999998</v>
      </c>
      <c r="AI15" s="2356">
        <v>-1.2</v>
      </c>
      <c r="AJ15" s="2356">
        <v>-0.6</v>
      </c>
    </row>
    <row r="16" spans="1:36">
      <c r="A16" s="2079">
        <v>9</v>
      </c>
      <c r="B16" s="2345" t="s">
        <v>451</v>
      </c>
      <c r="C16" s="2347">
        <v>496450</v>
      </c>
      <c r="D16" s="2347">
        <v>512837</v>
      </c>
      <c r="E16" s="2347">
        <v>514178</v>
      </c>
      <c r="F16" s="2347">
        <v>544743</v>
      </c>
      <c r="G16" s="2347">
        <v>542845</v>
      </c>
      <c r="H16" s="2347">
        <v>556999</v>
      </c>
      <c r="I16" s="2347">
        <v>566536</v>
      </c>
      <c r="J16" s="2347">
        <v>585191</v>
      </c>
      <c r="K16" s="2347">
        <v>556201</v>
      </c>
      <c r="L16" s="2347">
        <v>548284</v>
      </c>
      <c r="M16" s="2347">
        <v>550004</v>
      </c>
      <c r="N16" s="2345">
        <v>535102</v>
      </c>
      <c r="O16" s="2345">
        <v>564930</v>
      </c>
      <c r="P16" s="2345">
        <v>534267</v>
      </c>
      <c r="Q16" s="2345">
        <v>523271</v>
      </c>
      <c r="R16" s="2345">
        <v>515691</v>
      </c>
      <c r="S16" s="2353">
        <v>484365</v>
      </c>
      <c r="T16" s="2353">
        <v>471525</v>
      </c>
      <c r="U16" s="2353">
        <v>448828</v>
      </c>
      <c r="V16" s="2353">
        <v>430858</v>
      </c>
      <c r="W16" s="2353">
        <v>444041</v>
      </c>
      <c r="X16" s="2353">
        <v>428974</v>
      </c>
      <c r="Y16" s="2353">
        <v>429688</v>
      </c>
      <c r="Z16" s="2353">
        <v>433013</v>
      </c>
      <c r="AA16" s="2353">
        <v>426976</v>
      </c>
      <c r="AB16" s="2353">
        <v>431777</v>
      </c>
      <c r="AC16" s="2353">
        <v>430003</v>
      </c>
      <c r="AD16" s="2357">
        <v>433847</v>
      </c>
      <c r="AE16" s="2357">
        <v>434367</v>
      </c>
      <c r="AF16" s="2357">
        <v>442815</v>
      </c>
      <c r="AG16" s="2357">
        <v>436165</v>
      </c>
      <c r="AH16" s="2356">
        <v>0.1</v>
      </c>
      <c r="AI16" s="2356">
        <v>1.9</v>
      </c>
      <c r="AJ16" s="2356">
        <v>-1.5</v>
      </c>
    </row>
    <row r="17" spans="1:36">
      <c r="A17" s="2077"/>
      <c r="B17" s="2078"/>
      <c r="C17" s="2347" t="s">
        <v>670</v>
      </c>
      <c r="D17" s="2347" t="s">
        <v>670</v>
      </c>
      <c r="E17" s="2347" t="s">
        <v>670</v>
      </c>
      <c r="F17" s="2347" t="s">
        <v>670</v>
      </c>
      <c r="G17" s="2347" t="s">
        <v>670</v>
      </c>
      <c r="H17" s="2347" t="s">
        <v>1935</v>
      </c>
      <c r="I17" s="2347" t="s">
        <v>670</v>
      </c>
      <c r="J17" s="2347" t="s">
        <v>670</v>
      </c>
      <c r="K17" s="2347" t="s">
        <v>670</v>
      </c>
      <c r="L17" s="2347" t="s">
        <v>670</v>
      </c>
      <c r="M17" s="2347" t="s">
        <v>670</v>
      </c>
      <c r="N17" s="2345"/>
      <c r="O17" s="2345"/>
      <c r="P17" s="2345"/>
      <c r="Q17" s="2345"/>
      <c r="R17" s="2345"/>
      <c r="S17" s="2353"/>
      <c r="T17" s="2353"/>
      <c r="U17" s="2353"/>
      <c r="V17" s="2353"/>
      <c r="W17" s="2353"/>
      <c r="X17" s="2353"/>
      <c r="Y17" s="2353"/>
      <c r="Z17" s="2353"/>
      <c r="AA17" s="2353"/>
      <c r="AB17" s="2353"/>
      <c r="AC17" s="2353"/>
      <c r="AD17" s="2277"/>
      <c r="AE17" s="2277"/>
      <c r="AF17" s="2277"/>
      <c r="AG17" s="2277"/>
      <c r="AH17" s="2356" t="s">
        <v>670</v>
      </c>
      <c r="AI17" s="2356"/>
      <c r="AJ17" s="2356"/>
    </row>
    <row r="18" spans="1:36">
      <c r="A18" s="2080">
        <v>100</v>
      </c>
      <c r="B18" s="2078" t="s">
        <v>442</v>
      </c>
      <c r="C18" s="2347">
        <v>6351099</v>
      </c>
      <c r="D18" s="2347">
        <v>6480473</v>
      </c>
      <c r="E18" s="2347">
        <v>6588232</v>
      </c>
      <c r="F18" s="2347">
        <v>6740215</v>
      </c>
      <c r="G18" s="2347">
        <v>6556000</v>
      </c>
      <c r="H18" s="2347">
        <v>6895187</v>
      </c>
      <c r="I18" s="2347">
        <v>7126232</v>
      </c>
      <c r="J18" s="2347">
        <v>6857399</v>
      </c>
      <c r="K18" s="2347">
        <v>6666706</v>
      </c>
      <c r="L18" s="2347">
        <v>6618114</v>
      </c>
      <c r="M18" s="2347">
        <v>6699488</v>
      </c>
      <c r="N18" s="2345">
        <v>6558112</v>
      </c>
      <c r="O18" s="2345">
        <v>5902716</v>
      </c>
      <c r="P18" s="2345">
        <v>5981080</v>
      </c>
      <c r="Q18" s="2345">
        <v>6027118</v>
      </c>
      <c r="R18" s="2345">
        <v>6154327</v>
      </c>
      <c r="S18" s="2353">
        <v>6140051</v>
      </c>
      <c r="T18" s="2353">
        <v>6193117</v>
      </c>
      <c r="U18" s="2353">
        <v>6087468</v>
      </c>
      <c r="V18" s="2353">
        <v>5951500</v>
      </c>
      <c r="W18" s="2353">
        <v>6312341</v>
      </c>
      <c r="X18" s="2353">
        <v>6375531</v>
      </c>
      <c r="Y18" s="2353">
        <v>6352812</v>
      </c>
      <c r="Z18" s="2353">
        <v>6365551</v>
      </c>
      <c r="AA18" s="2353">
        <v>6474284</v>
      </c>
      <c r="AB18" s="2353">
        <v>6557895</v>
      </c>
      <c r="AC18" s="2353">
        <v>6546346</v>
      </c>
      <c r="AD18" s="2353">
        <v>6667893</v>
      </c>
      <c r="AE18" s="2353">
        <v>6696768</v>
      </c>
      <c r="AF18" s="2357">
        <v>6758684</v>
      </c>
      <c r="AG18" s="2357">
        <v>6935907</v>
      </c>
      <c r="AH18" s="2356">
        <v>0.4</v>
      </c>
      <c r="AI18" s="2356">
        <v>0.9</v>
      </c>
      <c r="AJ18" s="2356">
        <v>2.6</v>
      </c>
    </row>
    <row r="19" spans="1:36">
      <c r="A19" s="2077">
        <v>1</v>
      </c>
      <c r="B19" s="2081" t="s">
        <v>1916</v>
      </c>
      <c r="C19" s="2347">
        <v>3295493</v>
      </c>
      <c r="D19" s="2347">
        <v>3244932</v>
      </c>
      <c r="E19" s="2347">
        <v>3218925</v>
      </c>
      <c r="F19" s="2347">
        <v>3179225</v>
      </c>
      <c r="G19" s="2347">
        <v>3117638</v>
      </c>
      <c r="H19" s="2347">
        <v>3407337</v>
      </c>
      <c r="I19" s="2347">
        <v>3432588</v>
      </c>
      <c r="J19" s="2347">
        <v>3244686</v>
      </c>
      <c r="K19" s="2347">
        <v>2966663</v>
      </c>
      <c r="L19" s="2347">
        <v>2830471</v>
      </c>
      <c r="M19" s="2347">
        <v>2924190</v>
      </c>
      <c r="N19" s="2345">
        <v>2889916</v>
      </c>
      <c r="O19" s="2345">
        <v>2822870</v>
      </c>
      <c r="P19" s="2345">
        <v>2845675</v>
      </c>
      <c r="Q19" s="2345">
        <v>2884172</v>
      </c>
      <c r="R19" s="2345">
        <v>2998222</v>
      </c>
      <c r="S19" s="2358">
        <v>3020915</v>
      </c>
      <c r="T19" s="2358">
        <v>3064883</v>
      </c>
      <c r="U19" s="2358">
        <v>2955902</v>
      </c>
      <c r="V19" s="2358">
        <v>2787946</v>
      </c>
      <c r="W19" s="2358">
        <v>3063418</v>
      </c>
      <c r="X19" s="2358">
        <v>3096920</v>
      </c>
      <c r="Y19" s="2358">
        <v>3061852</v>
      </c>
      <c r="Z19" s="2358">
        <v>3133813</v>
      </c>
      <c r="AA19" s="2358">
        <v>3124665</v>
      </c>
      <c r="AB19" s="2358">
        <v>3229164</v>
      </c>
      <c r="AC19" s="2358">
        <v>3247338</v>
      </c>
      <c r="AD19" s="2358">
        <v>3359215</v>
      </c>
      <c r="AE19" s="2358">
        <v>3331823</v>
      </c>
      <c r="AF19" s="2358">
        <v>3480882</v>
      </c>
      <c r="AG19" s="2358">
        <v>3444885</v>
      </c>
      <c r="AH19" s="2356">
        <v>-0.8</v>
      </c>
      <c r="AI19" s="2356">
        <v>4.5</v>
      </c>
      <c r="AJ19" s="2356">
        <v>-1</v>
      </c>
    </row>
    <row r="20" spans="1:36">
      <c r="A20" s="2080">
        <v>202</v>
      </c>
      <c r="B20" s="2079" t="s">
        <v>452</v>
      </c>
      <c r="C20" s="2347">
        <v>1971824</v>
      </c>
      <c r="D20" s="2347">
        <v>1957741</v>
      </c>
      <c r="E20" s="2347">
        <v>1950802</v>
      </c>
      <c r="F20" s="2347">
        <v>1948803</v>
      </c>
      <c r="G20" s="2347">
        <v>1912004</v>
      </c>
      <c r="H20" s="2347">
        <v>1967884</v>
      </c>
      <c r="I20" s="2347">
        <v>1963997</v>
      </c>
      <c r="J20" s="2347">
        <v>1871644</v>
      </c>
      <c r="K20" s="2347">
        <v>1684113</v>
      </c>
      <c r="L20" s="2347">
        <v>1585266</v>
      </c>
      <c r="M20" s="2347">
        <v>1653828</v>
      </c>
      <c r="N20" s="2345">
        <v>1616946</v>
      </c>
      <c r="O20" s="2345">
        <v>1497381</v>
      </c>
      <c r="P20" s="2345">
        <v>1495733</v>
      </c>
      <c r="Q20" s="2345">
        <v>1544484</v>
      </c>
      <c r="R20" s="2345">
        <v>1646820</v>
      </c>
      <c r="S20" s="2353">
        <v>1703260</v>
      </c>
      <c r="T20" s="2353">
        <v>1727780</v>
      </c>
      <c r="U20" s="2353">
        <v>1629762</v>
      </c>
      <c r="V20" s="2353">
        <v>1512357</v>
      </c>
      <c r="W20" s="2353">
        <v>1701703</v>
      </c>
      <c r="X20" s="2353">
        <v>1678748</v>
      </c>
      <c r="Y20" s="2353">
        <v>1652441</v>
      </c>
      <c r="Z20" s="2353">
        <v>1677107</v>
      </c>
      <c r="AA20" s="2353">
        <v>1697995</v>
      </c>
      <c r="AB20" s="2353">
        <v>1732435</v>
      </c>
      <c r="AC20" s="2353">
        <v>1763280</v>
      </c>
      <c r="AD20" s="2353">
        <v>1828663</v>
      </c>
      <c r="AE20" s="2353">
        <v>1802161</v>
      </c>
      <c r="AF20" s="2357">
        <v>1834591</v>
      </c>
      <c r="AG20" s="2357">
        <v>1817598</v>
      </c>
      <c r="AH20" s="2356">
        <v>-1.4</v>
      </c>
      <c r="AI20" s="2356">
        <v>1.8</v>
      </c>
      <c r="AJ20" s="2356">
        <v>-0.9</v>
      </c>
    </row>
    <row r="21" spans="1:36">
      <c r="A21" s="2080">
        <v>204</v>
      </c>
      <c r="B21" s="2079" t="s">
        <v>453</v>
      </c>
      <c r="C21" s="2347">
        <v>1133439</v>
      </c>
      <c r="D21" s="2347">
        <v>1109619</v>
      </c>
      <c r="E21" s="2347">
        <v>1103731</v>
      </c>
      <c r="F21" s="2347">
        <v>1066035</v>
      </c>
      <c r="G21" s="2347">
        <v>1044830</v>
      </c>
      <c r="H21" s="2347">
        <v>1238151</v>
      </c>
      <c r="I21" s="2347">
        <v>1262293</v>
      </c>
      <c r="J21" s="2347">
        <v>1190414</v>
      </c>
      <c r="K21" s="2347">
        <v>1097209</v>
      </c>
      <c r="L21" s="2347">
        <v>1067346</v>
      </c>
      <c r="M21" s="2347">
        <v>1077867</v>
      </c>
      <c r="N21" s="2345">
        <v>1077547</v>
      </c>
      <c r="O21" s="2345">
        <v>1135299</v>
      </c>
      <c r="P21" s="2345">
        <v>1158406</v>
      </c>
      <c r="Q21" s="2345">
        <v>1142166</v>
      </c>
      <c r="R21" s="2345">
        <v>1153025</v>
      </c>
      <c r="S21" s="2353">
        <v>1126373</v>
      </c>
      <c r="T21" s="2353">
        <v>1144902</v>
      </c>
      <c r="U21" s="2353">
        <v>1139110</v>
      </c>
      <c r="V21" s="2353">
        <v>1088157</v>
      </c>
      <c r="W21" s="2353">
        <v>1160460</v>
      </c>
      <c r="X21" s="2353">
        <v>1220861</v>
      </c>
      <c r="Y21" s="2353">
        <v>1212538</v>
      </c>
      <c r="Z21" s="2353">
        <v>1245093</v>
      </c>
      <c r="AA21" s="2353">
        <v>1228973</v>
      </c>
      <c r="AB21" s="2353">
        <v>1279595</v>
      </c>
      <c r="AC21" s="2353">
        <v>1278565</v>
      </c>
      <c r="AD21" s="2353">
        <v>1318186</v>
      </c>
      <c r="AE21" s="2353">
        <v>1327785</v>
      </c>
      <c r="AF21" s="2357">
        <v>1398770</v>
      </c>
      <c r="AG21" s="2357">
        <v>1380624</v>
      </c>
      <c r="AH21" s="2356">
        <v>0.7</v>
      </c>
      <c r="AI21" s="2356">
        <v>5.3</v>
      </c>
      <c r="AJ21" s="2356">
        <v>-1.3</v>
      </c>
    </row>
    <row r="22" spans="1:36">
      <c r="A22" s="2080">
        <v>206</v>
      </c>
      <c r="B22" s="2079" t="s">
        <v>454</v>
      </c>
      <c r="C22" s="2347">
        <v>190230</v>
      </c>
      <c r="D22" s="2347">
        <v>177572</v>
      </c>
      <c r="E22" s="2347">
        <v>164392</v>
      </c>
      <c r="F22" s="2347">
        <v>164387</v>
      </c>
      <c r="G22" s="2347">
        <v>160804</v>
      </c>
      <c r="H22" s="2347">
        <v>201302</v>
      </c>
      <c r="I22" s="2347">
        <v>206298</v>
      </c>
      <c r="J22" s="2347">
        <v>182628</v>
      </c>
      <c r="K22" s="2347">
        <v>185341</v>
      </c>
      <c r="L22" s="2347">
        <v>177859</v>
      </c>
      <c r="M22" s="2347">
        <v>192495</v>
      </c>
      <c r="N22" s="2345">
        <v>195423</v>
      </c>
      <c r="O22" s="2345">
        <v>190190</v>
      </c>
      <c r="P22" s="2345">
        <v>191536</v>
      </c>
      <c r="Q22" s="2345">
        <v>197522</v>
      </c>
      <c r="R22" s="2345">
        <v>198377</v>
      </c>
      <c r="S22" s="2353">
        <v>191282</v>
      </c>
      <c r="T22" s="2353">
        <v>192201</v>
      </c>
      <c r="U22" s="2353">
        <v>187030</v>
      </c>
      <c r="V22" s="2353">
        <v>187432</v>
      </c>
      <c r="W22" s="2353">
        <v>201255</v>
      </c>
      <c r="X22" s="2353">
        <v>197311</v>
      </c>
      <c r="Y22" s="2353">
        <v>196873</v>
      </c>
      <c r="Z22" s="2353">
        <v>211613</v>
      </c>
      <c r="AA22" s="2353">
        <v>197697</v>
      </c>
      <c r="AB22" s="2353">
        <v>217134</v>
      </c>
      <c r="AC22" s="2353">
        <v>205493</v>
      </c>
      <c r="AD22" s="2353">
        <v>212366</v>
      </c>
      <c r="AE22" s="2353">
        <v>201877</v>
      </c>
      <c r="AF22" s="2357">
        <v>247521</v>
      </c>
      <c r="AG22" s="2357">
        <v>246663</v>
      </c>
      <c r="AH22" s="2356">
        <v>-4.9000000000000004</v>
      </c>
      <c r="AI22" s="2356">
        <v>22.6</v>
      </c>
      <c r="AJ22" s="2356">
        <v>-0.3</v>
      </c>
    </row>
    <row r="23" spans="1:36">
      <c r="A23" s="2077">
        <v>2</v>
      </c>
      <c r="B23" s="2081" t="s">
        <v>1917</v>
      </c>
      <c r="C23" s="2347">
        <v>1662695</v>
      </c>
      <c r="D23" s="2347">
        <v>1683738</v>
      </c>
      <c r="E23" s="2347">
        <v>1689608</v>
      </c>
      <c r="F23" s="2347">
        <v>1726523</v>
      </c>
      <c r="G23" s="2347">
        <v>1640145</v>
      </c>
      <c r="H23" s="2347">
        <v>1810672</v>
      </c>
      <c r="I23" s="2347">
        <v>1840292</v>
      </c>
      <c r="J23" s="2347">
        <v>1859389</v>
      </c>
      <c r="K23" s="2347">
        <v>1815299</v>
      </c>
      <c r="L23" s="2347">
        <v>1761879</v>
      </c>
      <c r="M23" s="2347">
        <v>1797958</v>
      </c>
      <c r="N23" s="2345">
        <v>1752987</v>
      </c>
      <c r="O23" s="2345">
        <v>1712911</v>
      </c>
      <c r="P23" s="2345">
        <v>1749188</v>
      </c>
      <c r="Q23" s="2345">
        <v>1784065</v>
      </c>
      <c r="R23" s="2345">
        <v>1858810</v>
      </c>
      <c r="S23" s="2358">
        <v>1834989</v>
      </c>
      <c r="T23" s="2358">
        <v>1834907</v>
      </c>
      <c r="U23" s="2358">
        <v>1756243</v>
      </c>
      <c r="V23" s="2358">
        <v>1664436</v>
      </c>
      <c r="W23" s="2358">
        <v>1752729</v>
      </c>
      <c r="X23" s="2358">
        <v>1804801</v>
      </c>
      <c r="Y23" s="2358">
        <v>1860635</v>
      </c>
      <c r="Z23" s="2358">
        <v>1863921</v>
      </c>
      <c r="AA23" s="2358">
        <v>1842221</v>
      </c>
      <c r="AB23" s="2358">
        <v>1853060</v>
      </c>
      <c r="AC23" s="2358">
        <v>1941915</v>
      </c>
      <c r="AD23" s="2358">
        <v>1943966</v>
      </c>
      <c r="AE23" s="2358">
        <v>1968959</v>
      </c>
      <c r="AF23" s="2358">
        <v>2046848</v>
      </c>
      <c r="AG23" s="2358">
        <v>2026348</v>
      </c>
      <c r="AH23" s="2356">
        <v>1.3</v>
      </c>
      <c r="AI23" s="2356">
        <v>4</v>
      </c>
      <c r="AJ23" s="2356">
        <v>-1</v>
      </c>
    </row>
    <row r="24" spans="1:36">
      <c r="A24" s="2080">
        <v>207</v>
      </c>
      <c r="B24" s="2079" t="s">
        <v>455</v>
      </c>
      <c r="C24" s="2347">
        <v>662455</v>
      </c>
      <c r="D24" s="2347">
        <v>672247</v>
      </c>
      <c r="E24" s="2347">
        <v>656543</v>
      </c>
      <c r="F24" s="2347">
        <v>650912</v>
      </c>
      <c r="G24" s="2347">
        <v>600576</v>
      </c>
      <c r="H24" s="2347">
        <v>653436</v>
      </c>
      <c r="I24" s="2347">
        <v>660842</v>
      </c>
      <c r="J24" s="2347">
        <v>638456</v>
      </c>
      <c r="K24" s="2347">
        <v>612247</v>
      </c>
      <c r="L24" s="2347">
        <v>584072</v>
      </c>
      <c r="M24" s="2347">
        <v>589715</v>
      </c>
      <c r="N24" s="2345">
        <v>580121</v>
      </c>
      <c r="O24" s="2345">
        <v>541843</v>
      </c>
      <c r="P24" s="2345">
        <v>555177</v>
      </c>
      <c r="Q24" s="2345">
        <v>592571</v>
      </c>
      <c r="R24" s="2345">
        <v>646968</v>
      </c>
      <c r="S24" s="2353">
        <v>638590</v>
      </c>
      <c r="T24" s="2353">
        <v>642059</v>
      </c>
      <c r="U24" s="2353">
        <v>591476</v>
      </c>
      <c r="V24" s="2353">
        <v>532339</v>
      </c>
      <c r="W24" s="2353">
        <v>574779</v>
      </c>
      <c r="X24" s="2353">
        <v>598674</v>
      </c>
      <c r="Y24" s="2353">
        <v>608547</v>
      </c>
      <c r="Z24" s="2353">
        <v>627743</v>
      </c>
      <c r="AA24" s="2353">
        <v>626485</v>
      </c>
      <c r="AB24" s="2353">
        <v>615512</v>
      </c>
      <c r="AC24" s="2353">
        <v>646110</v>
      </c>
      <c r="AD24" s="2353">
        <v>637899</v>
      </c>
      <c r="AE24" s="2353">
        <v>644438</v>
      </c>
      <c r="AF24" s="2357">
        <v>634123</v>
      </c>
      <c r="AG24" s="2357">
        <v>633343</v>
      </c>
      <c r="AH24" s="2356">
        <v>1</v>
      </c>
      <c r="AI24" s="2356">
        <v>-1.6</v>
      </c>
      <c r="AJ24" s="2356">
        <v>-0.1</v>
      </c>
    </row>
    <row r="25" spans="1:36">
      <c r="A25" s="2080">
        <v>214</v>
      </c>
      <c r="B25" s="2079" t="s">
        <v>456</v>
      </c>
      <c r="C25" s="2347">
        <v>465334</v>
      </c>
      <c r="D25" s="2347">
        <v>427510</v>
      </c>
      <c r="E25" s="2347">
        <v>420818</v>
      </c>
      <c r="F25" s="2347">
        <v>452687</v>
      </c>
      <c r="G25" s="2347">
        <v>418694</v>
      </c>
      <c r="H25" s="2347">
        <v>486659</v>
      </c>
      <c r="I25" s="2347">
        <v>484561</v>
      </c>
      <c r="J25" s="2347">
        <v>471504</v>
      </c>
      <c r="K25" s="2347">
        <v>452575</v>
      </c>
      <c r="L25" s="2347">
        <v>458867</v>
      </c>
      <c r="M25" s="2347">
        <v>457351</v>
      </c>
      <c r="N25" s="2345">
        <v>437879</v>
      </c>
      <c r="O25" s="2345">
        <v>424120</v>
      </c>
      <c r="P25" s="2345">
        <v>443702</v>
      </c>
      <c r="Q25" s="2345">
        <v>442046</v>
      </c>
      <c r="R25" s="2345">
        <v>447748</v>
      </c>
      <c r="S25" s="2353">
        <v>450267</v>
      </c>
      <c r="T25" s="2353">
        <v>432809</v>
      </c>
      <c r="U25" s="2353">
        <v>424087</v>
      </c>
      <c r="V25" s="2353">
        <v>430230</v>
      </c>
      <c r="W25" s="2353">
        <v>428095</v>
      </c>
      <c r="X25" s="2353">
        <v>426300</v>
      </c>
      <c r="Y25" s="2353">
        <v>426682</v>
      </c>
      <c r="Z25" s="2353">
        <v>443082</v>
      </c>
      <c r="AA25" s="2353">
        <v>442565</v>
      </c>
      <c r="AB25" s="2353">
        <v>450800</v>
      </c>
      <c r="AC25" s="2353">
        <v>453982</v>
      </c>
      <c r="AD25" s="2353">
        <v>464399</v>
      </c>
      <c r="AE25" s="2353">
        <v>471778</v>
      </c>
      <c r="AF25" s="2357">
        <v>511280</v>
      </c>
      <c r="AG25" s="2357">
        <v>505487</v>
      </c>
      <c r="AH25" s="2356">
        <v>1.6</v>
      </c>
      <c r="AI25" s="2356">
        <v>8.4</v>
      </c>
      <c r="AJ25" s="2356">
        <v>-1.1000000000000001</v>
      </c>
    </row>
    <row r="26" spans="1:36">
      <c r="A26" s="2080">
        <v>217</v>
      </c>
      <c r="B26" s="2079" t="s">
        <v>457</v>
      </c>
      <c r="C26" s="2347">
        <v>257275</v>
      </c>
      <c r="D26" s="2347">
        <v>266327</v>
      </c>
      <c r="E26" s="2347">
        <v>279555</v>
      </c>
      <c r="F26" s="2347">
        <v>276621</v>
      </c>
      <c r="G26" s="2347">
        <v>270300</v>
      </c>
      <c r="H26" s="2347">
        <v>297757</v>
      </c>
      <c r="I26" s="2347">
        <v>304689</v>
      </c>
      <c r="J26" s="2347">
        <v>323448</v>
      </c>
      <c r="K26" s="2347">
        <v>314158</v>
      </c>
      <c r="L26" s="2347">
        <v>298653</v>
      </c>
      <c r="M26" s="2347">
        <v>310804</v>
      </c>
      <c r="N26" s="2345">
        <v>321235</v>
      </c>
      <c r="O26" s="2345">
        <v>312394</v>
      </c>
      <c r="P26" s="2345">
        <v>313936</v>
      </c>
      <c r="Q26" s="2345">
        <v>311228</v>
      </c>
      <c r="R26" s="2345">
        <v>318156</v>
      </c>
      <c r="S26" s="2353">
        <v>297182</v>
      </c>
      <c r="T26" s="2353">
        <v>302287</v>
      </c>
      <c r="U26" s="2353">
        <v>289848</v>
      </c>
      <c r="V26" s="2353">
        <v>282398</v>
      </c>
      <c r="W26" s="2353">
        <v>296458</v>
      </c>
      <c r="X26" s="2353">
        <v>302446</v>
      </c>
      <c r="Y26" s="2353">
        <v>314533</v>
      </c>
      <c r="Z26" s="2353">
        <v>311858</v>
      </c>
      <c r="AA26" s="2353">
        <v>315454</v>
      </c>
      <c r="AB26" s="2353">
        <v>309899</v>
      </c>
      <c r="AC26" s="2353">
        <v>316281</v>
      </c>
      <c r="AD26" s="2353">
        <v>324966</v>
      </c>
      <c r="AE26" s="2353">
        <v>334488</v>
      </c>
      <c r="AF26" s="2357">
        <v>346205</v>
      </c>
      <c r="AG26" s="2357">
        <v>342195</v>
      </c>
      <c r="AH26" s="2356">
        <v>2.9</v>
      </c>
      <c r="AI26" s="2356">
        <v>3.5</v>
      </c>
      <c r="AJ26" s="2356">
        <v>-1.2</v>
      </c>
    </row>
    <row r="27" spans="1:36">
      <c r="A27" s="2080">
        <v>219</v>
      </c>
      <c r="B27" s="2079" t="s">
        <v>458</v>
      </c>
      <c r="C27" s="2347">
        <v>233588</v>
      </c>
      <c r="D27" s="2347">
        <v>273159</v>
      </c>
      <c r="E27" s="2347">
        <v>286550</v>
      </c>
      <c r="F27" s="2347">
        <v>299928</v>
      </c>
      <c r="G27" s="2347">
        <v>299313</v>
      </c>
      <c r="H27" s="2347">
        <v>322101</v>
      </c>
      <c r="I27" s="2347">
        <v>339298</v>
      </c>
      <c r="J27" s="2347">
        <v>363619</v>
      </c>
      <c r="K27" s="2347">
        <v>376858</v>
      </c>
      <c r="L27" s="2347">
        <v>362749</v>
      </c>
      <c r="M27" s="2347">
        <v>377344</v>
      </c>
      <c r="N27" s="2345">
        <v>357439</v>
      </c>
      <c r="O27" s="2345">
        <v>377236</v>
      </c>
      <c r="P27" s="2345">
        <v>375499</v>
      </c>
      <c r="Q27" s="2345">
        <v>383993</v>
      </c>
      <c r="R27" s="2345">
        <v>385525</v>
      </c>
      <c r="S27" s="2353">
        <v>386777</v>
      </c>
      <c r="T27" s="2353">
        <v>399048</v>
      </c>
      <c r="U27" s="2353">
        <v>393766</v>
      </c>
      <c r="V27" s="2353">
        <v>363468</v>
      </c>
      <c r="W27" s="2353">
        <v>396646</v>
      </c>
      <c r="X27" s="2353">
        <v>418706</v>
      </c>
      <c r="Y27" s="2353">
        <v>452712</v>
      </c>
      <c r="Z27" s="2353">
        <v>420898</v>
      </c>
      <c r="AA27" s="2353">
        <v>397388</v>
      </c>
      <c r="AB27" s="2353">
        <v>414697</v>
      </c>
      <c r="AC27" s="2353">
        <v>463263</v>
      </c>
      <c r="AD27" s="2353">
        <v>450987</v>
      </c>
      <c r="AE27" s="2353">
        <v>456073</v>
      </c>
      <c r="AF27" s="2357">
        <v>480444</v>
      </c>
      <c r="AG27" s="2357">
        <v>470851</v>
      </c>
      <c r="AH27" s="2356">
        <v>1.1000000000000001</v>
      </c>
      <c r="AI27" s="2356">
        <v>5.3</v>
      </c>
      <c r="AJ27" s="2356">
        <v>-2</v>
      </c>
    </row>
    <row r="28" spans="1:36">
      <c r="A28" s="2080">
        <v>301</v>
      </c>
      <c r="B28" s="2079" t="s">
        <v>459</v>
      </c>
      <c r="C28" s="2347">
        <v>44043</v>
      </c>
      <c r="D28" s="2347">
        <v>44495</v>
      </c>
      <c r="E28" s="2347">
        <v>46142</v>
      </c>
      <c r="F28" s="2347">
        <v>46375</v>
      </c>
      <c r="G28" s="2347">
        <v>51262</v>
      </c>
      <c r="H28" s="2347">
        <v>50719</v>
      </c>
      <c r="I28" s="2347">
        <v>50902</v>
      </c>
      <c r="J28" s="2347">
        <v>62362</v>
      </c>
      <c r="K28" s="2347">
        <v>59461</v>
      </c>
      <c r="L28" s="2347">
        <v>57538</v>
      </c>
      <c r="M28" s="2347">
        <v>62744</v>
      </c>
      <c r="N28" s="2345">
        <v>56313</v>
      </c>
      <c r="O28" s="2345">
        <v>57318</v>
      </c>
      <c r="P28" s="2345">
        <v>60874</v>
      </c>
      <c r="Q28" s="2345">
        <v>54227</v>
      </c>
      <c r="R28" s="2345">
        <v>60413</v>
      </c>
      <c r="S28" s="2353">
        <v>62173</v>
      </c>
      <c r="T28" s="2353">
        <v>58704</v>
      </c>
      <c r="U28" s="2353">
        <v>57066</v>
      </c>
      <c r="V28" s="2353">
        <v>56001</v>
      </c>
      <c r="W28" s="2353">
        <v>56751</v>
      </c>
      <c r="X28" s="2353">
        <v>58675</v>
      </c>
      <c r="Y28" s="2353">
        <v>58161</v>
      </c>
      <c r="Z28" s="2353">
        <v>60340</v>
      </c>
      <c r="AA28" s="2353">
        <v>60329</v>
      </c>
      <c r="AB28" s="2353">
        <v>62152</v>
      </c>
      <c r="AC28" s="2353">
        <v>62279</v>
      </c>
      <c r="AD28" s="2353">
        <v>65715</v>
      </c>
      <c r="AE28" s="2353">
        <v>62182</v>
      </c>
      <c r="AF28" s="2357">
        <v>74796</v>
      </c>
      <c r="AG28" s="2357">
        <v>74472</v>
      </c>
      <c r="AH28" s="2356">
        <v>-5.4</v>
      </c>
      <c r="AI28" s="2356">
        <v>20.3</v>
      </c>
      <c r="AJ28" s="2356">
        <v>-0.4</v>
      </c>
    </row>
    <row r="29" spans="1:36">
      <c r="A29" s="2077">
        <v>3</v>
      </c>
      <c r="B29" s="2081" t="s">
        <v>445</v>
      </c>
      <c r="C29" s="2347">
        <v>2517320</v>
      </c>
      <c r="D29" s="2347">
        <v>2587911</v>
      </c>
      <c r="E29" s="2347">
        <v>2507298</v>
      </c>
      <c r="F29" s="2347">
        <v>2526479</v>
      </c>
      <c r="G29" s="2347">
        <v>2473573</v>
      </c>
      <c r="H29" s="2347">
        <v>2668012</v>
      </c>
      <c r="I29" s="2347">
        <v>2712525</v>
      </c>
      <c r="J29" s="2347">
        <v>2700545</v>
      </c>
      <c r="K29" s="2347">
        <v>2557105</v>
      </c>
      <c r="L29" s="2347">
        <v>2531666</v>
      </c>
      <c r="M29" s="2347">
        <v>2597590</v>
      </c>
      <c r="N29" s="2345">
        <v>2429194</v>
      </c>
      <c r="O29" s="2345">
        <v>2501954</v>
      </c>
      <c r="P29" s="2345">
        <v>2548675</v>
      </c>
      <c r="Q29" s="2345">
        <v>2570772</v>
      </c>
      <c r="R29" s="2345">
        <v>2654911</v>
      </c>
      <c r="S29" s="2358">
        <v>2721077</v>
      </c>
      <c r="T29" s="2358">
        <v>2770273</v>
      </c>
      <c r="U29" s="2358">
        <v>2794692</v>
      </c>
      <c r="V29" s="2358">
        <v>2364519</v>
      </c>
      <c r="W29" s="2358">
        <v>2510657</v>
      </c>
      <c r="X29" s="2358">
        <v>2447750</v>
      </c>
      <c r="Y29" s="2358">
        <v>2644434</v>
      </c>
      <c r="Z29" s="2358">
        <v>2656543</v>
      </c>
      <c r="AA29" s="2358">
        <v>2665387</v>
      </c>
      <c r="AB29" s="2358">
        <v>2669838</v>
      </c>
      <c r="AC29" s="2358">
        <v>2603872</v>
      </c>
      <c r="AD29" s="2358">
        <v>2629855</v>
      </c>
      <c r="AE29" s="2358">
        <v>2692928</v>
      </c>
      <c r="AF29" s="2358">
        <v>2670541</v>
      </c>
      <c r="AG29" s="2358">
        <v>2658851</v>
      </c>
      <c r="AH29" s="2356">
        <v>2.4</v>
      </c>
      <c r="AI29" s="2356">
        <v>-0.8</v>
      </c>
      <c r="AJ29" s="2356">
        <v>-0.4</v>
      </c>
    </row>
    <row r="30" spans="1:36">
      <c r="A30" s="2080">
        <v>203</v>
      </c>
      <c r="B30" s="2079" t="s">
        <v>460</v>
      </c>
      <c r="C30" s="2347">
        <v>1037505</v>
      </c>
      <c r="D30" s="2347">
        <v>1056309</v>
      </c>
      <c r="E30" s="2347">
        <v>996621</v>
      </c>
      <c r="F30" s="2347">
        <v>1000600</v>
      </c>
      <c r="G30" s="2347">
        <v>951447</v>
      </c>
      <c r="H30" s="2347">
        <v>1050153</v>
      </c>
      <c r="I30" s="2347">
        <v>1079518</v>
      </c>
      <c r="J30" s="2347">
        <v>1045975</v>
      </c>
      <c r="K30" s="2347">
        <v>973073</v>
      </c>
      <c r="L30" s="2347">
        <v>949997</v>
      </c>
      <c r="M30" s="2347">
        <v>997756</v>
      </c>
      <c r="N30" s="2345">
        <v>948073</v>
      </c>
      <c r="O30" s="2345">
        <v>987375</v>
      </c>
      <c r="P30" s="2345">
        <v>1014412</v>
      </c>
      <c r="Q30" s="2345">
        <v>1005538</v>
      </c>
      <c r="R30" s="2345">
        <v>1024251</v>
      </c>
      <c r="S30" s="2353">
        <v>1061613</v>
      </c>
      <c r="T30" s="2353">
        <v>1076702</v>
      </c>
      <c r="U30" s="2353">
        <v>1056536</v>
      </c>
      <c r="V30" s="2353">
        <v>919506</v>
      </c>
      <c r="W30" s="2353">
        <v>955578</v>
      </c>
      <c r="X30" s="2353">
        <v>949289</v>
      </c>
      <c r="Y30" s="2353">
        <v>1060030</v>
      </c>
      <c r="Z30" s="2353">
        <v>1029828</v>
      </c>
      <c r="AA30" s="2353">
        <v>1085143</v>
      </c>
      <c r="AB30" s="2353">
        <v>1078072</v>
      </c>
      <c r="AC30" s="2353">
        <v>1051765</v>
      </c>
      <c r="AD30" s="2353">
        <v>1036217</v>
      </c>
      <c r="AE30" s="2353">
        <v>1061241</v>
      </c>
      <c r="AF30" s="2357">
        <v>1097682</v>
      </c>
      <c r="AG30" s="2357">
        <v>1087502</v>
      </c>
      <c r="AH30" s="2356">
        <v>2.4</v>
      </c>
      <c r="AI30" s="2356">
        <v>3.4</v>
      </c>
      <c r="AJ30" s="2356">
        <v>-0.9</v>
      </c>
    </row>
    <row r="31" spans="1:36">
      <c r="A31" s="2080">
        <v>210</v>
      </c>
      <c r="B31" s="2079" t="s">
        <v>461</v>
      </c>
      <c r="C31" s="2347">
        <v>792893</v>
      </c>
      <c r="D31" s="2347">
        <v>781171</v>
      </c>
      <c r="E31" s="2347">
        <v>779523</v>
      </c>
      <c r="F31" s="2347">
        <v>784347</v>
      </c>
      <c r="G31" s="2347">
        <v>775164</v>
      </c>
      <c r="H31" s="2347">
        <v>813463</v>
      </c>
      <c r="I31" s="2347">
        <v>853369</v>
      </c>
      <c r="J31" s="2347">
        <v>875304</v>
      </c>
      <c r="K31" s="2347">
        <v>852120</v>
      </c>
      <c r="L31" s="2347">
        <v>846927</v>
      </c>
      <c r="M31" s="2347">
        <v>824013</v>
      </c>
      <c r="N31" s="2345">
        <v>750816</v>
      </c>
      <c r="O31" s="2345">
        <v>765611</v>
      </c>
      <c r="P31" s="2345">
        <v>804707</v>
      </c>
      <c r="Q31" s="2345">
        <v>835148</v>
      </c>
      <c r="R31" s="2345">
        <v>856980</v>
      </c>
      <c r="S31" s="2353">
        <v>845467</v>
      </c>
      <c r="T31" s="2353">
        <v>878055</v>
      </c>
      <c r="U31" s="2353">
        <v>885339</v>
      </c>
      <c r="V31" s="2353">
        <v>693549</v>
      </c>
      <c r="W31" s="2353">
        <v>759840</v>
      </c>
      <c r="X31" s="2353">
        <v>710527</v>
      </c>
      <c r="Y31" s="2353">
        <v>713350</v>
      </c>
      <c r="Z31" s="2353">
        <v>777745</v>
      </c>
      <c r="AA31" s="2353">
        <v>775654</v>
      </c>
      <c r="AB31" s="2353">
        <v>757515</v>
      </c>
      <c r="AC31" s="2353">
        <v>777671</v>
      </c>
      <c r="AD31" s="2353">
        <v>804773</v>
      </c>
      <c r="AE31" s="2353">
        <v>814639</v>
      </c>
      <c r="AF31" s="2357">
        <v>801570</v>
      </c>
      <c r="AG31" s="2357">
        <v>798999</v>
      </c>
      <c r="AH31" s="2356">
        <v>1.2</v>
      </c>
      <c r="AI31" s="2356">
        <v>-1.6</v>
      </c>
      <c r="AJ31" s="2356">
        <v>-0.3</v>
      </c>
    </row>
    <row r="32" spans="1:36">
      <c r="A32" s="2080">
        <v>216</v>
      </c>
      <c r="B32" s="2079" t="s">
        <v>462</v>
      </c>
      <c r="C32" s="2347">
        <v>452760</v>
      </c>
      <c r="D32" s="2347">
        <v>509121</v>
      </c>
      <c r="E32" s="2347">
        <v>485696</v>
      </c>
      <c r="F32" s="2347">
        <v>498908</v>
      </c>
      <c r="G32" s="2347">
        <v>492447</v>
      </c>
      <c r="H32" s="2347">
        <v>518139</v>
      </c>
      <c r="I32" s="2347">
        <v>498980</v>
      </c>
      <c r="J32" s="2347">
        <v>506397</v>
      </c>
      <c r="K32" s="2347">
        <v>458306</v>
      </c>
      <c r="L32" s="2347">
        <v>477636</v>
      </c>
      <c r="M32" s="2347">
        <v>516689</v>
      </c>
      <c r="N32" s="2345">
        <v>486972</v>
      </c>
      <c r="O32" s="2345">
        <v>506269</v>
      </c>
      <c r="P32" s="2345">
        <v>491173</v>
      </c>
      <c r="Q32" s="2345">
        <v>484712</v>
      </c>
      <c r="R32" s="2345">
        <v>513172</v>
      </c>
      <c r="S32" s="2353">
        <v>544783</v>
      </c>
      <c r="T32" s="2353">
        <v>550314</v>
      </c>
      <c r="U32" s="2353">
        <v>587372</v>
      </c>
      <c r="V32" s="2353">
        <v>518077</v>
      </c>
      <c r="W32" s="2353">
        <v>562972</v>
      </c>
      <c r="X32" s="2353">
        <v>537658</v>
      </c>
      <c r="Y32" s="2353">
        <v>586209</v>
      </c>
      <c r="Z32" s="2353">
        <v>567858</v>
      </c>
      <c r="AA32" s="2353">
        <v>505205</v>
      </c>
      <c r="AB32" s="2353">
        <v>526145</v>
      </c>
      <c r="AC32" s="2353">
        <v>482109</v>
      </c>
      <c r="AD32" s="2353">
        <v>484934</v>
      </c>
      <c r="AE32" s="2353">
        <v>510933</v>
      </c>
      <c r="AF32" s="2357">
        <v>479742</v>
      </c>
      <c r="AG32" s="2357">
        <v>479134</v>
      </c>
      <c r="AH32" s="2356">
        <v>5.4</v>
      </c>
      <c r="AI32" s="2356">
        <v>-6.1</v>
      </c>
      <c r="AJ32" s="2356">
        <v>-0.1</v>
      </c>
    </row>
    <row r="33" spans="1:36">
      <c r="A33" s="2080">
        <v>381</v>
      </c>
      <c r="B33" s="2079" t="s">
        <v>463</v>
      </c>
      <c r="C33" s="2347">
        <v>92616</v>
      </c>
      <c r="D33" s="2347">
        <v>99012</v>
      </c>
      <c r="E33" s="2347">
        <v>98649</v>
      </c>
      <c r="F33" s="2347">
        <v>110090</v>
      </c>
      <c r="G33" s="2347">
        <v>112395</v>
      </c>
      <c r="H33" s="2347">
        <v>123498</v>
      </c>
      <c r="I33" s="2347">
        <v>125870</v>
      </c>
      <c r="J33" s="2347">
        <v>122813</v>
      </c>
      <c r="K33" s="2347">
        <v>128187</v>
      </c>
      <c r="L33" s="2347">
        <v>122967</v>
      </c>
      <c r="M33" s="2347">
        <v>127771</v>
      </c>
      <c r="N33" s="2345">
        <v>118648</v>
      </c>
      <c r="O33" s="2345">
        <v>121022</v>
      </c>
      <c r="P33" s="2345">
        <v>119223</v>
      </c>
      <c r="Q33" s="2345">
        <v>125253</v>
      </c>
      <c r="R33" s="2345">
        <v>127283</v>
      </c>
      <c r="S33" s="2353">
        <v>137451</v>
      </c>
      <c r="T33" s="2353">
        <v>138804</v>
      </c>
      <c r="U33" s="2353">
        <v>131575</v>
      </c>
      <c r="V33" s="2353">
        <v>112868</v>
      </c>
      <c r="W33" s="2353">
        <v>126032</v>
      </c>
      <c r="X33" s="2353">
        <v>141109</v>
      </c>
      <c r="Y33" s="2353">
        <v>155867</v>
      </c>
      <c r="Z33" s="2353">
        <v>154830</v>
      </c>
      <c r="AA33" s="2353">
        <v>156526</v>
      </c>
      <c r="AB33" s="2353">
        <v>170631</v>
      </c>
      <c r="AC33" s="2353">
        <v>157176</v>
      </c>
      <c r="AD33" s="2353">
        <v>160253</v>
      </c>
      <c r="AE33" s="2353">
        <v>160081</v>
      </c>
      <c r="AF33" s="2357">
        <v>153129</v>
      </c>
      <c r="AG33" s="2357">
        <v>154375</v>
      </c>
      <c r="AH33" s="2356">
        <v>-0.1</v>
      </c>
      <c r="AI33" s="2356">
        <v>-4.3</v>
      </c>
      <c r="AJ33" s="2356">
        <v>0.8</v>
      </c>
    </row>
    <row r="34" spans="1:36">
      <c r="A34" s="2080">
        <v>382</v>
      </c>
      <c r="B34" s="2079" t="s">
        <v>464</v>
      </c>
      <c r="C34" s="2347">
        <v>141546</v>
      </c>
      <c r="D34" s="2347">
        <v>142298</v>
      </c>
      <c r="E34" s="2347">
        <v>146809</v>
      </c>
      <c r="F34" s="2347">
        <v>132534</v>
      </c>
      <c r="G34" s="2347">
        <v>142120</v>
      </c>
      <c r="H34" s="2347">
        <v>162759</v>
      </c>
      <c r="I34" s="2347">
        <v>154788</v>
      </c>
      <c r="J34" s="2347">
        <v>150056</v>
      </c>
      <c r="K34" s="2347">
        <v>145419</v>
      </c>
      <c r="L34" s="2347">
        <v>134139</v>
      </c>
      <c r="M34" s="2347">
        <v>131361</v>
      </c>
      <c r="N34" s="2345">
        <v>124685</v>
      </c>
      <c r="O34" s="2345">
        <v>121677</v>
      </c>
      <c r="P34" s="2345">
        <v>119160</v>
      </c>
      <c r="Q34" s="2345">
        <v>120121</v>
      </c>
      <c r="R34" s="2345">
        <v>133225</v>
      </c>
      <c r="S34" s="2353">
        <v>131763</v>
      </c>
      <c r="T34" s="2353">
        <v>126398</v>
      </c>
      <c r="U34" s="2353">
        <v>133870</v>
      </c>
      <c r="V34" s="2353">
        <v>120519</v>
      </c>
      <c r="W34" s="2353">
        <v>106235</v>
      </c>
      <c r="X34" s="2353">
        <v>109167</v>
      </c>
      <c r="Y34" s="2353">
        <v>128978</v>
      </c>
      <c r="Z34" s="2353">
        <v>126282</v>
      </c>
      <c r="AA34" s="2353">
        <v>142859</v>
      </c>
      <c r="AB34" s="2353">
        <v>137475</v>
      </c>
      <c r="AC34" s="2353">
        <v>135151</v>
      </c>
      <c r="AD34" s="2353">
        <v>143678</v>
      </c>
      <c r="AE34" s="2353">
        <v>146034</v>
      </c>
      <c r="AF34" s="2357">
        <v>138418</v>
      </c>
      <c r="AG34" s="2357">
        <v>138841</v>
      </c>
      <c r="AH34" s="2356">
        <v>1.6</v>
      </c>
      <c r="AI34" s="2356">
        <v>-5.2</v>
      </c>
      <c r="AJ34" s="2356">
        <v>0.3</v>
      </c>
    </row>
    <row r="35" spans="1:36">
      <c r="A35" s="2077">
        <v>4</v>
      </c>
      <c r="B35" s="2082" t="s">
        <v>1918</v>
      </c>
      <c r="C35" s="2347">
        <v>994875</v>
      </c>
      <c r="D35" s="2347">
        <v>1026170</v>
      </c>
      <c r="E35" s="2347">
        <v>1011982</v>
      </c>
      <c r="F35" s="2347">
        <v>1065241</v>
      </c>
      <c r="G35" s="2347">
        <v>1067459</v>
      </c>
      <c r="H35" s="2347">
        <v>1119763</v>
      </c>
      <c r="I35" s="2347">
        <v>1169297</v>
      </c>
      <c r="J35" s="2347">
        <v>1149380</v>
      </c>
      <c r="K35" s="2347">
        <v>1114850</v>
      </c>
      <c r="L35" s="2347">
        <v>1144873</v>
      </c>
      <c r="M35" s="2347">
        <v>1154821</v>
      </c>
      <c r="N35" s="2345">
        <v>1139753</v>
      </c>
      <c r="O35" s="2345">
        <v>1129022</v>
      </c>
      <c r="P35" s="2345">
        <v>1135851</v>
      </c>
      <c r="Q35" s="2345">
        <v>1139462</v>
      </c>
      <c r="R35" s="2345">
        <v>1163868</v>
      </c>
      <c r="S35" s="2358">
        <v>1152792</v>
      </c>
      <c r="T35" s="2358">
        <v>1137623</v>
      </c>
      <c r="U35" s="2358">
        <v>1120601</v>
      </c>
      <c r="V35" s="2358">
        <v>1047122</v>
      </c>
      <c r="W35" s="2358">
        <v>1084303</v>
      </c>
      <c r="X35" s="2358">
        <v>1048695</v>
      </c>
      <c r="Y35" s="2358">
        <v>1056185</v>
      </c>
      <c r="Z35" s="2358">
        <v>1072408</v>
      </c>
      <c r="AA35" s="2358">
        <v>1058142</v>
      </c>
      <c r="AB35" s="2358">
        <v>1039225</v>
      </c>
      <c r="AC35" s="2358">
        <v>1084236</v>
      </c>
      <c r="AD35" s="2358">
        <v>1149577</v>
      </c>
      <c r="AE35" s="2358">
        <v>1125577</v>
      </c>
      <c r="AF35" s="2358">
        <v>1086129</v>
      </c>
      <c r="AG35" s="2358">
        <v>1083077</v>
      </c>
      <c r="AH35" s="2356">
        <v>-2.1</v>
      </c>
      <c r="AI35" s="2356">
        <v>-3.5</v>
      </c>
      <c r="AJ35" s="2356">
        <v>-0.3</v>
      </c>
    </row>
    <row r="36" spans="1:36">
      <c r="A36" s="2077">
        <v>213</v>
      </c>
      <c r="B36" s="2077" t="s">
        <v>1919</v>
      </c>
      <c r="C36" s="2347">
        <v>155125</v>
      </c>
      <c r="D36" s="2347">
        <v>148931</v>
      </c>
      <c r="E36" s="2347">
        <v>146891</v>
      </c>
      <c r="F36" s="2347">
        <v>153695</v>
      </c>
      <c r="G36" s="2347">
        <v>164770</v>
      </c>
      <c r="H36" s="2347">
        <v>170426</v>
      </c>
      <c r="I36" s="2347">
        <v>150093</v>
      </c>
      <c r="J36" s="2347">
        <v>144070</v>
      </c>
      <c r="K36" s="2347">
        <v>158083</v>
      </c>
      <c r="L36" s="2347">
        <v>175004</v>
      </c>
      <c r="M36" s="2347">
        <v>187900</v>
      </c>
      <c r="N36" s="2345">
        <v>164860</v>
      </c>
      <c r="O36" s="2345">
        <v>164979</v>
      </c>
      <c r="P36" s="2345">
        <v>169267</v>
      </c>
      <c r="Q36" s="2345">
        <v>160761</v>
      </c>
      <c r="R36" s="2345">
        <v>158680</v>
      </c>
      <c r="S36" s="2353">
        <v>155852</v>
      </c>
      <c r="T36" s="2353">
        <v>157548</v>
      </c>
      <c r="U36" s="2353">
        <v>148633</v>
      </c>
      <c r="V36" s="2353">
        <v>139988</v>
      </c>
      <c r="W36" s="2353">
        <v>143428</v>
      </c>
      <c r="X36" s="2353">
        <v>124437</v>
      </c>
      <c r="Y36" s="2353">
        <v>126388</v>
      </c>
      <c r="Z36" s="2353">
        <v>133242</v>
      </c>
      <c r="AA36" s="2353">
        <v>120687</v>
      </c>
      <c r="AB36" s="2353">
        <v>126168</v>
      </c>
      <c r="AC36" s="2353">
        <v>123795</v>
      </c>
      <c r="AD36" s="2353">
        <v>124218</v>
      </c>
      <c r="AE36" s="2353">
        <v>124036</v>
      </c>
      <c r="AF36" s="2357">
        <v>121107</v>
      </c>
      <c r="AG36" s="2357">
        <v>119837</v>
      </c>
      <c r="AH36" s="2356">
        <v>-0.1</v>
      </c>
      <c r="AI36" s="2356">
        <v>-2.4</v>
      </c>
      <c r="AJ36" s="2356">
        <v>-1</v>
      </c>
    </row>
    <row r="37" spans="1:36">
      <c r="A37" s="2077">
        <v>215</v>
      </c>
      <c r="B37" s="2077" t="s">
        <v>1920</v>
      </c>
      <c r="C37" s="2347">
        <v>246629</v>
      </c>
      <c r="D37" s="2347">
        <v>241480</v>
      </c>
      <c r="E37" s="2347">
        <v>253686</v>
      </c>
      <c r="F37" s="2347">
        <v>262111</v>
      </c>
      <c r="G37" s="2347">
        <v>265549</v>
      </c>
      <c r="H37" s="2347">
        <v>275818</v>
      </c>
      <c r="I37" s="2347">
        <v>332492</v>
      </c>
      <c r="J37" s="2347">
        <v>321591</v>
      </c>
      <c r="K37" s="2347">
        <v>281488</v>
      </c>
      <c r="L37" s="2347">
        <v>286350</v>
      </c>
      <c r="M37" s="2347">
        <v>277309</v>
      </c>
      <c r="N37" s="2345">
        <v>277329</v>
      </c>
      <c r="O37" s="2345">
        <v>282297</v>
      </c>
      <c r="P37" s="2345">
        <v>283454</v>
      </c>
      <c r="Q37" s="2345">
        <v>280769</v>
      </c>
      <c r="R37" s="2345">
        <v>288226</v>
      </c>
      <c r="S37" s="2353">
        <v>272053</v>
      </c>
      <c r="T37" s="2353">
        <v>273781</v>
      </c>
      <c r="U37" s="2353">
        <v>266997</v>
      </c>
      <c r="V37" s="2353">
        <v>251512</v>
      </c>
      <c r="W37" s="2353">
        <v>258817</v>
      </c>
      <c r="X37" s="2353">
        <v>250181</v>
      </c>
      <c r="Y37" s="2353">
        <v>254125</v>
      </c>
      <c r="Z37" s="2353">
        <v>267378</v>
      </c>
      <c r="AA37" s="2353">
        <v>257585</v>
      </c>
      <c r="AB37" s="2353">
        <v>266150</v>
      </c>
      <c r="AC37" s="2353">
        <v>271547</v>
      </c>
      <c r="AD37" s="2353">
        <v>281305</v>
      </c>
      <c r="AE37" s="2353">
        <v>285830</v>
      </c>
      <c r="AF37" s="2357">
        <v>285052</v>
      </c>
      <c r="AG37" s="2357">
        <v>283406</v>
      </c>
      <c r="AH37" s="2356">
        <v>1.6</v>
      </c>
      <c r="AI37" s="2356">
        <v>-0.3</v>
      </c>
      <c r="AJ37" s="2356">
        <v>-0.6</v>
      </c>
    </row>
    <row r="38" spans="1:36">
      <c r="A38" s="2080">
        <v>218</v>
      </c>
      <c r="B38" s="2079" t="s">
        <v>465</v>
      </c>
      <c r="C38" s="2347">
        <v>180843</v>
      </c>
      <c r="D38" s="2347">
        <v>197104</v>
      </c>
      <c r="E38" s="2347">
        <v>182303</v>
      </c>
      <c r="F38" s="2347">
        <v>189881</v>
      </c>
      <c r="G38" s="2347">
        <v>193199</v>
      </c>
      <c r="H38" s="2347">
        <v>205983</v>
      </c>
      <c r="I38" s="2347">
        <v>202038</v>
      </c>
      <c r="J38" s="2347">
        <v>205353</v>
      </c>
      <c r="K38" s="2347">
        <v>202880</v>
      </c>
      <c r="L38" s="2347">
        <v>207547</v>
      </c>
      <c r="M38" s="2347">
        <v>205099</v>
      </c>
      <c r="N38" s="2345">
        <v>199423</v>
      </c>
      <c r="O38" s="2345">
        <v>204976</v>
      </c>
      <c r="P38" s="2345">
        <v>203657</v>
      </c>
      <c r="Q38" s="2345">
        <v>209475</v>
      </c>
      <c r="R38" s="2345">
        <v>212556</v>
      </c>
      <c r="S38" s="2353">
        <v>216512</v>
      </c>
      <c r="T38" s="2353">
        <v>214002</v>
      </c>
      <c r="U38" s="2353">
        <v>218186</v>
      </c>
      <c r="V38" s="2353">
        <v>198889</v>
      </c>
      <c r="W38" s="2353">
        <v>206894</v>
      </c>
      <c r="X38" s="2353">
        <v>204687</v>
      </c>
      <c r="Y38" s="2353">
        <v>196334</v>
      </c>
      <c r="Z38" s="2353">
        <v>208762</v>
      </c>
      <c r="AA38" s="2353">
        <v>212704</v>
      </c>
      <c r="AB38" s="2353">
        <v>217153</v>
      </c>
      <c r="AC38" s="2353">
        <v>211880</v>
      </c>
      <c r="AD38" s="2353">
        <v>226333</v>
      </c>
      <c r="AE38" s="2353">
        <v>227699</v>
      </c>
      <c r="AF38" s="2357">
        <v>205526</v>
      </c>
      <c r="AG38" s="2357">
        <v>203061</v>
      </c>
      <c r="AH38" s="2356">
        <v>0.6</v>
      </c>
      <c r="AI38" s="2356">
        <v>-9.6999999999999993</v>
      </c>
      <c r="AJ38" s="2356">
        <v>-1.2</v>
      </c>
    </row>
    <row r="39" spans="1:36">
      <c r="A39" s="2080">
        <v>220</v>
      </c>
      <c r="B39" s="2079" t="s">
        <v>466</v>
      </c>
      <c r="C39" s="2347">
        <v>169010</v>
      </c>
      <c r="D39" s="2347">
        <v>175082</v>
      </c>
      <c r="E39" s="2347">
        <v>175629</v>
      </c>
      <c r="F39" s="2347">
        <v>181702</v>
      </c>
      <c r="G39" s="2347">
        <v>181781</v>
      </c>
      <c r="H39" s="2347">
        <v>183174</v>
      </c>
      <c r="I39" s="2347">
        <v>198314</v>
      </c>
      <c r="J39" s="2347">
        <v>192512</v>
      </c>
      <c r="K39" s="2347">
        <v>186314</v>
      </c>
      <c r="L39" s="2347">
        <v>182250</v>
      </c>
      <c r="M39" s="2347">
        <v>183773</v>
      </c>
      <c r="N39" s="2345">
        <v>185711</v>
      </c>
      <c r="O39" s="2345">
        <v>186039</v>
      </c>
      <c r="P39" s="2345">
        <v>186596</v>
      </c>
      <c r="Q39" s="2345">
        <v>191490</v>
      </c>
      <c r="R39" s="2345">
        <v>198604</v>
      </c>
      <c r="S39" s="2353">
        <v>189904</v>
      </c>
      <c r="T39" s="2353">
        <v>191132</v>
      </c>
      <c r="U39" s="2353">
        <v>188064</v>
      </c>
      <c r="V39" s="2353">
        <v>180228</v>
      </c>
      <c r="W39" s="2353">
        <v>180480</v>
      </c>
      <c r="X39" s="2353">
        <v>181454</v>
      </c>
      <c r="Y39" s="2353">
        <v>191112</v>
      </c>
      <c r="Z39" s="2353">
        <v>188372</v>
      </c>
      <c r="AA39" s="2353">
        <v>177785</v>
      </c>
      <c r="AB39" s="2353">
        <v>170604</v>
      </c>
      <c r="AC39" s="2353">
        <v>185759</v>
      </c>
      <c r="AD39" s="2353">
        <v>206245</v>
      </c>
      <c r="AE39" s="2353">
        <v>203936</v>
      </c>
      <c r="AF39" s="2357">
        <v>184084</v>
      </c>
      <c r="AG39" s="2357">
        <v>182972</v>
      </c>
      <c r="AH39" s="2356">
        <v>-1.1000000000000001</v>
      </c>
      <c r="AI39" s="2356">
        <v>-9.6999999999999993</v>
      </c>
      <c r="AJ39" s="2356">
        <v>-0.6</v>
      </c>
    </row>
    <row r="40" spans="1:36">
      <c r="A40" s="2080">
        <v>228</v>
      </c>
      <c r="B40" s="2079" t="s">
        <v>1921</v>
      </c>
      <c r="C40" s="2347">
        <v>189453</v>
      </c>
      <c r="D40" s="2347">
        <v>203643</v>
      </c>
      <c r="E40" s="2347">
        <v>191177</v>
      </c>
      <c r="F40" s="2347">
        <v>212968</v>
      </c>
      <c r="G40" s="2347">
        <v>197214</v>
      </c>
      <c r="H40" s="2347">
        <v>216472</v>
      </c>
      <c r="I40" s="2347">
        <v>218057</v>
      </c>
      <c r="J40" s="2347">
        <v>217965</v>
      </c>
      <c r="K40" s="2347">
        <v>219302</v>
      </c>
      <c r="L40" s="2347">
        <v>228856</v>
      </c>
      <c r="M40" s="2347">
        <v>234667</v>
      </c>
      <c r="N40" s="2345">
        <v>246083</v>
      </c>
      <c r="O40" s="2345">
        <v>223734</v>
      </c>
      <c r="P40" s="2345">
        <v>225434</v>
      </c>
      <c r="Q40" s="2345">
        <v>230993</v>
      </c>
      <c r="R40" s="2345">
        <v>238471</v>
      </c>
      <c r="S40" s="2353">
        <v>254203</v>
      </c>
      <c r="T40" s="2353">
        <v>237404</v>
      </c>
      <c r="U40" s="2353">
        <v>236967</v>
      </c>
      <c r="V40" s="2353">
        <v>223023</v>
      </c>
      <c r="W40" s="2353">
        <v>238571</v>
      </c>
      <c r="X40" s="2353">
        <v>228000</v>
      </c>
      <c r="Y40" s="2353">
        <v>228658</v>
      </c>
      <c r="Z40" s="2353">
        <v>217143</v>
      </c>
      <c r="AA40" s="2353">
        <v>232236</v>
      </c>
      <c r="AB40" s="2353">
        <v>201902</v>
      </c>
      <c r="AC40" s="2353">
        <v>232808</v>
      </c>
      <c r="AD40" s="2353">
        <v>251405</v>
      </c>
      <c r="AE40" s="2353">
        <v>226878</v>
      </c>
      <c r="AF40" s="2357">
        <v>232259</v>
      </c>
      <c r="AG40" s="2357">
        <v>235899</v>
      </c>
      <c r="AH40" s="2356">
        <v>-9.8000000000000007</v>
      </c>
      <c r="AI40" s="2356">
        <v>2.4</v>
      </c>
      <c r="AJ40" s="2356">
        <v>1.6</v>
      </c>
    </row>
    <row r="41" spans="1:36">
      <c r="A41" s="2080">
        <v>365</v>
      </c>
      <c r="B41" s="2079" t="s">
        <v>1922</v>
      </c>
      <c r="C41" s="2347">
        <v>53815</v>
      </c>
      <c r="D41" s="2347">
        <v>59930</v>
      </c>
      <c r="E41" s="2347">
        <v>62296</v>
      </c>
      <c r="F41" s="2347">
        <v>64884</v>
      </c>
      <c r="G41" s="2347">
        <v>64946</v>
      </c>
      <c r="H41" s="2347">
        <v>67890</v>
      </c>
      <c r="I41" s="2347">
        <v>68303</v>
      </c>
      <c r="J41" s="2347">
        <v>67889</v>
      </c>
      <c r="K41" s="2347">
        <v>66783</v>
      </c>
      <c r="L41" s="2347">
        <v>64866</v>
      </c>
      <c r="M41" s="2347">
        <v>66073</v>
      </c>
      <c r="N41" s="2345">
        <v>66347</v>
      </c>
      <c r="O41" s="2345">
        <v>66997</v>
      </c>
      <c r="P41" s="2345">
        <v>67443</v>
      </c>
      <c r="Q41" s="2345">
        <v>65974</v>
      </c>
      <c r="R41" s="2345">
        <v>67331</v>
      </c>
      <c r="S41" s="2353">
        <v>64268</v>
      </c>
      <c r="T41" s="2353">
        <v>63756</v>
      </c>
      <c r="U41" s="2353">
        <v>61754</v>
      </c>
      <c r="V41" s="2353">
        <v>53482</v>
      </c>
      <c r="W41" s="2353">
        <v>56113</v>
      </c>
      <c r="X41" s="2353">
        <v>59936</v>
      </c>
      <c r="Y41" s="2353">
        <v>59568</v>
      </c>
      <c r="Z41" s="2353">
        <v>57511</v>
      </c>
      <c r="AA41" s="2353">
        <v>57145</v>
      </c>
      <c r="AB41" s="2353">
        <v>57248</v>
      </c>
      <c r="AC41" s="2353">
        <v>58447</v>
      </c>
      <c r="AD41" s="2353">
        <v>60071</v>
      </c>
      <c r="AE41" s="2353">
        <v>57198</v>
      </c>
      <c r="AF41" s="2357">
        <v>58101</v>
      </c>
      <c r="AG41" s="2357">
        <v>57902</v>
      </c>
      <c r="AH41" s="2356">
        <v>-4.8</v>
      </c>
      <c r="AI41" s="2356">
        <v>1.6</v>
      </c>
      <c r="AJ41" s="2356">
        <v>-0.3</v>
      </c>
    </row>
    <row r="42" spans="1:36">
      <c r="A42" s="2077">
        <v>5</v>
      </c>
      <c r="B42" s="2082" t="s">
        <v>1923</v>
      </c>
      <c r="C42" s="2347">
        <v>2517328</v>
      </c>
      <c r="D42" s="2347">
        <v>2586757</v>
      </c>
      <c r="E42" s="2347">
        <v>2642134</v>
      </c>
      <c r="F42" s="2347">
        <v>2615806</v>
      </c>
      <c r="G42" s="2347">
        <v>2557534</v>
      </c>
      <c r="H42" s="2347">
        <v>2633951</v>
      </c>
      <c r="I42" s="2347">
        <v>2705805</v>
      </c>
      <c r="J42" s="2347">
        <v>2659852</v>
      </c>
      <c r="K42" s="2347">
        <v>2558071</v>
      </c>
      <c r="L42" s="2347">
        <v>2463080</v>
      </c>
      <c r="M42" s="2347">
        <v>2504580</v>
      </c>
      <c r="N42" s="2345">
        <v>2427698</v>
      </c>
      <c r="O42" s="2345">
        <v>2393277</v>
      </c>
      <c r="P42" s="2345">
        <v>2424962</v>
      </c>
      <c r="Q42" s="2345">
        <v>2469002</v>
      </c>
      <c r="R42" s="2345">
        <v>2518709</v>
      </c>
      <c r="S42" s="2358">
        <v>2474343</v>
      </c>
      <c r="T42" s="2358">
        <v>2459354</v>
      </c>
      <c r="U42" s="2358">
        <v>2538356</v>
      </c>
      <c r="V42" s="2358">
        <v>2211467</v>
      </c>
      <c r="W42" s="2358">
        <v>2400294</v>
      </c>
      <c r="X42" s="2358">
        <v>2384995</v>
      </c>
      <c r="Y42" s="2358">
        <v>2364820</v>
      </c>
      <c r="Z42" s="2358">
        <v>2469847</v>
      </c>
      <c r="AA42" s="2358">
        <v>2483712</v>
      </c>
      <c r="AB42" s="2358">
        <v>2480253</v>
      </c>
      <c r="AC42" s="2358">
        <v>2525502</v>
      </c>
      <c r="AD42" s="2358">
        <v>2552704</v>
      </c>
      <c r="AE42" s="2358">
        <v>2555686</v>
      </c>
      <c r="AF42" s="2358">
        <v>2482250</v>
      </c>
      <c r="AG42" s="2358">
        <v>2469214</v>
      </c>
      <c r="AH42" s="2356">
        <v>0.1</v>
      </c>
      <c r="AI42" s="2356">
        <v>-2.9</v>
      </c>
      <c r="AJ42" s="2356">
        <v>-0.5</v>
      </c>
    </row>
    <row r="43" spans="1:36">
      <c r="A43" s="2077">
        <v>201</v>
      </c>
      <c r="B43" s="2077" t="s">
        <v>1924</v>
      </c>
      <c r="C43" s="2347">
        <v>2332056</v>
      </c>
      <c r="D43" s="2347">
        <v>2407626</v>
      </c>
      <c r="E43" s="2347">
        <v>2458061</v>
      </c>
      <c r="F43" s="2347">
        <v>2422867</v>
      </c>
      <c r="G43" s="2347">
        <v>2368457</v>
      </c>
      <c r="H43" s="2347">
        <v>2425847</v>
      </c>
      <c r="I43" s="2347">
        <v>2493631</v>
      </c>
      <c r="J43" s="2347">
        <v>2451154</v>
      </c>
      <c r="K43" s="2347">
        <v>2349811</v>
      </c>
      <c r="L43" s="2347">
        <v>2263315</v>
      </c>
      <c r="M43" s="2347">
        <v>2296802</v>
      </c>
      <c r="N43" s="2345">
        <v>2219411</v>
      </c>
      <c r="O43" s="2345">
        <v>2185624</v>
      </c>
      <c r="P43" s="2345">
        <v>2210501</v>
      </c>
      <c r="Q43" s="2345">
        <v>2246788</v>
      </c>
      <c r="R43" s="2345">
        <v>2298328</v>
      </c>
      <c r="S43" s="2353">
        <v>2260062</v>
      </c>
      <c r="T43" s="2353">
        <v>2248309</v>
      </c>
      <c r="U43" s="2353">
        <v>2330238</v>
      </c>
      <c r="V43" s="2353">
        <v>2023585</v>
      </c>
      <c r="W43" s="2353">
        <v>2196749</v>
      </c>
      <c r="X43" s="2353">
        <v>2182200</v>
      </c>
      <c r="Y43" s="2353">
        <v>2164720</v>
      </c>
      <c r="Z43" s="2353">
        <v>2259605</v>
      </c>
      <c r="AA43" s="2353">
        <v>2277721</v>
      </c>
      <c r="AB43" s="2353">
        <v>2281723</v>
      </c>
      <c r="AC43" s="2353">
        <v>2311079</v>
      </c>
      <c r="AD43" s="2353">
        <v>2328644</v>
      </c>
      <c r="AE43" s="2353">
        <v>2339018</v>
      </c>
      <c r="AF43" s="2357">
        <v>2281169</v>
      </c>
      <c r="AG43" s="2357">
        <v>2268775</v>
      </c>
      <c r="AH43" s="2356">
        <v>0.4</v>
      </c>
      <c r="AI43" s="2356">
        <v>-2.5</v>
      </c>
      <c r="AJ43" s="2356">
        <v>-0.5</v>
      </c>
    </row>
    <row r="44" spans="1:36">
      <c r="A44" s="2080">
        <v>442</v>
      </c>
      <c r="B44" s="2079" t="s">
        <v>467</v>
      </c>
      <c r="C44" s="2347">
        <v>34087</v>
      </c>
      <c r="D44" s="2347">
        <v>34702</v>
      </c>
      <c r="E44" s="2347">
        <v>33071</v>
      </c>
      <c r="F44" s="2347">
        <v>33288</v>
      </c>
      <c r="G44" s="2347">
        <v>36424</v>
      </c>
      <c r="H44" s="2347">
        <v>37351</v>
      </c>
      <c r="I44" s="2347">
        <v>38949</v>
      </c>
      <c r="J44" s="2347">
        <v>37664</v>
      </c>
      <c r="K44" s="2347">
        <v>39225</v>
      </c>
      <c r="L44" s="2347">
        <v>36808</v>
      </c>
      <c r="M44" s="2347">
        <v>37607</v>
      </c>
      <c r="N44" s="2345">
        <v>34782</v>
      </c>
      <c r="O44" s="2345">
        <v>35609</v>
      </c>
      <c r="P44" s="2345">
        <v>36898</v>
      </c>
      <c r="Q44" s="2345">
        <v>40112</v>
      </c>
      <c r="R44" s="2345">
        <v>42230</v>
      </c>
      <c r="S44" s="2353">
        <v>41022</v>
      </c>
      <c r="T44" s="2353">
        <v>38759</v>
      </c>
      <c r="U44" s="2353">
        <v>36987</v>
      </c>
      <c r="V44" s="2353">
        <v>32108</v>
      </c>
      <c r="W44" s="2353">
        <v>30905</v>
      </c>
      <c r="X44" s="2353">
        <v>29292</v>
      </c>
      <c r="Y44" s="2353">
        <v>31794</v>
      </c>
      <c r="Z44" s="2353">
        <v>31929</v>
      </c>
      <c r="AA44" s="2353">
        <v>30297</v>
      </c>
      <c r="AB44" s="2353">
        <v>28426</v>
      </c>
      <c r="AC44" s="2353">
        <v>30945</v>
      </c>
      <c r="AD44" s="2353">
        <v>31448</v>
      </c>
      <c r="AE44" s="2353">
        <v>31062</v>
      </c>
      <c r="AF44" s="2357">
        <v>32122</v>
      </c>
      <c r="AG44" s="2357">
        <v>32390</v>
      </c>
      <c r="AH44" s="2356">
        <v>-1.2</v>
      </c>
      <c r="AI44" s="2356">
        <v>3.4</v>
      </c>
      <c r="AJ44" s="2356">
        <v>0.8</v>
      </c>
    </row>
    <row r="45" spans="1:36">
      <c r="A45" s="2080">
        <v>443</v>
      </c>
      <c r="B45" s="2079" t="s">
        <v>468</v>
      </c>
      <c r="C45" s="2347">
        <v>119234</v>
      </c>
      <c r="D45" s="2347">
        <v>112919</v>
      </c>
      <c r="E45" s="2347">
        <v>116586</v>
      </c>
      <c r="F45" s="2347">
        <v>121330</v>
      </c>
      <c r="G45" s="2347">
        <v>117777</v>
      </c>
      <c r="H45" s="2347">
        <v>134092</v>
      </c>
      <c r="I45" s="2347">
        <v>138429</v>
      </c>
      <c r="J45" s="2347">
        <v>134139</v>
      </c>
      <c r="K45" s="2347">
        <v>132265</v>
      </c>
      <c r="L45" s="2347">
        <v>126341</v>
      </c>
      <c r="M45" s="2347">
        <v>131723</v>
      </c>
      <c r="N45" s="2345">
        <v>135065</v>
      </c>
      <c r="O45" s="2345">
        <v>134440</v>
      </c>
      <c r="P45" s="2345">
        <v>140341</v>
      </c>
      <c r="Q45" s="2345">
        <v>145318</v>
      </c>
      <c r="R45" s="2345">
        <v>140914</v>
      </c>
      <c r="S45" s="2353">
        <v>139355</v>
      </c>
      <c r="T45" s="2353">
        <v>139827</v>
      </c>
      <c r="U45" s="2353">
        <v>139209</v>
      </c>
      <c r="V45" s="2353">
        <v>124753</v>
      </c>
      <c r="W45" s="2353">
        <v>142694</v>
      </c>
      <c r="X45" s="2353">
        <v>144258</v>
      </c>
      <c r="Y45" s="2353">
        <v>140617</v>
      </c>
      <c r="Z45" s="2353">
        <v>149418</v>
      </c>
      <c r="AA45" s="2353">
        <v>146687</v>
      </c>
      <c r="AB45" s="2353">
        <v>138733</v>
      </c>
      <c r="AC45" s="2353">
        <v>152211</v>
      </c>
      <c r="AD45" s="2353">
        <v>159813</v>
      </c>
      <c r="AE45" s="2353">
        <v>152637</v>
      </c>
      <c r="AF45" s="2357">
        <v>134455</v>
      </c>
      <c r="AG45" s="2357">
        <v>133360</v>
      </c>
      <c r="AH45" s="2356">
        <v>-4.5</v>
      </c>
      <c r="AI45" s="2356">
        <v>-11.9</v>
      </c>
      <c r="AJ45" s="2356">
        <v>-0.8</v>
      </c>
    </row>
    <row r="46" spans="1:36">
      <c r="A46" s="2080">
        <v>446</v>
      </c>
      <c r="B46" s="2079" t="s">
        <v>1925</v>
      </c>
      <c r="C46" s="2347">
        <v>31951</v>
      </c>
      <c r="D46" s="2347">
        <v>31510</v>
      </c>
      <c r="E46" s="2347">
        <v>34416</v>
      </c>
      <c r="F46" s="2347">
        <v>38321</v>
      </c>
      <c r="G46" s="2347">
        <v>34876</v>
      </c>
      <c r="H46" s="2347">
        <v>36661</v>
      </c>
      <c r="I46" s="2347">
        <v>34796</v>
      </c>
      <c r="J46" s="2347">
        <v>36895</v>
      </c>
      <c r="K46" s="2347">
        <v>36770</v>
      </c>
      <c r="L46" s="2347">
        <v>36616</v>
      </c>
      <c r="M46" s="2347">
        <v>38448</v>
      </c>
      <c r="N46" s="2345">
        <v>38440</v>
      </c>
      <c r="O46" s="2345">
        <v>37604</v>
      </c>
      <c r="P46" s="2345">
        <v>37222</v>
      </c>
      <c r="Q46" s="2345">
        <v>36784</v>
      </c>
      <c r="R46" s="2345">
        <v>37237</v>
      </c>
      <c r="S46" s="2353">
        <v>33904</v>
      </c>
      <c r="T46" s="2353">
        <v>32459</v>
      </c>
      <c r="U46" s="2353">
        <v>31922</v>
      </c>
      <c r="V46" s="2353">
        <v>31021</v>
      </c>
      <c r="W46" s="2353">
        <v>29946</v>
      </c>
      <c r="X46" s="2353">
        <v>29245</v>
      </c>
      <c r="Y46" s="2353">
        <v>27689</v>
      </c>
      <c r="Z46" s="2353">
        <v>28895</v>
      </c>
      <c r="AA46" s="2353">
        <v>29007</v>
      </c>
      <c r="AB46" s="2353">
        <v>31371</v>
      </c>
      <c r="AC46" s="2353">
        <v>31267</v>
      </c>
      <c r="AD46" s="2353">
        <v>32799</v>
      </c>
      <c r="AE46" s="2353">
        <v>32969</v>
      </c>
      <c r="AF46" s="2357">
        <v>34504</v>
      </c>
      <c r="AG46" s="2357">
        <v>34689</v>
      </c>
      <c r="AH46" s="2356">
        <v>0.5</v>
      </c>
      <c r="AI46" s="2356">
        <v>4.7</v>
      </c>
      <c r="AJ46" s="2356">
        <v>0.5</v>
      </c>
    </row>
    <row r="47" spans="1:36">
      <c r="A47" s="2077">
        <v>6</v>
      </c>
      <c r="B47" s="2082" t="s">
        <v>1926</v>
      </c>
      <c r="C47" s="2347">
        <v>891486</v>
      </c>
      <c r="D47" s="2347">
        <v>944131</v>
      </c>
      <c r="E47" s="2347">
        <v>926151</v>
      </c>
      <c r="F47" s="2347">
        <v>983577</v>
      </c>
      <c r="G47" s="2347">
        <v>997879</v>
      </c>
      <c r="H47" s="2347">
        <v>1068513</v>
      </c>
      <c r="I47" s="2347">
        <v>1080117</v>
      </c>
      <c r="J47" s="2347">
        <v>1055069</v>
      </c>
      <c r="K47" s="2347">
        <v>1037989</v>
      </c>
      <c r="L47" s="2347">
        <v>1067910</v>
      </c>
      <c r="M47" s="2347">
        <v>1070674</v>
      </c>
      <c r="N47" s="2345">
        <v>997082</v>
      </c>
      <c r="O47" s="2345">
        <v>1003921</v>
      </c>
      <c r="P47" s="2345">
        <v>986449</v>
      </c>
      <c r="Q47" s="2345">
        <v>978114</v>
      </c>
      <c r="R47" s="2345">
        <v>975112</v>
      </c>
      <c r="S47" s="2358">
        <v>957085</v>
      </c>
      <c r="T47" s="2358">
        <v>948391</v>
      </c>
      <c r="U47" s="2358">
        <v>914161</v>
      </c>
      <c r="V47" s="2358">
        <v>861645</v>
      </c>
      <c r="W47" s="2358">
        <v>908836</v>
      </c>
      <c r="X47" s="2358">
        <v>915483</v>
      </c>
      <c r="Y47" s="2358">
        <v>935000</v>
      </c>
      <c r="Z47" s="2358">
        <v>917453</v>
      </c>
      <c r="AA47" s="2358">
        <v>935735</v>
      </c>
      <c r="AB47" s="2358">
        <v>944550</v>
      </c>
      <c r="AC47" s="2358">
        <v>954268</v>
      </c>
      <c r="AD47" s="2358">
        <v>1004228</v>
      </c>
      <c r="AE47" s="2358">
        <v>986030</v>
      </c>
      <c r="AF47" s="2358">
        <v>952735</v>
      </c>
      <c r="AG47" s="2358">
        <v>942177</v>
      </c>
      <c r="AH47" s="2356">
        <v>-1.8</v>
      </c>
      <c r="AI47" s="2356">
        <v>-3.4</v>
      </c>
      <c r="AJ47" s="2356">
        <v>-1.1000000000000001</v>
      </c>
    </row>
    <row r="48" spans="1:36">
      <c r="A48" s="2080">
        <v>208</v>
      </c>
      <c r="B48" s="2079" t="s">
        <v>469</v>
      </c>
      <c r="C48" s="2347">
        <v>130906</v>
      </c>
      <c r="D48" s="2347">
        <v>131743</v>
      </c>
      <c r="E48" s="2347">
        <v>130567</v>
      </c>
      <c r="F48" s="2347">
        <v>144988</v>
      </c>
      <c r="G48" s="2347">
        <v>150153</v>
      </c>
      <c r="H48" s="2347">
        <v>162106</v>
      </c>
      <c r="I48" s="2347">
        <v>163661</v>
      </c>
      <c r="J48" s="2347">
        <v>151371</v>
      </c>
      <c r="K48" s="2347">
        <v>147598</v>
      </c>
      <c r="L48" s="2347">
        <v>185959</v>
      </c>
      <c r="M48" s="2347">
        <v>158959</v>
      </c>
      <c r="N48" s="2345">
        <v>139953</v>
      </c>
      <c r="O48" s="2345">
        <v>115527</v>
      </c>
      <c r="P48" s="2345">
        <v>107925</v>
      </c>
      <c r="Q48" s="2345">
        <v>111246</v>
      </c>
      <c r="R48" s="2345">
        <v>120491</v>
      </c>
      <c r="S48" s="2353">
        <v>130199</v>
      </c>
      <c r="T48" s="2353">
        <v>129136</v>
      </c>
      <c r="U48" s="2353">
        <v>125862</v>
      </c>
      <c r="V48" s="2353">
        <v>120898</v>
      </c>
      <c r="W48" s="2353">
        <v>120455</v>
      </c>
      <c r="X48" s="2353">
        <v>110597</v>
      </c>
      <c r="Y48" s="2353">
        <v>113343</v>
      </c>
      <c r="Z48" s="2353">
        <v>114784</v>
      </c>
      <c r="AA48" s="2353">
        <v>134798</v>
      </c>
      <c r="AB48" s="2353">
        <v>173325</v>
      </c>
      <c r="AC48" s="2353">
        <v>135650</v>
      </c>
      <c r="AD48" s="2353">
        <v>141080</v>
      </c>
      <c r="AE48" s="2353">
        <v>146739</v>
      </c>
      <c r="AF48" s="2357">
        <v>129798</v>
      </c>
      <c r="AG48" s="2357">
        <v>127435</v>
      </c>
      <c r="AH48" s="2356">
        <v>4</v>
      </c>
      <c r="AI48" s="2356">
        <v>-11.5</v>
      </c>
      <c r="AJ48" s="2356">
        <v>-1.8</v>
      </c>
    </row>
    <row r="49" spans="1:36">
      <c r="A49" s="2080">
        <v>212</v>
      </c>
      <c r="B49" s="2079" t="s">
        <v>470</v>
      </c>
      <c r="C49" s="2347">
        <v>179332</v>
      </c>
      <c r="D49" s="2347">
        <v>189822</v>
      </c>
      <c r="E49" s="2347">
        <v>189135</v>
      </c>
      <c r="F49" s="2347">
        <v>190623</v>
      </c>
      <c r="G49" s="2347">
        <v>191794</v>
      </c>
      <c r="H49" s="2347">
        <v>218251</v>
      </c>
      <c r="I49" s="2347">
        <v>219406</v>
      </c>
      <c r="J49" s="2347">
        <v>212608</v>
      </c>
      <c r="K49" s="2347">
        <v>209053</v>
      </c>
      <c r="L49" s="2347">
        <v>209259</v>
      </c>
      <c r="M49" s="2347">
        <v>225494</v>
      </c>
      <c r="N49" s="2345">
        <v>200886</v>
      </c>
      <c r="O49" s="2345">
        <v>205697</v>
      </c>
      <c r="P49" s="2345">
        <v>205205</v>
      </c>
      <c r="Q49" s="2345">
        <v>205423</v>
      </c>
      <c r="R49" s="2345">
        <v>203122</v>
      </c>
      <c r="S49" s="2353">
        <v>191052</v>
      </c>
      <c r="T49" s="2353">
        <v>183329</v>
      </c>
      <c r="U49" s="2353">
        <v>177072</v>
      </c>
      <c r="V49" s="2353">
        <v>179441</v>
      </c>
      <c r="W49" s="2353">
        <v>196999</v>
      </c>
      <c r="X49" s="2353">
        <v>202193</v>
      </c>
      <c r="Y49" s="2353">
        <v>211069</v>
      </c>
      <c r="Z49" s="2353">
        <v>212697</v>
      </c>
      <c r="AA49" s="2353">
        <v>209111</v>
      </c>
      <c r="AB49" s="2353">
        <v>216629</v>
      </c>
      <c r="AC49" s="2353">
        <v>231058</v>
      </c>
      <c r="AD49" s="2353">
        <v>245195</v>
      </c>
      <c r="AE49" s="2353">
        <v>247486</v>
      </c>
      <c r="AF49" s="2357">
        <v>220463</v>
      </c>
      <c r="AG49" s="2357">
        <v>218233</v>
      </c>
      <c r="AH49" s="2356">
        <v>0.9</v>
      </c>
      <c r="AI49" s="2356">
        <v>-10.9</v>
      </c>
      <c r="AJ49" s="2356">
        <v>-1</v>
      </c>
    </row>
    <row r="50" spans="1:36">
      <c r="A50" s="2080">
        <v>227</v>
      </c>
      <c r="B50" s="2079" t="s">
        <v>471</v>
      </c>
      <c r="C50" s="2347">
        <v>122077</v>
      </c>
      <c r="D50" s="2347">
        <v>129138</v>
      </c>
      <c r="E50" s="2347">
        <v>131550</v>
      </c>
      <c r="F50" s="2347">
        <v>136491</v>
      </c>
      <c r="G50" s="2347">
        <v>139327</v>
      </c>
      <c r="H50" s="2347">
        <v>148228</v>
      </c>
      <c r="I50" s="2347">
        <v>146541</v>
      </c>
      <c r="J50" s="2347">
        <v>144284</v>
      </c>
      <c r="K50" s="2347">
        <v>137101</v>
      </c>
      <c r="L50" s="2347">
        <v>131818</v>
      </c>
      <c r="M50" s="2347">
        <v>143140</v>
      </c>
      <c r="N50" s="2345">
        <v>139752</v>
      </c>
      <c r="O50" s="2345">
        <v>141369</v>
      </c>
      <c r="P50" s="2345">
        <v>136929</v>
      </c>
      <c r="Q50" s="2345">
        <v>133904</v>
      </c>
      <c r="R50" s="2345">
        <v>133060</v>
      </c>
      <c r="S50" s="2353">
        <v>123665</v>
      </c>
      <c r="T50" s="2353">
        <v>123200</v>
      </c>
      <c r="U50" s="2353">
        <v>115809</v>
      </c>
      <c r="V50" s="2353">
        <v>110537</v>
      </c>
      <c r="W50" s="2353">
        <v>110104</v>
      </c>
      <c r="X50" s="2353">
        <v>108358</v>
      </c>
      <c r="Y50" s="2353">
        <v>112161</v>
      </c>
      <c r="Z50" s="2353">
        <v>112070</v>
      </c>
      <c r="AA50" s="2353">
        <v>109689</v>
      </c>
      <c r="AB50" s="2353">
        <v>108142</v>
      </c>
      <c r="AC50" s="2353">
        <v>108518</v>
      </c>
      <c r="AD50" s="2353">
        <v>108882</v>
      </c>
      <c r="AE50" s="2353">
        <v>109607</v>
      </c>
      <c r="AF50" s="2357">
        <v>108974</v>
      </c>
      <c r="AG50" s="2357">
        <v>108142</v>
      </c>
      <c r="AH50" s="2356">
        <v>0.7</v>
      </c>
      <c r="AI50" s="2356">
        <v>-0.6</v>
      </c>
      <c r="AJ50" s="2356">
        <v>-0.8</v>
      </c>
    </row>
    <row r="51" spans="1:36">
      <c r="A51" s="2080">
        <v>229</v>
      </c>
      <c r="B51" s="2079" t="s">
        <v>1927</v>
      </c>
      <c r="C51" s="2347">
        <v>259729</v>
      </c>
      <c r="D51" s="2347">
        <v>265644</v>
      </c>
      <c r="E51" s="2347">
        <v>277672</v>
      </c>
      <c r="F51" s="2347">
        <v>292965</v>
      </c>
      <c r="G51" s="2347">
        <v>291537</v>
      </c>
      <c r="H51" s="2347">
        <v>304969</v>
      </c>
      <c r="I51" s="2347">
        <v>299721</v>
      </c>
      <c r="J51" s="2347">
        <v>298747</v>
      </c>
      <c r="K51" s="2347">
        <v>286096</v>
      </c>
      <c r="L51" s="2347">
        <v>288340</v>
      </c>
      <c r="M51" s="2347">
        <v>288776</v>
      </c>
      <c r="N51" s="2345">
        <v>281201</v>
      </c>
      <c r="O51" s="2345">
        <v>299275</v>
      </c>
      <c r="P51" s="2345">
        <v>303609</v>
      </c>
      <c r="Q51" s="2345">
        <v>299562</v>
      </c>
      <c r="R51" s="2345">
        <v>299291</v>
      </c>
      <c r="S51" s="2353">
        <v>304229</v>
      </c>
      <c r="T51" s="2353">
        <v>302738</v>
      </c>
      <c r="U51" s="2353">
        <v>302219</v>
      </c>
      <c r="V51" s="2353">
        <v>268512</v>
      </c>
      <c r="W51" s="2353">
        <v>287475</v>
      </c>
      <c r="X51" s="2353">
        <v>300588</v>
      </c>
      <c r="Y51" s="2353">
        <v>307124</v>
      </c>
      <c r="Z51" s="2353">
        <v>300598</v>
      </c>
      <c r="AA51" s="2353">
        <v>295088</v>
      </c>
      <c r="AB51" s="2353">
        <v>297220</v>
      </c>
      <c r="AC51" s="2353">
        <v>304317</v>
      </c>
      <c r="AD51" s="2353">
        <v>315781</v>
      </c>
      <c r="AE51" s="2353">
        <v>296931</v>
      </c>
      <c r="AF51" s="2357">
        <v>309090</v>
      </c>
      <c r="AG51" s="2357">
        <v>305720</v>
      </c>
      <c r="AH51" s="2356">
        <v>-6</v>
      </c>
      <c r="AI51" s="2356">
        <v>4.0999999999999996</v>
      </c>
      <c r="AJ51" s="2356">
        <v>-1.1000000000000001</v>
      </c>
    </row>
    <row r="52" spans="1:36">
      <c r="A52" s="2080">
        <v>464</v>
      </c>
      <c r="B52" s="2079" t="s">
        <v>472</v>
      </c>
      <c r="C52" s="2347">
        <v>97219</v>
      </c>
      <c r="D52" s="2347">
        <v>93300</v>
      </c>
      <c r="E52" s="2347">
        <v>87733</v>
      </c>
      <c r="F52" s="2347">
        <v>104983</v>
      </c>
      <c r="G52" s="2347">
        <v>110638</v>
      </c>
      <c r="H52" s="2347">
        <v>115217</v>
      </c>
      <c r="I52" s="2347">
        <v>121200</v>
      </c>
      <c r="J52" s="2347">
        <v>127269</v>
      </c>
      <c r="K52" s="2347">
        <v>134527</v>
      </c>
      <c r="L52" s="2347">
        <v>134002</v>
      </c>
      <c r="M52" s="2347">
        <v>134101</v>
      </c>
      <c r="N52" s="2345">
        <v>118714</v>
      </c>
      <c r="O52" s="2345">
        <v>124813</v>
      </c>
      <c r="P52" s="2345">
        <v>117906</v>
      </c>
      <c r="Q52" s="2345">
        <v>112985</v>
      </c>
      <c r="R52" s="2345">
        <v>108061</v>
      </c>
      <c r="S52" s="2353">
        <v>103151</v>
      </c>
      <c r="T52" s="2353">
        <v>106317</v>
      </c>
      <c r="U52" s="2353">
        <v>93949</v>
      </c>
      <c r="V52" s="2353">
        <v>87021</v>
      </c>
      <c r="W52" s="2353">
        <v>95763</v>
      </c>
      <c r="X52" s="2353">
        <v>99581</v>
      </c>
      <c r="Y52" s="2353">
        <v>98000</v>
      </c>
      <c r="Z52" s="2353">
        <v>83550</v>
      </c>
      <c r="AA52" s="2353">
        <v>89814</v>
      </c>
      <c r="AB52" s="2353">
        <v>53230</v>
      </c>
      <c r="AC52" s="2353">
        <v>73762</v>
      </c>
      <c r="AD52" s="2353">
        <v>91555</v>
      </c>
      <c r="AE52" s="2353">
        <v>85924</v>
      </c>
      <c r="AF52" s="2357">
        <v>82181</v>
      </c>
      <c r="AG52" s="2357">
        <v>81836</v>
      </c>
      <c r="AH52" s="2356">
        <v>-6.2</v>
      </c>
      <c r="AI52" s="2356">
        <v>-4.4000000000000004</v>
      </c>
      <c r="AJ52" s="2356">
        <v>-0.4</v>
      </c>
    </row>
    <row r="53" spans="1:36">
      <c r="A53" s="2080">
        <v>481</v>
      </c>
      <c r="B53" s="2079" t="s">
        <v>473</v>
      </c>
      <c r="C53" s="2347">
        <v>43486</v>
      </c>
      <c r="D53" s="2347">
        <v>45795</v>
      </c>
      <c r="E53" s="2347">
        <v>48320</v>
      </c>
      <c r="F53" s="2347">
        <v>47890</v>
      </c>
      <c r="G53" s="2347">
        <v>47044</v>
      </c>
      <c r="H53" s="2347">
        <v>51744</v>
      </c>
      <c r="I53" s="2347">
        <v>54536</v>
      </c>
      <c r="J53" s="2347">
        <v>50109</v>
      </c>
      <c r="K53" s="2347">
        <v>53558</v>
      </c>
      <c r="L53" s="2347">
        <v>49227</v>
      </c>
      <c r="M53" s="2347">
        <v>52758</v>
      </c>
      <c r="N53" s="2345">
        <v>51192</v>
      </c>
      <c r="O53" s="2345">
        <v>48423</v>
      </c>
      <c r="P53" s="2345">
        <v>47640</v>
      </c>
      <c r="Q53" s="2345">
        <v>48499</v>
      </c>
      <c r="R53" s="2345">
        <v>48265</v>
      </c>
      <c r="S53" s="2353">
        <v>44894</v>
      </c>
      <c r="T53" s="2353">
        <v>45621</v>
      </c>
      <c r="U53" s="2353">
        <v>42661</v>
      </c>
      <c r="V53" s="2353">
        <v>39918</v>
      </c>
      <c r="W53" s="2353">
        <v>40386</v>
      </c>
      <c r="X53" s="2353">
        <v>38327</v>
      </c>
      <c r="Y53" s="2353">
        <v>39017</v>
      </c>
      <c r="Z53" s="2353">
        <v>39417</v>
      </c>
      <c r="AA53" s="2353">
        <v>43854</v>
      </c>
      <c r="AB53" s="2353">
        <v>43418</v>
      </c>
      <c r="AC53" s="2353">
        <v>48806</v>
      </c>
      <c r="AD53" s="2353">
        <v>48220</v>
      </c>
      <c r="AE53" s="2353">
        <v>47275</v>
      </c>
      <c r="AF53" s="2357">
        <v>49733</v>
      </c>
      <c r="AG53" s="2357">
        <v>49021</v>
      </c>
      <c r="AH53" s="2356">
        <v>-2</v>
      </c>
      <c r="AI53" s="2356">
        <v>5.2</v>
      </c>
      <c r="AJ53" s="2356">
        <v>-1.4</v>
      </c>
    </row>
    <row r="54" spans="1:36">
      <c r="A54" s="2080">
        <v>501</v>
      </c>
      <c r="B54" s="2079" t="s">
        <v>1928</v>
      </c>
      <c r="C54" s="2347">
        <v>58737</v>
      </c>
      <c r="D54" s="2347">
        <v>88689</v>
      </c>
      <c r="E54" s="2347">
        <v>61174</v>
      </c>
      <c r="F54" s="2347">
        <v>65637</v>
      </c>
      <c r="G54" s="2347">
        <v>67386</v>
      </c>
      <c r="H54" s="2347">
        <v>67998</v>
      </c>
      <c r="I54" s="2347">
        <v>75052</v>
      </c>
      <c r="J54" s="2347">
        <v>70681</v>
      </c>
      <c r="K54" s="2347">
        <v>70056</v>
      </c>
      <c r="L54" s="2347">
        <v>69305</v>
      </c>
      <c r="M54" s="2347">
        <v>67446</v>
      </c>
      <c r="N54" s="2345">
        <v>65384</v>
      </c>
      <c r="O54" s="2345">
        <v>68817</v>
      </c>
      <c r="P54" s="2345">
        <v>67235</v>
      </c>
      <c r="Q54" s="2345">
        <v>66495</v>
      </c>
      <c r="R54" s="2345">
        <v>62822</v>
      </c>
      <c r="S54" s="2353">
        <v>59895</v>
      </c>
      <c r="T54" s="2353">
        <v>58050</v>
      </c>
      <c r="U54" s="2353">
        <v>56589</v>
      </c>
      <c r="V54" s="2353">
        <v>55318</v>
      </c>
      <c r="W54" s="2353">
        <v>57654</v>
      </c>
      <c r="X54" s="2353">
        <v>55839</v>
      </c>
      <c r="Y54" s="2353">
        <v>54286</v>
      </c>
      <c r="Z54" s="2353">
        <v>54337</v>
      </c>
      <c r="AA54" s="2353">
        <v>53381</v>
      </c>
      <c r="AB54" s="2353">
        <v>52586</v>
      </c>
      <c r="AC54" s="2353">
        <v>52157</v>
      </c>
      <c r="AD54" s="2353">
        <v>53515</v>
      </c>
      <c r="AE54" s="2353">
        <v>52068</v>
      </c>
      <c r="AF54" s="2357">
        <v>52496</v>
      </c>
      <c r="AG54" s="2357">
        <v>51790</v>
      </c>
      <c r="AH54" s="2356">
        <v>-2.7</v>
      </c>
      <c r="AI54" s="2356">
        <v>0.8</v>
      </c>
      <c r="AJ54" s="2356">
        <v>-1.3</v>
      </c>
    </row>
    <row r="55" spans="1:36">
      <c r="A55" s="2080">
        <v>7</v>
      </c>
      <c r="B55" s="2083" t="s">
        <v>449</v>
      </c>
      <c r="C55" s="2347">
        <v>581752</v>
      </c>
      <c r="D55" s="2347">
        <v>592994</v>
      </c>
      <c r="E55" s="2347">
        <v>608019</v>
      </c>
      <c r="F55" s="2347">
        <v>644647</v>
      </c>
      <c r="G55" s="2347">
        <v>626392</v>
      </c>
      <c r="H55" s="2347">
        <v>660159</v>
      </c>
      <c r="I55" s="2347">
        <v>691636</v>
      </c>
      <c r="J55" s="2347">
        <v>703527</v>
      </c>
      <c r="K55" s="2347">
        <v>699310</v>
      </c>
      <c r="L55" s="2347">
        <v>697424</v>
      </c>
      <c r="M55" s="2347">
        <v>703303</v>
      </c>
      <c r="N55" s="2345">
        <v>674476</v>
      </c>
      <c r="O55" s="2345">
        <v>706258</v>
      </c>
      <c r="P55" s="2345">
        <v>679093</v>
      </c>
      <c r="Q55" s="2345">
        <v>673617</v>
      </c>
      <c r="R55" s="2345">
        <v>666460</v>
      </c>
      <c r="S55" s="2358">
        <v>614348</v>
      </c>
      <c r="T55" s="2358">
        <v>611039</v>
      </c>
      <c r="U55" s="2358">
        <v>575287</v>
      </c>
      <c r="V55" s="2358">
        <v>548703</v>
      </c>
      <c r="W55" s="2358">
        <v>555843</v>
      </c>
      <c r="X55" s="2358">
        <v>558312</v>
      </c>
      <c r="Y55" s="2358">
        <v>567619</v>
      </c>
      <c r="Z55" s="2358">
        <v>583926</v>
      </c>
      <c r="AA55" s="2358">
        <v>589129</v>
      </c>
      <c r="AB55" s="2358">
        <v>602813</v>
      </c>
      <c r="AC55" s="2358">
        <v>596929</v>
      </c>
      <c r="AD55" s="2358">
        <v>618370</v>
      </c>
      <c r="AE55" s="2358">
        <v>613165</v>
      </c>
      <c r="AF55" s="2358">
        <v>618319</v>
      </c>
      <c r="AG55" s="2358">
        <v>615028</v>
      </c>
      <c r="AH55" s="2356">
        <v>-0.8</v>
      </c>
      <c r="AI55" s="2356">
        <v>0.8</v>
      </c>
      <c r="AJ55" s="2356">
        <v>-0.5</v>
      </c>
    </row>
    <row r="56" spans="1:36">
      <c r="A56" s="2080">
        <v>209</v>
      </c>
      <c r="B56" s="2079" t="s">
        <v>1929</v>
      </c>
      <c r="C56" s="2347">
        <v>277929</v>
      </c>
      <c r="D56" s="2347">
        <v>280168</v>
      </c>
      <c r="E56" s="2347">
        <v>287579</v>
      </c>
      <c r="F56" s="2347">
        <v>306099</v>
      </c>
      <c r="G56" s="2347">
        <v>294636</v>
      </c>
      <c r="H56" s="2347">
        <v>313352</v>
      </c>
      <c r="I56" s="2347">
        <v>323982</v>
      </c>
      <c r="J56" s="2347">
        <v>328119</v>
      </c>
      <c r="K56" s="2347">
        <v>327919</v>
      </c>
      <c r="L56" s="2347">
        <v>327109</v>
      </c>
      <c r="M56" s="2347">
        <v>329843</v>
      </c>
      <c r="N56" s="2345">
        <v>318213</v>
      </c>
      <c r="O56" s="2345">
        <v>343993</v>
      </c>
      <c r="P56" s="2345">
        <v>330187</v>
      </c>
      <c r="Q56" s="2345">
        <v>330371</v>
      </c>
      <c r="R56" s="2345">
        <v>325014</v>
      </c>
      <c r="S56" s="2353">
        <v>300731</v>
      </c>
      <c r="T56" s="2353">
        <v>297664</v>
      </c>
      <c r="U56" s="2353">
        <v>282588</v>
      </c>
      <c r="V56" s="2353">
        <v>272800</v>
      </c>
      <c r="W56" s="2353">
        <v>275219</v>
      </c>
      <c r="X56" s="2353">
        <v>273577</v>
      </c>
      <c r="Y56" s="2353">
        <v>279554</v>
      </c>
      <c r="Z56" s="2353">
        <v>287841</v>
      </c>
      <c r="AA56" s="2353">
        <v>280891</v>
      </c>
      <c r="AB56" s="2353">
        <v>285788</v>
      </c>
      <c r="AC56" s="2353">
        <v>281989</v>
      </c>
      <c r="AD56" s="2353">
        <v>286720</v>
      </c>
      <c r="AE56" s="2353">
        <v>284041</v>
      </c>
      <c r="AF56" s="2357">
        <v>295197</v>
      </c>
      <c r="AG56" s="2357">
        <v>291335</v>
      </c>
      <c r="AH56" s="2356">
        <v>-0.9</v>
      </c>
      <c r="AI56" s="2356">
        <v>3.9</v>
      </c>
      <c r="AJ56" s="2356">
        <v>-1.3</v>
      </c>
    </row>
    <row r="57" spans="1:36">
      <c r="A57" s="2080">
        <v>222</v>
      </c>
      <c r="B57" s="2079" t="s">
        <v>1930</v>
      </c>
      <c r="C57" s="2347">
        <v>87017</v>
      </c>
      <c r="D57" s="2347">
        <v>91924</v>
      </c>
      <c r="E57" s="2347">
        <v>93267</v>
      </c>
      <c r="F57" s="2347">
        <v>94201</v>
      </c>
      <c r="G57" s="2347">
        <v>95066</v>
      </c>
      <c r="H57" s="2347">
        <v>98982</v>
      </c>
      <c r="I57" s="2347">
        <v>107134</v>
      </c>
      <c r="J57" s="2347">
        <v>110516</v>
      </c>
      <c r="K57" s="2347">
        <v>108587</v>
      </c>
      <c r="L57" s="2347">
        <v>108298</v>
      </c>
      <c r="M57" s="2347">
        <v>106281</v>
      </c>
      <c r="N57" s="2345">
        <v>100147</v>
      </c>
      <c r="O57" s="2345">
        <v>109160</v>
      </c>
      <c r="P57" s="2345">
        <v>98291</v>
      </c>
      <c r="Q57" s="2345">
        <v>95287</v>
      </c>
      <c r="R57" s="2345">
        <v>96003</v>
      </c>
      <c r="S57" s="2353">
        <v>88873</v>
      </c>
      <c r="T57" s="2353">
        <v>84771</v>
      </c>
      <c r="U57" s="2353">
        <v>79100</v>
      </c>
      <c r="V57" s="2353">
        <v>68049</v>
      </c>
      <c r="W57" s="2353">
        <v>72974</v>
      </c>
      <c r="X57" s="2353">
        <v>79664</v>
      </c>
      <c r="Y57" s="2353">
        <v>82149</v>
      </c>
      <c r="Z57" s="2353">
        <v>81713</v>
      </c>
      <c r="AA57" s="2353">
        <v>80943</v>
      </c>
      <c r="AB57" s="2353">
        <v>76172</v>
      </c>
      <c r="AC57" s="2353">
        <v>75548</v>
      </c>
      <c r="AD57" s="2353">
        <v>80171</v>
      </c>
      <c r="AE57" s="2353">
        <v>80616</v>
      </c>
      <c r="AF57" s="2357">
        <v>78060</v>
      </c>
      <c r="AG57" s="2357">
        <v>77079</v>
      </c>
      <c r="AH57" s="2356">
        <v>0.6</v>
      </c>
      <c r="AI57" s="2356">
        <v>-3.2</v>
      </c>
      <c r="AJ57" s="2356">
        <v>-1.3</v>
      </c>
    </row>
    <row r="58" spans="1:36">
      <c r="A58" s="2080">
        <v>225</v>
      </c>
      <c r="B58" s="2079" t="s">
        <v>474</v>
      </c>
      <c r="C58" s="2347">
        <v>109371</v>
      </c>
      <c r="D58" s="2347">
        <v>113199</v>
      </c>
      <c r="E58" s="2347">
        <v>114634</v>
      </c>
      <c r="F58" s="2347">
        <v>121053</v>
      </c>
      <c r="G58" s="2347">
        <v>122333</v>
      </c>
      <c r="H58" s="2347">
        <v>131209</v>
      </c>
      <c r="I58" s="2347">
        <v>141644</v>
      </c>
      <c r="J58" s="2347">
        <v>144747</v>
      </c>
      <c r="K58" s="2347">
        <v>140710</v>
      </c>
      <c r="L58" s="2347">
        <v>141458</v>
      </c>
      <c r="M58" s="2347">
        <v>145527</v>
      </c>
      <c r="N58" s="2345">
        <v>138525</v>
      </c>
      <c r="O58" s="2345">
        <v>133975</v>
      </c>
      <c r="P58" s="2345">
        <v>132745</v>
      </c>
      <c r="Q58" s="2345">
        <v>131555</v>
      </c>
      <c r="R58" s="2345">
        <v>128325</v>
      </c>
      <c r="S58" s="2353">
        <v>120185</v>
      </c>
      <c r="T58" s="2353">
        <v>126567</v>
      </c>
      <c r="U58" s="2353">
        <v>119236</v>
      </c>
      <c r="V58" s="2353">
        <v>117276</v>
      </c>
      <c r="W58" s="2353">
        <v>120309</v>
      </c>
      <c r="X58" s="2353">
        <v>119837</v>
      </c>
      <c r="Y58" s="2353">
        <v>119466</v>
      </c>
      <c r="Z58" s="2353">
        <v>126268</v>
      </c>
      <c r="AA58" s="2353">
        <v>138341</v>
      </c>
      <c r="AB58" s="2353">
        <v>146006</v>
      </c>
      <c r="AC58" s="2353">
        <v>153342</v>
      </c>
      <c r="AD58" s="2353">
        <v>157923</v>
      </c>
      <c r="AE58" s="2353">
        <v>156246</v>
      </c>
      <c r="AF58" s="2357">
        <v>152629</v>
      </c>
      <c r="AG58" s="2357">
        <v>155146</v>
      </c>
      <c r="AH58" s="2356">
        <v>-1.1000000000000001</v>
      </c>
      <c r="AI58" s="2356">
        <v>-2.2999999999999998</v>
      </c>
      <c r="AJ58" s="2356">
        <v>1.6</v>
      </c>
    </row>
    <row r="59" spans="1:36">
      <c r="A59" s="2080">
        <v>585</v>
      </c>
      <c r="B59" s="2079" t="s">
        <v>475</v>
      </c>
      <c r="C59" s="2347">
        <v>62502</v>
      </c>
      <c r="D59" s="2347">
        <v>63061</v>
      </c>
      <c r="E59" s="2347">
        <v>65340</v>
      </c>
      <c r="F59" s="2347">
        <v>70808</v>
      </c>
      <c r="G59" s="2347">
        <v>65002</v>
      </c>
      <c r="H59" s="2347">
        <v>68691</v>
      </c>
      <c r="I59" s="2347">
        <v>69642</v>
      </c>
      <c r="J59" s="2347">
        <v>69896</v>
      </c>
      <c r="K59" s="2347">
        <v>69910</v>
      </c>
      <c r="L59" s="2347">
        <v>71373</v>
      </c>
      <c r="M59" s="2347">
        <v>70551</v>
      </c>
      <c r="N59" s="2345">
        <v>67830</v>
      </c>
      <c r="O59" s="2345">
        <v>68817</v>
      </c>
      <c r="P59" s="2345">
        <v>67407</v>
      </c>
      <c r="Q59" s="2345">
        <v>66597</v>
      </c>
      <c r="R59" s="2345">
        <v>67410</v>
      </c>
      <c r="S59" s="2353">
        <v>60096</v>
      </c>
      <c r="T59" s="2353">
        <v>58968</v>
      </c>
      <c r="U59" s="2353">
        <v>54786</v>
      </c>
      <c r="V59" s="2353">
        <v>52443</v>
      </c>
      <c r="W59" s="2353">
        <v>50463</v>
      </c>
      <c r="X59" s="2353">
        <v>49702</v>
      </c>
      <c r="Y59" s="2353">
        <v>50949</v>
      </c>
      <c r="Z59" s="2353">
        <v>50525</v>
      </c>
      <c r="AA59" s="2353">
        <v>50672</v>
      </c>
      <c r="AB59" s="2353">
        <v>49098</v>
      </c>
      <c r="AC59" s="2353">
        <v>49386</v>
      </c>
      <c r="AD59" s="2353">
        <v>53367</v>
      </c>
      <c r="AE59" s="2353">
        <v>52256</v>
      </c>
      <c r="AF59" s="2357">
        <v>52826</v>
      </c>
      <c r="AG59" s="2357">
        <v>52229</v>
      </c>
      <c r="AH59" s="2356">
        <v>-2.1</v>
      </c>
      <c r="AI59" s="2356">
        <v>1.1000000000000001</v>
      </c>
      <c r="AJ59" s="2356">
        <v>-1.1000000000000001</v>
      </c>
    </row>
    <row r="60" spans="1:36">
      <c r="A60" s="2080">
        <v>586</v>
      </c>
      <c r="B60" s="2079" t="s">
        <v>1931</v>
      </c>
      <c r="C60" s="2347">
        <v>44933</v>
      </c>
      <c r="D60" s="2347">
        <v>44642</v>
      </c>
      <c r="E60" s="2347">
        <v>47199</v>
      </c>
      <c r="F60" s="2347">
        <v>52486</v>
      </c>
      <c r="G60" s="2347">
        <v>49355</v>
      </c>
      <c r="H60" s="2347">
        <v>47925</v>
      </c>
      <c r="I60" s="2347">
        <v>49234</v>
      </c>
      <c r="J60" s="2347">
        <v>50249</v>
      </c>
      <c r="K60" s="2347">
        <v>52184</v>
      </c>
      <c r="L60" s="2347">
        <v>49186</v>
      </c>
      <c r="M60" s="2347">
        <v>51101</v>
      </c>
      <c r="N60" s="2345">
        <v>49761</v>
      </c>
      <c r="O60" s="2345">
        <v>50313</v>
      </c>
      <c r="P60" s="2345">
        <v>50463</v>
      </c>
      <c r="Q60" s="2345">
        <v>49807</v>
      </c>
      <c r="R60" s="2345">
        <v>49708</v>
      </c>
      <c r="S60" s="2353">
        <v>44463</v>
      </c>
      <c r="T60" s="2353">
        <v>43069</v>
      </c>
      <c r="U60" s="2353">
        <v>39577</v>
      </c>
      <c r="V60" s="2353">
        <v>38135</v>
      </c>
      <c r="W60" s="2353">
        <v>36878</v>
      </c>
      <c r="X60" s="2353">
        <v>35532</v>
      </c>
      <c r="Y60" s="2353">
        <v>35501</v>
      </c>
      <c r="Z60" s="2353">
        <v>37579</v>
      </c>
      <c r="AA60" s="2353">
        <v>38282</v>
      </c>
      <c r="AB60" s="2353">
        <v>45749</v>
      </c>
      <c r="AC60" s="2353">
        <v>36664</v>
      </c>
      <c r="AD60" s="2353">
        <v>40189</v>
      </c>
      <c r="AE60" s="2353">
        <v>40006</v>
      </c>
      <c r="AF60" s="2357">
        <v>39607</v>
      </c>
      <c r="AG60" s="2357">
        <v>39239</v>
      </c>
      <c r="AH60" s="2356">
        <v>-0.5</v>
      </c>
      <c r="AI60" s="2356">
        <v>-1</v>
      </c>
      <c r="AJ60" s="2356">
        <v>-0.9</v>
      </c>
    </row>
    <row r="61" spans="1:36">
      <c r="A61" s="2077">
        <v>8</v>
      </c>
      <c r="B61" s="2084" t="s">
        <v>450</v>
      </c>
      <c r="C61" s="2347">
        <v>327297</v>
      </c>
      <c r="D61" s="2347">
        <v>341159</v>
      </c>
      <c r="E61" s="2347">
        <v>357195</v>
      </c>
      <c r="F61" s="2347">
        <v>369258</v>
      </c>
      <c r="G61" s="2347">
        <v>387328</v>
      </c>
      <c r="H61" s="2347">
        <v>407762</v>
      </c>
      <c r="I61" s="2347">
        <v>407629</v>
      </c>
      <c r="J61" s="2347">
        <v>378945</v>
      </c>
      <c r="K61" s="2347">
        <v>376194</v>
      </c>
      <c r="L61" s="2347">
        <v>359657</v>
      </c>
      <c r="M61" s="2347">
        <v>378601</v>
      </c>
      <c r="N61" s="2345">
        <v>380068</v>
      </c>
      <c r="O61" s="2345">
        <v>406849</v>
      </c>
      <c r="P61" s="2345">
        <v>399915</v>
      </c>
      <c r="Q61" s="2345">
        <v>391734</v>
      </c>
      <c r="R61" s="2345">
        <v>395727</v>
      </c>
      <c r="S61" s="2358">
        <v>382633</v>
      </c>
      <c r="T61" s="2358">
        <v>385444</v>
      </c>
      <c r="U61" s="2358">
        <v>354586</v>
      </c>
      <c r="V61" s="2358">
        <v>330015</v>
      </c>
      <c r="W61" s="2358">
        <v>341956</v>
      </c>
      <c r="X61" s="2358">
        <v>337217</v>
      </c>
      <c r="Y61" s="2358">
        <v>277011</v>
      </c>
      <c r="Z61" s="2358">
        <v>364135</v>
      </c>
      <c r="AA61" s="2358">
        <v>352963</v>
      </c>
      <c r="AB61" s="2358">
        <v>365138</v>
      </c>
      <c r="AC61" s="2358">
        <v>369634</v>
      </c>
      <c r="AD61" s="2358">
        <v>379910</v>
      </c>
      <c r="AE61" s="2358">
        <v>371031</v>
      </c>
      <c r="AF61" s="2358">
        <v>366503</v>
      </c>
      <c r="AG61" s="2358">
        <v>364174</v>
      </c>
      <c r="AH61" s="2356">
        <v>-2.2999999999999998</v>
      </c>
      <c r="AI61" s="2356">
        <v>-1.2</v>
      </c>
      <c r="AJ61" s="2356">
        <v>-0.6</v>
      </c>
    </row>
    <row r="62" spans="1:36">
      <c r="A62" s="2080">
        <v>221</v>
      </c>
      <c r="B62" s="2079" t="s">
        <v>2145</v>
      </c>
      <c r="C62" s="2347">
        <v>113278</v>
      </c>
      <c r="D62" s="2347">
        <v>120455</v>
      </c>
      <c r="E62" s="2347">
        <v>135389</v>
      </c>
      <c r="F62" s="2347">
        <v>145866</v>
      </c>
      <c r="G62" s="2347">
        <v>161257</v>
      </c>
      <c r="H62" s="2347">
        <v>172220</v>
      </c>
      <c r="I62" s="2347">
        <v>176813</v>
      </c>
      <c r="J62" s="2347">
        <v>152071</v>
      </c>
      <c r="K62" s="2347">
        <v>146030</v>
      </c>
      <c r="L62" s="2347">
        <v>136927</v>
      </c>
      <c r="M62" s="2347">
        <v>143447</v>
      </c>
      <c r="N62" s="2345">
        <v>148706</v>
      </c>
      <c r="O62" s="2345">
        <v>157369</v>
      </c>
      <c r="P62" s="2345">
        <v>155451</v>
      </c>
      <c r="Q62" s="2345">
        <v>144864</v>
      </c>
      <c r="R62" s="2345">
        <v>150986</v>
      </c>
      <c r="S62" s="2353">
        <v>148182</v>
      </c>
      <c r="T62" s="2353">
        <v>146719</v>
      </c>
      <c r="U62" s="2353">
        <v>139216</v>
      </c>
      <c r="V62" s="2353">
        <v>132779</v>
      </c>
      <c r="W62" s="2353">
        <v>138167</v>
      </c>
      <c r="X62" s="2353">
        <v>113007</v>
      </c>
      <c r="Y62" s="2353">
        <v>51300</v>
      </c>
      <c r="Z62" s="2353">
        <v>136708</v>
      </c>
      <c r="AA62" s="2353">
        <v>132465</v>
      </c>
      <c r="AB62" s="2353">
        <v>138235</v>
      </c>
      <c r="AC62" s="2353">
        <v>143120</v>
      </c>
      <c r="AD62" s="2353">
        <v>149656</v>
      </c>
      <c r="AE62" s="2353">
        <v>148648</v>
      </c>
      <c r="AF62" s="2357">
        <v>145936</v>
      </c>
      <c r="AG62" s="2357">
        <v>145054</v>
      </c>
      <c r="AH62" s="2356">
        <v>-0.7</v>
      </c>
      <c r="AI62" s="2356">
        <v>-1.8</v>
      </c>
      <c r="AJ62" s="2356">
        <v>-0.6</v>
      </c>
    </row>
    <row r="63" spans="1:36">
      <c r="A63" s="2080">
        <v>223</v>
      </c>
      <c r="B63" s="2079" t="s">
        <v>476</v>
      </c>
      <c r="C63" s="2347">
        <v>214019</v>
      </c>
      <c r="D63" s="2347">
        <v>220704</v>
      </c>
      <c r="E63" s="2347">
        <v>221806</v>
      </c>
      <c r="F63" s="2347">
        <v>223392</v>
      </c>
      <c r="G63" s="2347">
        <v>226071</v>
      </c>
      <c r="H63" s="2347">
        <v>235542</v>
      </c>
      <c r="I63" s="2347">
        <v>230816</v>
      </c>
      <c r="J63" s="2347">
        <v>226874</v>
      </c>
      <c r="K63" s="2347">
        <v>230164</v>
      </c>
      <c r="L63" s="2347">
        <v>222730</v>
      </c>
      <c r="M63" s="2347">
        <v>235154</v>
      </c>
      <c r="N63" s="2345">
        <v>231362</v>
      </c>
      <c r="O63" s="2345">
        <v>249480</v>
      </c>
      <c r="P63" s="2345">
        <v>244464</v>
      </c>
      <c r="Q63" s="2345">
        <v>246870</v>
      </c>
      <c r="R63" s="2345">
        <v>244741</v>
      </c>
      <c r="S63" s="2353">
        <v>234451</v>
      </c>
      <c r="T63" s="2353">
        <v>238725</v>
      </c>
      <c r="U63" s="2353">
        <v>215370</v>
      </c>
      <c r="V63" s="2353">
        <v>197236</v>
      </c>
      <c r="W63" s="2353">
        <v>203789</v>
      </c>
      <c r="X63" s="2353">
        <v>224210</v>
      </c>
      <c r="Y63" s="2353">
        <v>225711</v>
      </c>
      <c r="Z63" s="2353">
        <v>227427</v>
      </c>
      <c r="AA63" s="2353">
        <v>220498</v>
      </c>
      <c r="AB63" s="2353">
        <v>226903</v>
      </c>
      <c r="AC63" s="2353">
        <v>226514</v>
      </c>
      <c r="AD63" s="2353">
        <v>230254</v>
      </c>
      <c r="AE63" s="2353">
        <v>222383</v>
      </c>
      <c r="AF63" s="2357">
        <v>220567</v>
      </c>
      <c r="AG63" s="2357">
        <v>219120</v>
      </c>
      <c r="AH63" s="2356">
        <v>-3.4</v>
      </c>
      <c r="AI63" s="2356">
        <v>-0.8</v>
      </c>
      <c r="AJ63" s="2356">
        <v>-0.7</v>
      </c>
    </row>
    <row r="64" spans="1:36">
      <c r="A64" s="2077">
        <v>9</v>
      </c>
      <c r="B64" s="2085" t="s">
        <v>451</v>
      </c>
      <c r="C64" s="2347">
        <v>496450</v>
      </c>
      <c r="D64" s="2347">
        <v>512837</v>
      </c>
      <c r="E64" s="2347">
        <v>514178</v>
      </c>
      <c r="F64" s="2347">
        <v>544743</v>
      </c>
      <c r="G64" s="2347">
        <v>542845</v>
      </c>
      <c r="H64" s="2347">
        <v>556999</v>
      </c>
      <c r="I64" s="2347">
        <v>566536</v>
      </c>
      <c r="J64" s="2347">
        <v>585191</v>
      </c>
      <c r="K64" s="2347">
        <v>556201</v>
      </c>
      <c r="L64" s="2347">
        <v>548284</v>
      </c>
      <c r="M64" s="2347">
        <v>550004</v>
      </c>
      <c r="N64" s="2345">
        <v>535102</v>
      </c>
      <c r="O64" s="2345">
        <v>564930</v>
      </c>
      <c r="P64" s="2345">
        <v>534267</v>
      </c>
      <c r="Q64" s="2345">
        <v>523271</v>
      </c>
      <c r="R64" s="2345">
        <v>515691</v>
      </c>
      <c r="S64" s="2358">
        <v>484365</v>
      </c>
      <c r="T64" s="2358">
        <v>471525</v>
      </c>
      <c r="U64" s="2358">
        <v>448828</v>
      </c>
      <c r="V64" s="2358">
        <v>430858</v>
      </c>
      <c r="W64" s="2358">
        <v>444041</v>
      </c>
      <c r="X64" s="2358">
        <v>428974</v>
      </c>
      <c r="Y64" s="2358">
        <v>429688</v>
      </c>
      <c r="Z64" s="2358">
        <v>433013</v>
      </c>
      <c r="AA64" s="2358">
        <v>426976</v>
      </c>
      <c r="AB64" s="2358">
        <v>431777</v>
      </c>
      <c r="AC64" s="2358">
        <v>430003</v>
      </c>
      <c r="AD64" s="2358">
        <v>433847</v>
      </c>
      <c r="AE64" s="2358">
        <v>434367</v>
      </c>
      <c r="AF64" s="2358">
        <v>442815</v>
      </c>
      <c r="AG64" s="2358">
        <v>436165</v>
      </c>
      <c r="AH64" s="2356">
        <v>0.1</v>
      </c>
      <c r="AI64" s="2356">
        <v>1.9</v>
      </c>
      <c r="AJ64" s="2356">
        <v>-1.5</v>
      </c>
    </row>
    <row r="65" spans="1:36">
      <c r="A65" s="2077">
        <v>205</v>
      </c>
      <c r="B65" s="2077" t="s">
        <v>1932</v>
      </c>
      <c r="C65" s="2347">
        <v>207601</v>
      </c>
      <c r="D65" s="2347">
        <v>213065</v>
      </c>
      <c r="E65" s="2347">
        <v>209148</v>
      </c>
      <c r="F65" s="2347">
        <v>219537</v>
      </c>
      <c r="G65" s="2347">
        <v>227789</v>
      </c>
      <c r="H65" s="2347">
        <v>225110</v>
      </c>
      <c r="I65" s="2347">
        <v>225279</v>
      </c>
      <c r="J65" s="2347">
        <v>237933</v>
      </c>
      <c r="K65" s="2347">
        <v>224049</v>
      </c>
      <c r="L65" s="2347">
        <v>223028</v>
      </c>
      <c r="M65" s="2347">
        <v>236317</v>
      </c>
      <c r="N65" s="2345">
        <v>225585</v>
      </c>
      <c r="O65" s="2345">
        <v>227117</v>
      </c>
      <c r="P65" s="2345">
        <v>205642</v>
      </c>
      <c r="Q65" s="2345">
        <v>204401</v>
      </c>
      <c r="R65" s="2345">
        <v>200811</v>
      </c>
      <c r="S65" s="2353">
        <v>192724</v>
      </c>
      <c r="T65" s="2353">
        <v>182677</v>
      </c>
      <c r="U65" s="2353">
        <v>169436</v>
      </c>
      <c r="V65" s="2353">
        <v>166694</v>
      </c>
      <c r="W65" s="2353">
        <v>170553</v>
      </c>
      <c r="X65" s="2353">
        <v>158592</v>
      </c>
      <c r="Y65" s="2353">
        <v>157675</v>
      </c>
      <c r="Z65" s="2353">
        <v>158824</v>
      </c>
      <c r="AA65" s="2353">
        <v>156177</v>
      </c>
      <c r="AB65" s="2353">
        <v>162894</v>
      </c>
      <c r="AC65" s="2353">
        <v>150952</v>
      </c>
      <c r="AD65" s="2353">
        <v>151214</v>
      </c>
      <c r="AE65" s="2353">
        <v>150440</v>
      </c>
      <c r="AF65" s="2357">
        <v>153334</v>
      </c>
      <c r="AG65" s="2357">
        <v>149680</v>
      </c>
      <c r="AH65" s="2356">
        <v>-0.5</v>
      </c>
      <c r="AI65" s="2356">
        <v>1.9</v>
      </c>
      <c r="AJ65" s="2356">
        <v>-2.4</v>
      </c>
    </row>
    <row r="66" spans="1:36">
      <c r="A66" s="2080">
        <v>224</v>
      </c>
      <c r="B66" s="2079" t="s">
        <v>477</v>
      </c>
      <c r="C66" s="2347">
        <v>157870</v>
      </c>
      <c r="D66" s="2347">
        <v>162573</v>
      </c>
      <c r="E66" s="2347">
        <v>165270</v>
      </c>
      <c r="F66" s="2347">
        <v>181056</v>
      </c>
      <c r="G66" s="2347">
        <v>177379</v>
      </c>
      <c r="H66" s="2347">
        <v>174701</v>
      </c>
      <c r="I66" s="2347">
        <v>181763</v>
      </c>
      <c r="J66" s="2347">
        <v>177587</v>
      </c>
      <c r="K66" s="2347">
        <v>176689</v>
      </c>
      <c r="L66" s="2347">
        <v>164626</v>
      </c>
      <c r="M66" s="2347">
        <v>169282</v>
      </c>
      <c r="N66" s="2345">
        <v>166556</v>
      </c>
      <c r="O66" s="2345">
        <v>181735</v>
      </c>
      <c r="P66" s="2345">
        <v>179042</v>
      </c>
      <c r="Q66" s="2345">
        <v>170786</v>
      </c>
      <c r="R66" s="2345">
        <v>168863</v>
      </c>
      <c r="S66" s="2353">
        <v>154653</v>
      </c>
      <c r="T66" s="2353">
        <v>151096</v>
      </c>
      <c r="U66" s="2353">
        <v>147245</v>
      </c>
      <c r="V66" s="2353">
        <v>138798</v>
      </c>
      <c r="W66" s="2353">
        <v>147131</v>
      </c>
      <c r="X66" s="2353">
        <v>145669</v>
      </c>
      <c r="Y66" s="2353">
        <v>141154</v>
      </c>
      <c r="Z66" s="2353">
        <v>144316</v>
      </c>
      <c r="AA66" s="2353">
        <v>142421</v>
      </c>
      <c r="AB66" s="2353">
        <v>145749</v>
      </c>
      <c r="AC66" s="2353">
        <v>145465</v>
      </c>
      <c r="AD66" s="2353">
        <v>148469</v>
      </c>
      <c r="AE66" s="2353">
        <v>150184</v>
      </c>
      <c r="AF66" s="2357">
        <v>151486</v>
      </c>
      <c r="AG66" s="2357">
        <v>149640</v>
      </c>
      <c r="AH66" s="2359">
        <v>1.2</v>
      </c>
      <c r="AI66" s="2359">
        <v>0.9</v>
      </c>
      <c r="AJ66" s="2359">
        <v>-1.2</v>
      </c>
    </row>
    <row r="67" spans="1:36">
      <c r="A67" s="2086">
        <v>226</v>
      </c>
      <c r="B67" s="2087" t="s">
        <v>478</v>
      </c>
      <c r="C67" s="2360">
        <v>130979</v>
      </c>
      <c r="D67" s="2360">
        <v>137199</v>
      </c>
      <c r="E67" s="2360">
        <v>139760</v>
      </c>
      <c r="F67" s="2360">
        <v>144150</v>
      </c>
      <c r="G67" s="2360">
        <v>137677</v>
      </c>
      <c r="H67" s="2360">
        <v>157188</v>
      </c>
      <c r="I67" s="2360">
        <v>159494</v>
      </c>
      <c r="J67" s="2360">
        <v>169671</v>
      </c>
      <c r="K67" s="2360">
        <v>155463</v>
      </c>
      <c r="L67" s="2360">
        <v>160630</v>
      </c>
      <c r="M67" s="2360">
        <v>144405</v>
      </c>
      <c r="N67" s="2350">
        <v>142961</v>
      </c>
      <c r="O67" s="2350">
        <v>156078</v>
      </c>
      <c r="P67" s="2350">
        <v>149583</v>
      </c>
      <c r="Q67" s="2350">
        <v>148084</v>
      </c>
      <c r="R67" s="2350">
        <v>146017</v>
      </c>
      <c r="S67" s="2361">
        <v>136988</v>
      </c>
      <c r="T67" s="2361">
        <v>137752</v>
      </c>
      <c r="U67" s="2361">
        <v>132147</v>
      </c>
      <c r="V67" s="2361">
        <v>125366</v>
      </c>
      <c r="W67" s="2361">
        <v>126357</v>
      </c>
      <c r="X67" s="2361">
        <v>124713</v>
      </c>
      <c r="Y67" s="2361">
        <v>130859</v>
      </c>
      <c r="Z67" s="2361">
        <v>129873</v>
      </c>
      <c r="AA67" s="2361">
        <v>128378</v>
      </c>
      <c r="AB67" s="2361">
        <v>123134</v>
      </c>
      <c r="AC67" s="2361">
        <v>133586</v>
      </c>
      <c r="AD67" s="2361">
        <v>134164</v>
      </c>
      <c r="AE67" s="2361">
        <v>133743</v>
      </c>
      <c r="AF67" s="2362">
        <v>137995</v>
      </c>
      <c r="AG67" s="2362">
        <v>136845</v>
      </c>
      <c r="AH67" s="2363">
        <v>-0.3</v>
      </c>
      <c r="AI67" s="2363">
        <v>3.2</v>
      </c>
      <c r="AJ67" s="2363">
        <v>-0.8</v>
      </c>
    </row>
    <row r="68" spans="1:36">
      <c r="A68" s="742" t="s">
        <v>2146</v>
      </c>
      <c r="B68" s="2345"/>
    </row>
    <row r="69" spans="1:36">
      <c r="A69" s="2345"/>
      <c r="B69" s="2345" t="s">
        <v>1933</v>
      </c>
      <c r="N69" s="2338">
        <v>12547767</v>
      </c>
      <c r="O69" s="2338">
        <v>11838545</v>
      </c>
      <c r="P69" s="2338">
        <v>11971703</v>
      </c>
      <c r="Q69" s="2338">
        <v>12066713</v>
      </c>
      <c r="R69" s="2338">
        <v>12393589</v>
      </c>
      <c r="S69" s="2364">
        <v>12365036</v>
      </c>
      <c r="T69" s="2364">
        <v>12457163</v>
      </c>
      <c r="U69" s="2364">
        <v>12121142</v>
      </c>
      <c r="V69" s="2364">
        <v>11586289</v>
      </c>
      <c r="W69" s="2364">
        <v>12333527</v>
      </c>
      <c r="X69" s="2364">
        <v>12428315</v>
      </c>
      <c r="Y69" s="2364">
        <v>12508269</v>
      </c>
      <c r="Z69" s="2364">
        <v>12612266</v>
      </c>
      <c r="AA69" s="2364">
        <v>12753157</v>
      </c>
      <c r="AB69" s="2364">
        <v>12939269</v>
      </c>
      <c r="AC69" s="2364">
        <v>12963372</v>
      </c>
      <c r="AD69" s="2364">
        <v>13205741</v>
      </c>
      <c r="AE69" s="2364">
        <v>13260733</v>
      </c>
      <c r="AF69" s="2364">
        <v>13556723</v>
      </c>
      <c r="AG69" s="2364">
        <v>13668890</v>
      </c>
    </row>
    <row r="70" spans="1:36">
      <c r="A70" s="2345"/>
      <c r="B70" s="2345"/>
    </row>
  </sheetData>
  <phoneticPr fontId="2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U287"/>
  <sheetViews>
    <sheetView workbookViewId="0">
      <selection activeCell="I27" sqref="I27"/>
    </sheetView>
  </sheetViews>
  <sheetFormatPr defaultRowHeight="13.5"/>
  <cols>
    <col min="1" max="1" width="3.375" style="2242" customWidth="1"/>
    <col min="2" max="2" width="4" style="2242" customWidth="1"/>
    <col min="3" max="3" width="14.375" style="2242" customWidth="1"/>
    <col min="4" max="20" width="12.625" style="2242" customWidth="1"/>
    <col min="21" max="16384" width="9" style="2242"/>
  </cols>
  <sheetData>
    <row r="1" spans="1:26" ht="15" customHeight="1">
      <c r="B1" s="2238"/>
      <c r="C1" s="2239" t="s">
        <v>2132</v>
      </c>
      <c r="D1" s="2240"/>
      <c r="E1" s="2240"/>
      <c r="F1" s="2241"/>
      <c r="G1" s="2241"/>
      <c r="H1" s="2241"/>
      <c r="I1" s="2241"/>
      <c r="J1" s="2241"/>
      <c r="K1" s="2241"/>
      <c r="L1" s="2241"/>
      <c r="M1" s="2240"/>
      <c r="S1" s="2240"/>
      <c r="T1" s="2240"/>
    </row>
    <row r="2" spans="1:26" ht="13.5" customHeight="1">
      <c r="B2" s="2238"/>
      <c r="C2" s="2239"/>
      <c r="D2" s="2243" t="s">
        <v>1</v>
      </c>
      <c r="E2" s="2243" t="s">
        <v>1</v>
      </c>
      <c r="F2" s="2243" t="s">
        <v>1</v>
      </c>
      <c r="G2" s="2243" t="s">
        <v>1</v>
      </c>
      <c r="H2" s="2243" t="s">
        <v>1</v>
      </c>
      <c r="I2" s="2241"/>
      <c r="J2" s="2241"/>
      <c r="K2" s="2241"/>
      <c r="L2" s="2241"/>
      <c r="M2" s="2240"/>
      <c r="N2" s="2244"/>
      <c r="O2" s="2245"/>
      <c r="P2" s="2245"/>
      <c r="Q2" s="2245"/>
      <c r="S2" s="2245"/>
      <c r="T2" s="2245" t="s">
        <v>158</v>
      </c>
    </row>
    <row r="3" spans="1:26" ht="13.5" customHeight="1">
      <c r="A3" s="2240"/>
      <c r="B3" s="2240"/>
      <c r="C3" s="2308" t="s">
        <v>603</v>
      </c>
      <c r="D3" s="2309" t="s">
        <v>760</v>
      </c>
      <c r="E3" s="2309"/>
      <c r="F3" s="2310"/>
      <c r="G3" s="2311"/>
      <c r="H3" s="2310"/>
      <c r="I3" s="2311"/>
      <c r="J3" s="2310"/>
      <c r="K3" s="2311"/>
      <c r="L3" s="2310"/>
      <c r="M3" s="2311"/>
      <c r="N3" s="2310"/>
      <c r="O3" s="2312"/>
      <c r="P3" s="2313"/>
      <c r="Q3" s="2313"/>
      <c r="R3" s="2309"/>
      <c r="S3" s="2309" t="s">
        <v>2114</v>
      </c>
      <c r="T3" s="2314"/>
    </row>
    <row r="4" spans="1:26" ht="13.5" customHeight="1">
      <c r="A4" s="2240"/>
      <c r="B4" s="2240"/>
      <c r="C4" s="2315"/>
      <c r="D4" s="2260" t="s">
        <v>1103</v>
      </c>
      <c r="E4" s="2260" t="s">
        <v>1104</v>
      </c>
      <c r="F4" s="2260" t="s">
        <v>1105</v>
      </c>
      <c r="G4" s="2259" t="s">
        <v>1106</v>
      </c>
      <c r="H4" s="2260" t="s">
        <v>1107</v>
      </c>
      <c r="I4" s="2259" t="s">
        <v>1108</v>
      </c>
      <c r="J4" s="2260" t="s">
        <v>1109</v>
      </c>
      <c r="K4" s="2259" t="s">
        <v>1110</v>
      </c>
      <c r="L4" s="2260" t="s">
        <v>1111</v>
      </c>
      <c r="M4" s="2259" t="s">
        <v>1112</v>
      </c>
      <c r="N4" s="2260" t="s">
        <v>1113</v>
      </c>
      <c r="O4" s="2259" t="s">
        <v>1114</v>
      </c>
      <c r="P4" s="2261" t="s">
        <v>1115</v>
      </c>
      <c r="Q4" s="2261" t="s">
        <v>1116</v>
      </c>
      <c r="R4" s="2260" t="s">
        <v>1117</v>
      </c>
      <c r="S4" s="2260" t="s">
        <v>1118</v>
      </c>
      <c r="T4" s="2316" t="s">
        <v>1119</v>
      </c>
    </row>
    <row r="5" spans="1:26" ht="13.5" customHeight="1">
      <c r="A5" s="2240"/>
      <c r="B5" s="2240"/>
      <c r="C5" s="2315" t="s">
        <v>441</v>
      </c>
      <c r="D5" s="2260"/>
      <c r="E5" s="2260"/>
      <c r="F5" s="2260"/>
      <c r="G5" s="2259"/>
      <c r="H5" s="2260"/>
      <c r="I5" s="2259"/>
      <c r="J5" s="2260"/>
      <c r="K5" s="2259"/>
      <c r="L5" s="2260"/>
      <c r="M5" s="2259"/>
      <c r="N5" s="2260"/>
      <c r="O5" s="2259"/>
      <c r="P5" s="2261"/>
      <c r="Q5" s="2261"/>
      <c r="R5" s="2260"/>
      <c r="S5" s="2315"/>
      <c r="T5" s="2317" t="s">
        <v>2125</v>
      </c>
      <c r="V5" s="2272"/>
      <c r="W5" s="2272"/>
      <c r="Y5" s="2272"/>
      <c r="Z5" s="2272"/>
    </row>
    <row r="6" spans="1:26" ht="13.5" customHeight="1">
      <c r="A6" s="2240" t="s">
        <v>658</v>
      </c>
      <c r="B6" s="2240"/>
      <c r="C6" s="2318" t="s">
        <v>659</v>
      </c>
      <c r="D6" s="2319">
        <v>16479848.296218399</v>
      </c>
      <c r="E6" s="2320">
        <v>15508826.15378217</v>
      </c>
      <c r="F6" s="2320">
        <v>14881286.011101224</v>
      </c>
      <c r="G6" s="2320">
        <v>15222633.414788926</v>
      </c>
      <c r="H6" s="2320">
        <v>16119283.416000001</v>
      </c>
      <c r="I6" s="2320">
        <v>16375025.756000001</v>
      </c>
      <c r="J6" s="2320">
        <v>16073439.126</v>
      </c>
      <c r="K6" s="2320">
        <v>15557446.561999999</v>
      </c>
      <c r="L6" s="2320">
        <v>14411246.332</v>
      </c>
      <c r="M6" s="2320">
        <v>14975162.541999999</v>
      </c>
      <c r="N6" s="2320">
        <v>14599707.541999999</v>
      </c>
      <c r="O6" s="2321">
        <v>14926186.585999999</v>
      </c>
      <c r="P6" s="2321">
        <v>15246183.199999999</v>
      </c>
      <c r="Q6" s="2321">
        <v>15376928.063999999</v>
      </c>
      <c r="R6" s="2321">
        <v>15739974.249</v>
      </c>
      <c r="S6" s="2292">
        <v>15983413.117000001</v>
      </c>
      <c r="T6" s="2322">
        <v>16322014.873</v>
      </c>
    </row>
    <row r="7" spans="1:26" ht="13.5" customHeight="1">
      <c r="A7" s="2240"/>
      <c r="B7" s="2240"/>
      <c r="C7" s="2315" t="s">
        <v>442</v>
      </c>
      <c r="D7" s="2323">
        <v>4552839.296218398</v>
      </c>
      <c r="E7" s="2275">
        <v>4335286.1537821693</v>
      </c>
      <c r="F7" s="2275">
        <v>4160006.0111012231</v>
      </c>
      <c r="G7" s="2275">
        <v>4303580.414788926</v>
      </c>
      <c r="H7" s="2275">
        <v>4578722.4160000002</v>
      </c>
      <c r="I7" s="2275">
        <v>4650160.7560000001</v>
      </c>
      <c r="J7" s="2275">
        <v>4552000.1260000002</v>
      </c>
      <c r="K7" s="2275">
        <v>4440935.5619999999</v>
      </c>
      <c r="L7" s="2275">
        <v>4153725.3319999999</v>
      </c>
      <c r="M7" s="2275">
        <v>4365167.5419999994</v>
      </c>
      <c r="N7" s="2275">
        <v>4261929.5419999994</v>
      </c>
      <c r="O7" s="2276">
        <v>4370448.5860000001</v>
      </c>
      <c r="P7" s="2276">
        <v>4515304.2</v>
      </c>
      <c r="Q7" s="2276">
        <v>4526111.0639999993</v>
      </c>
      <c r="R7" s="2276">
        <v>4676133.2489999998</v>
      </c>
      <c r="S7" s="2277">
        <v>4764883.1170000006</v>
      </c>
      <c r="T7" s="2324">
        <v>4821408.8729999997</v>
      </c>
    </row>
    <row r="8" spans="1:26" ht="13.5" customHeight="1">
      <c r="A8" s="2240"/>
      <c r="B8" s="2240"/>
      <c r="C8" s="2315" t="s">
        <v>443</v>
      </c>
      <c r="D8" s="2323">
        <v>3101040</v>
      </c>
      <c r="E8" s="2275">
        <v>2919172</v>
      </c>
      <c r="F8" s="2275">
        <v>2803310</v>
      </c>
      <c r="G8" s="2275">
        <v>2867941</v>
      </c>
      <c r="H8" s="2275">
        <v>3052976</v>
      </c>
      <c r="I8" s="2275">
        <v>3156135</v>
      </c>
      <c r="J8" s="2275">
        <v>3152034</v>
      </c>
      <c r="K8" s="2275">
        <v>3091643</v>
      </c>
      <c r="L8" s="2275">
        <v>2880422</v>
      </c>
      <c r="M8" s="2275">
        <v>2957171</v>
      </c>
      <c r="N8" s="2275">
        <v>2895931</v>
      </c>
      <c r="O8" s="2276">
        <v>2965641</v>
      </c>
      <c r="P8" s="2276">
        <v>3030600</v>
      </c>
      <c r="Q8" s="2276">
        <v>3073798</v>
      </c>
      <c r="R8" s="2276">
        <v>3133859</v>
      </c>
      <c r="S8" s="2277">
        <v>3205791</v>
      </c>
      <c r="T8" s="2324">
        <v>3305423</v>
      </c>
    </row>
    <row r="9" spans="1:26" ht="13.5" customHeight="1">
      <c r="A9" s="2240"/>
      <c r="B9" s="2240"/>
      <c r="C9" s="2315" t="s">
        <v>444</v>
      </c>
      <c r="D9" s="2323">
        <v>2192000</v>
      </c>
      <c r="E9" s="2275">
        <v>2014001</v>
      </c>
      <c r="F9" s="2275">
        <v>1942566</v>
      </c>
      <c r="G9" s="2275">
        <v>1971333</v>
      </c>
      <c r="H9" s="2275">
        <v>2054434</v>
      </c>
      <c r="I9" s="2275">
        <v>2095237</v>
      </c>
      <c r="J9" s="2275">
        <v>2085623</v>
      </c>
      <c r="K9" s="2275">
        <v>2028871</v>
      </c>
      <c r="L9" s="2275">
        <v>1923019</v>
      </c>
      <c r="M9" s="2275">
        <v>1996967</v>
      </c>
      <c r="N9" s="2275">
        <v>1899572</v>
      </c>
      <c r="O9" s="2276">
        <v>1944545</v>
      </c>
      <c r="P9" s="2276">
        <v>1989453</v>
      </c>
      <c r="Q9" s="2276">
        <v>1995637</v>
      </c>
      <c r="R9" s="2276">
        <v>2013551</v>
      </c>
      <c r="S9" s="2277">
        <v>2031987</v>
      </c>
      <c r="T9" s="2324">
        <v>2078057</v>
      </c>
    </row>
    <row r="10" spans="1:26" ht="13.5" customHeight="1">
      <c r="A10" s="2240"/>
      <c r="B10" s="2240"/>
      <c r="C10" s="2315" t="s">
        <v>445</v>
      </c>
      <c r="D10" s="2323">
        <v>2064165</v>
      </c>
      <c r="E10" s="2275">
        <v>1939982</v>
      </c>
      <c r="F10" s="2275">
        <v>1837330</v>
      </c>
      <c r="G10" s="2275">
        <v>1901469</v>
      </c>
      <c r="H10" s="2275">
        <v>2048761</v>
      </c>
      <c r="I10" s="2275">
        <v>2110817</v>
      </c>
      <c r="J10" s="2275">
        <v>2048539</v>
      </c>
      <c r="K10" s="2275">
        <v>1984187</v>
      </c>
      <c r="L10" s="2275">
        <v>1805484</v>
      </c>
      <c r="M10" s="2275">
        <v>1827934</v>
      </c>
      <c r="N10" s="2275">
        <v>1832822</v>
      </c>
      <c r="O10" s="2276">
        <v>1871172</v>
      </c>
      <c r="P10" s="2276">
        <v>1883342</v>
      </c>
      <c r="Q10" s="2276">
        <v>1930998</v>
      </c>
      <c r="R10" s="2276">
        <v>1970936</v>
      </c>
      <c r="S10" s="2277">
        <v>1994802</v>
      </c>
      <c r="T10" s="2324">
        <v>2043470</v>
      </c>
    </row>
    <row r="11" spans="1:26" ht="13.5" customHeight="1">
      <c r="A11" s="2240"/>
      <c r="B11" s="2240"/>
      <c r="C11" s="2315" t="s">
        <v>446</v>
      </c>
      <c r="D11" s="2323">
        <v>835210</v>
      </c>
      <c r="E11" s="2275">
        <v>788502</v>
      </c>
      <c r="F11" s="2275">
        <v>761190</v>
      </c>
      <c r="G11" s="2275">
        <v>758674</v>
      </c>
      <c r="H11" s="2275">
        <v>789492</v>
      </c>
      <c r="I11" s="2275">
        <v>790514</v>
      </c>
      <c r="J11" s="2275">
        <v>769310</v>
      </c>
      <c r="K11" s="2275">
        <v>729212</v>
      </c>
      <c r="L11" s="2275">
        <v>666145</v>
      </c>
      <c r="M11" s="2275">
        <v>679378</v>
      </c>
      <c r="N11" s="2275">
        <v>668252</v>
      </c>
      <c r="O11" s="2276">
        <v>675228</v>
      </c>
      <c r="P11" s="2276">
        <v>689410</v>
      </c>
      <c r="Q11" s="2276">
        <v>686940</v>
      </c>
      <c r="R11" s="2276">
        <v>697517</v>
      </c>
      <c r="S11" s="2277">
        <v>704090</v>
      </c>
      <c r="T11" s="2324">
        <v>727427</v>
      </c>
    </row>
    <row r="12" spans="1:26" ht="13.5" customHeight="1">
      <c r="A12" s="2240"/>
      <c r="B12" s="2240"/>
      <c r="C12" s="2315" t="s">
        <v>447</v>
      </c>
      <c r="D12" s="2323">
        <v>1694734</v>
      </c>
      <c r="E12" s="2275">
        <v>1581451</v>
      </c>
      <c r="F12" s="2275">
        <v>1525506</v>
      </c>
      <c r="G12" s="2275">
        <v>1611159</v>
      </c>
      <c r="H12" s="2275">
        <v>1719379</v>
      </c>
      <c r="I12" s="2275">
        <v>1702216</v>
      </c>
      <c r="J12" s="2275">
        <v>1654671</v>
      </c>
      <c r="K12" s="2275">
        <v>1587651</v>
      </c>
      <c r="L12" s="2275">
        <v>1408422</v>
      </c>
      <c r="M12" s="2275">
        <v>1522526</v>
      </c>
      <c r="N12" s="2275">
        <v>1486431</v>
      </c>
      <c r="O12" s="2276">
        <v>1508770</v>
      </c>
      <c r="P12" s="2276">
        <v>1520690</v>
      </c>
      <c r="Q12" s="2276">
        <v>1559463</v>
      </c>
      <c r="R12" s="2276">
        <v>1617899</v>
      </c>
      <c r="S12" s="2277">
        <v>1651052</v>
      </c>
      <c r="T12" s="2324">
        <v>1693611</v>
      </c>
    </row>
    <row r="13" spans="1:26" ht="13.5" customHeight="1">
      <c r="A13" s="2240"/>
      <c r="B13" s="2240"/>
      <c r="C13" s="2315" t="s">
        <v>448</v>
      </c>
      <c r="D13" s="2323">
        <v>774501</v>
      </c>
      <c r="E13" s="2275">
        <v>727015</v>
      </c>
      <c r="F13" s="2275">
        <v>699306</v>
      </c>
      <c r="G13" s="2275">
        <v>695960</v>
      </c>
      <c r="H13" s="2275">
        <v>726521</v>
      </c>
      <c r="I13" s="2275">
        <v>726310</v>
      </c>
      <c r="J13" s="2275">
        <v>710008</v>
      </c>
      <c r="K13" s="2275">
        <v>678061</v>
      </c>
      <c r="L13" s="2275">
        <v>619341</v>
      </c>
      <c r="M13" s="2275">
        <v>638979</v>
      </c>
      <c r="N13" s="2275">
        <v>626381</v>
      </c>
      <c r="O13" s="2276">
        <v>627037</v>
      </c>
      <c r="P13" s="2276">
        <v>640176</v>
      </c>
      <c r="Q13" s="2276">
        <v>639587</v>
      </c>
      <c r="R13" s="2276">
        <v>645935</v>
      </c>
      <c r="S13" s="2277">
        <v>649838</v>
      </c>
      <c r="T13" s="2324">
        <v>658597</v>
      </c>
    </row>
    <row r="14" spans="1:26" ht="13.5" customHeight="1">
      <c r="A14" s="2240"/>
      <c r="B14" s="2240"/>
      <c r="C14" s="2315" t="s">
        <v>449</v>
      </c>
      <c r="D14" s="2323">
        <v>529288</v>
      </c>
      <c r="E14" s="2275">
        <v>499086</v>
      </c>
      <c r="F14" s="2275">
        <v>477469</v>
      </c>
      <c r="G14" s="2275">
        <v>452482</v>
      </c>
      <c r="H14" s="2275">
        <v>471387</v>
      </c>
      <c r="I14" s="2275">
        <v>472073</v>
      </c>
      <c r="J14" s="2275">
        <v>455156</v>
      </c>
      <c r="K14" s="2275">
        <v>417401</v>
      </c>
      <c r="L14" s="2275">
        <v>382912</v>
      </c>
      <c r="M14" s="2275">
        <v>378632</v>
      </c>
      <c r="N14" s="2275">
        <v>373734</v>
      </c>
      <c r="O14" s="2276">
        <v>391288</v>
      </c>
      <c r="P14" s="2276">
        <v>387244</v>
      </c>
      <c r="Q14" s="2276">
        <v>387612</v>
      </c>
      <c r="R14" s="2276">
        <v>393024</v>
      </c>
      <c r="S14" s="2277">
        <v>391444</v>
      </c>
      <c r="T14" s="2324">
        <v>398521</v>
      </c>
    </row>
    <row r="15" spans="1:26" ht="13.5" customHeight="1">
      <c r="A15" s="2240"/>
      <c r="B15" s="2240"/>
      <c r="C15" s="2315" t="s">
        <v>450</v>
      </c>
      <c r="D15" s="2323">
        <v>325907</v>
      </c>
      <c r="E15" s="2275">
        <v>309759</v>
      </c>
      <c r="F15" s="2275">
        <v>303162</v>
      </c>
      <c r="G15" s="2275">
        <v>302756</v>
      </c>
      <c r="H15" s="2275">
        <v>310776</v>
      </c>
      <c r="I15" s="2275">
        <v>303414</v>
      </c>
      <c r="J15" s="2275">
        <v>294041</v>
      </c>
      <c r="K15" s="2275">
        <v>272047</v>
      </c>
      <c r="L15" s="2275">
        <v>261387</v>
      </c>
      <c r="M15" s="2275">
        <v>297269</v>
      </c>
      <c r="N15" s="2275">
        <v>250960</v>
      </c>
      <c r="O15" s="2276">
        <v>261481</v>
      </c>
      <c r="P15" s="2276">
        <v>274488</v>
      </c>
      <c r="Q15" s="2276">
        <v>260214</v>
      </c>
      <c r="R15" s="2276">
        <v>266698</v>
      </c>
      <c r="S15" s="2277">
        <v>269669</v>
      </c>
      <c r="T15" s="2324">
        <v>269251</v>
      </c>
    </row>
    <row r="16" spans="1:26" ht="13.5" customHeight="1">
      <c r="A16" s="2240"/>
      <c r="B16" s="2240"/>
      <c r="C16" s="2315" t="s">
        <v>451</v>
      </c>
      <c r="D16" s="2323">
        <v>410164</v>
      </c>
      <c r="E16" s="2275">
        <v>394572</v>
      </c>
      <c r="F16" s="2275">
        <v>371441</v>
      </c>
      <c r="G16" s="2275">
        <v>357279</v>
      </c>
      <c r="H16" s="2275">
        <v>366835</v>
      </c>
      <c r="I16" s="2275">
        <v>368149</v>
      </c>
      <c r="J16" s="2275">
        <v>352057</v>
      </c>
      <c r="K16" s="2275">
        <v>327438</v>
      </c>
      <c r="L16" s="2275">
        <v>310389</v>
      </c>
      <c r="M16" s="2275">
        <v>311139</v>
      </c>
      <c r="N16" s="2275">
        <v>303695</v>
      </c>
      <c r="O16" s="2276">
        <v>310576</v>
      </c>
      <c r="P16" s="2276">
        <v>315476</v>
      </c>
      <c r="Q16" s="2276">
        <v>316568</v>
      </c>
      <c r="R16" s="2276">
        <v>324422</v>
      </c>
      <c r="S16" s="2277">
        <v>319857</v>
      </c>
      <c r="T16" s="2324">
        <v>326249</v>
      </c>
    </row>
    <row r="17" spans="1:20" ht="13.5" customHeight="1">
      <c r="A17" s="2240"/>
      <c r="B17" s="2240"/>
      <c r="C17" s="2315"/>
      <c r="D17" s="2323" t="s">
        <v>479</v>
      </c>
      <c r="E17" s="2275" t="s">
        <v>479</v>
      </c>
      <c r="F17" s="2275" t="s">
        <v>479</v>
      </c>
      <c r="G17" s="2275"/>
      <c r="H17" s="2275"/>
      <c r="I17" s="2275"/>
      <c r="J17" s="2275"/>
      <c r="K17" s="2275"/>
      <c r="L17" s="2275"/>
      <c r="M17" s="2275"/>
      <c r="N17" s="2275"/>
      <c r="O17" s="2276"/>
      <c r="P17" s="2276"/>
      <c r="Q17" s="2276"/>
      <c r="R17" s="2276"/>
      <c r="S17" s="2277"/>
      <c r="T17" s="2324"/>
    </row>
    <row r="18" spans="1:20" ht="13.5" customHeight="1">
      <c r="A18" s="2240" t="s">
        <v>658</v>
      </c>
      <c r="B18" s="2277">
        <v>100</v>
      </c>
      <c r="C18" s="2325" t="s">
        <v>442</v>
      </c>
      <c r="D18" s="2326">
        <v>4552839.296218398</v>
      </c>
      <c r="E18" s="2327">
        <v>4335286.1537821693</v>
      </c>
      <c r="F18" s="2327">
        <v>4160006.0111012231</v>
      </c>
      <c r="G18" s="2327">
        <v>4303580.414788926</v>
      </c>
      <c r="H18" s="2327">
        <v>4578722.4160000002</v>
      </c>
      <c r="I18" s="2327">
        <v>4650160.7560000001</v>
      </c>
      <c r="J18" s="2327">
        <v>4552000.1260000002</v>
      </c>
      <c r="K18" s="2327">
        <v>4440935.5619999999</v>
      </c>
      <c r="L18" s="2327">
        <v>4153725.3319999999</v>
      </c>
      <c r="M18" s="2327">
        <v>4365167.5419999994</v>
      </c>
      <c r="N18" s="2327">
        <v>4261929.5419999994</v>
      </c>
      <c r="O18" s="2328">
        <v>4370448.5860000001</v>
      </c>
      <c r="P18" s="2328">
        <v>4515304.2</v>
      </c>
      <c r="Q18" s="2328">
        <v>4526111.0639999993</v>
      </c>
      <c r="R18" s="2328">
        <v>4676133.2489999998</v>
      </c>
      <c r="S18" s="2329">
        <v>4764883.1170000006</v>
      </c>
      <c r="T18" s="2330">
        <v>4821408.8729999997</v>
      </c>
    </row>
    <row r="19" spans="1:20" ht="13.5" customHeight="1">
      <c r="A19" s="2302" t="s">
        <v>658</v>
      </c>
      <c r="B19" s="2277"/>
      <c r="C19" s="2331" t="s">
        <v>660</v>
      </c>
      <c r="D19" s="2323">
        <v>3101040</v>
      </c>
      <c r="E19" s="2275">
        <v>2919172</v>
      </c>
      <c r="F19" s="2275">
        <v>2803310</v>
      </c>
      <c r="G19" s="2275">
        <v>2867941</v>
      </c>
      <c r="H19" s="2275">
        <v>3052976</v>
      </c>
      <c r="I19" s="2275">
        <v>3156135</v>
      </c>
      <c r="J19" s="2275">
        <v>3152034</v>
      </c>
      <c r="K19" s="2275">
        <v>3091643</v>
      </c>
      <c r="L19" s="2275">
        <v>2880422</v>
      </c>
      <c r="M19" s="2275">
        <v>2957171</v>
      </c>
      <c r="N19" s="2275">
        <v>2895931</v>
      </c>
      <c r="O19" s="2276">
        <v>2965641</v>
      </c>
      <c r="P19" s="2276">
        <v>3030600</v>
      </c>
      <c r="Q19" s="2276">
        <v>3073798</v>
      </c>
      <c r="R19" s="2276">
        <v>3133859</v>
      </c>
      <c r="S19" s="2277">
        <v>3205791</v>
      </c>
      <c r="T19" s="2324">
        <v>3305423</v>
      </c>
    </row>
    <row r="20" spans="1:20" ht="13.5" customHeight="1">
      <c r="A20" s="2240"/>
      <c r="B20" s="2277">
        <v>202</v>
      </c>
      <c r="C20" s="2315" t="s">
        <v>452</v>
      </c>
      <c r="D20" s="2323">
        <v>1320975</v>
      </c>
      <c r="E20" s="2275">
        <v>1217634</v>
      </c>
      <c r="F20" s="2275">
        <v>1153852</v>
      </c>
      <c r="G20" s="2275">
        <v>1200126</v>
      </c>
      <c r="H20" s="2275">
        <v>1267282</v>
      </c>
      <c r="I20" s="2275">
        <v>1319704</v>
      </c>
      <c r="J20" s="2275">
        <v>1310422</v>
      </c>
      <c r="K20" s="2275">
        <v>1278574</v>
      </c>
      <c r="L20" s="2275">
        <v>1127339</v>
      </c>
      <c r="M20" s="2275">
        <v>1194509</v>
      </c>
      <c r="N20" s="2275">
        <v>1156670</v>
      </c>
      <c r="O20" s="2276">
        <v>1175908</v>
      </c>
      <c r="P20" s="2276">
        <v>1190633</v>
      </c>
      <c r="Q20" s="2276">
        <v>1216277</v>
      </c>
      <c r="R20" s="2276">
        <v>1251086</v>
      </c>
      <c r="S20" s="2277">
        <v>1286501</v>
      </c>
      <c r="T20" s="2324">
        <v>1350994</v>
      </c>
    </row>
    <row r="21" spans="1:20" ht="13.5" customHeight="1">
      <c r="A21" s="2240"/>
      <c r="B21" s="2277">
        <v>204</v>
      </c>
      <c r="C21" s="2315" t="s">
        <v>453</v>
      </c>
      <c r="D21" s="2323">
        <v>1448031</v>
      </c>
      <c r="E21" s="2275">
        <v>1376030</v>
      </c>
      <c r="F21" s="2275">
        <v>1335643</v>
      </c>
      <c r="G21" s="2275">
        <v>1351358</v>
      </c>
      <c r="H21" s="2275">
        <v>1445557</v>
      </c>
      <c r="I21" s="2275">
        <v>1482048</v>
      </c>
      <c r="J21" s="2275">
        <v>1483403</v>
      </c>
      <c r="K21" s="2275">
        <v>1462841</v>
      </c>
      <c r="L21" s="2275">
        <v>1408773</v>
      </c>
      <c r="M21" s="2275">
        <v>1421367</v>
      </c>
      <c r="N21" s="2275">
        <v>1402580</v>
      </c>
      <c r="O21" s="2276">
        <v>1442351</v>
      </c>
      <c r="P21" s="2276">
        <v>1483620</v>
      </c>
      <c r="Q21" s="2276">
        <v>1497150</v>
      </c>
      <c r="R21" s="2276">
        <v>1520346</v>
      </c>
      <c r="S21" s="2277">
        <v>1545965</v>
      </c>
      <c r="T21" s="2324">
        <v>1583950</v>
      </c>
    </row>
    <row r="22" spans="1:20" ht="13.5" customHeight="1">
      <c r="A22" s="2240"/>
      <c r="B22" s="2277">
        <v>206</v>
      </c>
      <c r="C22" s="2315" t="s">
        <v>454</v>
      </c>
      <c r="D22" s="2323">
        <v>332034</v>
      </c>
      <c r="E22" s="2275">
        <v>325508</v>
      </c>
      <c r="F22" s="2275">
        <v>313815</v>
      </c>
      <c r="G22" s="2275">
        <v>316457</v>
      </c>
      <c r="H22" s="2275">
        <v>340137</v>
      </c>
      <c r="I22" s="2275">
        <v>354383</v>
      </c>
      <c r="J22" s="2275">
        <v>358209</v>
      </c>
      <c r="K22" s="2275">
        <v>350228</v>
      </c>
      <c r="L22" s="2275">
        <v>344310</v>
      </c>
      <c r="M22" s="2275">
        <v>341295</v>
      </c>
      <c r="N22" s="2275">
        <v>336681</v>
      </c>
      <c r="O22" s="2276">
        <v>347382</v>
      </c>
      <c r="P22" s="2276">
        <v>356347</v>
      </c>
      <c r="Q22" s="2276">
        <v>360371</v>
      </c>
      <c r="R22" s="2276">
        <v>362427</v>
      </c>
      <c r="S22" s="2277">
        <v>373325</v>
      </c>
      <c r="T22" s="2324">
        <v>370479</v>
      </c>
    </row>
    <row r="23" spans="1:20" ht="13.5" customHeight="1">
      <c r="A23" s="2240" t="s">
        <v>1121</v>
      </c>
      <c r="B23" s="2277"/>
      <c r="C23" s="2318" t="s">
        <v>444</v>
      </c>
      <c r="D23" s="2319">
        <v>2192000</v>
      </c>
      <c r="E23" s="2320">
        <v>2014001</v>
      </c>
      <c r="F23" s="2320">
        <v>1942566</v>
      </c>
      <c r="G23" s="2320">
        <v>1971333</v>
      </c>
      <c r="H23" s="2320">
        <v>2054434</v>
      </c>
      <c r="I23" s="2320">
        <v>2095237</v>
      </c>
      <c r="J23" s="2320">
        <v>2085623</v>
      </c>
      <c r="K23" s="2320">
        <v>2028871</v>
      </c>
      <c r="L23" s="2320">
        <v>1923019</v>
      </c>
      <c r="M23" s="2320">
        <v>1996967</v>
      </c>
      <c r="N23" s="2320">
        <v>1899572</v>
      </c>
      <c r="O23" s="2321">
        <v>1944545</v>
      </c>
      <c r="P23" s="2321">
        <v>1989453</v>
      </c>
      <c r="Q23" s="2321">
        <v>1995637</v>
      </c>
      <c r="R23" s="2321">
        <v>2013551</v>
      </c>
      <c r="S23" s="2292">
        <v>2031987</v>
      </c>
      <c r="T23" s="2322">
        <v>2078057</v>
      </c>
    </row>
    <row r="24" spans="1:20" ht="13.5" customHeight="1">
      <c r="A24" s="2240"/>
      <c r="B24" s="2277">
        <v>207</v>
      </c>
      <c r="C24" s="2315" t="s">
        <v>455</v>
      </c>
      <c r="D24" s="2323">
        <v>572007</v>
      </c>
      <c r="E24" s="2275">
        <v>508486</v>
      </c>
      <c r="F24" s="2275">
        <v>500263</v>
      </c>
      <c r="G24" s="2275">
        <v>514823</v>
      </c>
      <c r="H24" s="2275">
        <v>534297</v>
      </c>
      <c r="I24" s="2275">
        <v>545240</v>
      </c>
      <c r="J24" s="2275">
        <v>545238</v>
      </c>
      <c r="K24" s="2275">
        <v>531464</v>
      </c>
      <c r="L24" s="2275">
        <v>487003</v>
      </c>
      <c r="M24" s="2275">
        <v>572543</v>
      </c>
      <c r="N24" s="2275">
        <v>487441</v>
      </c>
      <c r="O24" s="2276">
        <v>501584</v>
      </c>
      <c r="P24" s="2276">
        <v>514806</v>
      </c>
      <c r="Q24" s="2276">
        <v>518680</v>
      </c>
      <c r="R24" s="2276">
        <v>525645</v>
      </c>
      <c r="S24" s="2277">
        <v>540079</v>
      </c>
      <c r="T24" s="2324">
        <v>558617</v>
      </c>
    </row>
    <row r="25" spans="1:20" ht="13.5" customHeight="1">
      <c r="A25" s="2240"/>
      <c r="B25" s="2277">
        <v>214</v>
      </c>
      <c r="C25" s="2315" t="s">
        <v>456</v>
      </c>
      <c r="D25" s="2323">
        <v>690852</v>
      </c>
      <c r="E25" s="2275">
        <v>643459</v>
      </c>
      <c r="F25" s="2275">
        <v>612976</v>
      </c>
      <c r="G25" s="2275">
        <v>613381</v>
      </c>
      <c r="H25" s="2275">
        <v>649555</v>
      </c>
      <c r="I25" s="2275">
        <v>663140</v>
      </c>
      <c r="J25" s="2275">
        <v>660339</v>
      </c>
      <c r="K25" s="2275">
        <v>644039</v>
      </c>
      <c r="L25" s="2275">
        <v>628122</v>
      </c>
      <c r="M25" s="2275">
        <v>620432</v>
      </c>
      <c r="N25" s="2275">
        <v>614525</v>
      </c>
      <c r="O25" s="2276">
        <v>631465</v>
      </c>
      <c r="P25" s="2276">
        <v>648332</v>
      </c>
      <c r="Q25" s="2276">
        <v>648988</v>
      </c>
      <c r="R25" s="2276">
        <v>652342</v>
      </c>
      <c r="S25" s="2277">
        <v>656796</v>
      </c>
      <c r="T25" s="2324">
        <v>676381</v>
      </c>
    </row>
    <row r="26" spans="1:20" ht="13.5" customHeight="1">
      <c r="A26" s="2240"/>
      <c r="B26" s="2277">
        <v>217</v>
      </c>
      <c r="C26" s="2315" t="s">
        <v>457</v>
      </c>
      <c r="D26" s="2323">
        <v>465592</v>
      </c>
      <c r="E26" s="2275">
        <v>433527</v>
      </c>
      <c r="F26" s="2275">
        <v>410961</v>
      </c>
      <c r="G26" s="2275">
        <v>409983</v>
      </c>
      <c r="H26" s="2275">
        <v>429975</v>
      </c>
      <c r="I26" s="2275">
        <v>436977</v>
      </c>
      <c r="J26" s="2275">
        <v>431683</v>
      </c>
      <c r="K26" s="2275">
        <v>412418</v>
      </c>
      <c r="L26" s="2275">
        <v>393531</v>
      </c>
      <c r="M26" s="2275">
        <v>380768</v>
      </c>
      <c r="N26" s="2275">
        <v>377762</v>
      </c>
      <c r="O26" s="2276">
        <v>388012</v>
      </c>
      <c r="P26" s="2276">
        <v>395483</v>
      </c>
      <c r="Q26" s="2276">
        <v>397460</v>
      </c>
      <c r="R26" s="2276">
        <v>397357</v>
      </c>
      <c r="S26" s="2277">
        <v>398177</v>
      </c>
      <c r="T26" s="2324">
        <v>404641</v>
      </c>
    </row>
    <row r="27" spans="1:20" ht="13.5" customHeight="1">
      <c r="A27" s="2240"/>
      <c r="B27" s="2277">
        <v>219</v>
      </c>
      <c r="C27" s="2315" t="s">
        <v>458</v>
      </c>
      <c r="D27" s="2323">
        <v>374925</v>
      </c>
      <c r="E27" s="2275">
        <v>344652</v>
      </c>
      <c r="F27" s="2275">
        <v>336794</v>
      </c>
      <c r="G27" s="2275">
        <v>352777</v>
      </c>
      <c r="H27" s="2275">
        <v>354972</v>
      </c>
      <c r="I27" s="2275">
        <v>361411</v>
      </c>
      <c r="J27" s="2275">
        <v>360100</v>
      </c>
      <c r="K27" s="2275">
        <v>354923</v>
      </c>
      <c r="L27" s="2275">
        <v>331291</v>
      </c>
      <c r="M27" s="2275">
        <v>345780</v>
      </c>
      <c r="N27" s="2275">
        <v>340773</v>
      </c>
      <c r="O27" s="2276">
        <v>344202</v>
      </c>
      <c r="P27" s="2276">
        <v>351718</v>
      </c>
      <c r="Q27" s="2276">
        <v>350642</v>
      </c>
      <c r="R27" s="2276">
        <v>358857</v>
      </c>
      <c r="S27" s="2277">
        <v>357279</v>
      </c>
      <c r="T27" s="2324">
        <v>358241</v>
      </c>
    </row>
    <row r="28" spans="1:20" ht="13.5" customHeight="1">
      <c r="A28" s="2240"/>
      <c r="B28" s="2277">
        <v>301</v>
      </c>
      <c r="C28" s="2332" t="s">
        <v>459</v>
      </c>
      <c r="D28" s="2333">
        <v>88624</v>
      </c>
      <c r="E28" s="2283">
        <v>83877</v>
      </c>
      <c r="F28" s="2283">
        <v>81572</v>
      </c>
      <c r="G28" s="2283">
        <v>80369</v>
      </c>
      <c r="H28" s="2283">
        <v>85635</v>
      </c>
      <c r="I28" s="2283">
        <v>88469</v>
      </c>
      <c r="J28" s="2283">
        <v>88263</v>
      </c>
      <c r="K28" s="2283">
        <v>86027</v>
      </c>
      <c r="L28" s="2283">
        <v>83072</v>
      </c>
      <c r="M28" s="2283">
        <v>77444</v>
      </c>
      <c r="N28" s="2283">
        <v>79071</v>
      </c>
      <c r="O28" s="2334">
        <v>79282</v>
      </c>
      <c r="P28" s="2334">
        <v>79114</v>
      </c>
      <c r="Q28" s="2334">
        <v>79867</v>
      </c>
      <c r="R28" s="2334">
        <v>79350</v>
      </c>
      <c r="S28" s="2284">
        <v>79656</v>
      </c>
      <c r="T28" s="2335">
        <v>80177</v>
      </c>
    </row>
    <row r="29" spans="1:20" ht="13.5" customHeight="1">
      <c r="A29" s="2240" t="s">
        <v>658</v>
      </c>
      <c r="B29" s="2277"/>
      <c r="C29" s="2315" t="s">
        <v>445</v>
      </c>
      <c r="D29" s="2323">
        <v>2064165</v>
      </c>
      <c r="E29" s="2275">
        <v>1939982</v>
      </c>
      <c r="F29" s="2275">
        <v>1837330</v>
      </c>
      <c r="G29" s="2275">
        <v>1901469</v>
      </c>
      <c r="H29" s="2275">
        <v>2048761</v>
      </c>
      <c r="I29" s="2275">
        <v>2110817</v>
      </c>
      <c r="J29" s="2275">
        <v>2048539</v>
      </c>
      <c r="K29" s="2275">
        <v>1984187</v>
      </c>
      <c r="L29" s="2275">
        <v>1805484</v>
      </c>
      <c r="M29" s="2275">
        <v>1827934</v>
      </c>
      <c r="N29" s="2275">
        <v>1832822</v>
      </c>
      <c r="O29" s="2276">
        <v>1871172</v>
      </c>
      <c r="P29" s="2276">
        <v>1883342</v>
      </c>
      <c r="Q29" s="2276">
        <v>1930998</v>
      </c>
      <c r="R29" s="2276">
        <v>1970936</v>
      </c>
      <c r="S29" s="2277">
        <v>1994802</v>
      </c>
      <c r="T29" s="2324">
        <v>2043470</v>
      </c>
    </row>
    <row r="30" spans="1:20" ht="13.5" customHeight="1">
      <c r="A30" s="2240"/>
      <c r="B30" s="2277">
        <v>203</v>
      </c>
      <c r="C30" s="2315" t="s">
        <v>460</v>
      </c>
      <c r="D30" s="2323">
        <v>816737</v>
      </c>
      <c r="E30" s="2275">
        <v>775016</v>
      </c>
      <c r="F30" s="2275">
        <v>738553</v>
      </c>
      <c r="G30" s="2275">
        <v>764400</v>
      </c>
      <c r="H30" s="2275">
        <v>806147</v>
      </c>
      <c r="I30" s="2275">
        <v>817784</v>
      </c>
      <c r="J30" s="2275">
        <v>807363</v>
      </c>
      <c r="K30" s="2275">
        <v>792661</v>
      </c>
      <c r="L30" s="2275">
        <v>730162</v>
      </c>
      <c r="M30" s="2275">
        <v>734940</v>
      </c>
      <c r="N30" s="2275">
        <v>739415</v>
      </c>
      <c r="O30" s="2276">
        <v>763421</v>
      </c>
      <c r="P30" s="2276">
        <v>777755</v>
      </c>
      <c r="Q30" s="2276">
        <v>788023</v>
      </c>
      <c r="R30" s="2276">
        <v>806184</v>
      </c>
      <c r="S30" s="2277">
        <v>847034</v>
      </c>
      <c r="T30" s="2324">
        <v>851970</v>
      </c>
    </row>
    <row r="31" spans="1:20" ht="13.5" customHeight="1">
      <c r="A31" s="2240"/>
      <c r="B31" s="2277">
        <v>210</v>
      </c>
      <c r="C31" s="2315" t="s">
        <v>461</v>
      </c>
      <c r="D31" s="2323">
        <v>745220</v>
      </c>
      <c r="E31" s="2275">
        <v>700381</v>
      </c>
      <c r="F31" s="2275">
        <v>666801</v>
      </c>
      <c r="G31" s="2275">
        <v>686809</v>
      </c>
      <c r="H31" s="2275">
        <v>744616</v>
      </c>
      <c r="I31" s="2275">
        <v>778066</v>
      </c>
      <c r="J31" s="2275">
        <v>744420</v>
      </c>
      <c r="K31" s="2275">
        <v>717703</v>
      </c>
      <c r="L31" s="2275">
        <v>663307</v>
      </c>
      <c r="M31" s="2275">
        <v>670603</v>
      </c>
      <c r="N31" s="2275">
        <v>671749</v>
      </c>
      <c r="O31" s="2276">
        <v>683835</v>
      </c>
      <c r="P31" s="2276">
        <v>690861</v>
      </c>
      <c r="Q31" s="2276">
        <v>695513</v>
      </c>
      <c r="R31" s="2276">
        <v>701859</v>
      </c>
      <c r="S31" s="2277">
        <v>714750</v>
      </c>
      <c r="T31" s="2324">
        <v>731598</v>
      </c>
    </row>
    <row r="32" spans="1:20" ht="13.5" customHeight="1">
      <c r="A32" s="2240"/>
      <c r="B32" s="2277">
        <v>216</v>
      </c>
      <c r="C32" s="2315" t="s">
        <v>462</v>
      </c>
      <c r="D32" s="2323">
        <v>309388</v>
      </c>
      <c r="E32" s="2275">
        <v>284688</v>
      </c>
      <c r="F32" s="2275">
        <v>261036</v>
      </c>
      <c r="G32" s="2275">
        <v>274080</v>
      </c>
      <c r="H32" s="2275">
        <v>308952</v>
      </c>
      <c r="I32" s="2275">
        <v>319646</v>
      </c>
      <c r="J32" s="2275">
        <v>302274</v>
      </c>
      <c r="K32" s="2275">
        <v>290305</v>
      </c>
      <c r="L32" s="2275">
        <v>250521</v>
      </c>
      <c r="M32" s="2275">
        <v>246443</v>
      </c>
      <c r="N32" s="2275">
        <v>251358</v>
      </c>
      <c r="O32" s="2276">
        <v>249434</v>
      </c>
      <c r="P32" s="2276">
        <v>241207</v>
      </c>
      <c r="Q32" s="2276">
        <v>273730</v>
      </c>
      <c r="R32" s="2276">
        <v>278210</v>
      </c>
      <c r="S32" s="2277">
        <v>253232</v>
      </c>
      <c r="T32" s="2324">
        <v>269252</v>
      </c>
    </row>
    <row r="33" spans="1:20" ht="13.5" customHeight="1">
      <c r="A33" s="2240"/>
      <c r="B33" s="2277">
        <v>381</v>
      </c>
      <c r="C33" s="2315" t="s">
        <v>463</v>
      </c>
      <c r="D33" s="2323">
        <v>97042</v>
      </c>
      <c r="E33" s="2275">
        <v>91119</v>
      </c>
      <c r="F33" s="2275">
        <v>86959</v>
      </c>
      <c r="G33" s="2275">
        <v>89422</v>
      </c>
      <c r="H33" s="2275">
        <v>94069</v>
      </c>
      <c r="I33" s="2275">
        <v>93345</v>
      </c>
      <c r="J33" s="2275">
        <v>90036</v>
      </c>
      <c r="K33" s="2275">
        <v>86504</v>
      </c>
      <c r="L33" s="2275">
        <v>80398</v>
      </c>
      <c r="M33" s="2275">
        <v>81640</v>
      </c>
      <c r="N33" s="2275">
        <v>81776</v>
      </c>
      <c r="O33" s="2276">
        <v>85318</v>
      </c>
      <c r="P33" s="2276">
        <v>81835</v>
      </c>
      <c r="Q33" s="2276">
        <v>82167</v>
      </c>
      <c r="R33" s="2276">
        <v>85369</v>
      </c>
      <c r="S33" s="2277">
        <v>88376</v>
      </c>
      <c r="T33" s="2324">
        <v>92423</v>
      </c>
    </row>
    <row r="34" spans="1:20" ht="13.5" customHeight="1">
      <c r="A34" s="2240"/>
      <c r="B34" s="2277">
        <v>382</v>
      </c>
      <c r="C34" s="2315" t="s">
        <v>464</v>
      </c>
      <c r="D34" s="2323">
        <v>95778</v>
      </c>
      <c r="E34" s="2275">
        <v>88778</v>
      </c>
      <c r="F34" s="2275">
        <v>83981</v>
      </c>
      <c r="G34" s="2275">
        <v>86758</v>
      </c>
      <c r="H34" s="2275">
        <v>94977</v>
      </c>
      <c r="I34" s="2275">
        <v>101976</v>
      </c>
      <c r="J34" s="2275">
        <v>104446</v>
      </c>
      <c r="K34" s="2275">
        <v>97014</v>
      </c>
      <c r="L34" s="2275">
        <v>81096</v>
      </c>
      <c r="M34" s="2275">
        <v>94308</v>
      </c>
      <c r="N34" s="2275">
        <v>88524</v>
      </c>
      <c r="O34" s="2276">
        <v>89164</v>
      </c>
      <c r="P34" s="2276">
        <v>91684</v>
      </c>
      <c r="Q34" s="2276">
        <v>91565</v>
      </c>
      <c r="R34" s="2276">
        <v>99314</v>
      </c>
      <c r="S34" s="2277">
        <v>91410</v>
      </c>
      <c r="T34" s="2324">
        <v>98227</v>
      </c>
    </row>
    <row r="35" spans="1:20" ht="13.5" customHeight="1">
      <c r="A35" s="2240" t="s">
        <v>2133</v>
      </c>
      <c r="B35" s="2277"/>
      <c r="C35" s="2318" t="s">
        <v>446</v>
      </c>
      <c r="D35" s="2319">
        <v>835210</v>
      </c>
      <c r="E35" s="2320">
        <v>788502</v>
      </c>
      <c r="F35" s="2320">
        <v>761190</v>
      </c>
      <c r="G35" s="2320">
        <v>758674</v>
      </c>
      <c r="H35" s="2320">
        <v>789492</v>
      </c>
      <c r="I35" s="2320">
        <v>790514</v>
      </c>
      <c r="J35" s="2320">
        <v>769310</v>
      </c>
      <c r="K35" s="2320">
        <v>729212</v>
      </c>
      <c r="L35" s="2320">
        <v>666145</v>
      </c>
      <c r="M35" s="2320">
        <v>679378</v>
      </c>
      <c r="N35" s="2320">
        <v>668252</v>
      </c>
      <c r="O35" s="2321">
        <v>675228</v>
      </c>
      <c r="P35" s="2321">
        <v>689410</v>
      </c>
      <c r="Q35" s="2321">
        <v>686940</v>
      </c>
      <c r="R35" s="2321">
        <v>697517</v>
      </c>
      <c r="S35" s="2292">
        <v>704090</v>
      </c>
      <c r="T35" s="2322">
        <v>727427</v>
      </c>
    </row>
    <row r="36" spans="1:20" ht="13.5" customHeight="1">
      <c r="A36" s="2240"/>
      <c r="B36" s="2277">
        <v>213</v>
      </c>
      <c r="C36" s="2315" t="s">
        <v>2134</v>
      </c>
      <c r="D36" s="2323">
        <v>119791</v>
      </c>
      <c r="E36" s="2275">
        <v>114075</v>
      </c>
      <c r="F36" s="2275">
        <v>110489</v>
      </c>
      <c r="G36" s="2275">
        <v>105128</v>
      </c>
      <c r="H36" s="2275">
        <v>113247</v>
      </c>
      <c r="I36" s="2275">
        <v>113418</v>
      </c>
      <c r="J36" s="2275">
        <v>110943</v>
      </c>
      <c r="K36" s="2275">
        <v>104750</v>
      </c>
      <c r="L36" s="2275">
        <v>97324</v>
      </c>
      <c r="M36" s="2275">
        <v>94536</v>
      </c>
      <c r="N36" s="2275">
        <v>95406</v>
      </c>
      <c r="O36" s="2276">
        <v>95666</v>
      </c>
      <c r="P36" s="2276">
        <v>98719</v>
      </c>
      <c r="Q36" s="2276">
        <v>96023</v>
      </c>
      <c r="R36" s="2276">
        <v>98125</v>
      </c>
      <c r="S36" s="2277">
        <v>99668</v>
      </c>
      <c r="T36" s="2324">
        <v>100329</v>
      </c>
    </row>
    <row r="37" spans="1:20" ht="13.5" customHeight="1">
      <c r="A37" s="2240"/>
      <c r="B37" s="2277">
        <v>215</v>
      </c>
      <c r="C37" s="2315" t="s">
        <v>2135</v>
      </c>
      <c r="D37" s="2323">
        <v>238299</v>
      </c>
      <c r="E37" s="2275">
        <v>226770</v>
      </c>
      <c r="F37" s="2275">
        <v>213802</v>
      </c>
      <c r="G37" s="2275">
        <v>214177</v>
      </c>
      <c r="H37" s="2275">
        <v>222528</v>
      </c>
      <c r="I37" s="2275">
        <v>222844</v>
      </c>
      <c r="J37" s="2275">
        <v>218091</v>
      </c>
      <c r="K37" s="2275">
        <v>208331</v>
      </c>
      <c r="L37" s="2275">
        <v>192623</v>
      </c>
      <c r="M37" s="2275">
        <v>190438</v>
      </c>
      <c r="N37" s="2275">
        <v>187398</v>
      </c>
      <c r="O37" s="2276">
        <v>193431</v>
      </c>
      <c r="P37" s="2276">
        <v>194715</v>
      </c>
      <c r="Q37" s="2276">
        <v>192851</v>
      </c>
      <c r="R37" s="2276">
        <v>194914</v>
      </c>
      <c r="S37" s="2277">
        <v>196939</v>
      </c>
      <c r="T37" s="2324">
        <v>202365</v>
      </c>
    </row>
    <row r="38" spans="1:20" ht="13.5" customHeight="1">
      <c r="A38" s="2240"/>
      <c r="B38" s="2277">
        <v>218</v>
      </c>
      <c r="C38" s="2315" t="s">
        <v>465</v>
      </c>
      <c r="D38" s="2323">
        <v>142185</v>
      </c>
      <c r="E38" s="2275">
        <v>134331</v>
      </c>
      <c r="F38" s="2275">
        <v>129997</v>
      </c>
      <c r="G38" s="2275">
        <v>134920</v>
      </c>
      <c r="H38" s="2275">
        <v>140662</v>
      </c>
      <c r="I38" s="2275">
        <v>140777</v>
      </c>
      <c r="J38" s="2275">
        <v>137666</v>
      </c>
      <c r="K38" s="2275">
        <v>130472</v>
      </c>
      <c r="L38" s="2275">
        <v>116662</v>
      </c>
      <c r="M38" s="2275">
        <v>123347</v>
      </c>
      <c r="N38" s="2275">
        <v>121179</v>
      </c>
      <c r="O38" s="2276">
        <v>120347</v>
      </c>
      <c r="P38" s="2276">
        <v>123859</v>
      </c>
      <c r="Q38" s="2276">
        <v>126763</v>
      </c>
      <c r="R38" s="2276">
        <v>128986</v>
      </c>
      <c r="S38" s="2277">
        <v>128848</v>
      </c>
      <c r="T38" s="2324">
        <v>135627</v>
      </c>
    </row>
    <row r="39" spans="1:20" ht="13.5" customHeight="1">
      <c r="A39" s="2240"/>
      <c r="B39" s="2277">
        <v>220</v>
      </c>
      <c r="C39" s="2315" t="s">
        <v>466</v>
      </c>
      <c r="D39" s="2323">
        <v>148106</v>
      </c>
      <c r="E39" s="2275">
        <v>136909</v>
      </c>
      <c r="F39" s="2275">
        <v>132679</v>
      </c>
      <c r="G39" s="2275">
        <v>132695</v>
      </c>
      <c r="H39" s="2275">
        <v>137121</v>
      </c>
      <c r="I39" s="2275">
        <v>138063</v>
      </c>
      <c r="J39" s="2275">
        <v>131875</v>
      </c>
      <c r="K39" s="2275">
        <v>124830</v>
      </c>
      <c r="L39" s="2275">
        <v>112936</v>
      </c>
      <c r="M39" s="2275">
        <v>114158</v>
      </c>
      <c r="N39" s="2275">
        <v>113257</v>
      </c>
      <c r="O39" s="2276">
        <v>115873</v>
      </c>
      <c r="P39" s="2276">
        <v>118600</v>
      </c>
      <c r="Q39" s="2276">
        <v>117917</v>
      </c>
      <c r="R39" s="2276">
        <v>120673</v>
      </c>
      <c r="S39" s="2277">
        <v>119837</v>
      </c>
      <c r="T39" s="2324">
        <v>125589</v>
      </c>
    </row>
    <row r="40" spans="1:20" ht="13.5" customHeight="1">
      <c r="A40" s="2240"/>
      <c r="B40" s="2277">
        <v>228</v>
      </c>
      <c r="C40" s="2315" t="s">
        <v>661</v>
      </c>
      <c r="D40" s="2323">
        <v>125757</v>
      </c>
      <c r="E40" s="2275">
        <v>118134</v>
      </c>
      <c r="F40" s="2275">
        <v>116725</v>
      </c>
      <c r="G40" s="2275">
        <v>116019</v>
      </c>
      <c r="H40" s="2275">
        <v>117924</v>
      </c>
      <c r="I40" s="2275">
        <v>117332</v>
      </c>
      <c r="J40" s="2275">
        <v>114979</v>
      </c>
      <c r="K40" s="2275">
        <v>108498</v>
      </c>
      <c r="L40" s="2275">
        <v>97558</v>
      </c>
      <c r="M40" s="2275">
        <v>108864</v>
      </c>
      <c r="N40" s="2275">
        <v>103769</v>
      </c>
      <c r="O40" s="2276">
        <v>101824</v>
      </c>
      <c r="P40" s="2276">
        <v>104385</v>
      </c>
      <c r="Q40" s="2276">
        <v>104810</v>
      </c>
      <c r="R40" s="2276">
        <v>106111</v>
      </c>
      <c r="S40" s="2277">
        <v>110658</v>
      </c>
      <c r="T40" s="2324">
        <v>114105</v>
      </c>
    </row>
    <row r="41" spans="1:20" ht="13.5" customHeight="1">
      <c r="A41" s="2240"/>
      <c r="B41" s="2277">
        <v>365</v>
      </c>
      <c r="C41" s="2332" t="s">
        <v>662</v>
      </c>
      <c r="D41" s="2333">
        <v>61072</v>
      </c>
      <c r="E41" s="2283">
        <v>58283</v>
      </c>
      <c r="F41" s="2283">
        <v>57498</v>
      </c>
      <c r="G41" s="2283">
        <v>55735</v>
      </c>
      <c r="H41" s="2283">
        <v>58010</v>
      </c>
      <c r="I41" s="2283">
        <v>58080</v>
      </c>
      <c r="J41" s="2283">
        <v>55756</v>
      </c>
      <c r="K41" s="2283">
        <v>52331</v>
      </c>
      <c r="L41" s="2283">
        <v>49042</v>
      </c>
      <c r="M41" s="2283">
        <v>48035</v>
      </c>
      <c r="N41" s="2283">
        <v>47243</v>
      </c>
      <c r="O41" s="2334">
        <v>48087</v>
      </c>
      <c r="P41" s="2334">
        <v>49132</v>
      </c>
      <c r="Q41" s="2334">
        <v>48576</v>
      </c>
      <c r="R41" s="2334">
        <v>48708</v>
      </c>
      <c r="S41" s="2284">
        <v>48140</v>
      </c>
      <c r="T41" s="2335">
        <v>49412</v>
      </c>
    </row>
    <row r="42" spans="1:20" ht="13.5" customHeight="1">
      <c r="A42" s="2240" t="s">
        <v>658</v>
      </c>
      <c r="B42" s="2277"/>
      <c r="C42" s="2315" t="s">
        <v>447</v>
      </c>
      <c r="D42" s="2323">
        <v>1694734</v>
      </c>
      <c r="E42" s="2275">
        <v>1581451</v>
      </c>
      <c r="F42" s="2275">
        <v>1525506</v>
      </c>
      <c r="G42" s="2275">
        <v>1611159</v>
      </c>
      <c r="H42" s="2275">
        <v>1719379</v>
      </c>
      <c r="I42" s="2275">
        <v>1702216</v>
      </c>
      <c r="J42" s="2275">
        <v>1654671</v>
      </c>
      <c r="K42" s="2275">
        <v>1587651</v>
      </c>
      <c r="L42" s="2275">
        <v>1408422</v>
      </c>
      <c r="M42" s="2275">
        <v>1522526</v>
      </c>
      <c r="N42" s="2275">
        <v>1486431</v>
      </c>
      <c r="O42" s="2276">
        <v>1508770</v>
      </c>
      <c r="P42" s="2276">
        <v>1520690</v>
      </c>
      <c r="Q42" s="2276">
        <v>1559463</v>
      </c>
      <c r="R42" s="2276">
        <v>1617899</v>
      </c>
      <c r="S42" s="2277">
        <v>1651052</v>
      </c>
      <c r="T42" s="2324">
        <v>1693611</v>
      </c>
    </row>
    <row r="43" spans="1:20" ht="13.5" customHeight="1">
      <c r="A43" s="2240"/>
      <c r="B43" s="2277">
        <v>201</v>
      </c>
      <c r="C43" s="2315" t="s">
        <v>663</v>
      </c>
      <c r="D43" s="2323">
        <v>1557560</v>
      </c>
      <c r="E43" s="2275">
        <v>1451722</v>
      </c>
      <c r="F43" s="2275">
        <v>1400768</v>
      </c>
      <c r="G43" s="2275">
        <v>1484206</v>
      </c>
      <c r="H43" s="2275">
        <v>1589508</v>
      </c>
      <c r="I43" s="2275">
        <v>1574957</v>
      </c>
      <c r="J43" s="2275">
        <v>1530677</v>
      </c>
      <c r="K43" s="2275">
        <v>1470862</v>
      </c>
      <c r="L43" s="2275">
        <v>1303937</v>
      </c>
      <c r="M43" s="2275">
        <v>1413304</v>
      </c>
      <c r="N43" s="2275">
        <v>1380526</v>
      </c>
      <c r="O43" s="2276">
        <v>1401673</v>
      </c>
      <c r="P43" s="2276">
        <v>1413232</v>
      </c>
      <c r="Q43" s="2276">
        <v>1450661</v>
      </c>
      <c r="R43" s="2276">
        <v>1508182</v>
      </c>
      <c r="S43" s="2277">
        <v>1540019</v>
      </c>
      <c r="T43" s="2324">
        <v>1580849</v>
      </c>
    </row>
    <row r="44" spans="1:20" ht="13.5" customHeight="1">
      <c r="A44" s="2240"/>
      <c r="B44" s="2277">
        <v>442</v>
      </c>
      <c r="C44" s="2315" t="s">
        <v>467</v>
      </c>
      <c r="D44" s="2323">
        <v>37897</v>
      </c>
      <c r="E44" s="2275">
        <v>35178</v>
      </c>
      <c r="F44" s="2275">
        <v>33739</v>
      </c>
      <c r="G44" s="2275">
        <v>34296</v>
      </c>
      <c r="H44" s="2275">
        <v>33769</v>
      </c>
      <c r="I44" s="2275">
        <v>34663</v>
      </c>
      <c r="J44" s="2275">
        <v>34549</v>
      </c>
      <c r="K44" s="2275">
        <v>31914</v>
      </c>
      <c r="L44" s="2275">
        <v>29484</v>
      </c>
      <c r="M44" s="2275">
        <v>27912</v>
      </c>
      <c r="N44" s="2275">
        <v>27910</v>
      </c>
      <c r="O44" s="2276">
        <v>28392</v>
      </c>
      <c r="P44" s="2276">
        <v>28202</v>
      </c>
      <c r="Q44" s="2276">
        <v>28311</v>
      </c>
      <c r="R44" s="2276">
        <v>27677</v>
      </c>
      <c r="S44" s="2277">
        <v>28219</v>
      </c>
      <c r="T44" s="2324">
        <v>28049</v>
      </c>
    </row>
    <row r="45" spans="1:20" ht="13.5" customHeight="1">
      <c r="A45" s="2240"/>
      <c r="B45" s="2277">
        <v>443</v>
      </c>
      <c r="C45" s="2315" t="s">
        <v>468</v>
      </c>
      <c r="D45" s="2323">
        <v>62376</v>
      </c>
      <c r="E45" s="2275">
        <v>59175</v>
      </c>
      <c r="F45" s="2275">
        <v>57754</v>
      </c>
      <c r="G45" s="2275">
        <v>59523</v>
      </c>
      <c r="H45" s="2275">
        <v>62446</v>
      </c>
      <c r="I45" s="2275">
        <v>59338</v>
      </c>
      <c r="J45" s="2275">
        <v>57546</v>
      </c>
      <c r="K45" s="2275">
        <v>55114</v>
      </c>
      <c r="L45" s="2275">
        <v>46912</v>
      </c>
      <c r="M45" s="2275">
        <v>54158</v>
      </c>
      <c r="N45" s="2275">
        <v>50736</v>
      </c>
      <c r="O45" s="2276">
        <v>51628</v>
      </c>
      <c r="P45" s="2276">
        <v>52149</v>
      </c>
      <c r="Q45" s="2276">
        <v>53531</v>
      </c>
      <c r="R45" s="2276">
        <v>55323</v>
      </c>
      <c r="S45" s="2277">
        <v>55571</v>
      </c>
      <c r="T45" s="2324">
        <v>57202</v>
      </c>
    </row>
    <row r="46" spans="1:20" ht="13.5" customHeight="1">
      <c r="A46" s="2240"/>
      <c r="B46" s="2277">
        <v>446</v>
      </c>
      <c r="C46" s="2315" t="s">
        <v>664</v>
      </c>
      <c r="D46" s="2323">
        <v>36901</v>
      </c>
      <c r="E46" s="2275">
        <v>35376</v>
      </c>
      <c r="F46" s="2275">
        <v>33245</v>
      </c>
      <c r="G46" s="2275">
        <v>33134</v>
      </c>
      <c r="H46" s="2275">
        <v>33656</v>
      </c>
      <c r="I46" s="2275">
        <v>33258</v>
      </c>
      <c r="J46" s="2275">
        <v>31899</v>
      </c>
      <c r="K46" s="2275">
        <v>29761</v>
      </c>
      <c r="L46" s="2275">
        <v>28089</v>
      </c>
      <c r="M46" s="2275">
        <v>27152</v>
      </c>
      <c r="N46" s="2275">
        <v>27259</v>
      </c>
      <c r="O46" s="2276">
        <v>27077</v>
      </c>
      <c r="P46" s="2276">
        <v>27107</v>
      </c>
      <c r="Q46" s="2276">
        <v>26960</v>
      </c>
      <c r="R46" s="2276">
        <v>26717</v>
      </c>
      <c r="S46" s="2277">
        <v>27243</v>
      </c>
      <c r="T46" s="2324">
        <v>27511</v>
      </c>
    </row>
    <row r="47" spans="1:20" ht="13.5" customHeight="1">
      <c r="A47" s="2240" t="s">
        <v>658</v>
      </c>
      <c r="B47" s="2277"/>
      <c r="C47" s="2318" t="s">
        <v>448</v>
      </c>
      <c r="D47" s="2319">
        <v>774501</v>
      </c>
      <c r="E47" s="2320">
        <v>727015</v>
      </c>
      <c r="F47" s="2320">
        <v>699306</v>
      </c>
      <c r="G47" s="2320">
        <v>695960</v>
      </c>
      <c r="H47" s="2320">
        <v>726521</v>
      </c>
      <c r="I47" s="2320">
        <v>726310</v>
      </c>
      <c r="J47" s="2320">
        <v>710008</v>
      </c>
      <c r="K47" s="2320">
        <v>678061</v>
      </c>
      <c r="L47" s="2320">
        <v>619341</v>
      </c>
      <c r="M47" s="2320">
        <v>638979</v>
      </c>
      <c r="N47" s="2320">
        <v>626381</v>
      </c>
      <c r="O47" s="2321">
        <v>627037</v>
      </c>
      <c r="P47" s="2321">
        <v>640176</v>
      </c>
      <c r="Q47" s="2321">
        <v>639587</v>
      </c>
      <c r="R47" s="2321">
        <v>645935</v>
      </c>
      <c r="S47" s="2292">
        <v>649838</v>
      </c>
      <c r="T47" s="2322">
        <v>658597</v>
      </c>
    </row>
    <row r="48" spans="1:20" ht="13.5" customHeight="1">
      <c r="A48" s="2240"/>
      <c r="B48" s="2277">
        <v>208</v>
      </c>
      <c r="C48" s="2315" t="s">
        <v>469</v>
      </c>
      <c r="D48" s="2323">
        <v>91181</v>
      </c>
      <c r="E48" s="2275">
        <v>86958</v>
      </c>
      <c r="F48" s="2275">
        <v>82668</v>
      </c>
      <c r="G48" s="2275">
        <v>81992</v>
      </c>
      <c r="H48" s="2275">
        <v>84652</v>
      </c>
      <c r="I48" s="2275">
        <v>84356</v>
      </c>
      <c r="J48" s="2275">
        <v>82076</v>
      </c>
      <c r="K48" s="2275">
        <v>79908</v>
      </c>
      <c r="L48" s="2275">
        <v>72108</v>
      </c>
      <c r="M48" s="2275">
        <v>76268</v>
      </c>
      <c r="N48" s="2275">
        <v>73633</v>
      </c>
      <c r="O48" s="2276">
        <v>71529</v>
      </c>
      <c r="P48" s="2276">
        <v>70447</v>
      </c>
      <c r="Q48" s="2276">
        <v>72518</v>
      </c>
      <c r="R48" s="2276">
        <v>73174</v>
      </c>
      <c r="S48" s="2277">
        <v>73496</v>
      </c>
      <c r="T48" s="2324">
        <v>71815</v>
      </c>
    </row>
    <row r="49" spans="1:20" ht="13.5" customHeight="1">
      <c r="A49" s="2240"/>
      <c r="B49" s="2277">
        <v>212</v>
      </c>
      <c r="C49" s="2315" t="s">
        <v>470</v>
      </c>
      <c r="D49" s="2323">
        <v>151990</v>
      </c>
      <c r="E49" s="2275">
        <v>140681</v>
      </c>
      <c r="F49" s="2275">
        <v>132679</v>
      </c>
      <c r="G49" s="2275">
        <v>139408</v>
      </c>
      <c r="H49" s="2275">
        <v>142716</v>
      </c>
      <c r="I49" s="2275">
        <v>139452</v>
      </c>
      <c r="J49" s="2275">
        <v>135390</v>
      </c>
      <c r="K49" s="2275">
        <v>132562</v>
      </c>
      <c r="L49" s="2275">
        <v>119765</v>
      </c>
      <c r="M49" s="2275">
        <v>126794</v>
      </c>
      <c r="N49" s="2275">
        <v>124960</v>
      </c>
      <c r="O49" s="2276">
        <v>125596</v>
      </c>
      <c r="P49" s="2276">
        <v>127130</v>
      </c>
      <c r="Q49" s="2276">
        <v>127057</v>
      </c>
      <c r="R49" s="2276">
        <v>127542</v>
      </c>
      <c r="S49" s="2277">
        <v>129771</v>
      </c>
      <c r="T49" s="2324">
        <v>128890</v>
      </c>
    </row>
    <row r="50" spans="1:20" ht="13.5" customHeight="1">
      <c r="A50" s="2240"/>
      <c r="B50" s="2277">
        <v>227</v>
      </c>
      <c r="C50" s="2315" t="s">
        <v>471</v>
      </c>
      <c r="D50" s="2323">
        <v>114818</v>
      </c>
      <c r="E50" s="2275">
        <v>108755</v>
      </c>
      <c r="F50" s="2275">
        <v>103911</v>
      </c>
      <c r="G50" s="2275">
        <v>102441</v>
      </c>
      <c r="H50" s="2275">
        <v>108092</v>
      </c>
      <c r="I50" s="2275">
        <v>107987</v>
      </c>
      <c r="J50" s="2275">
        <v>104014</v>
      </c>
      <c r="K50" s="2275">
        <v>97342</v>
      </c>
      <c r="L50" s="2275">
        <v>90564</v>
      </c>
      <c r="M50" s="2275">
        <v>89304</v>
      </c>
      <c r="N50" s="2275">
        <v>87652</v>
      </c>
      <c r="O50" s="2276">
        <v>88570</v>
      </c>
      <c r="P50" s="2276">
        <v>90193</v>
      </c>
      <c r="Q50" s="2276">
        <v>88546</v>
      </c>
      <c r="R50" s="2276">
        <v>87614</v>
      </c>
      <c r="S50" s="2277">
        <v>87152</v>
      </c>
      <c r="T50" s="2324">
        <v>87734</v>
      </c>
    </row>
    <row r="51" spans="1:20" ht="13.5" customHeight="1">
      <c r="A51" s="2240"/>
      <c r="B51" s="2277">
        <v>229</v>
      </c>
      <c r="C51" s="2315" t="s">
        <v>665</v>
      </c>
      <c r="D51" s="2323">
        <v>222615</v>
      </c>
      <c r="E51" s="2275">
        <v>207498</v>
      </c>
      <c r="F51" s="2275">
        <v>204664</v>
      </c>
      <c r="G51" s="2275">
        <v>200790</v>
      </c>
      <c r="H51" s="2275">
        <v>214057</v>
      </c>
      <c r="I51" s="2275">
        <v>215235</v>
      </c>
      <c r="J51" s="2275">
        <v>212269</v>
      </c>
      <c r="K51" s="2275">
        <v>200800</v>
      </c>
      <c r="L51" s="2275">
        <v>184217</v>
      </c>
      <c r="M51" s="2275">
        <v>192912</v>
      </c>
      <c r="N51" s="2275">
        <v>187198</v>
      </c>
      <c r="O51" s="2276">
        <v>186398</v>
      </c>
      <c r="P51" s="2276">
        <v>194726</v>
      </c>
      <c r="Q51" s="2276">
        <v>193492</v>
      </c>
      <c r="R51" s="2276">
        <v>199864</v>
      </c>
      <c r="S51" s="2277">
        <v>201566</v>
      </c>
      <c r="T51" s="2324">
        <v>208746</v>
      </c>
    </row>
    <row r="52" spans="1:20" ht="13.5" customHeight="1">
      <c r="A52" s="2240"/>
      <c r="B52" s="2277">
        <v>464</v>
      </c>
      <c r="C52" s="2315" t="s">
        <v>472</v>
      </c>
      <c r="D52" s="2323">
        <v>90241</v>
      </c>
      <c r="E52" s="2275">
        <v>85100</v>
      </c>
      <c r="F52" s="2275">
        <v>82021</v>
      </c>
      <c r="G52" s="2275">
        <v>81080</v>
      </c>
      <c r="H52" s="2275">
        <v>83483</v>
      </c>
      <c r="I52" s="2275">
        <v>86118</v>
      </c>
      <c r="J52" s="2275">
        <v>85319</v>
      </c>
      <c r="K52" s="2275">
        <v>83120</v>
      </c>
      <c r="L52" s="2275">
        <v>77652</v>
      </c>
      <c r="M52" s="2275">
        <v>78546</v>
      </c>
      <c r="N52" s="2275">
        <v>78154</v>
      </c>
      <c r="O52" s="2276">
        <v>79732</v>
      </c>
      <c r="P52" s="2276">
        <v>81374</v>
      </c>
      <c r="Q52" s="2276">
        <v>81767</v>
      </c>
      <c r="R52" s="2276">
        <v>81595</v>
      </c>
      <c r="S52" s="2277">
        <v>82183</v>
      </c>
      <c r="T52" s="2324">
        <v>85256</v>
      </c>
    </row>
    <row r="53" spans="1:20" ht="13.5" customHeight="1">
      <c r="A53" s="2240"/>
      <c r="B53" s="2277">
        <v>481</v>
      </c>
      <c r="C53" s="2315" t="s">
        <v>473</v>
      </c>
      <c r="D53" s="2323">
        <v>49234</v>
      </c>
      <c r="E53" s="2275">
        <v>46370</v>
      </c>
      <c r="F53" s="2275">
        <v>43680</v>
      </c>
      <c r="G53" s="2275">
        <v>43106</v>
      </c>
      <c r="H53" s="2275">
        <v>44056</v>
      </c>
      <c r="I53" s="2275">
        <v>44153</v>
      </c>
      <c r="J53" s="2275">
        <v>43539</v>
      </c>
      <c r="K53" s="2275">
        <v>40728</v>
      </c>
      <c r="L53" s="2275">
        <v>37838</v>
      </c>
      <c r="M53" s="2275">
        <v>36606</v>
      </c>
      <c r="N53" s="2275">
        <v>36609</v>
      </c>
      <c r="O53" s="2276">
        <v>36551</v>
      </c>
      <c r="P53" s="2276">
        <v>36421</v>
      </c>
      <c r="Q53" s="2276">
        <v>37053</v>
      </c>
      <c r="R53" s="2276">
        <v>37164</v>
      </c>
      <c r="S53" s="2277">
        <v>36795</v>
      </c>
      <c r="T53" s="2324">
        <v>36740</v>
      </c>
    </row>
    <row r="54" spans="1:20" ht="13.5" customHeight="1">
      <c r="A54" s="2240"/>
      <c r="B54" s="2277">
        <v>501</v>
      </c>
      <c r="C54" s="2332" t="s">
        <v>1122</v>
      </c>
      <c r="D54" s="2333">
        <v>54422</v>
      </c>
      <c r="E54" s="2283">
        <v>51653</v>
      </c>
      <c r="F54" s="2283">
        <v>49683</v>
      </c>
      <c r="G54" s="2283">
        <v>47143</v>
      </c>
      <c r="H54" s="2283">
        <v>49465</v>
      </c>
      <c r="I54" s="2283">
        <v>49009</v>
      </c>
      <c r="J54" s="2283">
        <v>47401</v>
      </c>
      <c r="K54" s="2283">
        <v>43601</v>
      </c>
      <c r="L54" s="2283">
        <v>37197</v>
      </c>
      <c r="M54" s="2283">
        <v>38549</v>
      </c>
      <c r="N54" s="2283">
        <v>38175</v>
      </c>
      <c r="O54" s="2334">
        <v>38661</v>
      </c>
      <c r="P54" s="2334">
        <v>39885</v>
      </c>
      <c r="Q54" s="2334">
        <v>39154</v>
      </c>
      <c r="R54" s="2334">
        <v>38982</v>
      </c>
      <c r="S54" s="2284">
        <v>38875</v>
      </c>
      <c r="T54" s="2335">
        <v>39416</v>
      </c>
    </row>
    <row r="55" spans="1:20" ht="13.5" customHeight="1">
      <c r="A55" s="2240" t="s">
        <v>1121</v>
      </c>
      <c r="B55" s="2277"/>
      <c r="C55" s="2315" t="s">
        <v>449</v>
      </c>
      <c r="D55" s="2323">
        <v>529288</v>
      </c>
      <c r="E55" s="2275">
        <v>499086</v>
      </c>
      <c r="F55" s="2275">
        <v>477469</v>
      </c>
      <c r="G55" s="2275">
        <v>452482</v>
      </c>
      <c r="H55" s="2275">
        <v>471387</v>
      </c>
      <c r="I55" s="2275">
        <v>472073</v>
      </c>
      <c r="J55" s="2275">
        <v>455156</v>
      </c>
      <c r="K55" s="2275">
        <v>417401</v>
      </c>
      <c r="L55" s="2275">
        <v>382912</v>
      </c>
      <c r="M55" s="2275">
        <v>378632</v>
      </c>
      <c r="N55" s="2275">
        <v>373734</v>
      </c>
      <c r="O55" s="2276">
        <v>391288</v>
      </c>
      <c r="P55" s="2276">
        <v>387244</v>
      </c>
      <c r="Q55" s="2276">
        <v>387612</v>
      </c>
      <c r="R55" s="2276">
        <v>393024</v>
      </c>
      <c r="S55" s="2277">
        <v>391444</v>
      </c>
      <c r="T55" s="2324">
        <v>398521</v>
      </c>
    </row>
    <row r="56" spans="1:20" ht="13.5" customHeight="1">
      <c r="A56" s="2240"/>
      <c r="B56" s="2277">
        <v>209</v>
      </c>
      <c r="C56" s="2315" t="s">
        <v>2136</v>
      </c>
      <c r="D56" s="2323">
        <v>247935</v>
      </c>
      <c r="E56" s="2275">
        <v>235075</v>
      </c>
      <c r="F56" s="2275">
        <v>225272</v>
      </c>
      <c r="G56" s="2275">
        <v>206783</v>
      </c>
      <c r="H56" s="2275">
        <v>218837</v>
      </c>
      <c r="I56" s="2275">
        <v>216373</v>
      </c>
      <c r="J56" s="2275">
        <v>209443</v>
      </c>
      <c r="K56" s="2275">
        <v>198084</v>
      </c>
      <c r="L56" s="2275">
        <v>180502</v>
      </c>
      <c r="M56" s="2275">
        <v>183409</v>
      </c>
      <c r="N56" s="2275">
        <v>179590</v>
      </c>
      <c r="O56" s="2276">
        <v>182010</v>
      </c>
      <c r="P56" s="2276">
        <v>188894</v>
      </c>
      <c r="Q56" s="2276">
        <v>189286</v>
      </c>
      <c r="R56" s="2276">
        <v>194730</v>
      </c>
      <c r="S56" s="2277">
        <v>195987</v>
      </c>
      <c r="T56" s="2324">
        <v>198693</v>
      </c>
    </row>
    <row r="57" spans="1:20" ht="13.5" customHeight="1">
      <c r="A57" s="2240"/>
      <c r="B57" s="2277">
        <v>222</v>
      </c>
      <c r="C57" s="2315" t="s">
        <v>666</v>
      </c>
      <c r="D57" s="2323">
        <v>76024</v>
      </c>
      <c r="E57" s="2275">
        <v>72177</v>
      </c>
      <c r="F57" s="2275">
        <v>69150</v>
      </c>
      <c r="G57" s="2275">
        <v>65740</v>
      </c>
      <c r="H57" s="2275">
        <v>68440</v>
      </c>
      <c r="I57" s="2275">
        <v>68419</v>
      </c>
      <c r="J57" s="2275">
        <v>65207</v>
      </c>
      <c r="K57" s="2275">
        <v>59682</v>
      </c>
      <c r="L57" s="2275">
        <v>54875</v>
      </c>
      <c r="M57" s="2275">
        <v>52170</v>
      </c>
      <c r="N57" s="2275">
        <v>53553</v>
      </c>
      <c r="O57" s="2276">
        <v>67381</v>
      </c>
      <c r="P57" s="2276">
        <v>54323</v>
      </c>
      <c r="Q57" s="2276">
        <v>56096</v>
      </c>
      <c r="R57" s="2276">
        <v>54739</v>
      </c>
      <c r="S57" s="2277">
        <v>52417</v>
      </c>
      <c r="T57" s="2324">
        <v>52832</v>
      </c>
    </row>
    <row r="58" spans="1:20" ht="13.5" customHeight="1">
      <c r="A58" s="2240"/>
      <c r="B58" s="2277">
        <v>225</v>
      </c>
      <c r="C58" s="2315" t="s">
        <v>474</v>
      </c>
      <c r="D58" s="2323">
        <v>101508</v>
      </c>
      <c r="E58" s="2275">
        <v>92746</v>
      </c>
      <c r="F58" s="2275">
        <v>89919</v>
      </c>
      <c r="G58" s="2275">
        <v>89524</v>
      </c>
      <c r="H58" s="2275">
        <v>91840</v>
      </c>
      <c r="I58" s="2275">
        <v>96128</v>
      </c>
      <c r="J58" s="2275">
        <v>95007</v>
      </c>
      <c r="K58" s="2275">
        <v>82279</v>
      </c>
      <c r="L58" s="2275">
        <v>74292</v>
      </c>
      <c r="M58" s="2275">
        <v>73820</v>
      </c>
      <c r="N58" s="2275">
        <v>72620</v>
      </c>
      <c r="O58" s="2276">
        <v>72387</v>
      </c>
      <c r="P58" s="2276">
        <v>72367</v>
      </c>
      <c r="Q58" s="2276">
        <v>71626</v>
      </c>
      <c r="R58" s="2276">
        <v>72917</v>
      </c>
      <c r="S58" s="2277">
        <v>73118</v>
      </c>
      <c r="T58" s="2324">
        <v>75558</v>
      </c>
    </row>
    <row r="59" spans="1:20" ht="13.5" customHeight="1">
      <c r="A59" s="2240"/>
      <c r="B59" s="2277">
        <v>585</v>
      </c>
      <c r="C59" s="2315" t="s">
        <v>475</v>
      </c>
      <c r="D59" s="2323">
        <v>57885</v>
      </c>
      <c r="E59" s="2275">
        <v>55247</v>
      </c>
      <c r="F59" s="2275">
        <v>51713</v>
      </c>
      <c r="G59" s="2275">
        <v>50374</v>
      </c>
      <c r="H59" s="2275">
        <v>51459</v>
      </c>
      <c r="I59" s="2275">
        <v>50763</v>
      </c>
      <c r="J59" s="2275">
        <v>47715</v>
      </c>
      <c r="K59" s="2275">
        <v>43542</v>
      </c>
      <c r="L59" s="2275">
        <v>40927</v>
      </c>
      <c r="M59" s="2275">
        <v>38098</v>
      </c>
      <c r="N59" s="2275">
        <v>37335</v>
      </c>
      <c r="O59" s="2276">
        <v>37998</v>
      </c>
      <c r="P59" s="2276">
        <v>38982</v>
      </c>
      <c r="Q59" s="2276">
        <v>38413</v>
      </c>
      <c r="R59" s="2276">
        <v>38370</v>
      </c>
      <c r="S59" s="2277">
        <v>37700</v>
      </c>
      <c r="T59" s="2324">
        <v>38101</v>
      </c>
    </row>
    <row r="60" spans="1:20" ht="13.5" customHeight="1">
      <c r="A60" s="2240"/>
      <c r="B60" s="2277">
        <v>586</v>
      </c>
      <c r="C60" s="2315" t="s">
        <v>667</v>
      </c>
      <c r="D60" s="2323">
        <v>45936</v>
      </c>
      <c r="E60" s="2275">
        <v>43841</v>
      </c>
      <c r="F60" s="2275">
        <v>41415</v>
      </c>
      <c r="G60" s="2275">
        <v>40061</v>
      </c>
      <c r="H60" s="2275">
        <v>40811</v>
      </c>
      <c r="I60" s="2275">
        <v>40390</v>
      </c>
      <c r="J60" s="2275">
        <v>37784</v>
      </c>
      <c r="K60" s="2275">
        <v>33814</v>
      </c>
      <c r="L60" s="2275">
        <v>32316</v>
      </c>
      <c r="M60" s="2275">
        <v>31135</v>
      </c>
      <c r="N60" s="2275">
        <v>30636</v>
      </c>
      <c r="O60" s="2276">
        <v>31512</v>
      </c>
      <c r="P60" s="2276">
        <v>32678</v>
      </c>
      <c r="Q60" s="2276">
        <v>32191</v>
      </c>
      <c r="R60" s="2276">
        <v>32268</v>
      </c>
      <c r="S60" s="2277">
        <v>32222</v>
      </c>
      <c r="T60" s="2324">
        <v>33337</v>
      </c>
    </row>
    <row r="61" spans="1:20" ht="13.5" customHeight="1">
      <c r="A61" s="2240" t="s">
        <v>2137</v>
      </c>
      <c r="B61" s="2277"/>
      <c r="C61" s="2318" t="s">
        <v>450</v>
      </c>
      <c r="D61" s="2319">
        <v>325907</v>
      </c>
      <c r="E61" s="2320">
        <v>309759</v>
      </c>
      <c r="F61" s="2320">
        <v>303162</v>
      </c>
      <c r="G61" s="2320">
        <v>302756</v>
      </c>
      <c r="H61" s="2320">
        <v>310776</v>
      </c>
      <c r="I61" s="2320">
        <v>303414</v>
      </c>
      <c r="J61" s="2320">
        <v>294041</v>
      </c>
      <c r="K61" s="2320">
        <v>272047</v>
      </c>
      <c r="L61" s="2320">
        <v>261387</v>
      </c>
      <c r="M61" s="2320">
        <v>297269</v>
      </c>
      <c r="N61" s="2320">
        <v>250960</v>
      </c>
      <c r="O61" s="2321">
        <v>261481</v>
      </c>
      <c r="P61" s="2321">
        <v>274488</v>
      </c>
      <c r="Q61" s="2321">
        <v>260214</v>
      </c>
      <c r="R61" s="2321">
        <v>266698</v>
      </c>
      <c r="S61" s="2292">
        <v>269669</v>
      </c>
      <c r="T61" s="2322">
        <v>269251</v>
      </c>
    </row>
    <row r="62" spans="1:20" ht="13.5" customHeight="1">
      <c r="A62" s="2240"/>
      <c r="B62" s="2277">
        <v>221</v>
      </c>
      <c r="C62" s="2315" t="s">
        <v>668</v>
      </c>
      <c r="D62" s="2323">
        <v>131358</v>
      </c>
      <c r="E62" s="2275">
        <v>124339</v>
      </c>
      <c r="F62" s="2275">
        <v>122960</v>
      </c>
      <c r="G62" s="2275">
        <v>121129</v>
      </c>
      <c r="H62" s="2275">
        <v>129293</v>
      </c>
      <c r="I62" s="2275">
        <v>122540</v>
      </c>
      <c r="J62" s="2275">
        <v>118952</v>
      </c>
      <c r="K62" s="2275">
        <v>109517</v>
      </c>
      <c r="L62" s="2275">
        <v>111384</v>
      </c>
      <c r="M62" s="2275">
        <v>142990</v>
      </c>
      <c r="N62" s="2275">
        <v>100677</v>
      </c>
      <c r="O62" s="2276">
        <v>108238</v>
      </c>
      <c r="P62" s="2276">
        <v>118306</v>
      </c>
      <c r="Q62" s="2276">
        <v>103810</v>
      </c>
      <c r="R62" s="2276">
        <v>109228</v>
      </c>
      <c r="S62" s="2277">
        <v>112034</v>
      </c>
      <c r="T62" s="2324">
        <v>108332</v>
      </c>
    </row>
    <row r="63" spans="1:20" ht="13.5" customHeight="1">
      <c r="A63" s="2240"/>
      <c r="B63" s="2277">
        <v>223</v>
      </c>
      <c r="C63" s="2332" t="s">
        <v>476</v>
      </c>
      <c r="D63" s="2333">
        <v>194549</v>
      </c>
      <c r="E63" s="2283">
        <v>185420</v>
      </c>
      <c r="F63" s="2283">
        <v>180202</v>
      </c>
      <c r="G63" s="2283">
        <v>181627</v>
      </c>
      <c r="H63" s="2283">
        <v>181483</v>
      </c>
      <c r="I63" s="2283">
        <v>180874</v>
      </c>
      <c r="J63" s="2283">
        <v>175089</v>
      </c>
      <c r="K63" s="2283">
        <v>162530</v>
      </c>
      <c r="L63" s="2283">
        <v>150003</v>
      </c>
      <c r="M63" s="2283">
        <v>154279</v>
      </c>
      <c r="N63" s="2283">
        <v>150283</v>
      </c>
      <c r="O63" s="2334">
        <v>153243</v>
      </c>
      <c r="P63" s="2334">
        <v>156182</v>
      </c>
      <c r="Q63" s="2334">
        <v>156404</v>
      </c>
      <c r="R63" s="2334">
        <v>157470</v>
      </c>
      <c r="S63" s="2284">
        <v>157635</v>
      </c>
      <c r="T63" s="2335">
        <v>160919</v>
      </c>
    </row>
    <row r="64" spans="1:20" ht="13.5" customHeight="1">
      <c r="A64" s="2240" t="s">
        <v>1121</v>
      </c>
      <c r="B64" s="2277"/>
      <c r="C64" s="2315" t="s">
        <v>451</v>
      </c>
      <c r="D64" s="2323">
        <v>410164</v>
      </c>
      <c r="E64" s="2275">
        <v>394572</v>
      </c>
      <c r="F64" s="2275">
        <v>371441</v>
      </c>
      <c r="G64" s="2275">
        <v>357279</v>
      </c>
      <c r="H64" s="2275">
        <v>366835</v>
      </c>
      <c r="I64" s="2275">
        <v>368149</v>
      </c>
      <c r="J64" s="2275">
        <v>352057</v>
      </c>
      <c r="K64" s="2275">
        <v>327438</v>
      </c>
      <c r="L64" s="2275">
        <v>310389</v>
      </c>
      <c r="M64" s="2275">
        <v>311139</v>
      </c>
      <c r="N64" s="2275">
        <v>303695</v>
      </c>
      <c r="O64" s="2276">
        <v>310576</v>
      </c>
      <c r="P64" s="2276">
        <v>315476</v>
      </c>
      <c r="Q64" s="2276">
        <v>316568</v>
      </c>
      <c r="R64" s="2276">
        <v>324422</v>
      </c>
      <c r="S64" s="2277">
        <v>319857</v>
      </c>
      <c r="T64" s="2324">
        <v>326249</v>
      </c>
    </row>
    <row r="65" spans="1:47" ht="13.5" customHeight="1">
      <c r="A65" s="2240"/>
      <c r="B65" s="2277">
        <v>205</v>
      </c>
      <c r="C65" s="2315" t="s">
        <v>1123</v>
      </c>
      <c r="D65" s="2323">
        <v>142892</v>
      </c>
      <c r="E65" s="2275">
        <v>135344</v>
      </c>
      <c r="F65" s="2275">
        <v>127535</v>
      </c>
      <c r="G65" s="2275">
        <v>123498</v>
      </c>
      <c r="H65" s="2275">
        <v>127702</v>
      </c>
      <c r="I65" s="2275">
        <v>126234</v>
      </c>
      <c r="J65" s="2275">
        <v>121362</v>
      </c>
      <c r="K65" s="2275">
        <v>113096</v>
      </c>
      <c r="L65" s="2275">
        <v>103143</v>
      </c>
      <c r="M65" s="2275">
        <v>105262</v>
      </c>
      <c r="N65" s="2275">
        <v>105603</v>
      </c>
      <c r="O65" s="2276">
        <v>105557</v>
      </c>
      <c r="P65" s="2276">
        <v>106899</v>
      </c>
      <c r="Q65" s="2276">
        <v>107302</v>
      </c>
      <c r="R65" s="2276">
        <v>109984</v>
      </c>
      <c r="S65" s="2277">
        <v>109806</v>
      </c>
      <c r="T65" s="2324">
        <v>110706</v>
      </c>
    </row>
    <row r="66" spans="1:47" ht="13.5" customHeight="1">
      <c r="A66" s="2240"/>
      <c r="B66" s="2277">
        <v>224</v>
      </c>
      <c r="C66" s="2315" t="s">
        <v>477</v>
      </c>
      <c r="D66" s="2323">
        <v>141839</v>
      </c>
      <c r="E66" s="2275">
        <v>137092</v>
      </c>
      <c r="F66" s="2275">
        <v>131729</v>
      </c>
      <c r="G66" s="2275">
        <v>126149</v>
      </c>
      <c r="H66" s="2275">
        <v>128131</v>
      </c>
      <c r="I66" s="2275">
        <v>129802</v>
      </c>
      <c r="J66" s="2275">
        <v>124607</v>
      </c>
      <c r="K66" s="2275">
        <v>115769</v>
      </c>
      <c r="L66" s="2275">
        <v>112149</v>
      </c>
      <c r="M66" s="2275">
        <v>110791</v>
      </c>
      <c r="N66" s="2275">
        <v>107068</v>
      </c>
      <c r="O66" s="2276">
        <v>110714</v>
      </c>
      <c r="P66" s="2276">
        <v>112348</v>
      </c>
      <c r="Q66" s="2276">
        <v>113464</v>
      </c>
      <c r="R66" s="2276">
        <v>115242</v>
      </c>
      <c r="S66" s="2277">
        <v>112148</v>
      </c>
      <c r="T66" s="2324">
        <v>114192</v>
      </c>
    </row>
    <row r="67" spans="1:47" ht="13.5" customHeight="1">
      <c r="A67" s="2240"/>
      <c r="B67" s="2277">
        <v>226</v>
      </c>
      <c r="C67" s="2332" t="s">
        <v>478</v>
      </c>
      <c r="D67" s="2333">
        <v>125433</v>
      </c>
      <c r="E67" s="2283">
        <v>122136</v>
      </c>
      <c r="F67" s="2283">
        <v>112177</v>
      </c>
      <c r="G67" s="2283">
        <v>107632</v>
      </c>
      <c r="H67" s="2283">
        <v>111002</v>
      </c>
      <c r="I67" s="2283">
        <v>112113</v>
      </c>
      <c r="J67" s="2283">
        <v>106088</v>
      </c>
      <c r="K67" s="2283">
        <v>98573</v>
      </c>
      <c r="L67" s="2283">
        <v>95097</v>
      </c>
      <c r="M67" s="2283">
        <v>95086</v>
      </c>
      <c r="N67" s="2283">
        <v>91024</v>
      </c>
      <c r="O67" s="2334">
        <v>94305</v>
      </c>
      <c r="P67" s="2334">
        <v>96229</v>
      </c>
      <c r="Q67" s="2334">
        <v>95802</v>
      </c>
      <c r="R67" s="2334">
        <v>99196</v>
      </c>
      <c r="S67" s="2284">
        <v>97903</v>
      </c>
      <c r="T67" s="2335">
        <v>101351</v>
      </c>
    </row>
    <row r="68" spans="1:47">
      <c r="A68" s="2240"/>
      <c r="B68" s="2240"/>
      <c r="C68" s="2303" t="s">
        <v>2122</v>
      </c>
    </row>
    <row r="69" spans="1:47" s="2240" customFormat="1">
      <c r="B69" s="2277"/>
      <c r="C69" s="2304" t="s">
        <v>1066</v>
      </c>
      <c r="D69" s="2305">
        <f>D18+D20+D21+D22+D24+D25+D26+D30+D37+D65+D66+D67</f>
        <v>10847530.296218399</v>
      </c>
      <c r="E69" s="2305">
        <f t="shared" ref="E69:T69" si="0">E18+E20+E21+E22+E24+E25+E26+E30+E37+E65+E66+E67</f>
        <v>10236288.15378217</v>
      </c>
      <c r="F69" s="2305">
        <f t="shared" si="0"/>
        <v>9811312.0111012235</v>
      </c>
      <c r="G69" s="2305">
        <f t="shared" si="0"/>
        <v>10045564.414788926</v>
      </c>
      <c r="H69" s="2305">
        <f t="shared" si="0"/>
        <v>10641035.416000001</v>
      </c>
      <c r="I69" s="2305">
        <f t="shared" si="0"/>
        <v>10860429.756000001</v>
      </c>
      <c r="J69" s="2305">
        <f t="shared" si="0"/>
        <v>10718805.126</v>
      </c>
      <c r="K69" s="2305">
        <f t="shared" si="0"/>
        <v>10448929.561999999</v>
      </c>
      <c r="L69" s="2305">
        <f t="shared" si="0"/>
        <v>9775977.3320000004</v>
      </c>
      <c r="M69" s="2305">
        <f t="shared" si="0"/>
        <v>10132598.541999999</v>
      </c>
      <c r="N69" s="2305">
        <f t="shared" si="0"/>
        <v>9868096.5419999994</v>
      </c>
      <c r="O69" s="2305">
        <f t="shared" si="0"/>
        <v>10124578.585999999</v>
      </c>
      <c r="P69" s="2305">
        <f t="shared" si="0"/>
        <v>10392471.199999999</v>
      </c>
      <c r="Q69" s="2305">
        <f t="shared" si="0"/>
        <v>10462479.063999999</v>
      </c>
      <c r="R69" s="2305">
        <f t="shared" si="0"/>
        <v>10710856.249</v>
      </c>
      <c r="S69" s="2305">
        <f t="shared" si="0"/>
        <v>10929556.117000001</v>
      </c>
      <c r="T69" s="2305">
        <f t="shared" si="0"/>
        <v>11147054.873</v>
      </c>
      <c r="U69" s="2306"/>
      <c r="V69" s="2306"/>
      <c r="W69" s="2306"/>
      <c r="X69" s="2306"/>
      <c r="Y69" s="2306"/>
      <c r="Z69" s="2306"/>
      <c r="AA69" s="2306"/>
      <c r="AB69" s="2306"/>
      <c r="AC69" s="2306"/>
      <c r="AD69" s="2306"/>
      <c r="AE69" s="2306"/>
      <c r="AF69" s="2306"/>
      <c r="AG69" s="2306"/>
      <c r="AI69" s="2307"/>
      <c r="AJ69" s="2307"/>
      <c r="AK69" s="2307"/>
      <c r="AL69" s="2307"/>
      <c r="AM69" s="2307"/>
      <c r="AN69" s="2307"/>
      <c r="AO69" s="2307"/>
      <c r="AP69" s="2307"/>
      <c r="AQ69" s="2307"/>
      <c r="AR69" s="2307"/>
      <c r="AS69" s="2307"/>
      <c r="AT69" s="2307"/>
      <c r="AU69" s="2307"/>
    </row>
    <row r="70" spans="1:47" s="2240" customFormat="1">
      <c r="B70" s="2277"/>
      <c r="D70" s="2306"/>
      <c r="E70" s="2306"/>
      <c r="F70" s="2306"/>
      <c r="G70" s="2306"/>
      <c r="H70" s="2306"/>
      <c r="I70" s="2306"/>
      <c r="J70" s="2306"/>
      <c r="K70" s="2306"/>
      <c r="L70" s="2306"/>
      <c r="M70" s="2306"/>
      <c r="N70" s="2306"/>
      <c r="O70" s="2306"/>
      <c r="P70" s="2306"/>
      <c r="Q70" s="2306"/>
      <c r="R70" s="2306"/>
      <c r="S70" s="2306"/>
      <c r="T70" s="2306"/>
      <c r="U70" s="2306"/>
      <c r="V70" s="2306"/>
      <c r="W70" s="2306"/>
      <c r="X70" s="2306"/>
      <c r="Y70" s="2306"/>
      <c r="Z70" s="2306"/>
      <c r="AA70" s="2306"/>
      <c r="AB70" s="2306"/>
      <c r="AC70" s="2306"/>
      <c r="AD70" s="2306"/>
      <c r="AE70" s="2306"/>
      <c r="AF70" s="2306"/>
      <c r="AG70" s="2306"/>
      <c r="AI70" s="2307"/>
      <c r="AJ70" s="2307"/>
      <c r="AK70" s="2307"/>
      <c r="AL70" s="2307"/>
      <c r="AM70" s="2307"/>
      <c r="AN70" s="2307"/>
      <c r="AO70" s="2307"/>
      <c r="AP70" s="2307"/>
      <c r="AQ70" s="2307"/>
      <c r="AR70" s="2307"/>
      <c r="AS70" s="2307"/>
      <c r="AT70" s="2307"/>
      <c r="AU70" s="2307"/>
    </row>
    <row r="71" spans="1:47" s="2240" customFormat="1">
      <c r="B71" s="2277"/>
      <c r="D71" s="2306"/>
      <c r="E71" s="2306"/>
      <c r="F71" s="2306"/>
      <c r="G71" s="2306"/>
      <c r="H71" s="2306"/>
      <c r="I71" s="2306"/>
      <c r="J71" s="2306"/>
      <c r="K71" s="2306"/>
      <c r="L71" s="2306"/>
      <c r="M71" s="2306"/>
      <c r="N71" s="2306"/>
      <c r="O71" s="2306"/>
      <c r="P71" s="2306"/>
      <c r="Q71" s="2306"/>
      <c r="R71" s="2306"/>
      <c r="S71" s="2306"/>
      <c r="T71" s="2306"/>
      <c r="U71" s="2306"/>
      <c r="V71" s="2306"/>
      <c r="W71" s="2306"/>
      <c r="X71" s="2306"/>
      <c r="Y71" s="2306"/>
      <c r="Z71" s="2306"/>
      <c r="AA71" s="2306"/>
      <c r="AB71" s="2306"/>
      <c r="AC71" s="2306"/>
      <c r="AD71" s="2306"/>
      <c r="AE71" s="2306"/>
      <c r="AF71" s="2306"/>
      <c r="AG71" s="2306"/>
      <c r="AI71" s="2307"/>
      <c r="AJ71" s="2307"/>
      <c r="AK71" s="2307"/>
      <c r="AL71" s="2307"/>
      <c r="AM71" s="2307"/>
      <c r="AN71" s="2307"/>
      <c r="AO71" s="2307"/>
      <c r="AP71" s="2307"/>
      <c r="AQ71" s="2307"/>
      <c r="AR71" s="2307"/>
      <c r="AS71" s="2307"/>
      <c r="AT71" s="2307"/>
      <c r="AU71" s="2307"/>
    </row>
    <row r="72" spans="1:47" s="2240" customFormat="1">
      <c r="B72" s="2277"/>
      <c r="D72" s="2306"/>
      <c r="E72" s="2306"/>
      <c r="F72" s="2306"/>
      <c r="G72" s="2306"/>
      <c r="H72" s="2306"/>
      <c r="I72" s="2306"/>
      <c r="J72" s="2306"/>
      <c r="K72" s="2306"/>
      <c r="L72" s="2306"/>
      <c r="M72" s="2306"/>
      <c r="N72" s="2306"/>
      <c r="O72" s="2306"/>
      <c r="P72" s="2306"/>
      <c r="Q72" s="2306"/>
      <c r="R72" s="2306"/>
      <c r="S72" s="2306"/>
      <c r="T72" s="2306"/>
      <c r="U72" s="2306"/>
      <c r="V72" s="2306"/>
      <c r="W72" s="2306"/>
      <c r="X72" s="2306"/>
      <c r="Y72" s="2306"/>
      <c r="Z72" s="2306"/>
      <c r="AA72" s="2306"/>
      <c r="AB72" s="2306"/>
      <c r="AC72" s="2306"/>
      <c r="AD72" s="2306"/>
      <c r="AE72" s="2306"/>
      <c r="AF72" s="2306"/>
      <c r="AG72" s="2306"/>
      <c r="AI72" s="2307"/>
      <c r="AJ72" s="2307"/>
      <c r="AK72" s="2307"/>
      <c r="AL72" s="2307"/>
      <c r="AM72" s="2307"/>
      <c r="AN72" s="2307"/>
      <c r="AO72" s="2307"/>
      <c r="AP72" s="2307"/>
      <c r="AQ72" s="2307"/>
      <c r="AR72" s="2307"/>
      <c r="AS72" s="2307"/>
      <c r="AT72" s="2307"/>
      <c r="AU72" s="2307"/>
    </row>
    <row r="73" spans="1:47" s="2240" customFormat="1">
      <c r="B73" s="2277"/>
      <c r="D73" s="2306"/>
      <c r="E73" s="2306"/>
      <c r="F73" s="2306"/>
      <c r="G73" s="2306"/>
      <c r="H73" s="2306"/>
      <c r="I73" s="2306"/>
      <c r="J73" s="2306"/>
      <c r="K73" s="2306"/>
      <c r="L73" s="2306"/>
      <c r="M73" s="2306"/>
      <c r="N73" s="2306"/>
      <c r="O73" s="2306"/>
      <c r="P73" s="2306" t="s">
        <v>34</v>
      </c>
      <c r="Q73" s="2306"/>
      <c r="R73" s="2306"/>
      <c r="S73" s="2306"/>
      <c r="T73" s="2306"/>
      <c r="U73" s="2306"/>
      <c r="V73" s="2306"/>
      <c r="W73" s="2306"/>
      <c r="X73" s="2306"/>
      <c r="Y73" s="2306"/>
      <c r="Z73" s="2306"/>
      <c r="AA73" s="2306"/>
      <c r="AB73" s="2306"/>
      <c r="AC73" s="2306"/>
      <c r="AD73" s="2306"/>
      <c r="AE73" s="2306"/>
      <c r="AF73" s="2306"/>
      <c r="AG73" s="2306"/>
      <c r="AI73" s="2307"/>
      <c r="AJ73" s="2307"/>
      <c r="AK73" s="2307"/>
      <c r="AL73" s="2307"/>
      <c r="AM73" s="2307"/>
      <c r="AN73" s="2307"/>
      <c r="AO73" s="2307"/>
      <c r="AP73" s="2307"/>
      <c r="AQ73" s="2307"/>
      <c r="AR73" s="2307"/>
      <c r="AS73" s="2307"/>
      <c r="AT73" s="2307"/>
      <c r="AU73" s="2307"/>
    </row>
    <row r="74" spans="1:47" s="2240" customFormat="1">
      <c r="B74" s="2277"/>
      <c r="D74" s="2306"/>
      <c r="E74" s="2306"/>
      <c r="F74" s="2306"/>
      <c r="G74" s="2306"/>
      <c r="H74" s="2306"/>
      <c r="I74" s="2306"/>
      <c r="J74" s="2306"/>
      <c r="K74" s="2306"/>
      <c r="L74" s="2306"/>
      <c r="M74" s="2306"/>
      <c r="N74" s="2306"/>
      <c r="O74" s="2306"/>
      <c r="P74" s="2306"/>
      <c r="Q74" s="2306"/>
      <c r="R74" s="2306"/>
      <c r="S74" s="2306"/>
      <c r="T74" s="2306"/>
      <c r="U74" s="2306"/>
      <c r="V74" s="2306"/>
      <c r="W74" s="2306"/>
      <c r="X74" s="2306"/>
      <c r="Y74" s="2306"/>
      <c r="Z74" s="2306"/>
      <c r="AA74" s="2306"/>
      <c r="AB74" s="2306"/>
      <c r="AC74" s="2306"/>
      <c r="AD74" s="2306"/>
      <c r="AE74" s="2306"/>
      <c r="AF74" s="2306"/>
      <c r="AG74" s="2306"/>
      <c r="AI74" s="2307"/>
      <c r="AJ74" s="2307"/>
      <c r="AK74" s="2307"/>
      <c r="AL74" s="2307"/>
      <c r="AM74" s="2307"/>
      <c r="AN74" s="2307"/>
      <c r="AO74" s="2307"/>
      <c r="AP74" s="2307"/>
      <c r="AQ74" s="2307"/>
      <c r="AR74" s="2307"/>
      <c r="AS74" s="2307"/>
      <c r="AT74" s="2307"/>
      <c r="AU74" s="2307"/>
    </row>
    <row r="75" spans="1:47" s="2240" customFormat="1">
      <c r="B75" s="2277"/>
      <c r="D75" s="2306"/>
      <c r="E75" s="2306"/>
      <c r="F75" s="2306"/>
      <c r="G75" s="2306"/>
      <c r="H75" s="2306"/>
      <c r="I75" s="2306"/>
      <c r="J75" s="2306"/>
      <c r="K75" s="2306"/>
      <c r="L75" s="2306"/>
      <c r="M75" s="2306"/>
      <c r="N75" s="2306"/>
      <c r="O75" s="2306"/>
      <c r="P75" s="2306"/>
      <c r="Q75" s="2306"/>
      <c r="R75" s="2306"/>
      <c r="S75" s="2306"/>
      <c r="T75" s="2306"/>
      <c r="U75" s="2306"/>
      <c r="V75" s="2306"/>
      <c r="W75" s="2306"/>
      <c r="X75" s="2306"/>
      <c r="Y75" s="2306"/>
      <c r="Z75" s="2306"/>
      <c r="AA75" s="2306"/>
      <c r="AB75" s="2306"/>
      <c r="AC75" s="2306"/>
      <c r="AD75" s="2306"/>
      <c r="AE75" s="2306"/>
      <c r="AF75" s="2306"/>
      <c r="AG75" s="2306"/>
      <c r="AI75" s="2307"/>
      <c r="AJ75" s="2307"/>
      <c r="AK75" s="2307"/>
      <c r="AL75" s="2307"/>
      <c r="AM75" s="2307"/>
      <c r="AN75" s="2307"/>
      <c r="AO75" s="2307"/>
      <c r="AP75" s="2307"/>
      <c r="AQ75" s="2307"/>
      <c r="AR75" s="2307"/>
      <c r="AS75" s="2307"/>
      <c r="AT75" s="2307"/>
      <c r="AU75" s="2307"/>
    </row>
    <row r="76" spans="1:47" s="2240" customFormat="1">
      <c r="B76" s="2277"/>
      <c r="D76" s="2306"/>
      <c r="E76" s="2306"/>
      <c r="F76" s="2306"/>
      <c r="G76" s="2306"/>
      <c r="H76" s="2306"/>
      <c r="I76" s="2306"/>
      <c r="J76" s="2306"/>
      <c r="K76" s="2306"/>
      <c r="L76" s="2306"/>
      <c r="M76" s="2306"/>
      <c r="N76" s="2306"/>
      <c r="O76" s="2306"/>
      <c r="P76" s="2306"/>
      <c r="Q76" s="2306"/>
      <c r="R76" s="2306"/>
      <c r="S76" s="2306"/>
      <c r="T76" s="2306"/>
      <c r="U76" s="2306"/>
      <c r="V76" s="2306"/>
      <c r="W76" s="2306"/>
      <c r="X76" s="2306"/>
      <c r="Y76" s="2306"/>
      <c r="Z76" s="2306"/>
      <c r="AA76" s="2306"/>
      <c r="AB76" s="2306"/>
      <c r="AC76" s="2306"/>
      <c r="AD76" s="2306"/>
      <c r="AE76" s="2306"/>
      <c r="AF76" s="2306"/>
      <c r="AG76" s="2306"/>
      <c r="AI76" s="2307"/>
      <c r="AJ76" s="2307"/>
      <c r="AK76" s="2307"/>
      <c r="AL76" s="2307"/>
      <c r="AM76" s="2307"/>
      <c r="AN76" s="2307"/>
      <c r="AO76" s="2307"/>
      <c r="AP76" s="2307"/>
      <c r="AQ76" s="2307"/>
      <c r="AR76" s="2307"/>
      <c r="AS76" s="2307"/>
      <c r="AT76" s="2307"/>
      <c r="AU76" s="2307"/>
    </row>
    <row r="77" spans="1:47" s="2240" customFormat="1">
      <c r="B77" s="2277"/>
      <c r="D77" s="2306"/>
      <c r="E77" s="2306"/>
      <c r="F77" s="2306"/>
      <c r="G77" s="2306"/>
      <c r="H77" s="2306"/>
      <c r="I77" s="2306"/>
      <c r="J77" s="2306"/>
      <c r="K77" s="2306"/>
      <c r="L77" s="2306"/>
      <c r="M77" s="2306"/>
      <c r="N77" s="2306"/>
      <c r="O77" s="2306"/>
      <c r="P77" s="2306"/>
      <c r="Q77" s="2306"/>
      <c r="R77" s="2306"/>
      <c r="S77" s="2306"/>
      <c r="T77" s="2306"/>
      <c r="U77" s="2306"/>
      <c r="V77" s="2306"/>
      <c r="W77" s="2306"/>
      <c r="X77" s="2306"/>
      <c r="Y77" s="2306"/>
      <c r="Z77" s="2306"/>
      <c r="AA77" s="2306"/>
      <c r="AB77" s="2306"/>
      <c r="AC77" s="2306"/>
      <c r="AD77" s="2306"/>
      <c r="AE77" s="2306"/>
      <c r="AF77" s="2306"/>
      <c r="AG77" s="2306"/>
      <c r="AI77" s="2307"/>
      <c r="AJ77" s="2307"/>
      <c r="AK77" s="2307"/>
      <c r="AL77" s="2307"/>
      <c r="AM77" s="2307"/>
      <c r="AN77" s="2307"/>
      <c r="AO77" s="2307"/>
      <c r="AP77" s="2307"/>
      <c r="AQ77" s="2307"/>
      <c r="AR77" s="2307"/>
      <c r="AS77" s="2307"/>
      <c r="AT77" s="2307"/>
      <c r="AU77" s="2307"/>
    </row>
    <row r="78" spans="1:47" s="2240" customFormat="1">
      <c r="B78" s="2277"/>
      <c r="D78" s="2306"/>
      <c r="E78" s="2306"/>
      <c r="F78" s="2306"/>
      <c r="G78" s="2306"/>
      <c r="H78" s="2306"/>
      <c r="I78" s="2306"/>
      <c r="J78" s="2306"/>
      <c r="K78" s="2306"/>
      <c r="L78" s="2306"/>
      <c r="M78" s="2306"/>
      <c r="N78" s="2306"/>
      <c r="O78" s="2306"/>
      <c r="P78" s="2306"/>
      <c r="Q78" s="2306"/>
      <c r="R78" s="2306"/>
      <c r="S78" s="2306"/>
      <c r="T78" s="2306"/>
      <c r="U78" s="2306"/>
      <c r="V78" s="2306"/>
      <c r="W78" s="2306"/>
      <c r="X78" s="2306"/>
      <c r="Y78" s="2306"/>
      <c r="Z78" s="2306"/>
      <c r="AA78" s="2306"/>
      <c r="AB78" s="2306"/>
      <c r="AC78" s="2306"/>
      <c r="AD78" s="2306"/>
      <c r="AE78" s="2306"/>
      <c r="AF78" s="2306"/>
      <c r="AG78" s="2306"/>
      <c r="AI78" s="2307"/>
      <c r="AJ78" s="2307"/>
      <c r="AK78" s="2307"/>
      <c r="AL78" s="2307"/>
      <c r="AM78" s="2307"/>
      <c r="AN78" s="2307"/>
      <c r="AO78" s="2307"/>
      <c r="AP78" s="2307"/>
      <c r="AQ78" s="2307"/>
      <c r="AR78" s="2307"/>
      <c r="AS78" s="2307"/>
      <c r="AT78" s="2307"/>
      <c r="AU78" s="2307"/>
    </row>
    <row r="79" spans="1:47" s="2240" customFormat="1">
      <c r="B79" s="2277"/>
      <c r="D79" s="2306"/>
      <c r="E79" s="2306"/>
      <c r="F79" s="2306"/>
      <c r="G79" s="2306"/>
      <c r="H79" s="2306"/>
      <c r="I79" s="2306"/>
      <c r="J79" s="2306"/>
      <c r="K79" s="2306"/>
      <c r="L79" s="2306"/>
      <c r="M79" s="2306"/>
      <c r="N79" s="2306"/>
      <c r="O79" s="2306"/>
      <c r="P79" s="2306"/>
      <c r="Q79" s="2306"/>
      <c r="R79" s="2306"/>
      <c r="S79" s="2306"/>
      <c r="T79" s="2306"/>
      <c r="U79" s="2306"/>
      <c r="V79" s="2306"/>
      <c r="W79" s="2306"/>
      <c r="X79" s="2306"/>
      <c r="Y79" s="2306"/>
      <c r="Z79" s="2306"/>
      <c r="AA79" s="2306"/>
      <c r="AB79" s="2306"/>
      <c r="AC79" s="2306"/>
      <c r="AD79" s="2306"/>
      <c r="AE79" s="2306"/>
      <c r="AF79" s="2306"/>
      <c r="AG79" s="2306"/>
      <c r="AI79" s="2307"/>
      <c r="AJ79" s="2307"/>
      <c r="AK79" s="2307"/>
      <c r="AL79" s="2307"/>
      <c r="AM79" s="2307"/>
      <c r="AN79" s="2307"/>
      <c r="AO79" s="2307"/>
      <c r="AP79" s="2307"/>
      <c r="AQ79" s="2307"/>
      <c r="AR79" s="2307"/>
      <c r="AS79" s="2307"/>
      <c r="AT79" s="2307"/>
      <c r="AU79" s="2307"/>
    </row>
    <row r="80" spans="1:47" s="2240" customFormat="1">
      <c r="B80" s="2277"/>
      <c r="D80" s="2306"/>
      <c r="E80" s="2306"/>
      <c r="F80" s="2306"/>
      <c r="G80" s="2306"/>
      <c r="H80" s="2306"/>
      <c r="I80" s="2306"/>
      <c r="J80" s="2306"/>
      <c r="K80" s="2306"/>
      <c r="L80" s="2306"/>
      <c r="M80" s="2306"/>
      <c r="N80" s="2306"/>
      <c r="O80" s="2306"/>
      <c r="P80" s="2306"/>
      <c r="Q80" s="2306"/>
      <c r="R80" s="2306"/>
      <c r="S80" s="2306"/>
      <c r="T80" s="2306"/>
      <c r="U80" s="2306"/>
      <c r="V80" s="2306"/>
      <c r="W80" s="2306"/>
      <c r="X80" s="2306"/>
      <c r="Y80" s="2306"/>
      <c r="Z80" s="2306"/>
      <c r="AA80" s="2306"/>
      <c r="AB80" s="2306"/>
      <c r="AC80" s="2306"/>
      <c r="AD80" s="2306"/>
      <c r="AE80" s="2306"/>
      <c r="AF80" s="2306"/>
      <c r="AG80" s="2306"/>
      <c r="AI80" s="2307"/>
      <c r="AJ80" s="2307"/>
      <c r="AK80" s="2307"/>
      <c r="AL80" s="2307"/>
      <c r="AM80" s="2307"/>
      <c r="AN80" s="2307"/>
      <c r="AO80" s="2307"/>
      <c r="AP80" s="2307"/>
      <c r="AQ80" s="2307"/>
      <c r="AR80" s="2307"/>
      <c r="AS80" s="2307"/>
      <c r="AT80" s="2307"/>
      <c r="AU80" s="2307"/>
    </row>
    <row r="81" spans="2:47" s="2240" customFormat="1">
      <c r="B81" s="2277"/>
      <c r="D81" s="2306"/>
      <c r="E81" s="2306"/>
      <c r="F81" s="2306"/>
      <c r="G81" s="2306"/>
      <c r="H81" s="2306"/>
      <c r="I81" s="2306"/>
      <c r="J81" s="2306"/>
      <c r="K81" s="2306"/>
      <c r="L81" s="2306"/>
      <c r="M81" s="2306"/>
      <c r="N81" s="2306"/>
      <c r="O81" s="2306"/>
      <c r="P81" s="2306"/>
      <c r="Q81" s="2306"/>
      <c r="R81" s="2306"/>
      <c r="S81" s="2306"/>
      <c r="T81" s="2306"/>
      <c r="U81" s="2306"/>
      <c r="V81" s="2306"/>
      <c r="W81" s="2306"/>
      <c r="X81" s="2306"/>
      <c r="Y81" s="2306"/>
      <c r="Z81" s="2306"/>
      <c r="AA81" s="2306"/>
      <c r="AB81" s="2306"/>
      <c r="AC81" s="2306"/>
      <c r="AD81" s="2306"/>
      <c r="AE81" s="2306"/>
      <c r="AF81" s="2306"/>
      <c r="AG81" s="2306"/>
      <c r="AI81" s="2307"/>
      <c r="AJ81" s="2307"/>
      <c r="AK81" s="2307"/>
      <c r="AL81" s="2307"/>
      <c r="AM81" s="2307"/>
      <c r="AN81" s="2307"/>
      <c r="AO81" s="2307"/>
      <c r="AP81" s="2307"/>
      <c r="AQ81" s="2307"/>
      <c r="AR81" s="2307"/>
      <c r="AS81" s="2307"/>
      <c r="AT81" s="2307"/>
      <c r="AU81" s="2307"/>
    </row>
    <row r="82" spans="2:47" s="2240" customFormat="1">
      <c r="B82" s="2277"/>
      <c r="D82" s="2306"/>
      <c r="E82" s="2306"/>
      <c r="F82" s="2306"/>
      <c r="G82" s="2306"/>
      <c r="H82" s="2306"/>
      <c r="I82" s="2306"/>
      <c r="J82" s="2306"/>
      <c r="K82" s="2306"/>
      <c r="L82" s="2306"/>
      <c r="M82" s="2306"/>
      <c r="N82" s="2306"/>
      <c r="O82" s="2306"/>
      <c r="P82" s="2306"/>
      <c r="Q82" s="2306"/>
      <c r="R82" s="2306"/>
      <c r="S82" s="2306"/>
      <c r="T82" s="2306"/>
      <c r="U82" s="2306"/>
      <c r="V82" s="2306"/>
      <c r="W82" s="2306"/>
      <c r="X82" s="2306"/>
      <c r="Y82" s="2306"/>
      <c r="Z82" s="2306"/>
      <c r="AA82" s="2306"/>
      <c r="AB82" s="2306"/>
      <c r="AC82" s="2306"/>
      <c r="AD82" s="2306"/>
      <c r="AE82" s="2306"/>
      <c r="AF82" s="2306"/>
      <c r="AG82" s="2306"/>
      <c r="AI82" s="2307"/>
      <c r="AJ82" s="2307"/>
      <c r="AK82" s="2307"/>
      <c r="AL82" s="2307"/>
      <c r="AM82" s="2307"/>
      <c r="AN82" s="2307"/>
      <c r="AO82" s="2307"/>
      <c r="AP82" s="2307"/>
      <c r="AQ82" s="2307"/>
      <c r="AR82" s="2307"/>
      <c r="AS82" s="2307"/>
      <c r="AT82" s="2307"/>
      <c r="AU82" s="2307"/>
    </row>
    <row r="83" spans="2:47" s="2240" customFormat="1">
      <c r="B83" s="2277"/>
      <c r="D83" s="2306"/>
      <c r="E83" s="2306"/>
      <c r="F83" s="2306"/>
      <c r="G83" s="2306"/>
      <c r="H83" s="2306"/>
      <c r="I83" s="2306"/>
      <c r="J83" s="2306"/>
      <c r="K83" s="2306"/>
      <c r="L83" s="2306"/>
      <c r="M83" s="2306"/>
      <c r="N83" s="2306"/>
      <c r="O83" s="2306"/>
      <c r="P83" s="2306"/>
      <c r="Q83" s="2306"/>
      <c r="R83" s="2306"/>
      <c r="S83" s="2306"/>
      <c r="T83" s="2306"/>
      <c r="U83" s="2306"/>
      <c r="V83" s="2306"/>
      <c r="W83" s="2306"/>
      <c r="X83" s="2306"/>
      <c r="Y83" s="2306"/>
      <c r="Z83" s="2306"/>
      <c r="AA83" s="2306"/>
      <c r="AB83" s="2306"/>
      <c r="AC83" s="2306"/>
      <c r="AD83" s="2306"/>
      <c r="AE83" s="2306"/>
      <c r="AF83" s="2306"/>
      <c r="AG83" s="2306"/>
      <c r="AI83" s="2307"/>
      <c r="AJ83" s="2307"/>
      <c r="AK83" s="2307"/>
      <c r="AL83" s="2307"/>
      <c r="AM83" s="2307"/>
      <c r="AN83" s="2307"/>
      <c r="AO83" s="2307"/>
      <c r="AP83" s="2307"/>
      <c r="AQ83" s="2307"/>
      <c r="AR83" s="2307"/>
      <c r="AS83" s="2307"/>
      <c r="AT83" s="2307"/>
      <c r="AU83" s="2307"/>
    </row>
    <row r="84" spans="2:47" s="2240" customFormat="1">
      <c r="B84" s="2277"/>
      <c r="D84" s="2306"/>
      <c r="E84" s="2306"/>
      <c r="F84" s="2306"/>
      <c r="G84" s="2306"/>
      <c r="H84" s="2306"/>
      <c r="I84" s="2306"/>
      <c r="J84" s="2306"/>
      <c r="K84" s="2306"/>
      <c r="L84" s="2306"/>
      <c r="M84" s="2306"/>
      <c r="N84" s="2306"/>
      <c r="O84" s="2306"/>
      <c r="P84" s="2306"/>
      <c r="Q84" s="2306"/>
      <c r="R84" s="2306"/>
      <c r="S84" s="2306"/>
      <c r="T84" s="2306"/>
      <c r="U84" s="2306"/>
      <c r="V84" s="2306"/>
      <c r="W84" s="2306"/>
      <c r="X84" s="2306"/>
      <c r="Y84" s="2306"/>
      <c r="Z84" s="2306"/>
      <c r="AA84" s="2306"/>
      <c r="AB84" s="2306"/>
      <c r="AC84" s="2306"/>
      <c r="AD84" s="2306"/>
      <c r="AE84" s="2306"/>
      <c r="AF84" s="2306"/>
      <c r="AG84" s="2306"/>
      <c r="AI84" s="2307"/>
      <c r="AJ84" s="2307"/>
      <c r="AK84" s="2307"/>
      <c r="AL84" s="2307"/>
      <c r="AM84" s="2307"/>
      <c r="AN84" s="2307"/>
      <c r="AO84" s="2307"/>
      <c r="AP84" s="2307"/>
      <c r="AQ84" s="2307"/>
      <c r="AR84" s="2307"/>
      <c r="AS84" s="2307"/>
      <c r="AT84" s="2307"/>
      <c r="AU84" s="2307"/>
    </row>
    <row r="85" spans="2:47" s="2240" customFormat="1">
      <c r="B85" s="2277"/>
      <c r="D85" s="2306"/>
      <c r="E85" s="2306"/>
      <c r="F85" s="2306"/>
      <c r="G85" s="2306"/>
      <c r="H85" s="2306"/>
      <c r="I85" s="2306"/>
      <c r="J85" s="2306"/>
      <c r="K85" s="2306"/>
      <c r="L85" s="2306"/>
      <c r="M85" s="2306"/>
      <c r="N85" s="2306"/>
      <c r="O85" s="2306"/>
      <c r="P85" s="2306"/>
      <c r="Q85" s="2306"/>
      <c r="R85" s="2306"/>
      <c r="S85" s="2306"/>
      <c r="T85" s="2306"/>
      <c r="U85" s="2306"/>
      <c r="V85" s="2306"/>
      <c r="W85" s="2306"/>
      <c r="X85" s="2306"/>
      <c r="Y85" s="2306"/>
      <c r="Z85" s="2306"/>
      <c r="AA85" s="2306"/>
      <c r="AB85" s="2306"/>
      <c r="AC85" s="2306"/>
      <c r="AD85" s="2306"/>
      <c r="AE85" s="2306"/>
      <c r="AF85" s="2306"/>
      <c r="AG85" s="2306"/>
      <c r="AI85" s="2307"/>
      <c r="AJ85" s="2307"/>
      <c r="AK85" s="2307"/>
      <c r="AL85" s="2307"/>
      <c r="AM85" s="2307"/>
      <c r="AN85" s="2307"/>
      <c r="AO85" s="2307"/>
      <c r="AP85" s="2307"/>
      <c r="AQ85" s="2307"/>
      <c r="AR85" s="2307"/>
      <c r="AS85" s="2307"/>
      <c r="AT85" s="2307"/>
      <c r="AU85" s="2307"/>
    </row>
    <row r="86" spans="2:47" s="2240" customFormat="1">
      <c r="B86" s="2277"/>
      <c r="D86" s="2306"/>
      <c r="E86" s="2306"/>
      <c r="F86" s="2306"/>
      <c r="G86" s="2306"/>
      <c r="H86" s="2306"/>
      <c r="I86" s="2306"/>
      <c r="J86" s="2306"/>
      <c r="K86" s="2306"/>
      <c r="L86" s="2306"/>
      <c r="M86" s="2306"/>
      <c r="N86" s="2306"/>
      <c r="O86" s="2306"/>
      <c r="P86" s="2306"/>
      <c r="Q86" s="2306"/>
      <c r="R86" s="2306"/>
      <c r="S86" s="2306"/>
      <c r="T86" s="2306"/>
      <c r="U86" s="2306"/>
      <c r="V86" s="2306"/>
      <c r="W86" s="2306"/>
      <c r="X86" s="2306"/>
      <c r="Y86" s="2306"/>
      <c r="Z86" s="2306"/>
      <c r="AA86" s="2306"/>
      <c r="AB86" s="2306"/>
      <c r="AC86" s="2306"/>
      <c r="AD86" s="2306"/>
      <c r="AE86" s="2306"/>
      <c r="AF86" s="2306"/>
      <c r="AG86" s="2306"/>
      <c r="AI86" s="2307"/>
      <c r="AJ86" s="2307"/>
      <c r="AK86" s="2307"/>
      <c r="AL86" s="2307"/>
      <c r="AM86" s="2307"/>
      <c r="AN86" s="2307"/>
      <c r="AO86" s="2307"/>
      <c r="AP86" s="2307"/>
      <c r="AQ86" s="2307"/>
      <c r="AR86" s="2307"/>
      <c r="AS86" s="2307"/>
      <c r="AT86" s="2307"/>
      <c r="AU86" s="2307"/>
    </row>
    <row r="87" spans="2:47" s="2240" customFormat="1">
      <c r="B87" s="2277"/>
      <c r="D87" s="2306"/>
      <c r="E87" s="2306"/>
      <c r="F87" s="2306"/>
      <c r="G87" s="2306"/>
      <c r="H87" s="2306"/>
      <c r="I87" s="2306"/>
      <c r="J87" s="2306"/>
      <c r="K87" s="2306"/>
      <c r="L87" s="2306"/>
      <c r="M87" s="2306"/>
      <c r="N87" s="2306"/>
      <c r="O87" s="2306"/>
      <c r="P87" s="2306"/>
      <c r="Q87" s="2306"/>
      <c r="R87" s="2306"/>
      <c r="S87" s="2306"/>
      <c r="T87" s="2306"/>
      <c r="U87" s="2306"/>
      <c r="V87" s="2306"/>
      <c r="W87" s="2306"/>
      <c r="X87" s="2306"/>
      <c r="Y87" s="2306"/>
      <c r="Z87" s="2306"/>
      <c r="AA87" s="2306"/>
      <c r="AB87" s="2306"/>
      <c r="AC87" s="2306"/>
      <c r="AD87" s="2306"/>
      <c r="AE87" s="2306"/>
      <c r="AF87" s="2306"/>
      <c r="AG87" s="2306"/>
      <c r="AI87" s="2307"/>
      <c r="AJ87" s="2307"/>
      <c r="AK87" s="2307"/>
      <c r="AL87" s="2307"/>
      <c r="AM87" s="2307"/>
      <c r="AN87" s="2307"/>
      <c r="AO87" s="2307"/>
      <c r="AP87" s="2307"/>
      <c r="AQ87" s="2307"/>
      <c r="AR87" s="2307"/>
      <c r="AS87" s="2307"/>
      <c r="AT87" s="2307"/>
      <c r="AU87" s="2307"/>
    </row>
    <row r="88" spans="2:47" s="2240" customFormat="1">
      <c r="B88" s="2277"/>
      <c r="D88" s="2306"/>
      <c r="E88" s="2306"/>
      <c r="F88" s="2306"/>
      <c r="G88" s="2306"/>
      <c r="H88" s="2306"/>
      <c r="I88" s="2306"/>
      <c r="J88" s="2306"/>
      <c r="K88" s="2306"/>
      <c r="L88" s="2306"/>
      <c r="M88" s="2306"/>
      <c r="N88" s="2306"/>
      <c r="O88" s="2306"/>
      <c r="P88" s="2306"/>
      <c r="Q88" s="2306"/>
      <c r="R88" s="2306"/>
      <c r="S88" s="2306"/>
      <c r="T88" s="2306"/>
      <c r="U88" s="2306"/>
      <c r="V88" s="2306"/>
      <c r="W88" s="2306"/>
      <c r="X88" s="2306"/>
      <c r="Y88" s="2306"/>
      <c r="Z88" s="2306"/>
      <c r="AA88" s="2306"/>
      <c r="AB88" s="2306"/>
      <c r="AC88" s="2306"/>
      <c r="AD88" s="2306"/>
      <c r="AE88" s="2306"/>
      <c r="AF88" s="2306"/>
      <c r="AG88" s="2306"/>
      <c r="AI88" s="2307"/>
      <c r="AJ88" s="2307"/>
      <c r="AK88" s="2307"/>
      <c r="AL88" s="2307"/>
      <c r="AM88" s="2307"/>
      <c r="AN88" s="2307"/>
      <c r="AO88" s="2307"/>
      <c r="AP88" s="2307"/>
      <c r="AQ88" s="2307"/>
      <c r="AR88" s="2307"/>
      <c r="AS88" s="2307"/>
      <c r="AT88" s="2307"/>
      <c r="AU88" s="2307"/>
    </row>
    <row r="89" spans="2:47" s="2240" customFormat="1">
      <c r="B89" s="2277"/>
      <c r="D89" s="2306"/>
      <c r="E89" s="2306"/>
      <c r="F89" s="2306"/>
      <c r="G89" s="2306"/>
      <c r="H89" s="2306"/>
      <c r="I89" s="2306"/>
      <c r="J89" s="2306"/>
      <c r="K89" s="2306"/>
      <c r="L89" s="2306"/>
      <c r="M89" s="2306"/>
      <c r="N89" s="2306"/>
      <c r="O89" s="2306"/>
      <c r="P89" s="2306"/>
      <c r="Q89" s="2306"/>
      <c r="R89" s="2306"/>
      <c r="S89" s="2306"/>
      <c r="T89" s="2306"/>
      <c r="U89" s="2306"/>
      <c r="V89" s="2306"/>
      <c r="W89" s="2306"/>
      <c r="X89" s="2306"/>
      <c r="Y89" s="2306"/>
      <c r="Z89" s="2306"/>
      <c r="AA89" s="2306"/>
      <c r="AB89" s="2306"/>
      <c r="AC89" s="2306"/>
      <c r="AD89" s="2306"/>
      <c r="AE89" s="2306"/>
      <c r="AF89" s="2306"/>
      <c r="AG89" s="2306"/>
      <c r="AI89" s="2307"/>
      <c r="AJ89" s="2307"/>
      <c r="AK89" s="2307"/>
      <c r="AL89" s="2307"/>
      <c r="AM89" s="2307"/>
      <c r="AN89" s="2307"/>
      <c r="AO89" s="2307"/>
      <c r="AP89" s="2307"/>
      <c r="AQ89" s="2307"/>
      <c r="AR89" s="2307"/>
      <c r="AS89" s="2307"/>
      <c r="AT89" s="2307"/>
      <c r="AU89" s="2307"/>
    </row>
    <row r="90" spans="2:47" s="2240" customFormat="1">
      <c r="B90" s="2277"/>
      <c r="D90" s="2306"/>
      <c r="E90" s="2306"/>
      <c r="F90" s="2306"/>
      <c r="G90" s="2306"/>
      <c r="H90" s="2306"/>
      <c r="I90" s="2306"/>
      <c r="J90" s="2306"/>
      <c r="K90" s="2306"/>
      <c r="L90" s="2306"/>
      <c r="M90" s="2306"/>
      <c r="N90" s="2306"/>
      <c r="O90" s="2306"/>
      <c r="P90" s="2306"/>
      <c r="Q90" s="2306"/>
      <c r="R90" s="2306"/>
      <c r="S90" s="2306"/>
      <c r="T90" s="2306"/>
      <c r="U90" s="2306"/>
      <c r="V90" s="2306"/>
      <c r="W90" s="2306"/>
      <c r="X90" s="2306"/>
      <c r="Y90" s="2306"/>
      <c r="Z90" s="2306"/>
      <c r="AA90" s="2306"/>
      <c r="AB90" s="2306"/>
      <c r="AC90" s="2306"/>
      <c r="AD90" s="2306"/>
      <c r="AE90" s="2306"/>
      <c r="AF90" s="2306"/>
      <c r="AG90" s="2306"/>
      <c r="AI90" s="2307"/>
      <c r="AJ90" s="2307"/>
      <c r="AK90" s="2307"/>
      <c r="AL90" s="2307"/>
      <c r="AM90" s="2307"/>
      <c r="AN90" s="2307"/>
      <c r="AO90" s="2307"/>
      <c r="AP90" s="2307"/>
      <c r="AQ90" s="2307"/>
      <c r="AR90" s="2307"/>
      <c r="AS90" s="2307"/>
      <c r="AT90" s="2307"/>
      <c r="AU90" s="2307"/>
    </row>
    <row r="91" spans="2:47" s="2240" customFormat="1">
      <c r="B91" s="2277"/>
      <c r="D91" s="2306"/>
      <c r="E91" s="2306"/>
      <c r="F91" s="2306"/>
      <c r="G91" s="2306"/>
      <c r="H91" s="2306"/>
      <c r="I91" s="2306"/>
      <c r="J91" s="2306"/>
      <c r="K91" s="2306"/>
      <c r="L91" s="2306"/>
      <c r="M91" s="2306"/>
      <c r="N91" s="2306"/>
      <c r="O91" s="2306"/>
      <c r="P91" s="2306"/>
      <c r="Q91" s="2306"/>
      <c r="R91" s="2306"/>
      <c r="S91" s="2306"/>
      <c r="T91" s="2306"/>
      <c r="U91" s="2306"/>
      <c r="V91" s="2306"/>
      <c r="W91" s="2306"/>
      <c r="X91" s="2306"/>
      <c r="Y91" s="2306"/>
      <c r="Z91" s="2306"/>
      <c r="AA91" s="2306"/>
      <c r="AB91" s="2306"/>
      <c r="AC91" s="2306"/>
      <c r="AD91" s="2306"/>
      <c r="AE91" s="2306"/>
      <c r="AF91" s="2306"/>
      <c r="AG91" s="2306"/>
      <c r="AI91" s="2307"/>
      <c r="AJ91" s="2307"/>
      <c r="AK91" s="2307"/>
      <c r="AL91" s="2307"/>
      <c r="AM91" s="2307"/>
      <c r="AN91" s="2307"/>
      <c r="AO91" s="2307"/>
      <c r="AP91" s="2307"/>
      <c r="AQ91" s="2307"/>
      <c r="AR91" s="2307"/>
      <c r="AS91" s="2307"/>
      <c r="AT91" s="2307"/>
      <c r="AU91" s="2307"/>
    </row>
    <row r="92" spans="2:47" s="2240" customFormat="1">
      <c r="B92" s="2277"/>
      <c r="D92" s="2306"/>
      <c r="E92" s="2306"/>
      <c r="F92" s="2306"/>
      <c r="G92" s="2306"/>
      <c r="H92" s="2306"/>
      <c r="I92" s="2306"/>
      <c r="J92" s="2306"/>
      <c r="K92" s="2306"/>
      <c r="L92" s="2306"/>
      <c r="M92" s="2306"/>
      <c r="N92" s="2306"/>
      <c r="O92" s="2306"/>
      <c r="P92" s="2306"/>
      <c r="Q92" s="2306"/>
      <c r="R92" s="2306"/>
      <c r="S92" s="2306"/>
      <c r="T92" s="2306"/>
      <c r="U92" s="2306"/>
      <c r="V92" s="2306"/>
      <c r="W92" s="2306"/>
      <c r="X92" s="2306"/>
      <c r="Y92" s="2306"/>
      <c r="Z92" s="2306"/>
      <c r="AA92" s="2306"/>
      <c r="AB92" s="2306"/>
      <c r="AC92" s="2306"/>
      <c r="AD92" s="2306"/>
      <c r="AE92" s="2306"/>
      <c r="AF92" s="2306"/>
      <c r="AG92" s="2306"/>
      <c r="AI92" s="2307"/>
      <c r="AJ92" s="2307"/>
      <c r="AK92" s="2307"/>
      <c r="AL92" s="2307"/>
      <c r="AM92" s="2307"/>
      <c r="AN92" s="2307"/>
      <c r="AO92" s="2307"/>
      <c r="AP92" s="2307"/>
      <c r="AQ92" s="2307"/>
      <c r="AR92" s="2307"/>
      <c r="AS92" s="2307"/>
      <c r="AT92" s="2307"/>
      <c r="AU92" s="2307"/>
    </row>
    <row r="93" spans="2:47" s="2240" customFormat="1">
      <c r="B93" s="2277"/>
      <c r="D93" s="2306"/>
      <c r="E93" s="2306"/>
      <c r="F93" s="2306"/>
      <c r="G93" s="2306"/>
      <c r="H93" s="2306"/>
      <c r="I93" s="2306"/>
      <c r="J93" s="2306"/>
      <c r="K93" s="2306"/>
      <c r="L93" s="2306"/>
      <c r="M93" s="2306"/>
      <c r="N93" s="2306"/>
      <c r="O93" s="2306"/>
      <c r="P93" s="2306"/>
      <c r="Q93" s="2306"/>
      <c r="R93" s="2306"/>
      <c r="S93" s="2306"/>
      <c r="T93" s="2306"/>
      <c r="U93" s="2306"/>
      <c r="V93" s="2306"/>
      <c r="W93" s="2306"/>
      <c r="X93" s="2306"/>
      <c r="Y93" s="2306"/>
      <c r="Z93" s="2306"/>
      <c r="AA93" s="2306"/>
      <c r="AB93" s="2306"/>
      <c r="AC93" s="2306"/>
      <c r="AD93" s="2306"/>
      <c r="AE93" s="2306"/>
      <c r="AF93" s="2306"/>
      <c r="AG93" s="2306"/>
      <c r="AI93" s="2307"/>
      <c r="AJ93" s="2307"/>
      <c r="AK93" s="2307"/>
      <c r="AL93" s="2307"/>
      <c r="AM93" s="2307"/>
      <c r="AN93" s="2307"/>
      <c r="AO93" s="2307"/>
      <c r="AP93" s="2307"/>
      <c r="AQ93" s="2307"/>
      <c r="AR93" s="2307"/>
      <c r="AS93" s="2307"/>
      <c r="AT93" s="2307"/>
      <c r="AU93" s="2307"/>
    </row>
    <row r="94" spans="2:47" s="2240" customFormat="1">
      <c r="B94" s="2277"/>
      <c r="D94" s="2306"/>
      <c r="E94" s="2306"/>
      <c r="F94" s="2306"/>
      <c r="G94" s="2306"/>
      <c r="H94" s="2306"/>
      <c r="I94" s="2306"/>
      <c r="J94" s="2306"/>
      <c r="K94" s="2306"/>
      <c r="L94" s="2306"/>
      <c r="M94" s="2306"/>
      <c r="N94" s="2306"/>
      <c r="O94" s="2306"/>
      <c r="P94" s="2306"/>
      <c r="Q94" s="2306"/>
      <c r="R94" s="2306"/>
      <c r="S94" s="2306"/>
      <c r="T94" s="2306"/>
      <c r="U94" s="2306"/>
      <c r="V94" s="2306"/>
      <c r="W94" s="2306"/>
      <c r="X94" s="2306"/>
      <c r="Y94" s="2306"/>
      <c r="Z94" s="2306"/>
      <c r="AA94" s="2306"/>
      <c r="AB94" s="2306"/>
      <c r="AC94" s="2306"/>
      <c r="AD94" s="2306"/>
      <c r="AE94" s="2306"/>
      <c r="AF94" s="2306"/>
      <c r="AG94" s="2306"/>
      <c r="AI94" s="2307"/>
      <c r="AJ94" s="2307"/>
      <c r="AK94" s="2307"/>
      <c r="AL94" s="2307"/>
      <c r="AM94" s="2307"/>
      <c r="AN94" s="2307"/>
      <c r="AO94" s="2307"/>
      <c r="AP94" s="2307"/>
      <c r="AQ94" s="2307"/>
      <c r="AR94" s="2307"/>
      <c r="AS94" s="2307"/>
      <c r="AT94" s="2307"/>
      <c r="AU94" s="2307"/>
    </row>
    <row r="95" spans="2:47" s="2240" customFormat="1">
      <c r="B95" s="2277"/>
      <c r="D95" s="2306"/>
      <c r="E95" s="2306"/>
      <c r="F95" s="2306"/>
      <c r="G95" s="2306"/>
      <c r="H95" s="2306"/>
      <c r="I95" s="2306"/>
      <c r="J95" s="2306"/>
      <c r="K95" s="2306"/>
      <c r="L95" s="2306"/>
      <c r="M95" s="2306"/>
      <c r="N95" s="2306"/>
      <c r="O95" s="2306"/>
      <c r="P95" s="2306"/>
      <c r="Q95" s="2306"/>
      <c r="R95" s="2306"/>
      <c r="S95" s="2306"/>
      <c r="T95" s="2306"/>
      <c r="U95" s="2306"/>
      <c r="V95" s="2306"/>
      <c r="W95" s="2306"/>
      <c r="X95" s="2306"/>
      <c r="Y95" s="2306"/>
      <c r="Z95" s="2306"/>
      <c r="AA95" s="2306"/>
      <c r="AB95" s="2306"/>
      <c r="AC95" s="2306"/>
      <c r="AD95" s="2306"/>
      <c r="AE95" s="2306"/>
      <c r="AF95" s="2306"/>
      <c r="AG95" s="2306"/>
      <c r="AI95" s="2307"/>
      <c r="AJ95" s="2307"/>
      <c r="AK95" s="2307"/>
      <c r="AL95" s="2307"/>
      <c r="AM95" s="2307"/>
      <c r="AN95" s="2307"/>
      <c r="AO95" s="2307"/>
      <c r="AP95" s="2307"/>
      <c r="AQ95" s="2307"/>
      <c r="AR95" s="2307"/>
      <c r="AS95" s="2307"/>
      <c r="AT95" s="2307"/>
      <c r="AU95" s="2307"/>
    </row>
    <row r="96" spans="2:47" s="2240" customFormat="1">
      <c r="B96" s="2277"/>
      <c r="D96" s="2306"/>
      <c r="E96" s="2306"/>
      <c r="F96" s="2306"/>
      <c r="G96" s="2306"/>
      <c r="H96" s="2306"/>
      <c r="I96" s="2306"/>
      <c r="J96" s="2306"/>
      <c r="K96" s="2306"/>
      <c r="L96" s="2306"/>
      <c r="M96" s="2306"/>
      <c r="N96" s="2306"/>
      <c r="O96" s="2306"/>
      <c r="P96" s="2306"/>
      <c r="Q96" s="2306"/>
      <c r="R96" s="2306"/>
      <c r="S96" s="2306"/>
      <c r="T96" s="2306"/>
      <c r="U96" s="2306"/>
      <c r="V96" s="2306"/>
      <c r="W96" s="2306"/>
      <c r="X96" s="2306"/>
      <c r="Y96" s="2306"/>
      <c r="Z96" s="2306"/>
      <c r="AA96" s="2306"/>
      <c r="AB96" s="2306"/>
      <c r="AC96" s="2306"/>
      <c r="AD96" s="2306"/>
      <c r="AE96" s="2306"/>
      <c r="AF96" s="2306"/>
      <c r="AG96" s="2306"/>
      <c r="AI96" s="2307"/>
      <c r="AJ96" s="2307"/>
      <c r="AK96" s="2307"/>
      <c r="AL96" s="2307"/>
      <c r="AM96" s="2307"/>
      <c r="AN96" s="2307"/>
      <c r="AO96" s="2307"/>
      <c r="AP96" s="2307"/>
      <c r="AQ96" s="2307"/>
      <c r="AR96" s="2307"/>
      <c r="AS96" s="2307"/>
      <c r="AT96" s="2307"/>
      <c r="AU96" s="2307"/>
    </row>
    <row r="97" spans="2:47" s="2240" customFormat="1">
      <c r="B97" s="2277"/>
      <c r="D97" s="2306"/>
      <c r="E97" s="2306"/>
      <c r="F97" s="2306"/>
      <c r="G97" s="2306"/>
      <c r="H97" s="2306"/>
      <c r="I97" s="2306"/>
      <c r="J97" s="2306"/>
      <c r="K97" s="2306"/>
      <c r="L97" s="2306"/>
      <c r="M97" s="2306"/>
      <c r="N97" s="2306"/>
      <c r="O97" s="2306"/>
      <c r="P97" s="2306"/>
      <c r="Q97" s="2306"/>
      <c r="R97" s="2306"/>
      <c r="S97" s="2306"/>
      <c r="T97" s="2306"/>
      <c r="U97" s="2306"/>
      <c r="V97" s="2306"/>
      <c r="W97" s="2306"/>
      <c r="X97" s="2306"/>
      <c r="Y97" s="2306"/>
      <c r="Z97" s="2306"/>
      <c r="AA97" s="2306"/>
      <c r="AB97" s="2306"/>
      <c r="AC97" s="2306"/>
      <c r="AD97" s="2306"/>
      <c r="AE97" s="2306"/>
      <c r="AF97" s="2306"/>
      <c r="AG97" s="2306"/>
      <c r="AI97" s="2307"/>
      <c r="AJ97" s="2307"/>
      <c r="AK97" s="2307"/>
      <c r="AL97" s="2307"/>
      <c r="AM97" s="2307"/>
      <c r="AN97" s="2307"/>
      <c r="AO97" s="2307"/>
      <c r="AP97" s="2307"/>
      <c r="AQ97" s="2307"/>
      <c r="AR97" s="2307"/>
      <c r="AS97" s="2307"/>
      <c r="AT97" s="2307"/>
      <c r="AU97" s="2307"/>
    </row>
    <row r="98" spans="2:47" s="2240" customFormat="1">
      <c r="B98" s="2277"/>
      <c r="D98" s="2306"/>
      <c r="E98" s="2306"/>
      <c r="F98" s="2306"/>
      <c r="G98" s="2306"/>
      <c r="H98" s="2306"/>
      <c r="I98" s="2306"/>
      <c r="J98" s="2306"/>
      <c r="K98" s="2306"/>
      <c r="L98" s="2306"/>
      <c r="M98" s="2306"/>
      <c r="N98" s="2306"/>
      <c r="O98" s="2306"/>
      <c r="P98" s="2306"/>
      <c r="Q98" s="2306"/>
      <c r="R98" s="2306"/>
      <c r="S98" s="2306"/>
      <c r="T98" s="2306"/>
      <c r="U98" s="2306"/>
      <c r="V98" s="2306"/>
      <c r="W98" s="2306"/>
      <c r="X98" s="2306"/>
      <c r="Y98" s="2306"/>
      <c r="Z98" s="2306"/>
      <c r="AA98" s="2306"/>
      <c r="AB98" s="2306"/>
      <c r="AC98" s="2306"/>
      <c r="AD98" s="2306"/>
      <c r="AE98" s="2306"/>
      <c r="AF98" s="2306"/>
      <c r="AG98" s="2306"/>
      <c r="AI98" s="2307"/>
      <c r="AJ98" s="2307"/>
      <c r="AK98" s="2307"/>
      <c r="AL98" s="2307"/>
      <c r="AM98" s="2307"/>
      <c r="AN98" s="2307"/>
      <c r="AO98" s="2307"/>
      <c r="AP98" s="2307"/>
      <c r="AQ98" s="2307"/>
      <c r="AR98" s="2307"/>
      <c r="AS98" s="2307"/>
      <c r="AT98" s="2307"/>
      <c r="AU98" s="2307"/>
    </row>
    <row r="99" spans="2:47" s="2240" customFormat="1">
      <c r="B99" s="2277"/>
      <c r="D99" s="2306"/>
      <c r="E99" s="2306"/>
      <c r="F99" s="2306"/>
      <c r="G99" s="2306"/>
      <c r="H99" s="2306"/>
      <c r="I99" s="2306"/>
      <c r="J99" s="2306"/>
      <c r="K99" s="2306"/>
      <c r="L99" s="2306"/>
      <c r="M99" s="2306"/>
      <c r="N99" s="2306"/>
      <c r="O99" s="2306"/>
      <c r="P99" s="2306"/>
      <c r="Q99" s="2306"/>
      <c r="R99" s="2306"/>
      <c r="S99" s="2306"/>
      <c r="T99" s="2306"/>
      <c r="U99" s="2306"/>
      <c r="V99" s="2306"/>
      <c r="W99" s="2306"/>
      <c r="X99" s="2306"/>
      <c r="Y99" s="2306"/>
      <c r="Z99" s="2306"/>
      <c r="AA99" s="2306"/>
      <c r="AB99" s="2306"/>
      <c r="AC99" s="2306"/>
      <c r="AD99" s="2306"/>
      <c r="AE99" s="2306"/>
      <c r="AF99" s="2306"/>
      <c r="AG99" s="2306"/>
      <c r="AI99" s="2307"/>
      <c r="AJ99" s="2307"/>
      <c r="AK99" s="2307"/>
      <c r="AL99" s="2307"/>
      <c r="AM99" s="2307"/>
      <c r="AN99" s="2307"/>
      <c r="AO99" s="2307"/>
      <c r="AP99" s="2307"/>
      <c r="AQ99" s="2307"/>
      <c r="AR99" s="2307"/>
      <c r="AS99" s="2307"/>
      <c r="AT99" s="2307"/>
      <c r="AU99" s="2307"/>
    </row>
    <row r="100" spans="2:47" s="2240" customFormat="1">
      <c r="B100" s="2277"/>
      <c r="D100" s="2306"/>
      <c r="E100" s="2306"/>
      <c r="F100" s="2306"/>
      <c r="G100" s="2306"/>
      <c r="H100" s="2306"/>
      <c r="I100" s="2306"/>
      <c r="J100" s="2306"/>
      <c r="K100" s="2306"/>
      <c r="L100" s="2306"/>
      <c r="M100" s="2306"/>
      <c r="N100" s="2306"/>
      <c r="O100" s="2306"/>
      <c r="P100" s="2306"/>
      <c r="Q100" s="2306"/>
      <c r="R100" s="2306"/>
      <c r="S100" s="2306"/>
      <c r="T100" s="2306"/>
      <c r="U100" s="2306"/>
      <c r="V100" s="2306"/>
      <c r="W100" s="2306"/>
      <c r="X100" s="2306"/>
      <c r="Y100" s="2306"/>
      <c r="Z100" s="2306"/>
      <c r="AA100" s="2306"/>
      <c r="AB100" s="2306"/>
      <c r="AC100" s="2306"/>
      <c r="AD100" s="2306"/>
      <c r="AE100" s="2306"/>
      <c r="AF100" s="2306"/>
      <c r="AG100" s="2306"/>
      <c r="AI100" s="2307"/>
      <c r="AJ100" s="2307"/>
      <c r="AK100" s="2307"/>
      <c r="AL100" s="2307"/>
      <c r="AM100" s="2307"/>
      <c r="AN100" s="2307"/>
      <c r="AO100" s="2307"/>
      <c r="AP100" s="2307"/>
      <c r="AQ100" s="2307"/>
      <c r="AR100" s="2307"/>
      <c r="AS100" s="2307"/>
      <c r="AT100" s="2307"/>
      <c r="AU100" s="2307"/>
    </row>
    <row r="101" spans="2:47" s="2240" customFormat="1">
      <c r="B101" s="2277"/>
      <c r="D101" s="2306"/>
      <c r="E101" s="2306"/>
      <c r="F101" s="2306"/>
      <c r="G101" s="2306"/>
      <c r="H101" s="2306"/>
      <c r="I101" s="2306"/>
      <c r="J101" s="2306"/>
      <c r="K101" s="2306"/>
      <c r="L101" s="2306"/>
      <c r="M101" s="2306"/>
      <c r="N101" s="2306"/>
      <c r="O101" s="2306"/>
      <c r="P101" s="2306"/>
      <c r="Q101" s="2306"/>
      <c r="R101" s="2306"/>
      <c r="S101" s="2306"/>
      <c r="T101" s="2306"/>
      <c r="U101" s="2306"/>
      <c r="V101" s="2306"/>
      <c r="W101" s="2306"/>
      <c r="X101" s="2306"/>
      <c r="Y101" s="2306"/>
      <c r="Z101" s="2306"/>
      <c r="AA101" s="2306"/>
      <c r="AB101" s="2306"/>
      <c r="AC101" s="2306"/>
      <c r="AD101" s="2306"/>
      <c r="AE101" s="2306"/>
      <c r="AF101" s="2306"/>
      <c r="AG101" s="2306"/>
      <c r="AI101" s="2307"/>
      <c r="AJ101" s="2307"/>
      <c r="AK101" s="2307"/>
      <c r="AL101" s="2307"/>
      <c r="AM101" s="2307"/>
      <c r="AN101" s="2307"/>
      <c r="AO101" s="2307"/>
      <c r="AP101" s="2307"/>
      <c r="AQ101" s="2307"/>
      <c r="AR101" s="2307"/>
      <c r="AS101" s="2307"/>
      <c r="AT101" s="2307"/>
      <c r="AU101" s="2307"/>
    </row>
    <row r="102" spans="2:47" s="2240" customFormat="1">
      <c r="B102" s="2277"/>
      <c r="D102" s="2306"/>
      <c r="E102" s="2306"/>
      <c r="F102" s="2306"/>
      <c r="G102" s="2306"/>
      <c r="H102" s="2306"/>
      <c r="I102" s="2306"/>
      <c r="J102" s="2306"/>
      <c r="K102" s="2306"/>
      <c r="L102" s="2306"/>
      <c r="M102" s="2306"/>
      <c r="N102" s="2306"/>
      <c r="O102" s="2306"/>
      <c r="P102" s="2306"/>
      <c r="Q102" s="2306"/>
      <c r="R102" s="2306"/>
      <c r="S102" s="2306"/>
      <c r="T102" s="2306"/>
      <c r="U102" s="2306"/>
      <c r="V102" s="2306"/>
      <c r="W102" s="2306"/>
      <c r="X102" s="2306"/>
      <c r="Y102" s="2306"/>
      <c r="Z102" s="2306"/>
      <c r="AA102" s="2306"/>
      <c r="AB102" s="2306"/>
      <c r="AC102" s="2306"/>
      <c r="AD102" s="2306"/>
      <c r="AE102" s="2306"/>
      <c r="AF102" s="2306"/>
      <c r="AG102" s="2306"/>
      <c r="AI102" s="2307"/>
      <c r="AJ102" s="2307"/>
      <c r="AK102" s="2307"/>
      <c r="AL102" s="2307"/>
      <c r="AM102" s="2307"/>
      <c r="AN102" s="2307"/>
      <c r="AO102" s="2307"/>
      <c r="AP102" s="2307"/>
      <c r="AQ102" s="2307"/>
      <c r="AR102" s="2307"/>
      <c r="AS102" s="2307"/>
      <c r="AT102" s="2307"/>
      <c r="AU102" s="2307"/>
    </row>
    <row r="103" spans="2:47" s="2240" customFormat="1">
      <c r="B103" s="2277"/>
      <c r="D103" s="2306"/>
      <c r="E103" s="2306"/>
      <c r="F103" s="2306"/>
      <c r="G103" s="2306"/>
      <c r="H103" s="2306"/>
      <c r="I103" s="2306"/>
      <c r="J103" s="2306"/>
      <c r="K103" s="2306"/>
      <c r="L103" s="2306"/>
      <c r="M103" s="2306"/>
      <c r="N103" s="2306"/>
      <c r="O103" s="2306"/>
      <c r="P103" s="2306"/>
      <c r="Q103" s="2306"/>
      <c r="R103" s="2306"/>
      <c r="S103" s="2306"/>
      <c r="T103" s="2306"/>
      <c r="U103" s="2306"/>
      <c r="V103" s="2306"/>
      <c r="W103" s="2306"/>
      <c r="X103" s="2306"/>
      <c r="Y103" s="2306"/>
      <c r="Z103" s="2306"/>
      <c r="AA103" s="2306"/>
      <c r="AB103" s="2306"/>
      <c r="AC103" s="2306"/>
      <c r="AD103" s="2306"/>
      <c r="AE103" s="2306"/>
      <c r="AF103" s="2306"/>
      <c r="AG103" s="2306"/>
      <c r="AI103" s="2307"/>
      <c r="AJ103" s="2307"/>
      <c r="AK103" s="2307"/>
      <c r="AL103" s="2307"/>
      <c r="AM103" s="2307"/>
      <c r="AN103" s="2307"/>
      <c r="AO103" s="2307"/>
      <c r="AP103" s="2307"/>
      <c r="AQ103" s="2307"/>
      <c r="AR103" s="2307"/>
      <c r="AS103" s="2307"/>
      <c r="AT103" s="2307"/>
      <c r="AU103" s="2307"/>
    </row>
    <row r="104" spans="2:47" s="2240" customFormat="1">
      <c r="B104" s="2277"/>
      <c r="D104" s="2306"/>
      <c r="E104" s="2306"/>
      <c r="F104" s="2306"/>
      <c r="G104" s="2306"/>
      <c r="H104" s="2306"/>
      <c r="I104" s="2306"/>
      <c r="J104" s="2306"/>
      <c r="K104" s="2306"/>
      <c r="L104" s="2306"/>
      <c r="M104" s="2306"/>
      <c r="N104" s="2306"/>
      <c r="O104" s="2306"/>
      <c r="P104" s="2306"/>
      <c r="Q104" s="2306"/>
      <c r="R104" s="2306"/>
      <c r="S104" s="2306"/>
      <c r="T104" s="2306"/>
      <c r="U104" s="2306"/>
      <c r="V104" s="2306"/>
      <c r="W104" s="2306"/>
      <c r="X104" s="2306"/>
      <c r="Y104" s="2306"/>
      <c r="Z104" s="2306"/>
      <c r="AA104" s="2306"/>
      <c r="AB104" s="2306"/>
      <c r="AC104" s="2306"/>
      <c r="AD104" s="2306"/>
      <c r="AE104" s="2306"/>
      <c r="AF104" s="2306"/>
      <c r="AG104" s="2306"/>
      <c r="AI104" s="2307"/>
      <c r="AJ104" s="2307"/>
      <c r="AK104" s="2307"/>
      <c r="AL104" s="2307"/>
      <c r="AM104" s="2307"/>
      <c r="AN104" s="2307"/>
      <c r="AO104" s="2307"/>
      <c r="AP104" s="2307"/>
      <c r="AQ104" s="2307"/>
      <c r="AR104" s="2307"/>
      <c r="AS104" s="2307"/>
      <c r="AT104" s="2307"/>
      <c r="AU104" s="2307"/>
    </row>
    <row r="105" spans="2:47" s="2240" customFormat="1">
      <c r="B105" s="2277"/>
      <c r="D105" s="2306"/>
      <c r="E105" s="2306"/>
      <c r="F105" s="2306"/>
      <c r="G105" s="2306"/>
      <c r="H105" s="2306"/>
      <c r="I105" s="2306"/>
      <c r="J105" s="2306"/>
      <c r="K105" s="2306"/>
      <c r="L105" s="2306"/>
      <c r="M105" s="2306"/>
      <c r="N105" s="2306"/>
      <c r="O105" s="2306"/>
      <c r="P105" s="2306"/>
      <c r="Q105" s="2306"/>
      <c r="R105" s="2306"/>
      <c r="S105" s="2306"/>
      <c r="T105" s="2306"/>
      <c r="U105" s="2306"/>
      <c r="V105" s="2306"/>
      <c r="W105" s="2306"/>
      <c r="X105" s="2306"/>
      <c r="Y105" s="2306"/>
      <c r="Z105" s="2306"/>
      <c r="AA105" s="2306"/>
      <c r="AB105" s="2306"/>
      <c r="AC105" s="2306"/>
      <c r="AD105" s="2306"/>
      <c r="AE105" s="2306"/>
      <c r="AF105" s="2306"/>
      <c r="AG105" s="2306"/>
      <c r="AI105" s="2307"/>
      <c r="AJ105" s="2307"/>
      <c r="AK105" s="2307"/>
      <c r="AL105" s="2307"/>
      <c r="AM105" s="2307"/>
      <c r="AN105" s="2307"/>
      <c r="AO105" s="2307"/>
      <c r="AP105" s="2307"/>
      <c r="AQ105" s="2307"/>
      <c r="AR105" s="2307"/>
      <c r="AS105" s="2307"/>
      <c r="AT105" s="2307"/>
      <c r="AU105" s="2307"/>
    </row>
    <row r="106" spans="2:47" s="2240" customFormat="1">
      <c r="B106" s="2277"/>
      <c r="D106" s="2306"/>
      <c r="E106" s="2306"/>
      <c r="F106" s="2306"/>
      <c r="G106" s="2306"/>
      <c r="H106" s="2306"/>
      <c r="I106" s="2306"/>
      <c r="J106" s="2306"/>
      <c r="K106" s="2306"/>
      <c r="L106" s="2306"/>
      <c r="M106" s="2306"/>
      <c r="N106" s="2306"/>
      <c r="O106" s="2306"/>
      <c r="P106" s="2306"/>
      <c r="Q106" s="2306"/>
      <c r="R106" s="2306"/>
      <c r="S106" s="2306"/>
      <c r="T106" s="2306"/>
      <c r="U106" s="2306"/>
      <c r="V106" s="2306"/>
      <c r="W106" s="2306"/>
      <c r="X106" s="2306"/>
      <c r="Y106" s="2306"/>
      <c r="Z106" s="2306"/>
      <c r="AA106" s="2306"/>
      <c r="AB106" s="2306"/>
      <c r="AC106" s="2306"/>
      <c r="AD106" s="2306"/>
      <c r="AE106" s="2306"/>
      <c r="AF106" s="2306"/>
      <c r="AG106" s="2306"/>
      <c r="AI106" s="2307"/>
      <c r="AJ106" s="2307"/>
      <c r="AK106" s="2307"/>
      <c r="AL106" s="2307"/>
      <c r="AM106" s="2307"/>
      <c r="AN106" s="2307"/>
      <c r="AO106" s="2307"/>
      <c r="AP106" s="2307"/>
      <c r="AQ106" s="2307"/>
      <c r="AR106" s="2307"/>
      <c r="AS106" s="2307"/>
      <c r="AT106" s="2307"/>
      <c r="AU106" s="2307"/>
    </row>
    <row r="107" spans="2:47" s="2240" customFormat="1">
      <c r="B107" s="2277"/>
      <c r="D107" s="2306"/>
      <c r="E107" s="2306"/>
      <c r="F107" s="2306"/>
      <c r="G107" s="2306"/>
      <c r="H107" s="2306"/>
      <c r="I107" s="2306"/>
      <c r="J107" s="2306"/>
      <c r="K107" s="2306"/>
      <c r="L107" s="2306"/>
      <c r="M107" s="2306"/>
      <c r="N107" s="2306"/>
      <c r="O107" s="2306"/>
      <c r="P107" s="2306"/>
      <c r="Q107" s="2306"/>
      <c r="R107" s="2306"/>
      <c r="S107" s="2306"/>
      <c r="T107" s="2306"/>
      <c r="U107" s="2306"/>
      <c r="V107" s="2306"/>
      <c r="W107" s="2306"/>
      <c r="X107" s="2306"/>
      <c r="Y107" s="2306"/>
      <c r="Z107" s="2306"/>
      <c r="AA107" s="2306"/>
      <c r="AB107" s="2306"/>
      <c r="AC107" s="2306"/>
      <c r="AD107" s="2306"/>
      <c r="AE107" s="2306"/>
      <c r="AF107" s="2306"/>
      <c r="AG107" s="2306"/>
      <c r="AI107" s="2307"/>
      <c r="AJ107" s="2307"/>
      <c r="AK107" s="2307"/>
      <c r="AL107" s="2307"/>
      <c r="AM107" s="2307"/>
      <c r="AN107" s="2307"/>
      <c r="AO107" s="2307"/>
      <c r="AP107" s="2307"/>
      <c r="AQ107" s="2307"/>
      <c r="AR107" s="2307"/>
      <c r="AS107" s="2307"/>
      <c r="AT107" s="2307"/>
      <c r="AU107" s="2307"/>
    </row>
    <row r="108" spans="2:47" s="2240" customFormat="1">
      <c r="B108" s="2277"/>
      <c r="D108" s="2306"/>
      <c r="E108" s="2306"/>
      <c r="F108" s="2306"/>
      <c r="G108" s="2306"/>
      <c r="H108" s="2306"/>
      <c r="I108" s="2306"/>
      <c r="J108" s="2306"/>
      <c r="K108" s="2306"/>
      <c r="L108" s="2306"/>
      <c r="M108" s="2306"/>
      <c r="N108" s="2306"/>
      <c r="O108" s="2306"/>
      <c r="P108" s="2306"/>
      <c r="Q108" s="2306"/>
      <c r="R108" s="2306"/>
      <c r="S108" s="2306"/>
      <c r="T108" s="2306"/>
      <c r="U108" s="2306"/>
      <c r="V108" s="2306"/>
      <c r="W108" s="2306"/>
      <c r="X108" s="2306"/>
      <c r="Y108" s="2306"/>
      <c r="Z108" s="2306"/>
      <c r="AA108" s="2306"/>
      <c r="AB108" s="2306"/>
      <c r="AC108" s="2306"/>
      <c r="AD108" s="2306"/>
      <c r="AE108" s="2306"/>
      <c r="AF108" s="2306"/>
      <c r="AG108" s="2306"/>
      <c r="AI108" s="2307"/>
      <c r="AJ108" s="2307"/>
      <c r="AK108" s="2307"/>
      <c r="AL108" s="2307"/>
      <c r="AM108" s="2307"/>
      <c r="AN108" s="2307"/>
      <c r="AO108" s="2307"/>
      <c r="AP108" s="2307"/>
      <c r="AQ108" s="2307"/>
      <c r="AR108" s="2307"/>
      <c r="AS108" s="2307"/>
      <c r="AT108" s="2307"/>
      <c r="AU108" s="2307"/>
    </row>
    <row r="109" spans="2:47" s="2240" customFormat="1">
      <c r="B109" s="2277"/>
      <c r="D109" s="2306"/>
      <c r="E109" s="2306"/>
      <c r="F109" s="2306"/>
      <c r="G109" s="2306"/>
      <c r="H109" s="2306"/>
      <c r="I109" s="2306"/>
      <c r="J109" s="2306"/>
      <c r="K109" s="2306"/>
      <c r="L109" s="2306"/>
      <c r="M109" s="2306"/>
      <c r="N109" s="2306"/>
      <c r="O109" s="2306"/>
      <c r="P109" s="2306"/>
      <c r="Q109" s="2306"/>
      <c r="R109" s="2306"/>
      <c r="S109" s="2306"/>
      <c r="T109" s="2306"/>
      <c r="U109" s="2306"/>
      <c r="V109" s="2306"/>
      <c r="W109" s="2306"/>
      <c r="X109" s="2306"/>
      <c r="Y109" s="2306"/>
      <c r="Z109" s="2306"/>
      <c r="AA109" s="2306"/>
      <c r="AB109" s="2306"/>
      <c r="AC109" s="2306"/>
      <c r="AD109" s="2306"/>
      <c r="AE109" s="2306"/>
      <c r="AF109" s="2306"/>
      <c r="AG109" s="2306"/>
      <c r="AI109" s="2307"/>
      <c r="AJ109" s="2307"/>
      <c r="AK109" s="2307"/>
      <c r="AL109" s="2307"/>
      <c r="AM109" s="2307"/>
      <c r="AN109" s="2307"/>
      <c r="AO109" s="2307"/>
      <c r="AP109" s="2307"/>
      <c r="AQ109" s="2307"/>
      <c r="AR109" s="2307"/>
      <c r="AS109" s="2307"/>
      <c r="AT109" s="2307"/>
      <c r="AU109" s="2307"/>
    </row>
    <row r="110" spans="2:47" s="2240" customFormat="1">
      <c r="B110" s="2277"/>
      <c r="D110" s="2306"/>
      <c r="E110" s="2306"/>
      <c r="F110" s="2306"/>
      <c r="G110" s="2306"/>
      <c r="H110" s="2306"/>
      <c r="I110" s="2306"/>
      <c r="J110" s="2306"/>
      <c r="K110" s="2306"/>
      <c r="L110" s="2306"/>
      <c r="M110" s="2306"/>
      <c r="N110" s="2306"/>
      <c r="O110" s="2306"/>
      <c r="P110" s="2306"/>
      <c r="Q110" s="2306"/>
      <c r="R110" s="2306"/>
      <c r="S110" s="2306"/>
      <c r="T110" s="2306"/>
      <c r="U110" s="2306"/>
      <c r="V110" s="2306"/>
      <c r="W110" s="2306"/>
      <c r="X110" s="2306"/>
      <c r="Y110" s="2306"/>
      <c r="Z110" s="2306"/>
      <c r="AA110" s="2306"/>
      <c r="AB110" s="2306"/>
      <c r="AC110" s="2306"/>
      <c r="AD110" s="2306"/>
      <c r="AE110" s="2306"/>
      <c r="AF110" s="2306"/>
      <c r="AG110" s="2306"/>
      <c r="AI110" s="2307"/>
      <c r="AJ110" s="2307"/>
      <c r="AK110" s="2307"/>
      <c r="AL110" s="2307"/>
      <c r="AM110" s="2307"/>
      <c r="AN110" s="2307"/>
      <c r="AO110" s="2307"/>
      <c r="AP110" s="2307"/>
      <c r="AQ110" s="2307"/>
      <c r="AR110" s="2307"/>
      <c r="AS110" s="2307"/>
      <c r="AT110" s="2307"/>
      <c r="AU110" s="2307"/>
    </row>
    <row r="111" spans="2:47" s="2240" customFormat="1"/>
    <row r="112" spans="2:47" s="2240" customFormat="1">
      <c r="AI112" s="2307"/>
      <c r="AJ112" s="2307"/>
      <c r="AK112" s="2307"/>
      <c r="AL112" s="2307"/>
      <c r="AM112" s="2307"/>
      <c r="AN112" s="2307"/>
      <c r="AO112" s="2307"/>
      <c r="AP112" s="2307"/>
      <c r="AQ112" s="2307"/>
      <c r="AR112" s="2307"/>
      <c r="AS112" s="2307"/>
      <c r="AT112" s="2307"/>
      <c r="AU112" s="2307"/>
    </row>
    <row r="113" s="2240" customFormat="1"/>
    <row r="114" s="2240" customFormat="1"/>
    <row r="115" s="2240" customFormat="1"/>
    <row r="116" s="2240" customFormat="1"/>
    <row r="117" s="2240" customFormat="1"/>
    <row r="118" s="2240" customFormat="1"/>
    <row r="119" s="2240" customFormat="1"/>
    <row r="120" s="2240" customFormat="1"/>
    <row r="121" s="2240" customFormat="1"/>
    <row r="122" s="2240" customFormat="1"/>
    <row r="123" s="2240" customFormat="1"/>
    <row r="124" s="2240" customFormat="1"/>
    <row r="125" s="2240" customFormat="1"/>
    <row r="126" s="2240" customFormat="1"/>
    <row r="127" s="2240" customFormat="1"/>
    <row r="128" s="2240" customFormat="1"/>
    <row r="129" s="2240" customFormat="1"/>
    <row r="130" s="2240" customFormat="1"/>
    <row r="131" s="2240" customFormat="1"/>
    <row r="132" s="2240" customFormat="1"/>
    <row r="133" s="2240" customFormat="1"/>
    <row r="134" s="2240" customFormat="1"/>
    <row r="135" s="2240" customFormat="1"/>
    <row r="136" s="2240" customFormat="1"/>
    <row r="137" s="2240" customFormat="1"/>
    <row r="138" s="2240" customFormat="1"/>
    <row r="139" s="2240" customFormat="1"/>
    <row r="140" s="2240" customFormat="1"/>
    <row r="141" s="2240" customFormat="1"/>
    <row r="142" s="2240" customFormat="1"/>
    <row r="143" s="2240" customFormat="1"/>
    <row r="144" s="2240" customFormat="1"/>
    <row r="145" s="2240" customFormat="1"/>
    <row r="146" s="2240" customFormat="1"/>
    <row r="147" s="2240" customFormat="1"/>
    <row r="148" s="2240" customFormat="1"/>
    <row r="149" s="2240" customFormat="1"/>
    <row r="150" s="2240" customFormat="1"/>
    <row r="151" s="2240" customFormat="1"/>
    <row r="152" s="2240" customFormat="1"/>
    <row r="153" s="2240" customFormat="1"/>
    <row r="154" s="2240" customFormat="1"/>
    <row r="155" s="2240" customFormat="1"/>
    <row r="156" s="2240" customFormat="1"/>
    <row r="157" s="2240" customFormat="1"/>
    <row r="158" s="2240" customFormat="1"/>
    <row r="159" s="2240" customFormat="1"/>
    <row r="160" s="2240" customFormat="1"/>
    <row r="161" s="2240" customFormat="1"/>
    <row r="162" s="2240" customFormat="1"/>
    <row r="163" s="2240" customFormat="1"/>
    <row r="164" s="2240" customFormat="1"/>
    <row r="165" s="2240" customFormat="1"/>
    <row r="166" s="2240" customFormat="1"/>
    <row r="167" s="2240" customFormat="1"/>
    <row r="168" s="2240" customFormat="1"/>
    <row r="169" s="2240" customFormat="1"/>
    <row r="170" s="2240" customFormat="1"/>
    <row r="171" s="2240" customFormat="1"/>
    <row r="172" s="2240" customFormat="1"/>
    <row r="173" s="2240" customFormat="1"/>
    <row r="174" s="2240" customFormat="1"/>
    <row r="175" s="2240" customFormat="1"/>
    <row r="176" s="2240" customFormat="1"/>
    <row r="177" s="2240" customFormat="1"/>
    <row r="178" s="2240" customFormat="1"/>
    <row r="179" s="2240" customFormat="1"/>
    <row r="180" s="2240" customFormat="1"/>
    <row r="181" s="2240" customFormat="1"/>
    <row r="182" s="2240" customFormat="1"/>
    <row r="183" s="2240" customFormat="1"/>
    <row r="184" s="2240" customFormat="1"/>
    <row r="185" s="2240" customFormat="1"/>
    <row r="186" s="2240" customFormat="1"/>
    <row r="187" s="2240" customFormat="1"/>
    <row r="188" s="2240" customFormat="1"/>
    <row r="189" s="2240" customFormat="1"/>
    <row r="190" s="2240" customFormat="1"/>
    <row r="191" s="2240" customFormat="1"/>
    <row r="192" s="2240" customFormat="1"/>
    <row r="193" s="2240" customFormat="1"/>
    <row r="194" s="2240" customFormat="1"/>
    <row r="195" s="2240" customFormat="1"/>
    <row r="196" s="2240" customFormat="1"/>
    <row r="197" s="2240" customFormat="1"/>
    <row r="198" s="2240" customFormat="1"/>
    <row r="199" s="2240" customFormat="1"/>
    <row r="200" s="2240" customFormat="1"/>
    <row r="201" s="2240" customFormat="1"/>
    <row r="202" s="2240" customFormat="1"/>
    <row r="203" s="2240" customFormat="1"/>
    <row r="204" s="2240" customFormat="1"/>
    <row r="205" s="2240" customFormat="1"/>
    <row r="206" s="2240" customFormat="1"/>
    <row r="207" s="2240" customFormat="1"/>
    <row r="208" s="2240" customFormat="1"/>
    <row r="209" s="2240" customFormat="1"/>
    <row r="210" s="2240" customFormat="1"/>
    <row r="211" s="2240" customFormat="1"/>
    <row r="212" s="2240" customFormat="1"/>
    <row r="213" s="2240" customFormat="1"/>
    <row r="214" s="2240" customFormat="1"/>
    <row r="215" s="2240" customFormat="1"/>
    <row r="216" s="2240" customFormat="1"/>
    <row r="217" s="2240" customFormat="1"/>
    <row r="218" s="2240" customFormat="1"/>
    <row r="219" s="2240" customFormat="1"/>
    <row r="220" s="2240" customFormat="1"/>
    <row r="221" s="2240" customFormat="1"/>
    <row r="222" s="2240" customFormat="1"/>
    <row r="223" s="2240" customFormat="1"/>
    <row r="224" s="2240" customFormat="1"/>
    <row r="225" s="2240" customFormat="1"/>
    <row r="226" s="2240" customFormat="1"/>
    <row r="227" s="2240" customFormat="1"/>
    <row r="228" s="2240" customFormat="1"/>
    <row r="229" s="2240" customFormat="1"/>
    <row r="230" s="2240" customFormat="1"/>
    <row r="231" s="2240" customFormat="1"/>
    <row r="232" s="2240" customFormat="1"/>
    <row r="233" s="2240" customFormat="1"/>
    <row r="234" s="2240" customFormat="1"/>
    <row r="235" s="2240" customFormat="1"/>
    <row r="236" s="2240" customFormat="1"/>
    <row r="237" s="2240" customFormat="1"/>
    <row r="238" s="2240" customFormat="1"/>
    <row r="239" s="2240" customFormat="1"/>
    <row r="240" s="2240" customFormat="1"/>
    <row r="241" s="2240" customFormat="1"/>
    <row r="242" s="2240" customFormat="1"/>
    <row r="243" s="2240" customFormat="1"/>
    <row r="244" s="2240" customFormat="1"/>
    <row r="245" s="2240" customFormat="1"/>
    <row r="246" s="2240" customFormat="1"/>
    <row r="247" s="2240" customFormat="1"/>
    <row r="248" s="2240" customFormat="1"/>
    <row r="249" s="2240" customFormat="1"/>
    <row r="250" s="2240" customFormat="1"/>
    <row r="251" s="2240" customFormat="1"/>
    <row r="252" s="2240" customFormat="1"/>
    <row r="253" s="2240" customFormat="1"/>
    <row r="254" s="2240" customFormat="1"/>
    <row r="255" s="2240" customFormat="1"/>
    <row r="256" s="2240" customFormat="1"/>
    <row r="257" s="2240" customFormat="1"/>
    <row r="258" s="2240" customFormat="1"/>
    <row r="259" s="2240" customFormat="1"/>
    <row r="260" s="2240" customFormat="1"/>
    <row r="261" s="2240" customFormat="1"/>
    <row r="262" s="2240" customFormat="1"/>
    <row r="263" s="2240" customFormat="1"/>
    <row r="264" s="2240" customFormat="1"/>
    <row r="265" s="2240" customFormat="1"/>
    <row r="266" s="2240" customFormat="1"/>
    <row r="267" s="2240" customFormat="1"/>
    <row r="268" s="2240" customFormat="1"/>
    <row r="269" s="2240" customFormat="1"/>
    <row r="270" s="2240" customFormat="1"/>
    <row r="271" s="2240" customFormat="1"/>
    <row r="272" s="2240" customFormat="1"/>
    <row r="273" s="2240" customFormat="1"/>
    <row r="274" s="2240" customFormat="1"/>
    <row r="275" s="2240" customFormat="1"/>
    <row r="276" s="2240" customFormat="1"/>
    <row r="277" s="2240" customFormat="1"/>
    <row r="278" s="2240" customFormat="1"/>
    <row r="279" s="2240" customFormat="1"/>
    <row r="280" s="2240" customFormat="1"/>
    <row r="281" s="2240" customFormat="1"/>
    <row r="282" s="2240" customFormat="1"/>
    <row r="283" s="2240" customFormat="1"/>
    <row r="284" s="2240" customFormat="1"/>
    <row r="285" s="2240" customFormat="1"/>
    <row r="286" s="2240" customFormat="1"/>
    <row r="287" s="2240" customFormat="1"/>
  </sheetData>
  <phoneticPr fontId="2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56"/>
  <sheetViews>
    <sheetView topLeftCell="A17" workbookViewId="0">
      <selection activeCell="B33" sqref="B33"/>
    </sheetView>
  </sheetViews>
  <sheetFormatPr defaultRowHeight="13.5"/>
  <cols>
    <col min="2" max="5" width="10.125" customWidth="1"/>
    <col min="6" max="8" width="9.125" bestFit="1" customWidth="1"/>
    <col min="9" max="9" width="9.25" bestFit="1" customWidth="1"/>
    <col min="10" max="11" width="9.125" bestFit="1" customWidth="1"/>
    <col min="12" max="12" width="9.25" bestFit="1" customWidth="1"/>
    <col min="13" max="13" width="9.125" bestFit="1" customWidth="1"/>
    <col min="14" max="14" width="9.25" bestFit="1" customWidth="1"/>
    <col min="16" max="18" width="9.125" bestFit="1" customWidth="1"/>
    <col min="19" max="19" width="9.25" bestFit="1" customWidth="1"/>
    <col min="21" max="23" width="9.25" bestFit="1" customWidth="1"/>
    <col min="25" max="25" width="9.25" bestFit="1" customWidth="1"/>
    <col min="27" max="27" width="9.25" bestFit="1" customWidth="1"/>
  </cols>
  <sheetData>
    <row r="1" spans="1:27">
      <c r="A1" t="s">
        <v>592</v>
      </c>
      <c r="P1" t="s">
        <v>508</v>
      </c>
      <c r="AA1" t="s">
        <v>593</v>
      </c>
    </row>
    <row r="2" spans="1:27">
      <c r="A2" t="s">
        <v>594</v>
      </c>
      <c r="P2" t="s">
        <v>511</v>
      </c>
      <c r="AA2" t="s">
        <v>595</v>
      </c>
    </row>
    <row r="3" spans="1:27">
      <c r="B3" t="s">
        <v>513</v>
      </c>
      <c r="C3" t="s">
        <v>514</v>
      </c>
      <c r="F3" t="s">
        <v>515</v>
      </c>
      <c r="G3" t="s">
        <v>516</v>
      </c>
      <c r="H3" t="s">
        <v>517</v>
      </c>
      <c r="I3" t="s">
        <v>518</v>
      </c>
      <c r="J3" t="s">
        <v>519</v>
      </c>
      <c r="K3" t="s">
        <v>520</v>
      </c>
      <c r="L3" t="s">
        <v>521</v>
      </c>
      <c r="P3" t="s">
        <v>525</v>
      </c>
      <c r="S3" t="s">
        <v>526</v>
      </c>
      <c r="U3" t="s">
        <v>527</v>
      </c>
      <c r="V3" t="s">
        <v>528</v>
      </c>
      <c r="W3" t="s">
        <v>529</v>
      </c>
      <c r="Y3" t="s">
        <v>530</v>
      </c>
      <c r="AA3" t="s">
        <v>531</v>
      </c>
    </row>
    <row r="4" spans="1:27">
      <c r="D4" t="s">
        <v>532</v>
      </c>
      <c r="L4" t="s">
        <v>533</v>
      </c>
      <c r="M4" t="s">
        <v>534</v>
      </c>
      <c r="N4" t="s">
        <v>535</v>
      </c>
      <c r="P4" t="s">
        <v>536</v>
      </c>
      <c r="Q4" t="s">
        <v>537</v>
      </c>
      <c r="R4" t="s">
        <v>538</v>
      </c>
    </row>
    <row r="5" spans="1:27">
      <c r="E5" t="s">
        <v>539</v>
      </c>
    </row>
    <row r="6" spans="1:27" hidden="1">
      <c r="B6" t="s">
        <v>540</v>
      </c>
      <c r="C6" t="s">
        <v>541</v>
      </c>
      <c r="D6" t="s">
        <v>542</v>
      </c>
      <c r="E6" t="s">
        <v>543</v>
      </c>
      <c r="F6" t="s">
        <v>544</v>
      </c>
      <c r="G6" t="s">
        <v>545</v>
      </c>
      <c r="H6" t="s">
        <v>546</v>
      </c>
      <c r="I6" t="s">
        <v>547</v>
      </c>
      <c r="J6" t="s">
        <v>548</v>
      </c>
      <c r="K6" t="s">
        <v>549</v>
      </c>
      <c r="L6" t="s">
        <v>550</v>
      </c>
      <c r="P6" t="s">
        <v>554</v>
      </c>
      <c r="S6" t="s">
        <v>555</v>
      </c>
      <c r="U6" t="s">
        <v>556</v>
      </c>
      <c r="V6" t="s">
        <v>557</v>
      </c>
      <c r="W6" t="s">
        <v>558</v>
      </c>
      <c r="Y6" t="s">
        <v>559</v>
      </c>
      <c r="AA6" t="s">
        <v>560</v>
      </c>
    </row>
    <row r="7" spans="1:27" hidden="1">
      <c r="A7" t="s">
        <v>561</v>
      </c>
      <c r="L7" t="s">
        <v>562</v>
      </c>
      <c r="M7" t="s">
        <v>563</v>
      </c>
      <c r="N7" t="s">
        <v>564</v>
      </c>
      <c r="P7" t="s">
        <v>565</v>
      </c>
      <c r="Q7" t="s">
        <v>566</v>
      </c>
      <c r="R7" t="s">
        <v>567</v>
      </c>
    </row>
    <row r="8" spans="1:27">
      <c r="A8" t="s">
        <v>568</v>
      </c>
      <c r="B8" s="726">
        <v>502751.2</v>
      </c>
      <c r="C8" s="726">
        <v>269976.09999999998</v>
      </c>
      <c r="D8" s="726">
        <v>265286</v>
      </c>
      <c r="E8" s="726">
        <v>229832.9</v>
      </c>
      <c r="F8" s="726">
        <v>26939</v>
      </c>
      <c r="G8" s="726">
        <v>76061.399999999994</v>
      </c>
      <c r="H8" s="726">
        <v>-588.79999999999995</v>
      </c>
      <c r="I8" s="726">
        <v>76353.100000000006</v>
      </c>
      <c r="J8" s="726">
        <v>44879.5</v>
      </c>
      <c r="K8" s="726">
        <v>424.6</v>
      </c>
      <c r="L8" s="726">
        <v>8706.2999999999993</v>
      </c>
      <c r="M8" s="726">
        <v>45152.800000000003</v>
      </c>
      <c r="N8" s="726">
        <v>36446.6</v>
      </c>
      <c r="O8" s="726"/>
      <c r="P8" s="726">
        <v>4206.1000000000004</v>
      </c>
      <c r="Q8" s="726">
        <v>16289.9</v>
      </c>
      <c r="R8" s="726">
        <v>12083.7</v>
      </c>
      <c r="S8" s="726">
        <v>506957.3</v>
      </c>
      <c r="T8" s="726"/>
      <c r="U8" s="726">
        <v>494044.9</v>
      </c>
      <c r="V8" s="726">
        <v>372387.7</v>
      </c>
      <c r="W8" s="726">
        <v>121657.1</v>
      </c>
      <c r="X8" s="726"/>
      <c r="Y8" s="726">
        <v>147879.79999999999</v>
      </c>
      <c r="Z8" s="726"/>
      <c r="AA8" s="726">
        <v>502915.3</v>
      </c>
    </row>
    <row r="9" spans="1:27">
      <c r="A9" t="s">
        <v>569</v>
      </c>
      <c r="B9" s="726">
        <v>516201.7</v>
      </c>
      <c r="C9" s="726">
        <v>275388.90000000002</v>
      </c>
      <c r="D9" s="726">
        <v>270457</v>
      </c>
      <c r="E9" s="726">
        <v>233467.9</v>
      </c>
      <c r="F9" s="726">
        <v>25225.4</v>
      </c>
      <c r="G9" s="726">
        <v>81445.600000000006</v>
      </c>
      <c r="H9" s="726">
        <v>1376.4</v>
      </c>
      <c r="I9" s="726">
        <v>79249.100000000006</v>
      </c>
      <c r="J9" s="726">
        <v>47790.7</v>
      </c>
      <c r="K9" s="726">
        <v>274.2</v>
      </c>
      <c r="L9" s="726">
        <v>5451.4</v>
      </c>
      <c r="M9" s="726">
        <v>46869.599999999999</v>
      </c>
      <c r="N9" s="726">
        <v>41418.1</v>
      </c>
      <c r="O9" s="726"/>
      <c r="P9" s="726">
        <v>4878</v>
      </c>
      <c r="Q9" s="726">
        <v>17151.400000000001</v>
      </c>
      <c r="R9" s="726">
        <v>12273.4</v>
      </c>
      <c r="S9" s="726">
        <v>521079.7</v>
      </c>
      <c r="T9" s="726"/>
      <c r="U9" s="726">
        <v>510750.3</v>
      </c>
      <c r="V9" s="726">
        <v>383436.4</v>
      </c>
      <c r="W9" s="726">
        <v>127313.9</v>
      </c>
      <c r="X9" s="726"/>
      <c r="Y9" s="726">
        <v>154461.70000000001</v>
      </c>
      <c r="Z9" s="726"/>
      <c r="AA9" s="726">
        <v>514551.1</v>
      </c>
    </row>
    <row r="10" spans="1:27">
      <c r="A10" t="s">
        <v>570</v>
      </c>
      <c r="B10" s="726">
        <v>528842.5</v>
      </c>
      <c r="C10" s="726">
        <v>282893.40000000002</v>
      </c>
      <c r="D10" s="726">
        <v>277832.59999999998</v>
      </c>
      <c r="E10" s="726">
        <v>239179.6</v>
      </c>
      <c r="F10" s="726">
        <v>28760.6</v>
      </c>
      <c r="G10" s="726">
        <v>84670.9</v>
      </c>
      <c r="H10" s="726">
        <v>1522.6</v>
      </c>
      <c r="I10" s="726">
        <v>81917.399999999994</v>
      </c>
      <c r="J10" s="726">
        <v>47016.2</v>
      </c>
      <c r="K10" s="726">
        <v>172.4</v>
      </c>
      <c r="L10" s="726">
        <v>1889</v>
      </c>
      <c r="M10" s="726">
        <v>51315.7</v>
      </c>
      <c r="N10" s="726">
        <v>49426.7</v>
      </c>
      <c r="O10" s="726"/>
      <c r="P10" s="726">
        <v>6540.4</v>
      </c>
      <c r="Q10" s="726">
        <v>12878.8</v>
      </c>
      <c r="R10" s="726">
        <v>6338.5</v>
      </c>
      <c r="S10" s="726">
        <v>535382.9</v>
      </c>
      <c r="T10" s="726"/>
      <c r="U10" s="726">
        <v>526953.5</v>
      </c>
      <c r="V10" s="726">
        <v>397847.5</v>
      </c>
      <c r="W10" s="726">
        <v>129106</v>
      </c>
      <c r="X10" s="726"/>
      <c r="Y10" s="726">
        <v>160447.70000000001</v>
      </c>
      <c r="Z10" s="726"/>
      <c r="AA10" s="726">
        <v>527147.5</v>
      </c>
    </row>
    <row r="11" spans="1:27">
      <c r="A11" t="s">
        <v>571</v>
      </c>
      <c r="B11" s="726">
        <v>533393.4</v>
      </c>
      <c r="C11" s="726">
        <v>284091.5</v>
      </c>
      <c r="D11" s="726">
        <v>279035.5</v>
      </c>
      <c r="E11" s="726">
        <v>238747.9</v>
      </c>
      <c r="F11" s="726">
        <v>23811.200000000001</v>
      </c>
      <c r="G11" s="726">
        <v>86772</v>
      </c>
      <c r="H11" s="726">
        <v>3588</v>
      </c>
      <c r="I11" s="726">
        <v>83562.600000000006</v>
      </c>
      <c r="J11" s="726">
        <v>44249.9</v>
      </c>
      <c r="K11" s="726">
        <v>202.4</v>
      </c>
      <c r="L11" s="726">
        <v>7115.8</v>
      </c>
      <c r="M11" s="726">
        <v>56708.6</v>
      </c>
      <c r="N11" s="726">
        <v>49592.800000000003</v>
      </c>
      <c r="O11" s="726"/>
      <c r="P11" s="726">
        <v>6878.5</v>
      </c>
      <c r="Q11" s="726">
        <v>13571.8</v>
      </c>
      <c r="R11" s="726">
        <v>6693.3</v>
      </c>
      <c r="S11" s="726">
        <v>540271.9</v>
      </c>
      <c r="T11" s="726"/>
      <c r="U11" s="726">
        <v>526277.6</v>
      </c>
      <c r="V11" s="726">
        <v>398262.7</v>
      </c>
      <c r="W11" s="726">
        <v>128014.9</v>
      </c>
      <c r="X11" s="726"/>
      <c r="Y11" s="726">
        <v>154833.1</v>
      </c>
      <c r="Z11" s="726"/>
      <c r="AA11" s="726">
        <v>529603</v>
      </c>
    </row>
    <row r="12" spans="1:27">
      <c r="A12" t="s">
        <v>572</v>
      </c>
      <c r="B12" s="726">
        <v>526004</v>
      </c>
      <c r="C12" s="726">
        <v>283831.2</v>
      </c>
      <c r="D12" s="726">
        <v>278038.5</v>
      </c>
      <c r="E12" s="726">
        <v>236714.9</v>
      </c>
      <c r="F12" s="726">
        <v>20941.5</v>
      </c>
      <c r="G12" s="726">
        <v>82551.600000000006</v>
      </c>
      <c r="H12" s="726">
        <v>19.2</v>
      </c>
      <c r="I12" s="726">
        <v>84701.8</v>
      </c>
      <c r="J12" s="726">
        <v>44314.3</v>
      </c>
      <c r="K12" s="726">
        <v>-142</v>
      </c>
      <c r="L12" s="726">
        <v>9786.4</v>
      </c>
      <c r="M12" s="726">
        <v>54043.3</v>
      </c>
      <c r="N12" s="726">
        <v>44257</v>
      </c>
      <c r="O12" s="726"/>
      <c r="P12" s="726">
        <v>5926</v>
      </c>
      <c r="Q12" s="726">
        <v>11802.5</v>
      </c>
      <c r="R12" s="726">
        <v>5876.4</v>
      </c>
      <c r="S12" s="726">
        <v>531930.1</v>
      </c>
      <c r="T12" s="726"/>
      <c r="U12" s="726">
        <v>516217.7</v>
      </c>
      <c r="V12" s="726">
        <v>387343.5</v>
      </c>
      <c r="W12" s="726">
        <v>128874.1</v>
      </c>
      <c r="X12" s="726"/>
      <c r="Y12" s="726">
        <v>147807.5</v>
      </c>
      <c r="Z12" s="726"/>
      <c r="AA12" s="726">
        <v>526126.80000000005</v>
      </c>
    </row>
    <row r="13" spans="1:27">
      <c r="A13" t="s">
        <v>573</v>
      </c>
      <c r="B13" s="726">
        <v>521923.8</v>
      </c>
      <c r="C13" s="726">
        <v>285817.8</v>
      </c>
      <c r="D13" s="726">
        <v>279669</v>
      </c>
      <c r="E13" s="726">
        <v>237562.1</v>
      </c>
      <c r="F13" s="726">
        <v>21469.599999999999</v>
      </c>
      <c r="G13" s="726">
        <v>79916.2</v>
      </c>
      <c r="H13" s="726">
        <v>-3059.4</v>
      </c>
      <c r="I13" s="726">
        <v>86371.1</v>
      </c>
      <c r="J13" s="726">
        <v>43431.1</v>
      </c>
      <c r="K13" s="726">
        <v>-51.3</v>
      </c>
      <c r="L13" s="726">
        <v>8028.7</v>
      </c>
      <c r="M13" s="726">
        <v>52762.3</v>
      </c>
      <c r="N13" s="726">
        <v>44733.599999999999</v>
      </c>
      <c r="O13" s="726"/>
      <c r="P13" s="726">
        <v>6634</v>
      </c>
      <c r="Q13" s="726">
        <v>10965.2</v>
      </c>
      <c r="R13" s="726">
        <v>4331.2</v>
      </c>
      <c r="S13" s="726">
        <v>528557.69999999995</v>
      </c>
      <c r="T13" s="726"/>
      <c r="U13" s="726">
        <v>513895</v>
      </c>
      <c r="V13" s="726">
        <v>384144.2</v>
      </c>
      <c r="W13" s="726">
        <v>129750.8</v>
      </c>
      <c r="X13" s="726"/>
      <c r="Y13" s="726">
        <v>144816.79999999999</v>
      </c>
      <c r="Z13" s="726"/>
      <c r="AA13" s="726">
        <v>525034.5</v>
      </c>
    </row>
    <row r="14" spans="1:27">
      <c r="A14" t="s">
        <v>574</v>
      </c>
      <c r="B14" s="726">
        <v>528446.6</v>
      </c>
      <c r="C14" s="726">
        <v>287134.90000000002</v>
      </c>
      <c r="D14" s="726">
        <v>281680.3</v>
      </c>
      <c r="E14" s="726">
        <v>238705.1</v>
      </c>
      <c r="F14" s="726">
        <v>21315.599999999999</v>
      </c>
      <c r="G14" s="726">
        <v>83529.3</v>
      </c>
      <c r="H14" s="726">
        <v>432.3</v>
      </c>
      <c r="I14" s="726">
        <v>89515.9</v>
      </c>
      <c r="J14" s="726">
        <v>40077.300000000003</v>
      </c>
      <c r="K14" s="726">
        <v>-17.600000000000001</v>
      </c>
      <c r="L14" s="726">
        <v>6458.9</v>
      </c>
      <c r="M14" s="726">
        <v>56400.5</v>
      </c>
      <c r="N14" s="726">
        <v>49941.599999999999</v>
      </c>
      <c r="O14" s="726"/>
      <c r="P14" s="726">
        <v>7996.5</v>
      </c>
      <c r="Q14" s="726">
        <v>12439.7</v>
      </c>
      <c r="R14" s="726">
        <v>4443.2</v>
      </c>
      <c r="S14" s="726">
        <v>536443.1</v>
      </c>
      <c r="T14" s="726"/>
      <c r="U14" s="726">
        <v>521987.7</v>
      </c>
      <c r="V14" s="726">
        <v>392412.2</v>
      </c>
      <c r="W14" s="726">
        <v>129575.5</v>
      </c>
      <c r="X14" s="726"/>
      <c r="Y14" s="726">
        <v>144922.20000000001</v>
      </c>
      <c r="Z14" s="726"/>
      <c r="AA14" s="726">
        <v>528031.9</v>
      </c>
    </row>
    <row r="15" spans="1:27">
      <c r="A15" t="s">
        <v>575</v>
      </c>
      <c r="B15" s="726">
        <v>519189.1</v>
      </c>
      <c r="C15" s="726">
        <v>288630.59999999998</v>
      </c>
      <c r="D15" s="726">
        <v>282876.09999999998</v>
      </c>
      <c r="E15" s="726">
        <v>239036</v>
      </c>
      <c r="F15" s="726">
        <v>19655.5</v>
      </c>
      <c r="G15" s="726">
        <v>77993.5</v>
      </c>
      <c r="H15" s="726">
        <v>-944.3</v>
      </c>
      <c r="I15" s="726">
        <v>92594</v>
      </c>
      <c r="J15" s="726">
        <v>37289.4</v>
      </c>
      <c r="K15" s="726">
        <v>-137.1</v>
      </c>
      <c r="L15" s="726">
        <v>4107.5</v>
      </c>
      <c r="M15" s="726">
        <v>53198.400000000001</v>
      </c>
      <c r="N15" s="726">
        <v>49090.9</v>
      </c>
      <c r="O15" s="726"/>
      <c r="P15" s="726">
        <v>7919.6</v>
      </c>
      <c r="Q15" s="726">
        <v>12024.2</v>
      </c>
      <c r="R15" s="726">
        <v>4104.6000000000004</v>
      </c>
      <c r="S15" s="726">
        <v>527108.80000000005</v>
      </c>
      <c r="T15" s="726"/>
      <c r="U15" s="726">
        <v>515081.7</v>
      </c>
      <c r="V15" s="726">
        <v>385335.3</v>
      </c>
      <c r="W15" s="726">
        <v>129746.3</v>
      </c>
      <c r="X15" s="726"/>
      <c r="Y15" s="726">
        <v>134938.5</v>
      </c>
      <c r="Z15" s="726"/>
      <c r="AA15" s="726">
        <v>520270.5</v>
      </c>
    </row>
    <row r="16" spans="1:27">
      <c r="A16" t="s">
        <v>576</v>
      </c>
      <c r="B16" s="726">
        <v>514854.5</v>
      </c>
      <c r="C16" s="726">
        <v>288309.2</v>
      </c>
      <c r="D16" s="726">
        <v>282885.5</v>
      </c>
      <c r="E16" s="726">
        <v>238574</v>
      </c>
      <c r="F16" s="726">
        <v>19096.099999999999</v>
      </c>
      <c r="G16" s="726">
        <v>73652.5</v>
      </c>
      <c r="H16" s="726">
        <v>-1081.5999999999999</v>
      </c>
      <c r="I16" s="726">
        <v>92986.7</v>
      </c>
      <c r="J16" s="726">
        <v>35056.6</v>
      </c>
      <c r="K16" s="726">
        <v>-83.1</v>
      </c>
      <c r="L16" s="726">
        <v>6918.1</v>
      </c>
      <c r="M16" s="726">
        <v>57797.4</v>
      </c>
      <c r="N16" s="726">
        <v>50879.199999999997</v>
      </c>
      <c r="O16" s="726"/>
      <c r="P16" s="726">
        <v>7203.8</v>
      </c>
      <c r="Q16" s="726">
        <v>10942.4</v>
      </c>
      <c r="R16" s="726">
        <v>3738.6</v>
      </c>
      <c r="S16" s="726">
        <v>522058.2</v>
      </c>
      <c r="T16" s="726"/>
      <c r="U16" s="726">
        <v>507936.3</v>
      </c>
      <c r="V16" s="726">
        <v>379976.1</v>
      </c>
      <c r="W16" s="726">
        <v>127960.2</v>
      </c>
      <c r="X16" s="726"/>
      <c r="Y16" s="726">
        <v>127805.2</v>
      </c>
      <c r="Z16" s="726"/>
      <c r="AA16" s="726">
        <v>516019.20000000001</v>
      </c>
    </row>
    <row r="17" spans="1:32">
      <c r="A17" t="s">
        <v>577</v>
      </c>
      <c r="B17" s="726">
        <v>517719.5</v>
      </c>
      <c r="C17" s="726">
        <v>287474.7</v>
      </c>
      <c r="D17" s="726">
        <v>281687</v>
      </c>
      <c r="E17" s="726">
        <v>236705</v>
      </c>
      <c r="F17" s="726">
        <v>19058.400000000001</v>
      </c>
      <c r="G17" s="726">
        <v>74432.800000000003</v>
      </c>
      <c r="H17" s="726">
        <v>745.2</v>
      </c>
      <c r="I17" s="726">
        <v>93841</v>
      </c>
      <c r="J17" s="726">
        <v>32395.8</v>
      </c>
      <c r="K17" s="726">
        <v>-193.5</v>
      </c>
      <c r="L17" s="726">
        <v>9965.1</v>
      </c>
      <c r="M17" s="726">
        <v>61484.9</v>
      </c>
      <c r="N17" s="726">
        <v>51519.8</v>
      </c>
      <c r="O17" s="726"/>
      <c r="P17" s="726">
        <v>8549.5</v>
      </c>
      <c r="Q17" s="726">
        <v>11809.7</v>
      </c>
      <c r="R17" s="726">
        <v>3260.2</v>
      </c>
      <c r="S17" s="726">
        <v>526269</v>
      </c>
      <c r="T17" s="726"/>
      <c r="U17" s="726">
        <v>507754.4</v>
      </c>
      <c r="V17" s="726">
        <v>381711.1</v>
      </c>
      <c r="W17" s="726">
        <v>126043.3</v>
      </c>
      <c r="X17" s="726"/>
      <c r="Y17" s="726">
        <v>125887</v>
      </c>
      <c r="Z17" s="726"/>
      <c r="AA17" s="726">
        <v>517167.8</v>
      </c>
    </row>
    <row r="18" spans="1:32">
      <c r="A18" t="s">
        <v>578</v>
      </c>
      <c r="B18" s="726">
        <v>521348.5</v>
      </c>
      <c r="C18" s="726">
        <v>289505.3</v>
      </c>
      <c r="D18" s="726">
        <v>283780.59999999998</v>
      </c>
      <c r="E18" s="726">
        <v>237959</v>
      </c>
      <c r="F18" s="726">
        <v>19424.5</v>
      </c>
      <c r="G18" s="726">
        <v>76741.100000000006</v>
      </c>
      <c r="H18" s="726">
        <v>1410.2</v>
      </c>
      <c r="I18" s="726">
        <v>94459.4</v>
      </c>
      <c r="J18" s="726">
        <v>29917.9</v>
      </c>
      <c r="K18" s="726">
        <v>38.299999999999997</v>
      </c>
      <c r="L18" s="726">
        <v>9851.7000000000007</v>
      </c>
      <c r="M18" s="726">
        <v>68385</v>
      </c>
      <c r="N18" s="726">
        <v>58533.2</v>
      </c>
      <c r="O18" s="726"/>
      <c r="P18" s="726">
        <v>10131.4</v>
      </c>
      <c r="Q18" s="726">
        <v>13942.1</v>
      </c>
      <c r="R18" s="726">
        <v>3810.8</v>
      </c>
      <c r="S18" s="726">
        <v>531479.80000000005</v>
      </c>
      <c r="T18" s="726"/>
      <c r="U18" s="726">
        <v>511496.7</v>
      </c>
      <c r="V18" s="726">
        <v>387081.1</v>
      </c>
      <c r="W18" s="726">
        <v>124415.6</v>
      </c>
      <c r="X18" s="726"/>
      <c r="Y18" s="726">
        <v>126083.6</v>
      </c>
      <c r="Z18" s="726"/>
      <c r="AA18" s="726">
        <v>519900</v>
      </c>
    </row>
    <row r="19" spans="1:32">
      <c r="A19" t="s">
        <v>579</v>
      </c>
      <c r="B19" s="726">
        <v>525642.69999999995</v>
      </c>
      <c r="C19" s="726">
        <v>292915.20000000001</v>
      </c>
      <c r="D19" s="726">
        <v>286995.20000000001</v>
      </c>
      <c r="E19" s="726">
        <v>240285.6</v>
      </c>
      <c r="F19" s="726">
        <v>19469.900000000001</v>
      </c>
      <c r="G19" s="726">
        <v>82338.600000000006</v>
      </c>
      <c r="H19" s="726">
        <v>472.8</v>
      </c>
      <c r="I19" s="726">
        <v>94950.399999999994</v>
      </c>
      <c r="J19" s="726">
        <v>27896.2</v>
      </c>
      <c r="K19" s="726">
        <v>23</v>
      </c>
      <c r="L19" s="726">
        <v>7576.5</v>
      </c>
      <c r="M19" s="726">
        <v>76607.3</v>
      </c>
      <c r="N19" s="726">
        <v>69030.8</v>
      </c>
      <c r="O19" s="726"/>
      <c r="P19" s="726">
        <v>12419</v>
      </c>
      <c r="Q19" s="726">
        <v>17519.599999999999</v>
      </c>
      <c r="R19" s="726">
        <v>5100.6000000000004</v>
      </c>
      <c r="S19" s="726">
        <v>538061.69999999995</v>
      </c>
      <c r="T19" s="726"/>
      <c r="U19" s="726">
        <v>518066.2</v>
      </c>
      <c r="V19" s="726">
        <v>395196.6</v>
      </c>
      <c r="W19" s="726">
        <v>122869.6</v>
      </c>
      <c r="X19" s="726"/>
      <c r="Y19" s="726">
        <v>129704.7</v>
      </c>
      <c r="Z19" s="726"/>
      <c r="AA19" s="726">
        <v>525146.80000000005</v>
      </c>
    </row>
    <row r="20" spans="1:32">
      <c r="A20" t="s">
        <v>580</v>
      </c>
      <c r="B20" s="726">
        <v>529033.5</v>
      </c>
      <c r="C20" s="726">
        <v>294598.2</v>
      </c>
      <c r="D20" s="726">
        <v>288573.90000000002</v>
      </c>
      <c r="E20" s="726">
        <v>241085.6</v>
      </c>
      <c r="F20" s="726">
        <v>19898.400000000001</v>
      </c>
      <c r="G20" s="726">
        <v>84419</v>
      </c>
      <c r="H20" s="726">
        <v>932.5</v>
      </c>
      <c r="I20" s="726">
        <v>94501.7</v>
      </c>
      <c r="J20" s="726">
        <v>26434.9</v>
      </c>
      <c r="K20" s="726">
        <v>-35.299999999999997</v>
      </c>
      <c r="L20" s="726">
        <v>8284.1</v>
      </c>
      <c r="M20" s="726">
        <v>85795.5</v>
      </c>
      <c r="N20" s="726">
        <v>77511.399999999994</v>
      </c>
      <c r="O20" s="726"/>
      <c r="P20" s="726">
        <v>14580.6</v>
      </c>
      <c r="Q20" s="726">
        <v>21246.2</v>
      </c>
      <c r="R20" s="726">
        <v>6665.6</v>
      </c>
      <c r="S20" s="726">
        <v>543614.1</v>
      </c>
      <c r="T20" s="726"/>
      <c r="U20" s="726">
        <v>520749.4</v>
      </c>
      <c r="V20" s="726">
        <v>399848.1</v>
      </c>
      <c r="W20" s="726">
        <v>120901.3</v>
      </c>
      <c r="X20" s="726"/>
      <c r="Y20" s="726">
        <v>130752.3</v>
      </c>
      <c r="Z20" s="726"/>
      <c r="AA20" s="726">
        <v>528136.4</v>
      </c>
    </row>
    <row r="21" spans="1:32">
      <c r="A21" t="s">
        <v>581</v>
      </c>
      <c r="B21" s="726">
        <v>530922.9</v>
      </c>
      <c r="C21" s="726">
        <v>296842.2</v>
      </c>
      <c r="D21" s="726">
        <v>290926.3</v>
      </c>
      <c r="E21" s="726">
        <v>242640.6</v>
      </c>
      <c r="F21" s="726">
        <v>17405.599999999999</v>
      </c>
      <c r="G21" s="726">
        <v>83883.399999999994</v>
      </c>
      <c r="H21" s="726">
        <v>1737.9</v>
      </c>
      <c r="I21" s="726">
        <v>95881.4</v>
      </c>
      <c r="J21" s="726">
        <v>25697.5</v>
      </c>
      <c r="K21" s="726">
        <v>91.9</v>
      </c>
      <c r="L21" s="726">
        <v>9382.9</v>
      </c>
      <c r="M21" s="726">
        <v>94358.5</v>
      </c>
      <c r="N21" s="726">
        <v>84975.6</v>
      </c>
      <c r="O21" s="726"/>
      <c r="P21" s="726">
        <v>16024.1</v>
      </c>
      <c r="Q21" s="726">
        <v>23634.799999999999</v>
      </c>
      <c r="R21" s="726">
        <v>7610.7</v>
      </c>
      <c r="S21" s="726">
        <v>546947</v>
      </c>
      <c r="T21" s="726"/>
      <c r="U21" s="726">
        <v>521540</v>
      </c>
      <c r="V21" s="726">
        <v>399869.1</v>
      </c>
      <c r="W21" s="726">
        <v>121670.9</v>
      </c>
      <c r="X21" s="726"/>
      <c r="Y21" s="726">
        <v>126986.6</v>
      </c>
      <c r="Z21" s="726"/>
      <c r="AA21" s="726">
        <v>529093.1</v>
      </c>
    </row>
    <row r="22" spans="1:32">
      <c r="A22" t="s">
        <v>582</v>
      </c>
      <c r="B22" s="726">
        <v>509482</v>
      </c>
      <c r="C22" s="726">
        <v>291417.3</v>
      </c>
      <c r="D22" s="726">
        <v>285587.5</v>
      </c>
      <c r="E22" s="726">
        <v>236615.3</v>
      </c>
      <c r="F22" s="726">
        <v>17529.5</v>
      </c>
      <c r="G22" s="726">
        <v>78841.3</v>
      </c>
      <c r="H22" s="726">
        <v>1663.1</v>
      </c>
      <c r="I22" s="726">
        <v>95338.8</v>
      </c>
      <c r="J22" s="726">
        <v>25114.6</v>
      </c>
      <c r="K22" s="726">
        <v>-26.3</v>
      </c>
      <c r="L22" s="726">
        <v>-396.2</v>
      </c>
      <c r="M22" s="726">
        <v>80432</v>
      </c>
      <c r="N22" s="726">
        <v>80828.3</v>
      </c>
      <c r="O22" s="726"/>
      <c r="P22" s="726">
        <v>12130.7</v>
      </c>
      <c r="Q22" s="726">
        <v>18331.400000000001</v>
      </c>
      <c r="R22" s="726">
        <v>6200.6</v>
      </c>
      <c r="S22" s="726">
        <v>521612.7</v>
      </c>
      <c r="T22" s="726"/>
      <c r="U22" s="726">
        <v>509878.2</v>
      </c>
      <c r="V22" s="726">
        <v>389451.2</v>
      </c>
      <c r="W22" s="726">
        <v>120427.1</v>
      </c>
      <c r="X22" s="726"/>
      <c r="Y22" s="726">
        <v>121485.4</v>
      </c>
      <c r="Z22" s="726"/>
      <c r="AA22" s="726">
        <v>507845.3</v>
      </c>
    </row>
    <row r="23" spans="1:32">
      <c r="A23" t="s">
        <v>583</v>
      </c>
      <c r="B23" s="726">
        <v>491957</v>
      </c>
      <c r="C23" s="726">
        <v>286926.3</v>
      </c>
      <c r="D23" s="726">
        <v>281036.3</v>
      </c>
      <c r="E23" s="726">
        <v>231854.9</v>
      </c>
      <c r="F23" s="726">
        <v>13545.8</v>
      </c>
      <c r="G23" s="726">
        <v>67515.600000000006</v>
      </c>
      <c r="H23" s="726">
        <v>-4675.5</v>
      </c>
      <c r="I23" s="726">
        <v>96555.7</v>
      </c>
      <c r="J23" s="726">
        <v>26571.200000000001</v>
      </c>
      <c r="K23" s="726">
        <v>39.700000000000003</v>
      </c>
      <c r="L23" s="726">
        <v>5478.2</v>
      </c>
      <c r="M23" s="726">
        <v>66163.199999999997</v>
      </c>
      <c r="N23" s="726">
        <v>60685.1</v>
      </c>
      <c r="O23" s="726"/>
      <c r="P23" s="726">
        <v>12325</v>
      </c>
      <c r="Q23" s="726">
        <v>16815.599999999999</v>
      </c>
      <c r="R23" s="726">
        <v>4490.6000000000004</v>
      </c>
      <c r="S23" s="726">
        <v>504282</v>
      </c>
      <c r="T23" s="726"/>
      <c r="U23" s="726">
        <v>486478.8</v>
      </c>
      <c r="V23" s="726">
        <v>363312.2</v>
      </c>
      <c r="W23" s="726">
        <v>123166.6</v>
      </c>
      <c r="X23" s="726"/>
      <c r="Y23" s="726">
        <v>107632.6</v>
      </c>
      <c r="Z23" s="726"/>
      <c r="AA23" s="726">
        <v>496592.7</v>
      </c>
    </row>
    <row r="24" spans="1:32">
      <c r="A24" t="s">
        <v>584</v>
      </c>
      <c r="B24" s="726">
        <v>499428.9</v>
      </c>
      <c r="C24" s="726">
        <v>287740.59999999998</v>
      </c>
      <c r="D24" s="726">
        <v>281565.59999999998</v>
      </c>
      <c r="E24" s="726">
        <v>232235.9</v>
      </c>
      <c r="F24" s="726">
        <v>13864.4</v>
      </c>
      <c r="G24" s="726">
        <v>68120.5</v>
      </c>
      <c r="H24" s="726">
        <v>1033.3</v>
      </c>
      <c r="I24" s="726">
        <v>98153.2</v>
      </c>
      <c r="J24" s="726">
        <v>24663.3</v>
      </c>
      <c r="K24" s="726">
        <v>-60.6</v>
      </c>
      <c r="L24" s="726">
        <v>5914.3</v>
      </c>
      <c r="M24" s="726">
        <v>75913.600000000006</v>
      </c>
      <c r="N24" s="726">
        <v>69999.199999999997</v>
      </c>
      <c r="O24" s="726"/>
      <c r="P24" s="726">
        <v>13253.6</v>
      </c>
      <c r="Q24" s="726">
        <v>18182.8</v>
      </c>
      <c r="R24" s="726">
        <v>4929.3</v>
      </c>
      <c r="S24" s="726">
        <v>512682.5</v>
      </c>
      <c r="T24" s="726"/>
      <c r="U24" s="726">
        <v>493514.6</v>
      </c>
      <c r="V24" s="726">
        <v>370758.8</v>
      </c>
      <c r="W24" s="726">
        <v>122755.8</v>
      </c>
      <c r="X24" s="726"/>
      <c r="Y24" s="726">
        <v>106648.2</v>
      </c>
      <c r="Z24" s="726"/>
      <c r="AA24" s="726">
        <v>498456.3</v>
      </c>
    </row>
    <row r="25" spans="1:32">
      <c r="A25" t="s">
        <v>585</v>
      </c>
      <c r="B25" s="726">
        <v>494042.5</v>
      </c>
      <c r="C25" s="726">
        <v>288641.90000000002</v>
      </c>
      <c r="D25" s="726">
        <v>281891.90000000002</v>
      </c>
      <c r="E25" s="726">
        <v>232607.5</v>
      </c>
      <c r="F25" s="726">
        <v>14290.1</v>
      </c>
      <c r="G25" s="726">
        <v>70411.100000000006</v>
      </c>
      <c r="H25" s="726">
        <v>1364.7</v>
      </c>
      <c r="I25" s="726">
        <v>99742.3</v>
      </c>
      <c r="J25" s="726">
        <v>24193.7</v>
      </c>
      <c r="K25" s="726">
        <v>26.7</v>
      </c>
      <c r="L25" s="726">
        <v>-4628</v>
      </c>
      <c r="M25" s="726">
        <v>73099.199999999997</v>
      </c>
      <c r="N25" s="726">
        <v>77727.199999999997</v>
      </c>
      <c r="O25" s="726"/>
      <c r="P25" s="726">
        <v>13606.9</v>
      </c>
      <c r="Q25" s="726">
        <v>18392.599999999999</v>
      </c>
      <c r="R25" s="726">
        <v>4785.7</v>
      </c>
      <c r="S25" s="726">
        <v>507649.3</v>
      </c>
      <c r="T25" s="726"/>
      <c r="U25" s="726">
        <v>498670.4</v>
      </c>
      <c r="V25" s="726">
        <v>374707.7</v>
      </c>
      <c r="W25" s="726">
        <v>123962.7</v>
      </c>
      <c r="X25" s="726"/>
      <c r="Y25" s="726">
        <v>108894.9</v>
      </c>
      <c r="Z25" s="726"/>
      <c r="AA25" s="726">
        <v>492651.1</v>
      </c>
    </row>
    <row r="26" spans="1:32">
      <c r="A26" t="s">
        <v>586</v>
      </c>
      <c r="B26" s="726">
        <v>494369.8</v>
      </c>
      <c r="C26" s="726">
        <v>290835</v>
      </c>
      <c r="D26" s="726">
        <v>283653.09999999998</v>
      </c>
      <c r="E26" s="726">
        <v>234193.6</v>
      </c>
      <c r="F26" s="726">
        <v>14915.2</v>
      </c>
      <c r="G26" s="726">
        <v>71858.899999999994</v>
      </c>
      <c r="H26" s="726">
        <v>741.9</v>
      </c>
      <c r="I26" s="726">
        <v>100358.3</v>
      </c>
      <c r="J26" s="726">
        <v>24398.2</v>
      </c>
      <c r="K26" s="726">
        <v>19</v>
      </c>
      <c r="L26" s="726">
        <v>-8756.7999999999993</v>
      </c>
      <c r="M26" s="726">
        <v>72529.3</v>
      </c>
      <c r="N26" s="726">
        <v>81286.100000000006</v>
      </c>
      <c r="O26" s="726"/>
      <c r="P26" s="726">
        <v>13710.2</v>
      </c>
      <c r="Q26" s="726">
        <v>19024.900000000001</v>
      </c>
      <c r="R26" s="726">
        <v>5314.7</v>
      </c>
      <c r="S26" s="726">
        <v>508080</v>
      </c>
      <c r="T26" s="726"/>
      <c r="U26" s="726">
        <v>503126.6</v>
      </c>
      <c r="V26" s="726">
        <v>378351</v>
      </c>
      <c r="W26" s="726">
        <v>124775.6</v>
      </c>
      <c r="X26" s="726"/>
      <c r="Y26" s="726">
        <v>111172.3</v>
      </c>
      <c r="Z26" s="726"/>
      <c r="AA26" s="726">
        <v>493608.8</v>
      </c>
    </row>
    <row r="27" spans="1:32">
      <c r="A27" t="s">
        <v>587</v>
      </c>
      <c r="B27" s="726">
        <v>507255.2</v>
      </c>
      <c r="C27" s="726">
        <v>299818.09999999998</v>
      </c>
      <c r="D27" s="726">
        <v>292548.2</v>
      </c>
      <c r="E27" s="726">
        <v>242888.8</v>
      </c>
      <c r="F27" s="726">
        <v>16626.8</v>
      </c>
      <c r="G27" s="726">
        <v>77463.600000000006</v>
      </c>
      <c r="H27" s="726">
        <v>-1597.6</v>
      </c>
      <c r="I27" s="726">
        <v>101847.1</v>
      </c>
      <c r="J27" s="726">
        <v>26896.6</v>
      </c>
      <c r="K27" s="726">
        <v>38.6</v>
      </c>
      <c r="L27" s="726">
        <v>-13838</v>
      </c>
      <c r="M27" s="726">
        <v>82791.8</v>
      </c>
      <c r="N27" s="726">
        <v>96629.9</v>
      </c>
      <c r="O27" s="726"/>
      <c r="P27" s="726">
        <v>17449.7</v>
      </c>
      <c r="Q27" s="726">
        <v>24710.1</v>
      </c>
      <c r="R27" s="726">
        <v>7260.3</v>
      </c>
      <c r="S27" s="726">
        <v>524704.9</v>
      </c>
      <c r="T27" s="726"/>
      <c r="U27" s="726">
        <v>521093.2</v>
      </c>
      <c r="V27" s="726">
        <v>392310.9</v>
      </c>
      <c r="W27" s="726">
        <v>128782.3</v>
      </c>
      <c r="X27" s="726"/>
      <c r="Y27" s="726">
        <v>120987</v>
      </c>
      <c r="Z27" s="726"/>
      <c r="AA27" s="726">
        <v>508814.2</v>
      </c>
    </row>
    <row r="28" spans="1:32">
      <c r="A28" t="s">
        <v>588</v>
      </c>
      <c r="B28" s="726">
        <v>518235.2</v>
      </c>
      <c r="C28" s="726">
        <v>298462.5</v>
      </c>
      <c r="D28" s="726">
        <v>291564.90000000002</v>
      </c>
      <c r="E28" s="726">
        <v>241772</v>
      </c>
      <c r="F28" s="726">
        <v>15517.6</v>
      </c>
      <c r="G28" s="726">
        <v>81113.3</v>
      </c>
      <c r="H28" s="726">
        <v>369.6</v>
      </c>
      <c r="I28" s="726">
        <v>104253.3</v>
      </c>
      <c r="J28" s="726">
        <v>27144.2</v>
      </c>
      <c r="K28" s="726">
        <v>89</v>
      </c>
      <c r="L28" s="726">
        <v>-8714.4</v>
      </c>
      <c r="M28" s="726">
        <v>92335</v>
      </c>
      <c r="N28" s="726">
        <v>101049.4</v>
      </c>
      <c r="O28" s="726"/>
      <c r="P28" s="726">
        <v>19188.3</v>
      </c>
      <c r="Q28" s="726">
        <v>28201.4</v>
      </c>
      <c r="R28" s="726">
        <v>9013.1</v>
      </c>
      <c r="S28" s="726">
        <v>537423.5</v>
      </c>
      <c r="T28" s="726"/>
      <c r="U28" s="726">
        <v>526949.6</v>
      </c>
      <c r="V28" s="726">
        <v>395463.1</v>
      </c>
      <c r="W28" s="726">
        <v>131486.5</v>
      </c>
      <c r="X28" s="726"/>
      <c r="Y28" s="726">
        <v>123775.2</v>
      </c>
      <c r="Z28" s="726"/>
      <c r="AA28" s="726">
        <v>517776.6</v>
      </c>
    </row>
    <row r="29" spans="1:32">
      <c r="A29" t="s">
        <v>589</v>
      </c>
      <c r="B29" s="726">
        <v>532786</v>
      </c>
      <c r="C29" s="726">
        <v>300284.59999999998</v>
      </c>
      <c r="D29" s="726">
        <v>292647.2</v>
      </c>
      <c r="E29" s="726">
        <v>242739.3</v>
      </c>
      <c r="F29" s="726">
        <v>16066</v>
      </c>
      <c r="G29" s="726">
        <v>82717.8</v>
      </c>
      <c r="H29" s="726">
        <v>1281.9000000000001</v>
      </c>
      <c r="I29" s="726">
        <v>105948.7</v>
      </c>
      <c r="J29" s="726">
        <v>26848.400000000001</v>
      </c>
      <c r="K29" s="726">
        <v>31.2</v>
      </c>
      <c r="L29" s="726">
        <v>-392.6</v>
      </c>
      <c r="M29" s="726">
        <v>91752.1</v>
      </c>
      <c r="N29" s="726">
        <v>92144.7</v>
      </c>
      <c r="O29" s="726"/>
      <c r="P29" s="726">
        <v>20436.3</v>
      </c>
      <c r="Q29" s="726">
        <v>30471.200000000001</v>
      </c>
      <c r="R29" s="726">
        <v>10034.799999999999</v>
      </c>
      <c r="S29" s="726">
        <v>553222.30000000005</v>
      </c>
      <c r="T29" s="726"/>
      <c r="U29" s="726">
        <v>533178.6</v>
      </c>
      <c r="V29" s="726">
        <v>400350.3</v>
      </c>
      <c r="W29" s="726">
        <v>132828.29999999999</v>
      </c>
      <c r="X29" s="726"/>
      <c r="Y29" s="726">
        <v>125632.3</v>
      </c>
      <c r="Z29" s="726"/>
      <c r="AA29" s="726">
        <v>531473</v>
      </c>
    </row>
    <row r="30" spans="1:32">
      <c r="A30" s="772" t="s">
        <v>622</v>
      </c>
      <c r="B30" s="431">
        <v>536850.80000000005</v>
      </c>
      <c r="C30" s="431">
        <v>298888.3</v>
      </c>
      <c r="D30" s="431">
        <v>290971.90000000002</v>
      </c>
      <c r="E30" s="431">
        <v>241069.8</v>
      </c>
      <c r="F30" s="431">
        <v>17036.900000000001</v>
      </c>
      <c r="G30" s="431">
        <v>81812</v>
      </c>
      <c r="H30" s="431">
        <v>440</v>
      </c>
      <c r="I30" s="431">
        <v>106416.4</v>
      </c>
      <c r="J30" s="431">
        <v>26953.599999999999</v>
      </c>
      <c r="K30" s="431">
        <v>-76.599999999999994</v>
      </c>
      <c r="L30" s="431">
        <v>5380.1</v>
      </c>
      <c r="M30" s="431">
        <v>88932.1</v>
      </c>
      <c r="N30" s="431">
        <v>83552</v>
      </c>
      <c r="O30" s="431"/>
      <c r="P30" s="431">
        <v>18204.099999999999</v>
      </c>
      <c r="Q30" s="431">
        <v>29503.5</v>
      </c>
      <c r="R30" s="431">
        <v>11299.5</v>
      </c>
      <c r="S30" s="431">
        <v>555054.80000000005</v>
      </c>
      <c r="T30" s="431"/>
      <c r="U30" s="431">
        <v>531470.6</v>
      </c>
      <c r="V30" s="431">
        <v>398177.2</v>
      </c>
      <c r="W30" s="431">
        <v>133293.5</v>
      </c>
      <c r="X30" s="431"/>
      <c r="Y30" s="431">
        <v>125802.5</v>
      </c>
      <c r="Z30" s="431"/>
      <c r="AA30" s="431">
        <v>536487.4</v>
      </c>
      <c r="AB30" s="772"/>
      <c r="AC30" s="772"/>
      <c r="AD30" s="772"/>
      <c r="AE30" s="772"/>
      <c r="AF30" s="772"/>
    </row>
    <row r="31" spans="1:32">
      <c r="A31" s="772" t="s">
        <v>910</v>
      </c>
      <c r="B31" s="431">
        <v>547548</v>
      </c>
      <c r="C31" s="431">
        <v>303260.09999999998</v>
      </c>
      <c r="D31" s="431">
        <v>295310.59999999998</v>
      </c>
      <c r="E31" s="431">
        <v>245340.3</v>
      </c>
      <c r="F31" s="431">
        <v>17091.2</v>
      </c>
      <c r="G31" s="431">
        <v>85917.4</v>
      </c>
      <c r="H31" s="431">
        <v>1322.7</v>
      </c>
      <c r="I31" s="431">
        <v>107419.5</v>
      </c>
      <c r="J31" s="431">
        <v>27565.7</v>
      </c>
      <c r="K31" s="431">
        <v>73.2</v>
      </c>
      <c r="L31" s="431">
        <v>4898.2</v>
      </c>
      <c r="M31" s="431">
        <v>98270.7</v>
      </c>
      <c r="N31" s="431">
        <v>93372.6</v>
      </c>
      <c r="O31" s="431"/>
      <c r="P31" s="431">
        <v>19466.599999999999</v>
      </c>
      <c r="Q31" s="431">
        <v>31767.3</v>
      </c>
      <c r="R31" s="431">
        <v>12300.7</v>
      </c>
      <c r="S31" s="431">
        <v>567014.6</v>
      </c>
      <c r="T31" s="431"/>
      <c r="U31" s="431">
        <v>542649.80000000005</v>
      </c>
      <c r="V31" s="431">
        <v>407591.5</v>
      </c>
      <c r="W31" s="431">
        <v>135058.29999999999</v>
      </c>
      <c r="X31" s="431"/>
      <c r="Y31" s="431">
        <v>130574.3</v>
      </c>
      <c r="Z31" s="431"/>
      <c r="AA31" s="431">
        <v>546152</v>
      </c>
      <c r="AB31" s="772"/>
      <c r="AC31" s="772"/>
      <c r="AD31" s="772"/>
      <c r="AE31" s="772"/>
      <c r="AF31" s="772"/>
    </row>
    <row r="32" spans="1:32">
      <c r="A32" s="772" t="s">
        <v>1552</v>
      </c>
      <c r="B32" s="431">
        <v>548123</v>
      </c>
      <c r="C32" s="431">
        <v>304784.8</v>
      </c>
      <c r="D32" s="431">
        <v>297001.90000000002</v>
      </c>
      <c r="E32" s="431">
        <v>246951.3</v>
      </c>
      <c r="F32" s="431">
        <v>16513.5</v>
      </c>
      <c r="G32" s="431">
        <v>88040.5</v>
      </c>
      <c r="H32" s="431">
        <v>1435.4</v>
      </c>
      <c r="I32" s="431">
        <v>108507.4</v>
      </c>
      <c r="J32" s="431">
        <v>28221.7</v>
      </c>
      <c r="K32" s="431">
        <v>46.2</v>
      </c>
      <c r="L32" s="431">
        <v>573.6</v>
      </c>
      <c r="M32" s="431">
        <v>100697.3</v>
      </c>
      <c r="N32" s="431">
        <v>100123.7</v>
      </c>
      <c r="O32" s="431"/>
      <c r="P32" s="431">
        <v>20540.3</v>
      </c>
      <c r="Q32" s="431">
        <v>34437.800000000003</v>
      </c>
      <c r="R32" s="431">
        <v>13897.5</v>
      </c>
      <c r="S32" s="431">
        <v>568663.30000000005</v>
      </c>
      <c r="T32" s="431"/>
      <c r="U32" s="431">
        <v>547549.4</v>
      </c>
      <c r="V32" s="431">
        <v>410774.2</v>
      </c>
      <c r="W32" s="431">
        <v>136775.20000000001</v>
      </c>
      <c r="X32" s="431"/>
      <c r="Y32" s="431">
        <v>132775.6</v>
      </c>
      <c r="Z32" s="431"/>
      <c r="AA32" s="431">
        <v>546641.5</v>
      </c>
      <c r="AB32" s="772"/>
      <c r="AC32" s="772"/>
      <c r="AD32" s="772"/>
      <c r="AE32" s="772"/>
      <c r="AF32" s="772"/>
    </row>
    <row r="33" spans="1:32">
      <c r="A33" s="772" t="s">
        <v>2147</v>
      </c>
      <c r="B33" s="431">
        <v>552558.80000000005</v>
      </c>
      <c r="C33" s="431">
        <v>304472.8</v>
      </c>
      <c r="D33" s="431">
        <v>296087.59999999998</v>
      </c>
      <c r="E33" s="431">
        <v>245881.3</v>
      </c>
      <c r="F33" s="431">
        <v>16844.599999999999</v>
      </c>
      <c r="G33" s="431">
        <v>88032.7</v>
      </c>
      <c r="H33" s="431">
        <v>910.2</v>
      </c>
      <c r="I33" s="431">
        <v>111646.5</v>
      </c>
      <c r="J33" s="431">
        <v>29607.599999999999</v>
      </c>
      <c r="K33" s="431">
        <v>14.2</v>
      </c>
      <c r="L33" s="431">
        <v>1030.0999999999999</v>
      </c>
      <c r="M33" s="431">
        <v>94893.9</v>
      </c>
      <c r="N33" s="431">
        <v>93863.7</v>
      </c>
      <c r="O33" s="431"/>
      <c r="P33" s="431">
        <v>19935.2</v>
      </c>
      <c r="Q33" s="431">
        <v>34735.199999999997</v>
      </c>
      <c r="R33" s="431">
        <v>14800</v>
      </c>
      <c r="S33" s="431">
        <v>572494.1</v>
      </c>
      <c r="T33" s="431"/>
      <c r="U33" s="431">
        <v>551528.69999999995</v>
      </c>
      <c r="V33" s="431">
        <v>410260.4</v>
      </c>
      <c r="W33" s="431">
        <v>141268.29999999999</v>
      </c>
      <c r="X33" s="431"/>
      <c r="Y33" s="431">
        <v>134484.9</v>
      </c>
      <c r="Z33" s="431"/>
      <c r="AA33" s="431">
        <v>551634.4</v>
      </c>
      <c r="AB33" s="772"/>
      <c r="AC33" s="772"/>
      <c r="AD33" s="772"/>
      <c r="AE33" s="772"/>
      <c r="AF33" s="772"/>
    </row>
    <row r="34" spans="1:32" ht="14.25" thickBot="1">
      <c r="A34" s="772"/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</row>
    <row r="35" spans="1:32" ht="14.25" thickTop="1">
      <c r="A35" s="3042" t="s">
        <v>592</v>
      </c>
      <c r="B35" s="3042"/>
      <c r="C35" s="3043" t="s">
        <v>2232</v>
      </c>
      <c r="D35" s="3042"/>
      <c r="E35" s="3042"/>
      <c r="F35" s="3042"/>
      <c r="G35" s="3042"/>
      <c r="H35" s="3042"/>
      <c r="I35" s="3042"/>
      <c r="J35" s="3042"/>
      <c r="K35" s="3042"/>
      <c r="L35" s="3042"/>
      <c r="M35" s="3042"/>
      <c r="N35" s="3042"/>
      <c r="O35" s="3042"/>
      <c r="P35" s="3042" t="s">
        <v>508</v>
      </c>
      <c r="Q35" s="3042"/>
      <c r="R35" s="3042"/>
      <c r="S35" s="3042"/>
      <c r="T35" s="3042"/>
      <c r="U35" s="3042"/>
      <c r="V35" s="3042"/>
      <c r="W35" s="3042"/>
      <c r="X35" s="3042"/>
      <c r="Y35" s="3042"/>
      <c r="Z35" s="3042"/>
      <c r="AA35" s="3042" t="s">
        <v>593</v>
      </c>
      <c r="AB35" s="3042"/>
    </row>
    <row r="36" spans="1:32">
      <c r="A36" s="772" t="s">
        <v>594</v>
      </c>
      <c r="B36" s="772"/>
      <c r="C36" s="772"/>
      <c r="D36" s="772"/>
      <c r="E36" s="772"/>
      <c r="F36" s="772"/>
      <c r="G36" s="772"/>
      <c r="H36" s="772"/>
      <c r="I36" s="772"/>
      <c r="J36" s="772"/>
      <c r="K36" s="772"/>
      <c r="L36" s="772"/>
      <c r="M36" s="772"/>
      <c r="N36" s="772"/>
      <c r="O36" s="772"/>
      <c r="P36" s="772" t="s">
        <v>511</v>
      </c>
      <c r="Q36" s="772"/>
      <c r="R36" s="772"/>
      <c r="S36" s="772"/>
      <c r="T36" s="772"/>
      <c r="U36" s="772"/>
      <c r="V36" s="772"/>
      <c r="W36" s="772"/>
      <c r="X36" s="772"/>
      <c r="Y36" s="772"/>
      <c r="Z36" s="772"/>
      <c r="AA36" s="772" t="s">
        <v>595</v>
      </c>
      <c r="AB36" s="772"/>
    </row>
    <row r="37" spans="1:32">
      <c r="B37" t="s">
        <v>513</v>
      </c>
      <c r="C37" t="s">
        <v>514</v>
      </c>
      <c r="F37" t="s">
        <v>515</v>
      </c>
      <c r="G37" t="s">
        <v>516</v>
      </c>
      <c r="H37" t="s">
        <v>517</v>
      </c>
      <c r="I37" t="s">
        <v>518</v>
      </c>
      <c r="J37" t="s">
        <v>519</v>
      </c>
      <c r="K37" t="s">
        <v>520</v>
      </c>
      <c r="L37" t="s">
        <v>521</v>
      </c>
      <c r="P37" t="s">
        <v>525</v>
      </c>
      <c r="S37" t="s">
        <v>526</v>
      </c>
      <c r="U37" t="s">
        <v>527</v>
      </c>
      <c r="V37" t="s">
        <v>528</v>
      </c>
      <c r="W37" t="s">
        <v>529</v>
      </c>
      <c r="Y37" t="s">
        <v>530</v>
      </c>
      <c r="AA37" t="s">
        <v>531</v>
      </c>
    </row>
    <row r="38" spans="1:32">
      <c r="D38" t="s">
        <v>532</v>
      </c>
      <c r="L38" t="s">
        <v>533</v>
      </c>
      <c r="M38" t="s">
        <v>534</v>
      </c>
      <c r="N38" t="s">
        <v>535</v>
      </c>
      <c r="P38" t="s">
        <v>536</v>
      </c>
      <c r="Q38" t="s">
        <v>537</v>
      </c>
      <c r="R38" t="s">
        <v>538</v>
      </c>
    </row>
    <row r="39" spans="1:32">
      <c r="E39" t="s">
        <v>539</v>
      </c>
    </row>
    <row r="40" spans="1:32">
      <c r="B40" t="s">
        <v>540</v>
      </c>
      <c r="C40" t="s">
        <v>541</v>
      </c>
      <c r="D40" t="s">
        <v>542</v>
      </c>
      <c r="E40" t="s">
        <v>543</v>
      </c>
      <c r="F40" t="s">
        <v>544</v>
      </c>
      <c r="G40" t="s">
        <v>545</v>
      </c>
      <c r="H40" t="s">
        <v>546</v>
      </c>
      <c r="I40" t="s">
        <v>547</v>
      </c>
      <c r="J40" t="s">
        <v>548</v>
      </c>
      <c r="K40" t="s">
        <v>549</v>
      </c>
      <c r="L40" t="s">
        <v>550</v>
      </c>
      <c r="P40" t="s">
        <v>554</v>
      </c>
      <c r="S40" t="s">
        <v>555</v>
      </c>
      <c r="U40" t="s">
        <v>556</v>
      </c>
      <c r="V40" t="s">
        <v>557</v>
      </c>
      <c r="W40" t="s">
        <v>558</v>
      </c>
      <c r="Y40" t="s">
        <v>559</v>
      </c>
      <c r="AA40" t="s">
        <v>560</v>
      </c>
    </row>
    <row r="41" spans="1:32">
      <c r="A41" t="s">
        <v>561</v>
      </c>
      <c r="L41" t="s">
        <v>562</v>
      </c>
      <c r="M41" t="s">
        <v>563</v>
      </c>
      <c r="N41" t="s">
        <v>564</v>
      </c>
      <c r="P41" t="s">
        <v>565</v>
      </c>
      <c r="Q41" t="s">
        <v>566</v>
      </c>
      <c r="R41" t="s">
        <v>567</v>
      </c>
    </row>
    <row r="42" spans="1:32">
      <c r="A42" t="s">
        <v>1538</v>
      </c>
      <c r="B42" s="1631">
        <v>256153</v>
      </c>
      <c r="C42" s="1631">
        <v>133487.6</v>
      </c>
      <c r="D42" s="1631">
        <v>131399.4</v>
      </c>
      <c r="E42" s="1631">
        <v>116591.6</v>
      </c>
      <c r="F42" s="1631">
        <v>15981.4</v>
      </c>
      <c r="G42" s="1631">
        <v>44655.7</v>
      </c>
      <c r="H42" s="1631">
        <v>1458.2</v>
      </c>
      <c r="I42" s="1631">
        <v>37422.800000000003</v>
      </c>
      <c r="J42" s="1631">
        <v>24666.9</v>
      </c>
      <c r="K42">
        <v>-161.30000000000001</v>
      </c>
      <c r="L42" s="1631">
        <v>-1358.3</v>
      </c>
      <c r="M42" s="1631">
        <v>33588.300000000003</v>
      </c>
      <c r="N42" s="1631">
        <v>34946.5</v>
      </c>
      <c r="P42">
        <v>77.7</v>
      </c>
      <c r="Q42" s="1631">
        <v>2605.4</v>
      </c>
      <c r="R42" s="1631">
        <v>2527.6999999999998</v>
      </c>
      <c r="S42" s="1631">
        <v>256230.7</v>
      </c>
      <c r="U42" s="1631">
        <v>257511.3</v>
      </c>
      <c r="V42" s="1631">
        <v>195582.9</v>
      </c>
      <c r="W42" s="1631">
        <v>61928.4</v>
      </c>
      <c r="Y42" s="1631">
        <v>85303.9</v>
      </c>
      <c r="AA42" s="1631">
        <v>254856.2</v>
      </c>
    </row>
    <row r="43" spans="1:32">
      <c r="A43" t="s">
        <v>1539</v>
      </c>
      <c r="B43" s="1631">
        <v>272556.90000000002</v>
      </c>
      <c r="C43" s="1631">
        <v>141874.9</v>
      </c>
      <c r="D43" s="1631">
        <v>139772.70000000001</v>
      </c>
      <c r="E43" s="1631">
        <v>123719.3</v>
      </c>
      <c r="F43" s="1631">
        <v>15651.4</v>
      </c>
      <c r="G43" s="1631">
        <v>46435</v>
      </c>
      <c r="H43" s="1631">
        <v>1485.3</v>
      </c>
      <c r="I43" s="1631">
        <v>40237.4</v>
      </c>
      <c r="J43" s="1631">
        <v>25287.1</v>
      </c>
      <c r="K43">
        <v>-163.80000000000001</v>
      </c>
      <c r="L43" s="1631">
        <v>1749.5</v>
      </c>
      <c r="M43" s="1631">
        <v>39059.9</v>
      </c>
      <c r="N43" s="1631">
        <v>37310.400000000001</v>
      </c>
      <c r="P43">
        <v>-82.1</v>
      </c>
      <c r="Q43" s="1631">
        <v>3872.9</v>
      </c>
      <c r="R43" s="1631">
        <v>3955</v>
      </c>
      <c r="S43" s="1631">
        <v>272474.8</v>
      </c>
      <c r="U43" s="1631">
        <v>270807.40000000002</v>
      </c>
      <c r="V43" s="1631">
        <v>205446.6</v>
      </c>
      <c r="W43" s="1631">
        <v>65360.800000000003</v>
      </c>
      <c r="Y43" s="1631">
        <v>87373.5</v>
      </c>
      <c r="AA43" s="1631">
        <v>271235.40000000002</v>
      </c>
    </row>
    <row r="44" spans="1:32">
      <c r="A44" t="s">
        <v>1540</v>
      </c>
      <c r="B44" s="1631">
        <v>285246.40000000002</v>
      </c>
      <c r="C44" s="1631">
        <v>152114</v>
      </c>
      <c r="D44" s="1631">
        <v>149957.6</v>
      </c>
      <c r="E44" s="1631">
        <v>132744.29999999999</v>
      </c>
      <c r="F44" s="1631">
        <v>16105.3</v>
      </c>
      <c r="G44" s="1631">
        <v>47474.9</v>
      </c>
      <c r="H44">
        <v>105.3</v>
      </c>
      <c r="I44" s="1631">
        <v>42293.1</v>
      </c>
      <c r="J44" s="1631">
        <v>25430</v>
      </c>
      <c r="K44">
        <v>-317.60000000000002</v>
      </c>
      <c r="L44" s="1631">
        <v>2041.4</v>
      </c>
      <c r="M44" s="1631">
        <v>38917.4</v>
      </c>
      <c r="N44" s="1631">
        <v>36875.9</v>
      </c>
      <c r="P44">
        <v>503.5</v>
      </c>
      <c r="Q44" s="1631">
        <v>4480.2</v>
      </c>
      <c r="R44" s="1631">
        <v>3976.7</v>
      </c>
      <c r="S44" s="1631">
        <v>285749.90000000002</v>
      </c>
      <c r="U44" s="1631">
        <v>283205</v>
      </c>
      <c r="V44" s="1631">
        <v>215799.5</v>
      </c>
      <c r="W44" s="1631">
        <v>67405.5</v>
      </c>
      <c r="Y44" s="1631">
        <v>89010.2</v>
      </c>
      <c r="AA44" s="1631">
        <v>285458.7</v>
      </c>
    </row>
    <row r="45" spans="1:32">
      <c r="A45" t="s">
        <v>1541</v>
      </c>
      <c r="B45" s="1631">
        <v>299017</v>
      </c>
      <c r="C45" s="1631">
        <v>159780.4</v>
      </c>
      <c r="D45" s="1631">
        <v>157381.1</v>
      </c>
      <c r="E45" s="1631">
        <v>139077.9</v>
      </c>
      <c r="F45" s="1631">
        <v>14854.6</v>
      </c>
      <c r="G45" s="1631">
        <v>49026</v>
      </c>
      <c r="H45">
        <v>843.9</v>
      </c>
      <c r="I45" s="1631">
        <v>44227.199999999997</v>
      </c>
      <c r="J45" s="1631">
        <v>25363.1</v>
      </c>
      <c r="K45">
        <v>-246.5</v>
      </c>
      <c r="L45" s="1631">
        <v>5168.3999999999996</v>
      </c>
      <c r="M45" s="1631">
        <v>40358.400000000001</v>
      </c>
      <c r="N45" s="1631">
        <v>35190</v>
      </c>
      <c r="P45">
        <v>785</v>
      </c>
      <c r="Q45" s="1631">
        <v>3839.9</v>
      </c>
      <c r="R45" s="1631">
        <v>3054.8</v>
      </c>
      <c r="S45" s="1631">
        <v>299802.09999999998</v>
      </c>
      <c r="U45" s="1631">
        <v>293848.7</v>
      </c>
      <c r="V45" s="1631">
        <v>224504.8</v>
      </c>
      <c r="W45" s="1631">
        <v>69343.8</v>
      </c>
      <c r="Y45" s="1631">
        <v>89243.7</v>
      </c>
      <c r="AA45" s="1631">
        <v>298419.59999999998</v>
      </c>
    </row>
    <row r="46" spans="1:32">
      <c r="A46" t="s">
        <v>1542</v>
      </c>
      <c r="B46" s="1631">
        <v>317792.09999999998</v>
      </c>
      <c r="C46" s="1631">
        <v>167669.5</v>
      </c>
      <c r="D46" s="1631">
        <v>165135.4</v>
      </c>
      <c r="E46" s="1631">
        <v>145843.6</v>
      </c>
      <c r="F46" s="1631">
        <v>15225.9</v>
      </c>
      <c r="G46" s="1631">
        <v>54217.7</v>
      </c>
      <c r="H46">
        <v>765.5</v>
      </c>
      <c r="I46" s="1631">
        <v>46115</v>
      </c>
      <c r="J46" s="1631">
        <v>25233.3</v>
      </c>
      <c r="K46">
        <v>278.2</v>
      </c>
      <c r="L46" s="1631">
        <v>8287</v>
      </c>
      <c r="M46" s="1631">
        <v>46201.5</v>
      </c>
      <c r="N46" s="1631">
        <v>37914.5</v>
      </c>
      <c r="P46" s="1631">
        <v>1131.2</v>
      </c>
      <c r="Q46" s="1631">
        <v>4874.3999999999996</v>
      </c>
      <c r="R46" s="1631">
        <v>3743.2</v>
      </c>
      <c r="S46" s="1631">
        <v>318923.3</v>
      </c>
      <c r="U46" s="1631">
        <v>309505.09999999998</v>
      </c>
      <c r="V46" s="1631">
        <v>237878.6</v>
      </c>
      <c r="W46" s="1631">
        <v>71626.5</v>
      </c>
      <c r="Y46" s="1631">
        <v>94676.9</v>
      </c>
      <c r="AA46" s="1631">
        <v>316748.5</v>
      </c>
    </row>
    <row r="47" spans="1:32">
      <c r="A47" t="s">
        <v>1543</v>
      </c>
      <c r="B47" s="1631">
        <v>338999.2</v>
      </c>
      <c r="C47" s="1631">
        <v>177549.1</v>
      </c>
      <c r="D47" s="1631">
        <v>174756</v>
      </c>
      <c r="E47" s="1631">
        <v>154298.5</v>
      </c>
      <c r="F47" s="1631">
        <v>15912.7</v>
      </c>
      <c r="G47" s="1631">
        <v>58125</v>
      </c>
      <c r="H47" s="1631">
        <v>1844.6</v>
      </c>
      <c r="I47" s="1631">
        <v>48255.1</v>
      </c>
      <c r="J47" s="1631">
        <v>25933.5</v>
      </c>
      <c r="K47">
        <v>172.6</v>
      </c>
      <c r="L47" s="1631">
        <v>11206.5</v>
      </c>
      <c r="M47" s="1631">
        <v>44571.9</v>
      </c>
      <c r="N47" s="1631">
        <v>33365.300000000003</v>
      </c>
      <c r="P47" s="1631">
        <v>1642.5</v>
      </c>
      <c r="Q47" s="1631">
        <v>5193</v>
      </c>
      <c r="R47" s="1631">
        <v>3550.6</v>
      </c>
      <c r="S47" s="1631">
        <v>340641.7</v>
      </c>
      <c r="U47" s="1631">
        <v>327792.7</v>
      </c>
      <c r="V47" s="1631">
        <v>253431.5</v>
      </c>
      <c r="W47" s="1631">
        <v>74361.2</v>
      </c>
      <c r="Y47" s="1631">
        <v>99971.199999999997</v>
      </c>
      <c r="AA47" s="1631">
        <v>336982</v>
      </c>
    </row>
    <row r="48" spans="1:32">
      <c r="A48" t="s">
        <v>1544</v>
      </c>
      <c r="B48" s="1631">
        <v>353082.1</v>
      </c>
      <c r="C48" s="1631">
        <v>184157.6</v>
      </c>
      <c r="D48" s="1631">
        <v>181152.2</v>
      </c>
      <c r="E48" s="1631">
        <v>159449.60000000001</v>
      </c>
      <c r="F48" s="1631">
        <v>17325</v>
      </c>
      <c r="G48" s="1631">
        <v>60803</v>
      </c>
      <c r="H48">
        <v>-368.2</v>
      </c>
      <c r="I48" s="1631">
        <v>50179.9</v>
      </c>
      <c r="J48" s="1631">
        <v>27214.5</v>
      </c>
      <c r="K48">
        <v>325</v>
      </c>
      <c r="L48" s="1631">
        <v>13445.3</v>
      </c>
      <c r="M48" s="1631">
        <v>37545.699999999997</v>
      </c>
      <c r="N48" s="1631">
        <v>24100.400000000001</v>
      </c>
      <c r="P48" s="1631">
        <v>1695.3</v>
      </c>
      <c r="Q48" s="1631">
        <v>5233.1000000000004</v>
      </c>
      <c r="R48" s="1631">
        <v>3537.8</v>
      </c>
      <c r="S48" s="1631">
        <v>354777.4</v>
      </c>
      <c r="U48" s="1631">
        <v>339636.8</v>
      </c>
      <c r="V48" s="1631">
        <v>261917.5</v>
      </c>
      <c r="W48" s="1631">
        <v>77719.399999999994</v>
      </c>
      <c r="Y48" s="1631">
        <v>105342.6</v>
      </c>
      <c r="AA48" s="1631">
        <v>353125.3</v>
      </c>
    </row>
    <row r="49" spans="1:27">
      <c r="A49" t="s">
        <v>1545</v>
      </c>
      <c r="B49" s="1631">
        <v>374417</v>
      </c>
      <c r="C49" s="1631">
        <v>193780.9</v>
      </c>
      <c r="D49" s="1631">
        <v>190753.5</v>
      </c>
      <c r="E49" s="1631">
        <v>167548.29999999999</v>
      </c>
      <c r="F49" s="1631">
        <v>22133.7</v>
      </c>
      <c r="G49" s="1631">
        <v>65378.3</v>
      </c>
      <c r="H49" s="1631">
        <v>1740</v>
      </c>
      <c r="I49" s="1631">
        <v>52278.400000000001</v>
      </c>
      <c r="J49" s="1631">
        <v>30159.8</v>
      </c>
      <c r="K49">
        <v>-76.5</v>
      </c>
      <c r="L49" s="1631">
        <v>9022.5</v>
      </c>
      <c r="M49" s="1631">
        <v>36269.4</v>
      </c>
      <c r="N49" s="1631">
        <v>27247</v>
      </c>
      <c r="P49" s="1631">
        <v>2661.3</v>
      </c>
      <c r="Q49" s="1631">
        <v>7856</v>
      </c>
      <c r="R49" s="1631">
        <v>5194.6000000000004</v>
      </c>
      <c r="S49" s="1631">
        <v>377078.3</v>
      </c>
      <c r="U49" s="1631">
        <v>365394.5</v>
      </c>
      <c r="V49" s="1631">
        <v>283032.8</v>
      </c>
      <c r="W49" s="1631">
        <v>82361.7</v>
      </c>
      <c r="Y49" s="1631">
        <v>117671.7</v>
      </c>
      <c r="AA49" s="1631">
        <v>372753.4</v>
      </c>
    </row>
    <row r="50" spans="1:27">
      <c r="A50" t="s">
        <v>1546</v>
      </c>
      <c r="B50" s="1631">
        <v>400429.7</v>
      </c>
      <c r="C50" s="1631">
        <v>205254.6</v>
      </c>
      <c r="D50" s="1631">
        <v>202036.8</v>
      </c>
      <c r="E50" s="1631">
        <v>177507.6</v>
      </c>
      <c r="F50" s="1631">
        <v>23817.5</v>
      </c>
      <c r="G50" s="1631">
        <v>77757</v>
      </c>
      <c r="H50" s="1631">
        <v>1465.1</v>
      </c>
      <c r="I50" s="1631">
        <v>54505</v>
      </c>
      <c r="J50" s="1631">
        <v>30473.1</v>
      </c>
      <c r="K50">
        <v>-430</v>
      </c>
      <c r="L50" s="1631">
        <v>7587.3</v>
      </c>
      <c r="M50" s="1631">
        <v>38915.9</v>
      </c>
      <c r="N50" s="1631">
        <v>31328.6</v>
      </c>
      <c r="P50" s="1631">
        <v>2776.7</v>
      </c>
      <c r="Q50" s="1631">
        <v>10517.2</v>
      </c>
      <c r="R50" s="1631">
        <v>7740.5</v>
      </c>
      <c r="S50" s="1631">
        <v>403206.3</v>
      </c>
      <c r="U50" s="1631">
        <v>392842.3</v>
      </c>
      <c r="V50" s="1631">
        <v>308294.2</v>
      </c>
      <c r="W50" s="1631">
        <v>84548.1</v>
      </c>
      <c r="Y50" s="1631">
        <v>132047.6</v>
      </c>
      <c r="AA50" s="1631">
        <v>399394.5</v>
      </c>
    </row>
    <row r="51" spans="1:27">
      <c r="A51" t="s">
        <v>1547</v>
      </c>
      <c r="B51" s="1631">
        <v>427271.5</v>
      </c>
      <c r="C51" s="1631">
        <v>218664.2</v>
      </c>
      <c r="D51" s="1631">
        <v>215385.2</v>
      </c>
      <c r="E51" s="1631">
        <v>189110</v>
      </c>
      <c r="F51" s="1631">
        <v>25032.400000000001</v>
      </c>
      <c r="G51" s="1631">
        <v>84992.7</v>
      </c>
      <c r="H51" s="1631">
        <v>2272</v>
      </c>
      <c r="I51" s="1631">
        <v>58044.7</v>
      </c>
      <c r="J51" s="1631">
        <v>33200</v>
      </c>
      <c r="K51">
        <v>-112.3</v>
      </c>
      <c r="L51" s="1631">
        <v>5177.8</v>
      </c>
      <c r="M51" s="1631">
        <v>44028.1</v>
      </c>
      <c r="N51" s="1631">
        <v>38850.300000000003</v>
      </c>
      <c r="P51" s="1631">
        <v>3965.2</v>
      </c>
      <c r="Q51" s="1631">
        <v>16024.7</v>
      </c>
      <c r="R51" s="1631">
        <v>12059.6</v>
      </c>
      <c r="S51" s="1631">
        <v>431236.7</v>
      </c>
      <c r="U51" s="1631">
        <v>422093.7</v>
      </c>
      <c r="V51" s="1631">
        <v>330961.2</v>
      </c>
      <c r="W51" s="1631">
        <v>91132.4</v>
      </c>
      <c r="Y51" s="1631">
        <v>143225.1</v>
      </c>
      <c r="AA51" s="1631">
        <v>425111.8</v>
      </c>
    </row>
    <row r="52" spans="1:27">
      <c r="A52" t="s">
        <v>1548</v>
      </c>
      <c r="B52" s="1631">
        <v>462963.8</v>
      </c>
      <c r="C52" s="1631">
        <v>235997.2</v>
      </c>
      <c r="D52" s="1631">
        <v>232389.9</v>
      </c>
      <c r="E52" s="1631">
        <v>204261.8</v>
      </c>
      <c r="F52" s="1631">
        <v>26544.799999999999</v>
      </c>
      <c r="G52" s="1631">
        <v>97053.5</v>
      </c>
      <c r="H52" s="1631">
        <v>1282.9000000000001</v>
      </c>
      <c r="I52" s="1631">
        <v>62623.199999999997</v>
      </c>
      <c r="J52" s="1631">
        <v>35529.699999999997</v>
      </c>
      <c r="K52">
        <v>9</v>
      </c>
      <c r="L52" s="1631">
        <v>3923.5</v>
      </c>
      <c r="M52" s="1631">
        <v>46648.2</v>
      </c>
      <c r="N52" s="1631">
        <v>42724.7</v>
      </c>
      <c r="P52" s="1631">
        <v>3320.1</v>
      </c>
      <c r="Q52" s="1631">
        <v>18164.3</v>
      </c>
      <c r="R52" s="1631">
        <v>14844.3</v>
      </c>
      <c r="S52" s="1631">
        <v>466283.8</v>
      </c>
      <c r="U52" s="1631">
        <v>459040.2</v>
      </c>
      <c r="V52" s="1631">
        <v>360878.4</v>
      </c>
      <c r="W52" s="1631">
        <v>98161.9</v>
      </c>
      <c r="Y52" s="1631">
        <v>159128</v>
      </c>
      <c r="AA52" s="1631">
        <v>461671.9</v>
      </c>
    </row>
    <row r="53" spans="1:27">
      <c r="A53" t="s">
        <v>1549</v>
      </c>
      <c r="B53" s="1631">
        <v>487342.8</v>
      </c>
      <c r="C53" s="1631">
        <v>248356.4</v>
      </c>
      <c r="D53" s="1631">
        <v>244233.5</v>
      </c>
      <c r="E53" s="1631">
        <v>214187.7</v>
      </c>
      <c r="F53" s="1631">
        <v>24945.8</v>
      </c>
      <c r="G53" s="1631">
        <v>98869</v>
      </c>
      <c r="H53" s="1631">
        <v>2660</v>
      </c>
      <c r="I53" s="1631">
        <v>66421.899999999994</v>
      </c>
      <c r="J53" s="1631">
        <v>37952.5</v>
      </c>
      <c r="K53">
        <v>-145.69999999999999</v>
      </c>
      <c r="L53" s="1631">
        <v>8283</v>
      </c>
      <c r="M53" s="1631">
        <v>47595.7</v>
      </c>
      <c r="N53" s="1631">
        <v>39312.800000000003</v>
      </c>
      <c r="P53" s="1631">
        <v>3341.7</v>
      </c>
      <c r="Q53" s="1631">
        <v>18867.900000000001</v>
      </c>
      <c r="R53" s="1631">
        <v>15526.2</v>
      </c>
      <c r="S53" s="1631">
        <v>490684.4</v>
      </c>
      <c r="U53" s="1631">
        <v>479059.8</v>
      </c>
      <c r="V53" s="1631">
        <v>374831.2</v>
      </c>
      <c r="W53" s="1631">
        <v>104228.6</v>
      </c>
      <c r="Y53" s="1631">
        <v>161767.20000000001</v>
      </c>
      <c r="AA53" s="1631">
        <v>484828.5</v>
      </c>
    </row>
    <row r="54" spans="1:27">
      <c r="A54" t="s">
        <v>1550</v>
      </c>
      <c r="B54" s="1631">
        <v>496681.7</v>
      </c>
      <c r="C54" s="1631">
        <v>256083</v>
      </c>
      <c r="D54" s="1631">
        <v>251544.6</v>
      </c>
      <c r="E54" s="1631">
        <v>219641.9</v>
      </c>
      <c r="F54" s="1631">
        <v>24439</v>
      </c>
      <c r="G54" s="1631">
        <v>91723.7</v>
      </c>
      <c r="H54">
        <v>-386.2</v>
      </c>
      <c r="I54" s="1631">
        <v>70297.600000000006</v>
      </c>
      <c r="J54" s="1631">
        <v>43807.6</v>
      </c>
      <c r="K54">
        <v>65.599999999999994</v>
      </c>
      <c r="L54" s="1631">
        <v>10651.5</v>
      </c>
      <c r="M54" s="1631">
        <v>47973.599999999999</v>
      </c>
      <c r="N54" s="1631">
        <v>37322.199999999997</v>
      </c>
      <c r="P54" s="1631">
        <v>4612.1000000000004</v>
      </c>
      <c r="Q54" s="1631">
        <v>18021.400000000001</v>
      </c>
      <c r="R54" s="1631">
        <v>13409.3</v>
      </c>
      <c r="S54" s="1631">
        <v>501293.8</v>
      </c>
      <c r="U54" s="1631">
        <v>486030.3</v>
      </c>
      <c r="V54" s="1631">
        <v>371859.4</v>
      </c>
      <c r="W54" s="1631">
        <v>114170.8</v>
      </c>
      <c r="Y54" s="1631">
        <v>159970.29999999999</v>
      </c>
      <c r="AA54" s="1631">
        <v>497002.4</v>
      </c>
    </row>
    <row r="55" spans="1:27">
      <c r="A55" t="s">
        <v>1551</v>
      </c>
      <c r="B55" s="1631">
        <v>494916.1</v>
      </c>
      <c r="C55" s="1631">
        <v>262724.59999999998</v>
      </c>
      <c r="D55" s="1631">
        <v>257973.7</v>
      </c>
      <c r="E55" s="1631">
        <v>224189.3</v>
      </c>
      <c r="F55" s="1631">
        <v>25378.6</v>
      </c>
      <c r="G55" s="1631">
        <v>77634</v>
      </c>
      <c r="H55">
        <v>-152.69999999999999</v>
      </c>
      <c r="I55" s="1631">
        <v>72840.5</v>
      </c>
      <c r="J55" s="1631">
        <v>46291.7</v>
      </c>
      <c r="K55">
        <v>-233.5</v>
      </c>
      <c r="L55" s="1631">
        <v>10433</v>
      </c>
      <c r="M55" s="1631">
        <v>44364.5</v>
      </c>
      <c r="N55" s="1631">
        <v>33931.5</v>
      </c>
      <c r="P55" s="1631">
        <v>4175.2</v>
      </c>
      <c r="Q55" s="1631">
        <v>15865.7</v>
      </c>
      <c r="R55" s="1631">
        <v>11690.5</v>
      </c>
      <c r="S55" s="1631">
        <v>499091.3</v>
      </c>
      <c r="U55" s="1631">
        <v>484483.1</v>
      </c>
      <c r="V55" s="1631">
        <v>365584.5</v>
      </c>
      <c r="W55" s="1631">
        <v>118898.6</v>
      </c>
      <c r="Y55" s="1631">
        <v>149304.29999999999</v>
      </c>
      <c r="AA55" s="1631">
        <v>495302.3</v>
      </c>
    </row>
    <row r="56" spans="1:27">
      <c r="A56" t="s">
        <v>568</v>
      </c>
      <c r="B56" s="1631">
        <v>502636.2</v>
      </c>
      <c r="C56" s="1631">
        <v>269861.2</v>
      </c>
      <c r="D56" s="1631">
        <v>265171.09999999998</v>
      </c>
      <c r="E56" s="1631">
        <v>229718</v>
      </c>
      <c r="F56" s="1631">
        <v>26939</v>
      </c>
      <c r="G56" s="1631">
        <v>76061.399999999994</v>
      </c>
      <c r="H56">
        <v>-588.79999999999995</v>
      </c>
      <c r="I56" s="1631">
        <v>76353.100000000006</v>
      </c>
      <c r="J56" s="1631">
        <v>44879.5</v>
      </c>
      <c r="K56">
        <v>424.6</v>
      </c>
      <c r="L56" s="1631">
        <v>8706.2999999999993</v>
      </c>
      <c r="M56" s="1631">
        <v>45152.800000000003</v>
      </c>
      <c r="N56" s="1631">
        <v>36446.6</v>
      </c>
      <c r="P56" s="1631">
        <v>4206.1000000000004</v>
      </c>
      <c r="Q56" s="1631">
        <v>16289.9</v>
      </c>
      <c r="R56" s="1631">
        <v>12083.7</v>
      </c>
      <c r="S56" s="1631">
        <v>506842.3</v>
      </c>
      <c r="U56" s="1631">
        <v>493929.9</v>
      </c>
      <c r="V56" s="1631">
        <v>372272.8</v>
      </c>
      <c r="W56" s="1631">
        <v>121657.1</v>
      </c>
      <c r="Y56" s="1631">
        <v>147879.79999999999</v>
      </c>
      <c r="AA56" s="1631">
        <v>502800.4</v>
      </c>
    </row>
  </sheetData>
  <phoneticPr fontId="2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V58"/>
  <sheetViews>
    <sheetView topLeftCell="A26" workbookViewId="0">
      <selection activeCell="B33" sqref="B33"/>
    </sheetView>
  </sheetViews>
  <sheetFormatPr defaultRowHeight="13.5"/>
  <cols>
    <col min="2" max="31" width="10.125" customWidth="1"/>
  </cols>
  <sheetData>
    <row r="1" spans="1:30">
      <c r="A1" t="s">
        <v>507</v>
      </c>
      <c r="Q1" t="s">
        <v>508</v>
      </c>
      <c r="AD1" t="s">
        <v>509</v>
      </c>
    </row>
    <row r="2" spans="1:30">
      <c r="A2" t="s">
        <v>510</v>
      </c>
      <c r="Q2" t="s">
        <v>511</v>
      </c>
      <c r="AD2" t="s">
        <v>512</v>
      </c>
    </row>
    <row r="3" spans="1:30">
      <c r="B3" t="s">
        <v>513</v>
      </c>
      <c r="C3" t="s">
        <v>514</v>
      </c>
      <c r="F3" t="s">
        <v>515</v>
      </c>
      <c r="G3" t="s">
        <v>516</v>
      </c>
      <c r="H3" t="s">
        <v>517</v>
      </c>
      <c r="I3" t="s">
        <v>518</v>
      </c>
      <c r="J3" t="s">
        <v>519</v>
      </c>
      <c r="K3" t="s">
        <v>520</v>
      </c>
      <c r="L3" t="s">
        <v>521</v>
      </c>
      <c r="O3" t="s">
        <v>522</v>
      </c>
      <c r="Q3" t="s">
        <v>523</v>
      </c>
      <c r="R3" t="s">
        <v>524</v>
      </c>
      <c r="S3" t="s">
        <v>525</v>
      </c>
      <c r="V3" t="s">
        <v>526</v>
      </c>
      <c r="X3" t="s">
        <v>527</v>
      </c>
      <c r="Y3" t="s">
        <v>528</v>
      </c>
      <c r="Z3" t="s">
        <v>529</v>
      </c>
      <c r="AB3" t="s">
        <v>530</v>
      </c>
      <c r="AD3" t="s">
        <v>531</v>
      </c>
    </row>
    <row r="4" spans="1:30">
      <c r="D4" t="s">
        <v>532</v>
      </c>
      <c r="L4" t="s">
        <v>533</v>
      </c>
      <c r="M4" t="s">
        <v>534</v>
      </c>
      <c r="N4" t="s">
        <v>535</v>
      </c>
      <c r="S4" t="s">
        <v>536</v>
      </c>
      <c r="T4" t="s">
        <v>537</v>
      </c>
      <c r="U4" t="s">
        <v>538</v>
      </c>
    </row>
    <row r="5" spans="1:30">
      <c r="E5" t="s">
        <v>539</v>
      </c>
    </row>
    <row r="6" spans="1:30" hidden="1">
      <c r="B6" t="s">
        <v>540</v>
      </c>
      <c r="C6" t="s">
        <v>541</v>
      </c>
      <c r="D6" t="s">
        <v>542</v>
      </c>
      <c r="E6" t="s">
        <v>543</v>
      </c>
      <c r="F6" t="s">
        <v>544</v>
      </c>
      <c r="G6" t="s">
        <v>545</v>
      </c>
      <c r="H6" t="s">
        <v>546</v>
      </c>
      <c r="I6" t="s">
        <v>547</v>
      </c>
      <c r="J6" t="s">
        <v>548</v>
      </c>
      <c r="K6" t="s">
        <v>549</v>
      </c>
      <c r="L6" t="s">
        <v>550</v>
      </c>
      <c r="O6" t="s">
        <v>551</v>
      </c>
      <c r="Q6" t="s">
        <v>552</v>
      </c>
      <c r="R6" t="s">
        <v>553</v>
      </c>
      <c r="S6" t="s">
        <v>554</v>
      </c>
      <c r="V6" t="s">
        <v>555</v>
      </c>
      <c r="X6" t="s">
        <v>556</v>
      </c>
      <c r="Y6" t="s">
        <v>557</v>
      </c>
      <c r="Z6" t="s">
        <v>558</v>
      </c>
      <c r="AB6" t="s">
        <v>559</v>
      </c>
      <c r="AD6" t="s">
        <v>560</v>
      </c>
    </row>
    <row r="7" spans="1:30" hidden="1">
      <c r="A7" t="s">
        <v>561</v>
      </c>
      <c r="L7" t="s">
        <v>562</v>
      </c>
      <c r="M7" t="s">
        <v>563</v>
      </c>
      <c r="N7" t="s">
        <v>564</v>
      </c>
      <c r="S7" t="s">
        <v>565</v>
      </c>
      <c r="T7" t="s">
        <v>566</v>
      </c>
      <c r="U7" t="s">
        <v>567</v>
      </c>
    </row>
    <row r="8" spans="1:30">
      <c r="A8" t="s">
        <v>568</v>
      </c>
      <c r="B8" s="726">
        <v>426889.1</v>
      </c>
      <c r="C8" s="726">
        <v>245683.7</v>
      </c>
      <c r="D8" s="726">
        <v>241525.9</v>
      </c>
      <c r="E8" s="726">
        <v>204412.5</v>
      </c>
      <c r="F8" s="726">
        <v>26920.2</v>
      </c>
      <c r="G8" s="726">
        <v>60788.2</v>
      </c>
      <c r="H8" s="726">
        <v>-512.4</v>
      </c>
      <c r="I8" s="726">
        <v>72309.600000000006</v>
      </c>
      <c r="J8" s="726">
        <v>43137.2</v>
      </c>
      <c r="K8" s="726">
        <v>721.2</v>
      </c>
      <c r="L8" s="726">
        <v>-10606.3</v>
      </c>
      <c r="M8" s="726">
        <v>34762.1</v>
      </c>
      <c r="N8" s="726">
        <v>45368.4</v>
      </c>
      <c r="O8" s="726">
        <v>-11552.5</v>
      </c>
      <c r="P8" s="726"/>
      <c r="Q8" s="726">
        <v>19152.400000000001</v>
      </c>
      <c r="R8" s="726">
        <v>446041.4</v>
      </c>
      <c r="S8" s="726">
        <v>3802.2</v>
      </c>
      <c r="T8" s="726">
        <v>14738.2</v>
      </c>
      <c r="U8" s="726">
        <v>10936</v>
      </c>
      <c r="V8" s="726">
        <v>449843.6</v>
      </c>
      <c r="W8" s="726"/>
      <c r="X8" s="726">
        <v>446414.9</v>
      </c>
      <c r="Y8" s="726">
        <v>331638.40000000002</v>
      </c>
      <c r="Z8" s="726">
        <v>114933.2</v>
      </c>
      <c r="AA8" s="726"/>
      <c r="AB8" s="726">
        <v>127861.1</v>
      </c>
      <c r="AC8" s="726"/>
      <c r="AD8" s="726">
        <v>426529.9</v>
      </c>
    </row>
    <row r="9" spans="1:30">
      <c r="A9" t="s">
        <v>569</v>
      </c>
      <c r="B9" s="726">
        <v>440974.2</v>
      </c>
      <c r="C9" s="726">
        <v>251970.1</v>
      </c>
      <c r="D9" s="726">
        <v>247606.3</v>
      </c>
      <c r="E9" s="726">
        <v>209677.3</v>
      </c>
      <c r="F9" s="726">
        <v>25393.1</v>
      </c>
      <c r="G9" s="726">
        <v>66179.5</v>
      </c>
      <c r="H9" s="726">
        <v>1442.9</v>
      </c>
      <c r="I9" s="726">
        <v>74780.5</v>
      </c>
      <c r="J9" s="726">
        <v>46217.599999999999</v>
      </c>
      <c r="K9" s="726">
        <v>377</v>
      </c>
      <c r="L9" s="726">
        <v>-15675</v>
      </c>
      <c r="M9" s="726">
        <v>36215.300000000003</v>
      </c>
      <c r="N9" s="726">
        <v>51890.3</v>
      </c>
      <c r="O9" s="726">
        <v>-9711.5</v>
      </c>
      <c r="P9" s="726"/>
      <c r="Q9" s="726">
        <v>21168.5</v>
      </c>
      <c r="R9" s="726">
        <v>462142.7</v>
      </c>
      <c r="S9" s="726">
        <v>4445</v>
      </c>
      <c r="T9" s="726">
        <v>15600.6</v>
      </c>
      <c r="U9" s="726">
        <v>11155.6</v>
      </c>
      <c r="V9" s="726">
        <v>466587.7</v>
      </c>
      <c r="W9" s="726"/>
      <c r="X9" s="726">
        <v>464424.3</v>
      </c>
      <c r="Y9" s="726">
        <v>344416</v>
      </c>
      <c r="Z9" s="726">
        <v>120190.5</v>
      </c>
      <c r="AA9" s="726"/>
      <c r="AB9" s="726">
        <v>135151.5</v>
      </c>
      <c r="AC9" s="726"/>
      <c r="AD9" s="726">
        <v>438911</v>
      </c>
    </row>
    <row r="10" spans="1:30">
      <c r="A10" t="s">
        <v>570</v>
      </c>
      <c r="B10" s="726">
        <v>453653.1</v>
      </c>
      <c r="C10" s="726">
        <v>258151.7</v>
      </c>
      <c r="D10" s="726">
        <v>253738.1</v>
      </c>
      <c r="E10" s="726">
        <v>214933.8</v>
      </c>
      <c r="F10" s="726">
        <v>28601.200000000001</v>
      </c>
      <c r="G10" s="726">
        <v>69847.7</v>
      </c>
      <c r="H10" s="726">
        <v>1480.5</v>
      </c>
      <c r="I10" s="726">
        <v>76362.399999999994</v>
      </c>
      <c r="J10" s="726">
        <v>45479</v>
      </c>
      <c r="K10" s="726">
        <v>250.4</v>
      </c>
      <c r="L10" s="726">
        <v>-17757.2</v>
      </c>
      <c r="M10" s="726">
        <v>38556.400000000001</v>
      </c>
      <c r="N10" s="726">
        <v>56313.599999999999</v>
      </c>
      <c r="O10" s="726">
        <v>-8762.5</v>
      </c>
      <c r="P10" s="726"/>
      <c r="Q10" s="726">
        <v>19530.5</v>
      </c>
      <c r="R10" s="726">
        <v>473183.6</v>
      </c>
      <c r="S10" s="726">
        <v>5944.4</v>
      </c>
      <c r="T10" s="726">
        <v>11704.3</v>
      </c>
      <c r="U10" s="726">
        <v>5759.8</v>
      </c>
      <c r="V10" s="726">
        <v>479128.1</v>
      </c>
      <c r="W10" s="726"/>
      <c r="X10" s="726">
        <v>478354.8</v>
      </c>
      <c r="Y10" s="726">
        <v>357439.8</v>
      </c>
      <c r="Z10" s="726">
        <v>120958</v>
      </c>
      <c r="AA10" s="726"/>
      <c r="AB10" s="726">
        <v>141215.79999999999</v>
      </c>
      <c r="AC10" s="726"/>
      <c r="AD10" s="726">
        <v>451613.3</v>
      </c>
    </row>
    <row r="11" spans="1:30">
      <c r="A11" t="s">
        <v>571</v>
      </c>
      <c r="B11" s="726">
        <v>453794.6</v>
      </c>
      <c r="C11" s="726">
        <v>255781.6</v>
      </c>
      <c r="D11" s="726">
        <v>251423.5</v>
      </c>
      <c r="E11" s="726">
        <v>211941.4</v>
      </c>
      <c r="F11" s="726">
        <v>23423</v>
      </c>
      <c r="G11" s="726">
        <v>71870.7</v>
      </c>
      <c r="H11" s="726">
        <v>3388.2</v>
      </c>
      <c r="I11" s="726">
        <v>77174.7</v>
      </c>
      <c r="J11" s="726">
        <v>42477</v>
      </c>
      <c r="K11" s="726">
        <v>272.2</v>
      </c>
      <c r="L11" s="726">
        <v>-13120.9</v>
      </c>
      <c r="M11" s="726">
        <v>41992.1</v>
      </c>
      <c r="N11" s="726">
        <v>55113</v>
      </c>
      <c r="O11" s="726">
        <v>-7471.9</v>
      </c>
      <c r="P11" s="726"/>
      <c r="Q11" s="726">
        <v>19608.599999999999</v>
      </c>
      <c r="R11" s="726">
        <v>473403.2</v>
      </c>
      <c r="S11" s="726">
        <v>6191.5</v>
      </c>
      <c r="T11" s="726">
        <v>12216.9</v>
      </c>
      <c r="U11" s="726">
        <v>6025.4</v>
      </c>
      <c r="V11" s="726">
        <v>479594.8</v>
      </c>
      <c r="W11" s="726"/>
      <c r="X11" s="726">
        <v>473408.6</v>
      </c>
      <c r="Y11" s="726">
        <v>354536.2</v>
      </c>
      <c r="Z11" s="726">
        <v>118894.1</v>
      </c>
      <c r="AA11" s="726"/>
      <c r="AB11" s="726">
        <v>136077</v>
      </c>
      <c r="AC11" s="726"/>
      <c r="AD11" s="726">
        <v>449942.6</v>
      </c>
    </row>
    <row r="12" spans="1:30">
      <c r="A12" t="s">
        <v>572</v>
      </c>
      <c r="B12" s="726">
        <v>449786.4</v>
      </c>
      <c r="C12" s="726">
        <v>256657.7</v>
      </c>
      <c r="D12" s="726">
        <v>251557</v>
      </c>
      <c r="E12" s="726">
        <v>211407.2</v>
      </c>
      <c r="F12" s="726">
        <v>21081.4</v>
      </c>
      <c r="G12" s="726">
        <v>69347.600000000006</v>
      </c>
      <c r="H12" s="726">
        <v>-13.3</v>
      </c>
      <c r="I12" s="726">
        <v>78655.399999999994</v>
      </c>
      <c r="J12" s="726">
        <v>43421.599999999999</v>
      </c>
      <c r="K12" s="726">
        <v>-211</v>
      </c>
      <c r="L12" s="726">
        <v>-11108.4</v>
      </c>
      <c r="M12" s="726">
        <v>40405.5</v>
      </c>
      <c r="N12" s="726">
        <v>51513.9</v>
      </c>
      <c r="O12" s="726">
        <v>-8044.6</v>
      </c>
      <c r="P12" s="726"/>
      <c r="Q12" s="726">
        <v>20258.900000000001</v>
      </c>
      <c r="R12" s="726">
        <v>470045.3</v>
      </c>
      <c r="S12" s="726">
        <v>5385.2</v>
      </c>
      <c r="T12" s="726">
        <v>10718.6</v>
      </c>
      <c r="U12" s="726">
        <v>5333.3</v>
      </c>
      <c r="V12" s="726">
        <v>475430.5</v>
      </c>
      <c r="W12" s="726"/>
      <c r="X12" s="726">
        <v>468132.6</v>
      </c>
      <c r="Y12" s="726">
        <v>347324.6</v>
      </c>
      <c r="Z12" s="726">
        <v>120978.1</v>
      </c>
      <c r="AA12" s="726"/>
      <c r="AB12" s="726">
        <v>132164.9</v>
      </c>
      <c r="AC12" s="726"/>
      <c r="AD12" s="726">
        <v>449285.4</v>
      </c>
    </row>
    <row r="13" spans="1:30">
      <c r="A13" t="s">
        <v>573</v>
      </c>
      <c r="B13" s="726">
        <v>452884.6</v>
      </c>
      <c r="C13" s="726">
        <v>260435.7</v>
      </c>
      <c r="D13" s="726">
        <v>254945</v>
      </c>
      <c r="E13" s="726">
        <v>213864.3</v>
      </c>
      <c r="F13" s="726">
        <v>21752.2</v>
      </c>
      <c r="G13" s="726">
        <v>68349.8</v>
      </c>
      <c r="H13" s="726">
        <v>-2985.5</v>
      </c>
      <c r="I13" s="726">
        <v>81524</v>
      </c>
      <c r="J13" s="726">
        <v>43152.5</v>
      </c>
      <c r="K13" s="726">
        <v>-83.5</v>
      </c>
      <c r="L13" s="726">
        <v>-12056.2</v>
      </c>
      <c r="M13" s="726">
        <v>42841</v>
      </c>
      <c r="N13" s="726">
        <v>54897.2</v>
      </c>
      <c r="O13" s="726">
        <v>-7204.4</v>
      </c>
      <c r="P13" s="726"/>
      <c r="Q13" s="726">
        <v>20100.3</v>
      </c>
      <c r="R13" s="726">
        <v>472984.9</v>
      </c>
      <c r="S13" s="726">
        <v>6092.4</v>
      </c>
      <c r="T13" s="726">
        <v>10065.6</v>
      </c>
      <c r="U13" s="726">
        <v>3973.3</v>
      </c>
      <c r="V13" s="726">
        <v>479077.3</v>
      </c>
      <c r="W13" s="726"/>
      <c r="X13" s="726">
        <v>471205.8</v>
      </c>
      <c r="Y13" s="726">
        <v>347772.4</v>
      </c>
      <c r="Z13" s="726">
        <v>123692.6</v>
      </c>
      <c r="AA13" s="726"/>
      <c r="AB13" s="726">
        <v>131438.29999999999</v>
      </c>
      <c r="AC13" s="726"/>
      <c r="AD13" s="726">
        <v>455018.1</v>
      </c>
    </row>
    <row r="14" spans="1:30">
      <c r="A14" t="s">
        <v>574</v>
      </c>
      <c r="B14" s="726">
        <v>464182.6</v>
      </c>
      <c r="C14" s="726">
        <v>263971.8</v>
      </c>
      <c r="D14" s="726">
        <v>259135.9</v>
      </c>
      <c r="E14" s="726">
        <v>217046.3</v>
      </c>
      <c r="F14" s="726">
        <v>21652</v>
      </c>
      <c r="G14" s="726">
        <v>72652.2</v>
      </c>
      <c r="H14" s="726">
        <v>542.79999999999995</v>
      </c>
      <c r="I14" s="726">
        <v>84487.9</v>
      </c>
      <c r="J14" s="726">
        <v>40017.9</v>
      </c>
      <c r="K14" s="726">
        <v>-30.9</v>
      </c>
      <c r="L14" s="726">
        <v>-13482.3</v>
      </c>
      <c r="M14" s="726">
        <v>46914.1</v>
      </c>
      <c r="N14" s="726">
        <v>60396.4</v>
      </c>
      <c r="O14" s="726">
        <v>-5628.8</v>
      </c>
      <c r="P14" s="726"/>
      <c r="Q14" s="726">
        <v>20017.400000000001</v>
      </c>
      <c r="R14" s="726">
        <v>484200</v>
      </c>
      <c r="S14" s="726">
        <v>7406.3</v>
      </c>
      <c r="T14" s="726">
        <v>11514.9</v>
      </c>
      <c r="U14" s="726">
        <v>4108.5</v>
      </c>
      <c r="V14" s="726">
        <v>491606.3</v>
      </c>
      <c r="W14" s="726"/>
      <c r="X14" s="726">
        <v>482589.4</v>
      </c>
      <c r="Y14" s="726">
        <v>358954.7</v>
      </c>
      <c r="Z14" s="726">
        <v>123736.3</v>
      </c>
      <c r="AA14" s="726"/>
      <c r="AB14" s="726">
        <v>133056.20000000001</v>
      </c>
      <c r="AC14" s="726"/>
      <c r="AD14" s="726">
        <v>463204.8</v>
      </c>
    </row>
    <row r="15" spans="1:30">
      <c r="A15" t="s">
        <v>575</v>
      </c>
      <c r="B15" s="726">
        <v>461747.20000000001</v>
      </c>
      <c r="C15" s="726">
        <v>268881.09999999998</v>
      </c>
      <c r="D15" s="726">
        <v>263697.5</v>
      </c>
      <c r="E15" s="726">
        <v>220630.7</v>
      </c>
      <c r="F15" s="726">
        <v>20222.400000000001</v>
      </c>
      <c r="G15" s="726">
        <v>69614.3</v>
      </c>
      <c r="H15" s="726">
        <v>-1012.7</v>
      </c>
      <c r="I15" s="726">
        <v>87638.6</v>
      </c>
      <c r="J15" s="726">
        <v>37872.800000000003</v>
      </c>
      <c r="K15" s="726">
        <v>-209.8</v>
      </c>
      <c r="L15" s="726">
        <v>-15123.5</v>
      </c>
      <c r="M15" s="726">
        <v>43300.2</v>
      </c>
      <c r="N15" s="726">
        <v>58423.7</v>
      </c>
      <c r="O15" s="726">
        <v>-6135.9</v>
      </c>
      <c r="P15" s="726"/>
      <c r="Q15" s="726">
        <v>19203.599999999999</v>
      </c>
      <c r="R15" s="726">
        <v>480950.8</v>
      </c>
      <c r="S15" s="726">
        <v>7433.8</v>
      </c>
      <c r="T15" s="726">
        <v>11274.8</v>
      </c>
      <c r="U15" s="726">
        <v>3841</v>
      </c>
      <c r="V15" s="726">
        <v>488384.6</v>
      </c>
      <c r="W15" s="726"/>
      <c r="X15" s="726">
        <v>482520.6</v>
      </c>
      <c r="Y15" s="726">
        <v>357931</v>
      </c>
      <c r="Z15" s="726">
        <v>124726.39999999999</v>
      </c>
      <c r="AA15" s="726"/>
      <c r="AB15" s="726">
        <v>126590.7</v>
      </c>
      <c r="AC15" s="726"/>
      <c r="AD15" s="726">
        <v>462209.4</v>
      </c>
    </row>
    <row r="16" spans="1:30">
      <c r="A16" t="s">
        <v>576</v>
      </c>
      <c r="B16" s="726">
        <v>465846.1</v>
      </c>
      <c r="C16" s="726">
        <v>271953.3</v>
      </c>
      <c r="D16" s="726">
        <v>266957</v>
      </c>
      <c r="E16" s="726">
        <v>222985.2</v>
      </c>
      <c r="F16" s="726">
        <v>19849.5</v>
      </c>
      <c r="G16" s="726">
        <v>67355.3</v>
      </c>
      <c r="H16" s="726">
        <v>-1046.7</v>
      </c>
      <c r="I16" s="726">
        <v>89425.5</v>
      </c>
      <c r="J16" s="726">
        <v>36055</v>
      </c>
      <c r="K16" s="726">
        <v>-123.2</v>
      </c>
      <c r="L16" s="726">
        <v>-12656.2</v>
      </c>
      <c r="M16" s="726">
        <v>48532.800000000003</v>
      </c>
      <c r="N16" s="726">
        <v>61189</v>
      </c>
      <c r="O16" s="726">
        <v>-4966.6000000000004</v>
      </c>
      <c r="P16" s="726"/>
      <c r="Q16" s="726">
        <v>19636.3</v>
      </c>
      <c r="R16" s="726">
        <v>485482.4</v>
      </c>
      <c r="S16" s="726">
        <v>6871.2</v>
      </c>
      <c r="T16" s="726">
        <v>10423.200000000001</v>
      </c>
      <c r="U16" s="726">
        <v>3552</v>
      </c>
      <c r="V16" s="726">
        <v>492353.6</v>
      </c>
      <c r="W16" s="726"/>
      <c r="X16" s="726">
        <v>483024.8</v>
      </c>
      <c r="Y16" s="726">
        <v>358282.6</v>
      </c>
      <c r="Z16" s="726">
        <v>124879.2</v>
      </c>
      <c r="AA16" s="726"/>
      <c r="AB16" s="726">
        <v>122197.5</v>
      </c>
      <c r="AC16" s="726"/>
      <c r="AD16" s="726">
        <v>466304.7</v>
      </c>
    </row>
    <row r="17" spans="1:30">
      <c r="A17" t="s">
        <v>577</v>
      </c>
      <c r="B17" s="726">
        <v>474930.5</v>
      </c>
      <c r="C17" s="726">
        <v>273850.09999999998</v>
      </c>
      <c r="D17" s="726">
        <v>268450.3</v>
      </c>
      <c r="E17" s="726">
        <v>223614.5</v>
      </c>
      <c r="F17" s="726">
        <v>19789</v>
      </c>
      <c r="G17" s="726">
        <v>69704.600000000006</v>
      </c>
      <c r="H17" s="726">
        <v>893.8</v>
      </c>
      <c r="I17" s="726">
        <v>91214.2</v>
      </c>
      <c r="J17" s="726">
        <v>33387.199999999997</v>
      </c>
      <c r="K17" s="726">
        <v>-292.7</v>
      </c>
      <c r="L17" s="726">
        <v>-9282.2999999999993</v>
      </c>
      <c r="M17" s="726">
        <v>53334</v>
      </c>
      <c r="N17" s="726">
        <v>62616.3</v>
      </c>
      <c r="O17" s="726">
        <v>-4333.2</v>
      </c>
      <c r="P17" s="726"/>
      <c r="Q17" s="726">
        <v>19514.5</v>
      </c>
      <c r="R17" s="726">
        <v>494445</v>
      </c>
      <c r="S17" s="726">
        <v>8250.6</v>
      </c>
      <c r="T17" s="726">
        <v>11380.7</v>
      </c>
      <c r="U17" s="726">
        <v>3130.1</v>
      </c>
      <c r="V17" s="726">
        <v>502695.6</v>
      </c>
      <c r="W17" s="726"/>
      <c r="X17" s="726">
        <v>488252.7</v>
      </c>
      <c r="Y17" s="726">
        <v>364263.1</v>
      </c>
      <c r="Z17" s="726">
        <v>124077.7</v>
      </c>
      <c r="AA17" s="726"/>
      <c r="AB17" s="726">
        <v>122112.3</v>
      </c>
      <c r="AC17" s="726"/>
      <c r="AD17" s="726">
        <v>473844.9</v>
      </c>
    </row>
    <row r="18" spans="1:30">
      <c r="A18" t="s">
        <v>578</v>
      </c>
      <c r="B18" s="726">
        <v>482962</v>
      </c>
      <c r="C18" s="726">
        <v>277097</v>
      </c>
      <c r="D18" s="726">
        <v>271715.7</v>
      </c>
      <c r="E18" s="726">
        <v>226185.9</v>
      </c>
      <c r="F18" s="726">
        <v>20099.7</v>
      </c>
      <c r="G18" s="726">
        <v>72742.2</v>
      </c>
      <c r="H18" s="726">
        <v>1647.4</v>
      </c>
      <c r="I18" s="726">
        <v>92034</v>
      </c>
      <c r="J18" s="726">
        <v>30660.9</v>
      </c>
      <c r="K18" s="726">
        <v>8.5</v>
      </c>
      <c r="L18" s="726">
        <v>-8513.5</v>
      </c>
      <c r="M18" s="726">
        <v>59578.1</v>
      </c>
      <c r="N18" s="726">
        <v>68091.600000000006</v>
      </c>
      <c r="O18" s="726">
        <v>-2814.1</v>
      </c>
      <c r="P18" s="726"/>
      <c r="Q18" s="726">
        <v>18422.099999999999</v>
      </c>
      <c r="R18" s="726">
        <v>501384.1</v>
      </c>
      <c r="S18" s="726">
        <v>9811</v>
      </c>
      <c r="T18" s="726">
        <v>13488.4</v>
      </c>
      <c r="U18" s="726">
        <v>3677.4</v>
      </c>
      <c r="V18" s="726">
        <v>511195.1</v>
      </c>
      <c r="W18" s="726"/>
      <c r="X18" s="726">
        <v>494075.1</v>
      </c>
      <c r="Y18" s="726">
        <v>371546.2</v>
      </c>
      <c r="Z18" s="726">
        <v>122522.9</v>
      </c>
      <c r="AA18" s="726"/>
      <c r="AB18" s="726">
        <v>122988.3</v>
      </c>
      <c r="AC18" s="726"/>
      <c r="AD18" s="726">
        <v>481052.2</v>
      </c>
    </row>
    <row r="19" spans="1:30">
      <c r="A19" t="s">
        <v>579</v>
      </c>
      <c r="B19" s="726">
        <v>492526.1</v>
      </c>
      <c r="C19" s="726">
        <v>281427</v>
      </c>
      <c r="D19" s="726">
        <v>275867.7</v>
      </c>
      <c r="E19" s="726">
        <v>229760.4</v>
      </c>
      <c r="F19" s="726">
        <v>20016.099999999999</v>
      </c>
      <c r="G19" s="726">
        <v>78339.100000000006</v>
      </c>
      <c r="H19" s="726">
        <v>653.79999999999995</v>
      </c>
      <c r="I19" s="726">
        <v>92401.3</v>
      </c>
      <c r="J19" s="726">
        <v>28261.7</v>
      </c>
      <c r="K19" s="726">
        <v>19.3</v>
      </c>
      <c r="L19" s="726">
        <v>-7055.4</v>
      </c>
      <c r="M19" s="726">
        <v>65228.800000000003</v>
      </c>
      <c r="N19" s="726">
        <v>72284.2</v>
      </c>
      <c r="O19" s="726">
        <v>-1536.9</v>
      </c>
      <c r="P19" s="726"/>
      <c r="Q19" s="726">
        <v>14214</v>
      </c>
      <c r="R19" s="726">
        <v>506740.1</v>
      </c>
      <c r="S19" s="726">
        <v>12055</v>
      </c>
      <c r="T19" s="726">
        <v>16979.400000000001</v>
      </c>
      <c r="U19" s="726">
        <v>4924.3999999999996</v>
      </c>
      <c r="V19" s="726">
        <v>518795.1</v>
      </c>
      <c r="W19" s="726"/>
      <c r="X19" s="726">
        <v>501285.1</v>
      </c>
      <c r="Y19" s="726">
        <v>380575</v>
      </c>
      <c r="Z19" s="726">
        <v>120604.8</v>
      </c>
      <c r="AA19" s="726"/>
      <c r="AB19" s="726">
        <v>126402.3</v>
      </c>
      <c r="AC19" s="726"/>
      <c r="AD19" s="726">
        <v>491486.6</v>
      </c>
    </row>
    <row r="20" spans="1:30">
      <c r="A20" t="s">
        <v>580</v>
      </c>
      <c r="B20" s="726">
        <v>499433.4</v>
      </c>
      <c r="C20" s="726">
        <v>283493.59999999998</v>
      </c>
      <c r="D20" s="726">
        <v>277848.09999999998</v>
      </c>
      <c r="E20" s="726">
        <v>231147.7</v>
      </c>
      <c r="F20" s="726">
        <v>20082.900000000001</v>
      </c>
      <c r="G20" s="726">
        <v>80306.8</v>
      </c>
      <c r="H20" s="726">
        <v>1035.5</v>
      </c>
      <c r="I20" s="726">
        <v>92732.7</v>
      </c>
      <c r="J20" s="726">
        <v>26452.400000000001</v>
      </c>
      <c r="K20" s="726">
        <v>-36.9</v>
      </c>
      <c r="L20" s="726">
        <v>-3976.5</v>
      </c>
      <c r="M20" s="726">
        <v>70896.2</v>
      </c>
      <c r="N20" s="726">
        <v>74872.7</v>
      </c>
      <c r="O20" s="726">
        <v>-657.1</v>
      </c>
      <c r="P20" s="726"/>
      <c r="Q20" s="726">
        <v>11356</v>
      </c>
      <c r="R20" s="726">
        <v>510789.4</v>
      </c>
      <c r="S20" s="726">
        <v>14176.4</v>
      </c>
      <c r="T20" s="726">
        <v>20614.2</v>
      </c>
      <c r="U20" s="726">
        <v>6437.8</v>
      </c>
      <c r="V20" s="726">
        <v>524965.80000000005</v>
      </c>
      <c r="W20" s="726"/>
      <c r="X20" s="726">
        <v>504334.9</v>
      </c>
      <c r="Y20" s="726">
        <v>385058.1</v>
      </c>
      <c r="Z20" s="726">
        <v>119137.1</v>
      </c>
      <c r="AA20" s="726"/>
      <c r="AB20" s="726">
        <v>126735.6</v>
      </c>
      <c r="AC20" s="726"/>
      <c r="AD20" s="726">
        <v>498100.3</v>
      </c>
    </row>
    <row r="21" spans="1:30">
      <c r="A21" t="s">
        <v>581</v>
      </c>
      <c r="B21" s="726">
        <v>505429.1</v>
      </c>
      <c r="C21" s="726">
        <v>285850.5</v>
      </c>
      <c r="D21" s="726">
        <v>280311.8</v>
      </c>
      <c r="E21" s="726">
        <v>233041.4</v>
      </c>
      <c r="F21" s="726">
        <v>17253.5</v>
      </c>
      <c r="G21" s="726">
        <v>79825.7</v>
      </c>
      <c r="H21" s="726">
        <v>1830.6</v>
      </c>
      <c r="I21" s="726">
        <v>93939.9</v>
      </c>
      <c r="J21" s="726">
        <v>25332.7</v>
      </c>
      <c r="K21" s="726">
        <v>88.7</v>
      </c>
      <c r="L21" s="726">
        <v>908.7</v>
      </c>
      <c r="M21" s="726">
        <v>77607.199999999997</v>
      </c>
      <c r="N21" s="726">
        <v>76698.5</v>
      </c>
      <c r="O21" s="726">
        <v>398.7</v>
      </c>
      <c r="P21" s="726"/>
      <c r="Q21" s="726">
        <v>7157.7</v>
      </c>
      <c r="R21" s="726">
        <v>512586.8</v>
      </c>
      <c r="S21" s="726">
        <v>15544.2</v>
      </c>
      <c r="T21" s="726">
        <v>22886.400000000001</v>
      </c>
      <c r="U21" s="726">
        <v>7342.2</v>
      </c>
      <c r="V21" s="726">
        <v>528131</v>
      </c>
      <c r="W21" s="726"/>
      <c r="X21" s="726">
        <v>504503.7</v>
      </c>
      <c r="Y21" s="726">
        <v>385005.8</v>
      </c>
      <c r="Z21" s="726">
        <v>119355.7</v>
      </c>
      <c r="AA21" s="726"/>
      <c r="AB21" s="726">
        <v>122432.7</v>
      </c>
      <c r="AC21" s="726"/>
      <c r="AD21" s="726">
        <v>503217.3</v>
      </c>
    </row>
    <row r="22" spans="1:30">
      <c r="A22" t="s">
        <v>582</v>
      </c>
      <c r="B22" s="726">
        <v>488074.7</v>
      </c>
      <c r="C22" s="726">
        <v>280054.7</v>
      </c>
      <c r="D22" s="726">
        <v>274560.40000000002</v>
      </c>
      <c r="E22" s="726">
        <v>226743.9</v>
      </c>
      <c r="F22" s="726">
        <v>17003.3</v>
      </c>
      <c r="G22" s="726">
        <v>75061.2</v>
      </c>
      <c r="H22" s="726">
        <v>2185.9</v>
      </c>
      <c r="I22" s="726">
        <v>93421.1</v>
      </c>
      <c r="J22" s="726">
        <v>24283</v>
      </c>
      <c r="K22" s="726">
        <v>-30.1</v>
      </c>
      <c r="L22" s="726">
        <v>-3681.7</v>
      </c>
      <c r="M22" s="726">
        <v>69656.399999999994</v>
      </c>
      <c r="N22" s="726">
        <v>73338</v>
      </c>
      <c r="O22" s="726">
        <v>-222.8</v>
      </c>
      <c r="P22" s="726"/>
      <c r="Q22" s="726">
        <v>3090.2</v>
      </c>
      <c r="R22" s="726">
        <v>491164.9</v>
      </c>
      <c r="S22" s="726">
        <v>11757.5</v>
      </c>
      <c r="T22" s="726">
        <v>17714.400000000001</v>
      </c>
      <c r="U22" s="726">
        <v>5956.9</v>
      </c>
      <c r="V22" s="726">
        <v>502922.4</v>
      </c>
      <c r="W22" s="726"/>
      <c r="X22" s="726">
        <v>492296.7</v>
      </c>
      <c r="Y22" s="726">
        <v>374495.5</v>
      </c>
      <c r="Z22" s="726">
        <v>117688.5</v>
      </c>
      <c r="AA22" s="726"/>
      <c r="AB22" s="726">
        <v>116347.6</v>
      </c>
      <c r="AC22" s="726"/>
      <c r="AD22" s="726">
        <v>485676.2</v>
      </c>
    </row>
    <row r="23" spans="1:30">
      <c r="A23" t="s">
        <v>583</v>
      </c>
      <c r="B23" s="726">
        <v>477431.6</v>
      </c>
      <c r="C23" s="726">
        <v>282488.5</v>
      </c>
      <c r="D23" s="726">
        <v>276709.59999999998</v>
      </c>
      <c r="E23" s="726">
        <v>228297.8</v>
      </c>
      <c r="F23" s="726">
        <v>13557.2</v>
      </c>
      <c r="G23" s="726">
        <v>66236.5</v>
      </c>
      <c r="H23" s="726">
        <v>-4903</v>
      </c>
      <c r="I23" s="726">
        <v>95994.3</v>
      </c>
      <c r="J23" s="726">
        <v>26557.5</v>
      </c>
      <c r="K23" s="726">
        <v>24.6</v>
      </c>
      <c r="L23" s="726">
        <v>-2131.8000000000002</v>
      </c>
      <c r="M23" s="726">
        <v>63394</v>
      </c>
      <c r="N23" s="726">
        <v>65525.8</v>
      </c>
      <c r="O23" s="726">
        <v>-392.2</v>
      </c>
      <c r="P23" s="726"/>
      <c r="Q23" s="726">
        <v>7690.3</v>
      </c>
      <c r="R23" s="726">
        <v>485121.9</v>
      </c>
      <c r="S23" s="726">
        <v>12201.5</v>
      </c>
      <c r="T23" s="726">
        <v>16618.599999999999</v>
      </c>
      <c r="U23" s="726">
        <v>4417</v>
      </c>
      <c r="V23" s="726">
        <v>497323.4</v>
      </c>
      <c r="W23" s="726"/>
      <c r="X23" s="726">
        <v>480181.2</v>
      </c>
      <c r="Y23" s="726">
        <v>357653.3</v>
      </c>
      <c r="Z23" s="726">
        <v>122560.4</v>
      </c>
      <c r="AA23" s="726"/>
      <c r="AB23" s="726">
        <v>106324.6</v>
      </c>
      <c r="AC23" s="726"/>
      <c r="AD23" s="726">
        <v>481875.5</v>
      </c>
    </row>
    <row r="24" spans="1:30">
      <c r="A24" t="s">
        <v>584</v>
      </c>
      <c r="B24" s="726">
        <v>493029.7</v>
      </c>
      <c r="C24" s="726">
        <v>286647</v>
      </c>
      <c r="D24" s="726">
        <v>280523.5</v>
      </c>
      <c r="E24" s="726">
        <v>231521.2</v>
      </c>
      <c r="F24" s="726">
        <v>13892.4</v>
      </c>
      <c r="G24" s="726">
        <v>67552.2</v>
      </c>
      <c r="H24" s="726">
        <v>1230.7</v>
      </c>
      <c r="I24" s="726">
        <v>98052.800000000003</v>
      </c>
      <c r="J24" s="726">
        <v>24674.6</v>
      </c>
      <c r="K24" s="726">
        <v>-94.6</v>
      </c>
      <c r="L24" s="726">
        <v>1314.2</v>
      </c>
      <c r="M24" s="726">
        <v>74749.100000000006</v>
      </c>
      <c r="N24" s="726">
        <v>73434.899999999994</v>
      </c>
      <c r="O24" s="726">
        <v>-239.6</v>
      </c>
      <c r="P24" s="726"/>
      <c r="Q24" s="726">
        <v>4704.8</v>
      </c>
      <c r="R24" s="726">
        <v>497734.5</v>
      </c>
      <c r="S24" s="726">
        <v>13251.8</v>
      </c>
      <c r="T24" s="726">
        <v>18145.3</v>
      </c>
      <c r="U24" s="726">
        <v>4893.3999999999996</v>
      </c>
      <c r="V24" s="726">
        <v>510986.3</v>
      </c>
      <c r="W24" s="726"/>
      <c r="X24" s="726">
        <v>491875.4</v>
      </c>
      <c r="Y24" s="726">
        <v>369222.40000000002</v>
      </c>
      <c r="Z24" s="726">
        <v>122637.8</v>
      </c>
      <c r="AA24" s="726"/>
      <c r="AB24" s="726">
        <v>106108.1</v>
      </c>
      <c r="AC24" s="726"/>
      <c r="AD24" s="726">
        <v>492015.3</v>
      </c>
    </row>
    <row r="25" spans="1:30">
      <c r="A25" t="s">
        <v>585</v>
      </c>
      <c r="B25" s="726">
        <v>495280.1</v>
      </c>
      <c r="C25" s="726">
        <v>288796.59999999998</v>
      </c>
      <c r="D25" s="726">
        <v>282049.5</v>
      </c>
      <c r="E25" s="726">
        <v>232645.6</v>
      </c>
      <c r="F25" s="726">
        <v>14301.6</v>
      </c>
      <c r="G25" s="726">
        <v>70458.3</v>
      </c>
      <c r="H25" s="726">
        <v>1451.2</v>
      </c>
      <c r="I25" s="726">
        <v>99762.4</v>
      </c>
      <c r="J25" s="726">
        <v>24199.200000000001</v>
      </c>
      <c r="K25" s="726">
        <v>2.9</v>
      </c>
      <c r="L25" s="726">
        <v>-3675.8</v>
      </c>
      <c r="M25" s="726">
        <v>73571.199999999997</v>
      </c>
      <c r="N25" s="726">
        <v>77247</v>
      </c>
      <c r="O25" s="726">
        <v>-16.399999999999999</v>
      </c>
      <c r="P25" s="726"/>
      <c r="Q25" s="726">
        <v>-952.8</v>
      </c>
      <c r="R25" s="726">
        <v>494327.3</v>
      </c>
      <c r="S25" s="726">
        <v>13643.7</v>
      </c>
      <c r="T25" s="726">
        <v>18416.3</v>
      </c>
      <c r="U25" s="726">
        <v>4772.5</v>
      </c>
      <c r="V25" s="726">
        <v>507971</v>
      </c>
      <c r="W25" s="726"/>
      <c r="X25" s="726">
        <v>498940.2</v>
      </c>
      <c r="Y25" s="726">
        <v>374965.3</v>
      </c>
      <c r="Z25" s="726">
        <v>123968</v>
      </c>
      <c r="AA25" s="726"/>
      <c r="AB25" s="726">
        <v>108958.9</v>
      </c>
      <c r="AC25" s="726"/>
      <c r="AD25" s="726">
        <v>493874.8</v>
      </c>
    </row>
    <row r="26" spans="1:30">
      <c r="A26" t="s">
        <v>586</v>
      </c>
      <c r="B26" s="726">
        <v>499323.9</v>
      </c>
      <c r="C26" s="726">
        <v>293396.59999999998</v>
      </c>
      <c r="D26" s="726">
        <v>286117.8</v>
      </c>
      <c r="E26" s="726">
        <v>236003.7</v>
      </c>
      <c r="F26" s="726">
        <v>15029.1</v>
      </c>
      <c r="G26" s="726">
        <v>72167.5</v>
      </c>
      <c r="H26" s="726">
        <v>850.9</v>
      </c>
      <c r="I26" s="726">
        <v>101071.1</v>
      </c>
      <c r="J26" s="726">
        <v>24503.200000000001</v>
      </c>
      <c r="K26" s="726">
        <v>17.899999999999999</v>
      </c>
      <c r="L26" s="726">
        <v>-7768.1</v>
      </c>
      <c r="M26" s="726">
        <v>72387.600000000006</v>
      </c>
      <c r="N26" s="726">
        <v>80155.7</v>
      </c>
      <c r="O26" s="726">
        <v>55.5</v>
      </c>
      <c r="P26" s="726"/>
      <c r="Q26" s="726">
        <v>-912.8</v>
      </c>
      <c r="R26" s="726">
        <v>498411.1</v>
      </c>
      <c r="S26" s="726">
        <v>13855.7</v>
      </c>
      <c r="T26" s="726">
        <v>19193.2</v>
      </c>
      <c r="U26" s="726">
        <v>5337.5</v>
      </c>
      <c r="V26" s="726">
        <v>512266.8</v>
      </c>
      <c r="W26" s="726"/>
      <c r="X26" s="726">
        <v>507070.6</v>
      </c>
      <c r="Y26" s="726">
        <v>381481.1</v>
      </c>
      <c r="Z26" s="726">
        <v>125590.2</v>
      </c>
      <c r="AA26" s="726"/>
      <c r="AB26" s="726">
        <v>111701.4</v>
      </c>
      <c r="AC26" s="726"/>
      <c r="AD26" s="726">
        <v>498427.3</v>
      </c>
    </row>
    <row r="27" spans="1:30">
      <c r="A27" t="s">
        <v>587</v>
      </c>
      <c r="B27" s="726">
        <v>512534.7</v>
      </c>
      <c r="C27" s="726">
        <v>301514.2</v>
      </c>
      <c r="D27" s="726">
        <v>294138.40000000002</v>
      </c>
      <c r="E27" s="726">
        <v>243249.8</v>
      </c>
      <c r="F27" s="726">
        <v>16279.1</v>
      </c>
      <c r="G27" s="726">
        <v>77214.100000000006</v>
      </c>
      <c r="H27" s="726">
        <v>-1533.6</v>
      </c>
      <c r="I27" s="726">
        <v>102830.9</v>
      </c>
      <c r="J27" s="726">
        <v>26605.4</v>
      </c>
      <c r="K27" s="726">
        <v>35.9</v>
      </c>
      <c r="L27" s="726">
        <v>-10283.9</v>
      </c>
      <c r="M27" s="726">
        <v>75583.3</v>
      </c>
      <c r="N27" s="726">
        <v>85867.1</v>
      </c>
      <c r="O27" s="726">
        <v>-127.5</v>
      </c>
      <c r="P27" s="726"/>
      <c r="Q27" s="726">
        <v>-2139.5</v>
      </c>
      <c r="R27" s="726">
        <v>510395.2</v>
      </c>
      <c r="S27" s="726">
        <v>17543</v>
      </c>
      <c r="T27" s="726">
        <v>24814.1</v>
      </c>
      <c r="U27" s="726">
        <v>7271.1</v>
      </c>
      <c r="V27" s="726">
        <v>527938.30000000005</v>
      </c>
      <c r="W27" s="726"/>
      <c r="X27" s="726">
        <v>522930</v>
      </c>
      <c r="Y27" s="726">
        <v>393442.5</v>
      </c>
      <c r="Z27" s="726">
        <v>129491.5</v>
      </c>
      <c r="AA27" s="726"/>
      <c r="AB27" s="726">
        <v>120083.8</v>
      </c>
      <c r="AC27" s="726"/>
      <c r="AD27" s="726">
        <v>514094.3</v>
      </c>
    </row>
    <row r="28" spans="1:30">
      <c r="A28" t="s">
        <v>588</v>
      </c>
      <c r="B28" s="726">
        <v>510704</v>
      </c>
      <c r="C28" s="726">
        <v>293681.2</v>
      </c>
      <c r="D28" s="726">
        <v>286783.3</v>
      </c>
      <c r="E28" s="726">
        <v>235231.4</v>
      </c>
      <c r="F28" s="726">
        <v>14663.7</v>
      </c>
      <c r="G28" s="726">
        <v>79843.7</v>
      </c>
      <c r="H28" s="726">
        <v>382.5</v>
      </c>
      <c r="I28" s="726">
        <v>103239.1</v>
      </c>
      <c r="J28" s="726">
        <v>26083.8</v>
      </c>
      <c r="K28" s="726">
        <v>81.5</v>
      </c>
      <c r="L28" s="726">
        <v>-7314.6</v>
      </c>
      <c r="M28" s="726">
        <v>82192.2</v>
      </c>
      <c r="N28" s="726">
        <v>89506.8</v>
      </c>
      <c r="O28" s="726">
        <v>43.2</v>
      </c>
      <c r="P28" s="726"/>
      <c r="Q28" s="726">
        <v>-399.3</v>
      </c>
      <c r="R28" s="726">
        <v>510304.7</v>
      </c>
      <c r="S28" s="726">
        <v>18906.7</v>
      </c>
      <c r="T28" s="726">
        <v>27739.3</v>
      </c>
      <c r="U28" s="726">
        <v>8832.6</v>
      </c>
      <c r="V28" s="726">
        <v>529211.30000000005</v>
      </c>
      <c r="W28" s="726"/>
      <c r="X28" s="726">
        <v>518051</v>
      </c>
      <c r="Y28" s="726">
        <v>388630.6</v>
      </c>
      <c r="Z28" s="726">
        <v>129419.7</v>
      </c>
      <c r="AA28" s="726"/>
      <c r="AB28" s="726">
        <v>120546.1</v>
      </c>
      <c r="AC28" s="726"/>
      <c r="AD28" s="726">
        <v>510156.6</v>
      </c>
    </row>
    <row r="29" spans="1:30">
      <c r="A29" t="s">
        <v>589</v>
      </c>
      <c r="B29" s="726">
        <v>517223.3</v>
      </c>
      <c r="C29" s="726">
        <v>295660.90000000002</v>
      </c>
      <c r="D29" s="726">
        <v>288039.3</v>
      </c>
      <c r="E29" s="726">
        <v>235887.5</v>
      </c>
      <c r="F29" s="726">
        <v>15199.9</v>
      </c>
      <c r="G29" s="726">
        <v>81098.399999999994</v>
      </c>
      <c r="H29" s="726">
        <v>1238.2</v>
      </c>
      <c r="I29" s="726">
        <v>105175.3</v>
      </c>
      <c r="J29" s="726">
        <v>25678.9</v>
      </c>
      <c r="K29" s="726">
        <v>30.3</v>
      </c>
      <c r="L29" s="726">
        <v>-7035</v>
      </c>
      <c r="M29" s="726">
        <v>82869.2</v>
      </c>
      <c r="N29" s="726">
        <v>89904.2</v>
      </c>
      <c r="O29" s="726">
        <v>176.3</v>
      </c>
      <c r="P29" s="726"/>
      <c r="Q29" s="726">
        <v>6781.1</v>
      </c>
      <c r="R29" s="726">
        <v>524004.4</v>
      </c>
      <c r="S29" s="726">
        <v>20135.2</v>
      </c>
      <c r="T29" s="726">
        <v>29966</v>
      </c>
      <c r="U29" s="726">
        <v>9830.7000000000007</v>
      </c>
      <c r="V29" s="726">
        <v>544139.6</v>
      </c>
      <c r="W29" s="726"/>
      <c r="X29" s="726">
        <v>524181.6</v>
      </c>
      <c r="Y29" s="726">
        <v>393318.1</v>
      </c>
      <c r="Z29" s="726">
        <v>130865.5</v>
      </c>
      <c r="AA29" s="726"/>
      <c r="AB29" s="726">
        <v>121929.9</v>
      </c>
      <c r="AC29" s="726"/>
      <c r="AD29" s="726">
        <v>515807.9</v>
      </c>
    </row>
    <row r="30" spans="1:30">
      <c r="A30" t="s">
        <v>622</v>
      </c>
      <c r="B30" s="726">
        <v>521962.9</v>
      </c>
      <c r="C30" s="726">
        <v>295529.7</v>
      </c>
      <c r="D30" s="726">
        <v>287601.2</v>
      </c>
      <c r="E30" s="726">
        <v>234872.5</v>
      </c>
      <c r="F30" s="726">
        <v>16160.2</v>
      </c>
      <c r="G30" s="726">
        <v>80812.399999999994</v>
      </c>
      <c r="H30" s="726">
        <v>538.70000000000005</v>
      </c>
      <c r="I30" s="726">
        <v>105961.8</v>
      </c>
      <c r="J30" s="726">
        <v>25830.400000000001</v>
      </c>
      <c r="K30" s="726">
        <v>-91</v>
      </c>
      <c r="L30" s="726">
        <v>-3227</v>
      </c>
      <c r="M30" s="726">
        <v>85895.6</v>
      </c>
      <c r="N30" s="726">
        <v>89122.6</v>
      </c>
      <c r="O30" s="726">
        <v>447.6</v>
      </c>
      <c r="P30" s="726"/>
      <c r="Q30" s="726">
        <v>8699.6</v>
      </c>
      <c r="R30" s="726">
        <v>530662.5</v>
      </c>
      <c r="S30" s="726">
        <v>18041.2</v>
      </c>
      <c r="T30" s="726">
        <v>29163.1</v>
      </c>
      <c r="U30" s="726">
        <v>11121.8</v>
      </c>
      <c r="V30" s="726">
        <v>548703.80000000005</v>
      </c>
      <c r="W30" s="726"/>
      <c r="X30" s="726">
        <v>524889.69999999995</v>
      </c>
      <c r="Y30" s="726">
        <v>393193.8</v>
      </c>
      <c r="Z30" s="726">
        <v>131698.29999999999</v>
      </c>
      <c r="AA30" s="726"/>
      <c r="AB30" s="726">
        <v>122782.2</v>
      </c>
      <c r="AC30" s="726"/>
      <c r="AD30" s="726">
        <v>521337.59999999998</v>
      </c>
    </row>
    <row r="31" spans="1:30">
      <c r="A31" t="s">
        <v>910</v>
      </c>
      <c r="B31" s="726">
        <v>532033.69999999995</v>
      </c>
      <c r="C31" s="726">
        <v>298881.2</v>
      </c>
      <c r="D31" s="726">
        <v>290964.09999999998</v>
      </c>
      <c r="E31" s="726">
        <v>237595.3</v>
      </c>
      <c r="F31" s="726">
        <v>15926.9</v>
      </c>
      <c r="G31" s="726">
        <v>84268.1</v>
      </c>
      <c r="H31" s="726">
        <v>1403.8</v>
      </c>
      <c r="I31" s="726">
        <v>106295.5</v>
      </c>
      <c r="J31" s="726">
        <v>25956</v>
      </c>
      <c r="K31" s="726">
        <v>77.599999999999994</v>
      </c>
      <c r="L31" s="726">
        <v>-1202.5</v>
      </c>
      <c r="M31" s="726">
        <v>91422.3</v>
      </c>
      <c r="N31" s="726">
        <v>92624.8</v>
      </c>
      <c r="O31" s="726">
        <v>427.1</v>
      </c>
      <c r="P31" s="726"/>
      <c r="Q31" s="726">
        <v>5912.4</v>
      </c>
      <c r="R31" s="726">
        <v>537946.1</v>
      </c>
      <c r="S31" s="726">
        <v>19172.8</v>
      </c>
      <c r="T31" s="726">
        <v>31214.2</v>
      </c>
      <c r="U31" s="726">
        <v>12041.5</v>
      </c>
      <c r="V31" s="726">
        <v>557118.9</v>
      </c>
      <c r="W31" s="726"/>
      <c r="X31" s="726">
        <v>532745.9</v>
      </c>
      <c r="Y31" s="726">
        <v>400449.2</v>
      </c>
      <c r="Z31" s="726">
        <v>132298.29999999999</v>
      </c>
      <c r="AA31" s="726"/>
      <c r="AB31" s="726">
        <v>126080.9</v>
      </c>
      <c r="AC31" s="726"/>
      <c r="AD31" s="726">
        <v>530642.4</v>
      </c>
    </row>
    <row r="32" spans="1:30">
      <c r="A32" t="s">
        <v>1552</v>
      </c>
      <c r="B32" s="726">
        <v>533408.4</v>
      </c>
      <c r="C32" s="726">
        <v>299089.8</v>
      </c>
      <c r="D32" s="726">
        <v>291375</v>
      </c>
      <c r="E32" s="726">
        <v>237443.3</v>
      </c>
      <c r="F32" s="726">
        <v>15142.5</v>
      </c>
      <c r="G32" s="726">
        <v>85740.4</v>
      </c>
      <c r="H32" s="726">
        <v>1451.7</v>
      </c>
      <c r="I32" s="726">
        <v>107248.2</v>
      </c>
      <c r="J32" s="726">
        <v>26103.200000000001</v>
      </c>
      <c r="K32" s="726">
        <v>39.5</v>
      </c>
      <c r="L32" s="726">
        <v>-2005.6</v>
      </c>
      <c r="M32" s="726">
        <v>92978.5</v>
      </c>
      <c r="N32" s="726">
        <v>94984.1</v>
      </c>
      <c r="O32" s="726">
        <v>598.70000000000005</v>
      </c>
      <c r="Q32" s="1631">
        <v>2570.4</v>
      </c>
      <c r="R32" s="1631">
        <v>535978.80000000005</v>
      </c>
      <c r="S32" s="1631">
        <v>20114</v>
      </c>
      <c r="T32" s="1631">
        <v>33650.800000000003</v>
      </c>
      <c r="U32" s="1631">
        <v>13536.9</v>
      </c>
      <c r="V32" s="1631">
        <v>556092.80000000005</v>
      </c>
      <c r="X32" s="1631">
        <v>534791.80000000005</v>
      </c>
      <c r="Y32" s="1631">
        <v>401424.8</v>
      </c>
      <c r="Z32" s="1631">
        <v>133370.70000000001</v>
      </c>
      <c r="AB32" s="1631">
        <v>126872.2</v>
      </c>
      <c r="AD32" s="1631">
        <v>531918.6</v>
      </c>
    </row>
    <row r="33" spans="1:48">
      <c r="A33" s="772" t="s">
        <v>2147</v>
      </c>
      <c r="B33" s="726">
        <v>533587.30000000005</v>
      </c>
      <c r="C33" s="726">
        <v>297401.2</v>
      </c>
      <c r="D33" s="726">
        <v>289126.40000000002</v>
      </c>
      <c r="E33" s="726">
        <v>234682.2</v>
      </c>
      <c r="F33" s="726">
        <v>15211.8</v>
      </c>
      <c r="G33" s="726">
        <v>85536.9</v>
      </c>
      <c r="H33" s="726">
        <v>965.5</v>
      </c>
      <c r="I33" s="726">
        <v>109843.5</v>
      </c>
      <c r="J33" s="726">
        <v>26957.5</v>
      </c>
      <c r="K33" s="726">
        <v>23.1</v>
      </c>
      <c r="L33" s="726">
        <v>-2880.9</v>
      </c>
      <c r="M33" s="726">
        <v>90482.2</v>
      </c>
      <c r="N33" s="726">
        <v>93363</v>
      </c>
      <c r="O33" s="726">
        <v>528.6</v>
      </c>
      <c r="Q33" s="1631">
        <v>3890.2</v>
      </c>
      <c r="R33" s="1631">
        <v>537477.5</v>
      </c>
      <c r="S33" s="1631">
        <v>19437.400000000001</v>
      </c>
      <c r="T33" s="1631">
        <v>33782.199999999997</v>
      </c>
      <c r="U33" s="1631">
        <v>14344.8</v>
      </c>
      <c r="V33" s="1631">
        <v>556914.9</v>
      </c>
      <c r="X33" s="1631">
        <v>535997.80000000005</v>
      </c>
      <c r="Y33" s="1631">
        <v>399187.5</v>
      </c>
      <c r="Z33" s="1631">
        <v>136806.1</v>
      </c>
      <c r="AB33" s="1631">
        <v>127616.5</v>
      </c>
      <c r="AD33" s="1631">
        <v>532506.4</v>
      </c>
    </row>
    <row r="34" spans="1:48">
      <c r="A34" t="s">
        <v>590</v>
      </c>
    </row>
    <row r="35" spans="1:48">
      <c r="A35" t="s">
        <v>591</v>
      </c>
    </row>
    <row r="36" spans="1:48" ht="14.25" thickBot="1">
      <c r="A36" s="772"/>
      <c r="B36" s="431"/>
      <c r="C36" s="431"/>
      <c r="D36" s="431"/>
      <c r="E36" s="431"/>
      <c r="F36" s="431"/>
      <c r="G36" s="431"/>
      <c r="H36" s="431"/>
      <c r="I36" s="431"/>
      <c r="J36" s="431"/>
      <c r="K36" s="431"/>
      <c r="L36" s="431"/>
      <c r="M36" s="431"/>
      <c r="N36" s="431"/>
      <c r="O36" s="431"/>
      <c r="P36" s="431"/>
      <c r="Q36" s="431"/>
      <c r="R36" s="431"/>
      <c r="S36" s="431"/>
      <c r="T36" s="431"/>
      <c r="U36" s="431"/>
      <c r="V36" s="431"/>
      <c r="W36" s="431"/>
      <c r="X36" s="431"/>
      <c r="Y36" s="431"/>
      <c r="Z36" s="431"/>
      <c r="AA36" s="431"/>
      <c r="AB36" s="431"/>
      <c r="AC36" s="431"/>
      <c r="AD36" s="431"/>
      <c r="AE36" s="772"/>
      <c r="AF36" s="772"/>
      <c r="AG36" s="772"/>
      <c r="AH36" s="772"/>
      <c r="AI36" s="772"/>
      <c r="AJ36" s="772"/>
      <c r="AK36" s="772"/>
      <c r="AL36" s="772"/>
      <c r="AM36" s="772"/>
      <c r="AN36" s="772"/>
      <c r="AO36" s="772"/>
      <c r="AP36" s="772"/>
      <c r="AQ36" s="772"/>
      <c r="AR36" s="772"/>
      <c r="AS36" s="772"/>
      <c r="AT36" s="772"/>
      <c r="AU36" s="772"/>
      <c r="AV36" s="772"/>
    </row>
    <row r="37" spans="1:48" ht="14.25" thickTop="1">
      <c r="A37" s="3042" t="s">
        <v>507</v>
      </c>
      <c r="B37" s="3042"/>
      <c r="C37" s="3043" t="s">
        <v>2232</v>
      </c>
      <c r="D37" s="3042"/>
      <c r="E37" s="3042"/>
      <c r="F37" s="3042"/>
      <c r="G37" s="3042"/>
      <c r="H37" s="3042"/>
      <c r="I37" s="3042"/>
      <c r="J37" s="3042"/>
      <c r="K37" s="3042"/>
      <c r="L37" s="3042"/>
      <c r="M37" s="3042"/>
      <c r="N37" s="3042"/>
      <c r="O37" s="3042"/>
      <c r="P37" s="3042"/>
      <c r="Q37" s="3042" t="s">
        <v>508</v>
      </c>
      <c r="R37" s="3042"/>
      <c r="S37" s="3042"/>
      <c r="T37" s="3042"/>
      <c r="U37" s="3042"/>
      <c r="V37" s="3042"/>
      <c r="W37" s="3042"/>
      <c r="X37" s="3042"/>
      <c r="Y37" s="3042"/>
      <c r="Z37" s="3042"/>
      <c r="AA37" s="3042"/>
      <c r="AB37" s="3042"/>
      <c r="AC37" s="3042"/>
      <c r="AD37" s="3042" t="s">
        <v>509</v>
      </c>
    </row>
    <row r="38" spans="1:48">
      <c r="A38" s="772" t="s">
        <v>510</v>
      </c>
      <c r="B38" s="772"/>
      <c r="C38" s="772"/>
      <c r="D38" s="772"/>
      <c r="E38" s="772"/>
      <c r="F38" s="772"/>
      <c r="G38" s="772"/>
      <c r="H38" s="772"/>
      <c r="I38" s="772"/>
      <c r="J38" s="772"/>
      <c r="K38" s="772"/>
      <c r="L38" s="772"/>
      <c r="M38" s="772"/>
      <c r="N38" s="772"/>
      <c r="O38" s="772"/>
      <c r="P38" s="772"/>
      <c r="Q38" s="772" t="s">
        <v>511</v>
      </c>
      <c r="R38" s="772"/>
      <c r="S38" s="772"/>
      <c r="T38" s="772"/>
      <c r="U38" s="772"/>
      <c r="V38" s="772"/>
      <c r="W38" s="772"/>
      <c r="X38" s="772"/>
      <c r="Y38" s="772"/>
      <c r="Z38" s="772"/>
      <c r="AA38" s="772"/>
      <c r="AB38" s="772"/>
      <c r="AC38" s="772"/>
      <c r="AD38" s="772" t="s">
        <v>512</v>
      </c>
    </row>
    <row r="39" spans="1:48">
      <c r="B39" t="s">
        <v>513</v>
      </c>
      <c r="C39" t="s">
        <v>514</v>
      </c>
      <c r="F39" t="s">
        <v>515</v>
      </c>
      <c r="G39" t="s">
        <v>516</v>
      </c>
      <c r="H39" t="s">
        <v>517</v>
      </c>
      <c r="I39" t="s">
        <v>518</v>
      </c>
      <c r="J39" t="s">
        <v>519</v>
      </c>
      <c r="K39" t="s">
        <v>520</v>
      </c>
      <c r="L39" t="s">
        <v>521</v>
      </c>
      <c r="O39" t="s">
        <v>522</v>
      </c>
      <c r="Q39" t="s">
        <v>523</v>
      </c>
      <c r="R39" t="s">
        <v>524</v>
      </c>
      <c r="S39" t="s">
        <v>525</v>
      </c>
      <c r="V39" t="s">
        <v>526</v>
      </c>
      <c r="X39" t="s">
        <v>527</v>
      </c>
      <c r="Y39" t="s">
        <v>528</v>
      </c>
      <c r="Z39" t="s">
        <v>529</v>
      </c>
      <c r="AB39" t="s">
        <v>530</v>
      </c>
      <c r="AD39" t="s">
        <v>531</v>
      </c>
    </row>
    <row r="40" spans="1:48">
      <c r="D40" t="s">
        <v>532</v>
      </c>
      <c r="L40" t="s">
        <v>533</v>
      </c>
      <c r="M40" t="s">
        <v>534</v>
      </c>
      <c r="N40" t="s">
        <v>535</v>
      </c>
      <c r="S40" t="s">
        <v>536</v>
      </c>
      <c r="T40" t="s">
        <v>537</v>
      </c>
      <c r="U40" t="s">
        <v>538</v>
      </c>
    </row>
    <row r="41" spans="1:48">
      <c r="E41" t="s">
        <v>539</v>
      </c>
    </row>
    <row r="42" spans="1:48">
      <c r="B42" t="s">
        <v>540</v>
      </c>
      <c r="C42" t="s">
        <v>541</v>
      </c>
      <c r="D42" t="s">
        <v>542</v>
      </c>
      <c r="E42" t="s">
        <v>543</v>
      </c>
      <c r="F42" t="s">
        <v>544</v>
      </c>
      <c r="G42" t="s">
        <v>545</v>
      </c>
      <c r="H42" t="s">
        <v>546</v>
      </c>
      <c r="I42" t="s">
        <v>547</v>
      </c>
      <c r="J42" t="s">
        <v>548</v>
      </c>
      <c r="K42" t="s">
        <v>549</v>
      </c>
      <c r="L42" t="s">
        <v>550</v>
      </c>
      <c r="O42" t="s">
        <v>551</v>
      </c>
      <c r="Q42" t="s">
        <v>552</v>
      </c>
      <c r="R42" t="s">
        <v>553</v>
      </c>
      <c r="S42" t="s">
        <v>554</v>
      </c>
      <c r="V42" t="s">
        <v>555</v>
      </c>
      <c r="X42" t="s">
        <v>556</v>
      </c>
      <c r="Y42" t="s">
        <v>557</v>
      </c>
      <c r="Z42" t="s">
        <v>558</v>
      </c>
      <c r="AB42" t="s">
        <v>559</v>
      </c>
      <c r="AD42" t="s">
        <v>560</v>
      </c>
    </row>
    <row r="43" spans="1:48">
      <c r="A43" t="s">
        <v>561</v>
      </c>
      <c r="L43" t="s">
        <v>562</v>
      </c>
      <c r="M43" t="s">
        <v>563</v>
      </c>
      <c r="N43" t="s">
        <v>564</v>
      </c>
      <c r="S43" t="s">
        <v>565</v>
      </c>
      <c r="T43" t="s">
        <v>566</v>
      </c>
      <c r="U43" t="s">
        <v>567</v>
      </c>
    </row>
    <row r="44" spans="1:48">
      <c r="A44" t="s">
        <v>1538</v>
      </c>
      <c r="B44" s="1631">
        <v>263291.40000000002</v>
      </c>
      <c r="C44" s="1631">
        <v>152329.60000000001</v>
      </c>
      <c r="D44" s="1631">
        <v>150010.20000000001</v>
      </c>
      <c r="E44" s="1631">
        <v>125206</v>
      </c>
      <c r="F44" s="1631">
        <v>20466.2</v>
      </c>
      <c r="G44" s="1631">
        <v>36021.199999999997</v>
      </c>
      <c r="H44" s="1631">
        <v>1346.3</v>
      </c>
      <c r="I44" s="1631">
        <v>44668.5</v>
      </c>
      <c r="J44" s="1631">
        <v>28106.2</v>
      </c>
      <c r="K44">
        <v>-401</v>
      </c>
      <c r="L44" s="1631">
        <v>-5661.5</v>
      </c>
      <c r="M44" s="1631">
        <v>17306.3</v>
      </c>
      <c r="N44" s="1631">
        <v>22967.9</v>
      </c>
      <c r="O44" s="1631">
        <v>-13584.1</v>
      </c>
      <c r="Q44" s="1631">
        <v>4870.7</v>
      </c>
      <c r="R44" s="1631">
        <v>268162.09999999998</v>
      </c>
      <c r="S44">
        <v>82.7</v>
      </c>
      <c r="T44" s="1631">
        <v>2833</v>
      </c>
      <c r="U44" s="1631">
        <v>2750.3</v>
      </c>
      <c r="V44" s="1631">
        <v>268244.8</v>
      </c>
      <c r="X44" s="1631">
        <v>279746</v>
      </c>
      <c r="Y44" s="1631">
        <v>208298.3</v>
      </c>
      <c r="Z44" s="1631">
        <v>71858.5</v>
      </c>
      <c r="AB44" s="1631">
        <v>80852.899999999994</v>
      </c>
      <c r="AD44" s="1631">
        <v>261755.2</v>
      </c>
    </row>
    <row r="45" spans="1:48">
      <c r="A45" t="s">
        <v>1539</v>
      </c>
      <c r="B45" s="1631">
        <v>273847.5</v>
      </c>
      <c r="C45" s="1631">
        <v>157109.20000000001</v>
      </c>
      <c r="D45" s="1631">
        <v>154704.79999999999</v>
      </c>
      <c r="E45" s="1631">
        <v>129070.5</v>
      </c>
      <c r="F45" s="1631">
        <v>20055.3</v>
      </c>
      <c r="G45" s="1631">
        <v>37126.300000000003</v>
      </c>
      <c r="H45" s="1631">
        <v>1185</v>
      </c>
      <c r="I45" s="1631">
        <v>47224.4</v>
      </c>
      <c r="J45" s="1631">
        <v>28289.9</v>
      </c>
      <c r="K45">
        <v>-225.9</v>
      </c>
      <c r="L45" s="1631">
        <v>-4443.2</v>
      </c>
      <c r="M45" s="1631">
        <v>19500.599999999999</v>
      </c>
      <c r="N45" s="1631">
        <v>23943.8</v>
      </c>
      <c r="O45" s="1631">
        <v>-12473.4</v>
      </c>
      <c r="Q45" s="1631">
        <v>5434.3</v>
      </c>
      <c r="R45" s="1631">
        <v>279281.8</v>
      </c>
      <c r="S45">
        <v>-90.1</v>
      </c>
      <c r="T45" s="1631">
        <v>4118.1000000000004</v>
      </c>
      <c r="U45" s="1631">
        <v>4208.2</v>
      </c>
      <c r="V45" s="1631">
        <v>279191.7</v>
      </c>
      <c r="X45" s="1631">
        <v>287843</v>
      </c>
      <c r="Y45" s="1631">
        <v>213620.5</v>
      </c>
      <c r="Z45" s="1631">
        <v>74717.899999999994</v>
      </c>
      <c r="AB45" s="1631">
        <v>82006.8</v>
      </c>
      <c r="AD45" s="1631">
        <v>272399</v>
      </c>
    </row>
    <row r="46" spans="1:48">
      <c r="A46" t="s">
        <v>1540</v>
      </c>
      <c r="B46" s="1631">
        <v>282678</v>
      </c>
      <c r="C46" s="1631">
        <v>164251.4</v>
      </c>
      <c r="D46" s="1631">
        <v>161890.79999999999</v>
      </c>
      <c r="E46" s="1631">
        <v>135296.5</v>
      </c>
      <c r="F46" s="1631">
        <v>20241.2</v>
      </c>
      <c r="G46" s="1631">
        <v>37674.300000000003</v>
      </c>
      <c r="H46">
        <v>369.3</v>
      </c>
      <c r="I46" s="1631">
        <v>49082.6</v>
      </c>
      <c r="J46" s="1631">
        <v>28037.9</v>
      </c>
      <c r="K46">
        <v>-371.5</v>
      </c>
      <c r="L46" s="1631">
        <v>-3397.2</v>
      </c>
      <c r="M46" s="1631">
        <v>19428</v>
      </c>
      <c r="N46" s="1631">
        <v>22825.200000000001</v>
      </c>
      <c r="O46" s="1631">
        <v>-13210</v>
      </c>
      <c r="Q46" s="1631">
        <v>4531.8999999999996</v>
      </c>
      <c r="R46" s="1631">
        <v>287209.90000000002</v>
      </c>
      <c r="S46">
        <v>522.6</v>
      </c>
      <c r="T46" s="1631">
        <v>4673.8999999999996</v>
      </c>
      <c r="U46" s="1631">
        <v>4151.3</v>
      </c>
      <c r="V46" s="1631">
        <v>287732.40000000002</v>
      </c>
      <c r="X46" s="1631">
        <v>295502.5</v>
      </c>
      <c r="Y46" s="1631">
        <v>219822.1</v>
      </c>
      <c r="Z46" s="1631">
        <v>76132.100000000006</v>
      </c>
      <c r="AB46" s="1631">
        <v>82570.399999999994</v>
      </c>
      <c r="AD46" s="1631">
        <v>282684.79999999999</v>
      </c>
    </row>
    <row r="47" spans="1:48">
      <c r="A47" t="s">
        <v>1541</v>
      </c>
      <c r="B47" s="1631">
        <v>293486.8</v>
      </c>
      <c r="C47" s="1631">
        <v>169545</v>
      </c>
      <c r="D47" s="1631">
        <v>166950.9</v>
      </c>
      <c r="E47" s="1631">
        <v>139570.29999999999</v>
      </c>
      <c r="F47" s="1631">
        <v>18710.8</v>
      </c>
      <c r="G47" s="1631">
        <v>39155.699999999997</v>
      </c>
      <c r="H47">
        <v>828.2</v>
      </c>
      <c r="I47" s="1631">
        <v>51183.7</v>
      </c>
      <c r="J47" s="1631">
        <v>28053.4</v>
      </c>
      <c r="K47">
        <v>-292</v>
      </c>
      <c r="L47" s="1631">
        <v>-2147.9</v>
      </c>
      <c r="M47" s="1631">
        <v>21109.3</v>
      </c>
      <c r="N47" s="1631">
        <v>23257.200000000001</v>
      </c>
      <c r="O47" s="1631">
        <v>-11550.1</v>
      </c>
      <c r="Q47" s="1631">
        <v>5176.3</v>
      </c>
      <c r="R47" s="1631">
        <v>298663.09999999998</v>
      </c>
      <c r="S47">
        <v>811</v>
      </c>
      <c r="T47" s="1631">
        <v>3973.8</v>
      </c>
      <c r="U47" s="1631">
        <v>3162.8</v>
      </c>
      <c r="V47" s="1631">
        <v>299474.09999999998</v>
      </c>
      <c r="X47" s="1631">
        <v>304011.40000000002</v>
      </c>
      <c r="Y47" s="1631">
        <v>226200.3</v>
      </c>
      <c r="Z47" s="1631">
        <v>78271.899999999994</v>
      </c>
      <c r="AB47" s="1631">
        <v>83184.399999999994</v>
      </c>
      <c r="AD47" s="1631">
        <v>292701.7</v>
      </c>
    </row>
    <row r="48" spans="1:48">
      <c r="A48" t="s">
        <v>1542</v>
      </c>
      <c r="B48" s="1631">
        <v>306812.79999999999</v>
      </c>
      <c r="C48" s="1631">
        <v>174949</v>
      </c>
      <c r="D48" s="1631">
        <v>172178.9</v>
      </c>
      <c r="E48" s="1631">
        <v>144062.9</v>
      </c>
      <c r="F48" s="1631">
        <v>18790.400000000001</v>
      </c>
      <c r="G48" s="1631">
        <v>42972.3</v>
      </c>
      <c r="H48">
        <v>886.7</v>
      </c>
      <c r="I48" s="1631">
        <v>52424.1</v>
      </c>
      <c r="J48" s="1631">
        <v>27461.200000000001</v>
      </c>
      <c r="K48">
        <v>290.60000000000002</v>
      </c>
      <c r="L48" s="1631">
        <v>-1178.2</v>
      </c>
      <c r="M48" s="1631">
        <v>23970.1</v>
      </c>
      <c r="N48" s="1631">
        <v>25148.3</v>
      </c>
      <c r="O48" s="1631">
        <v>-9783.4</v>
      </c>
      <c r="Q48" s="1631">
        <v>6021.1</v>
      </c>
      <c r="R48" s="1631">
        <v>312833.90000000002</v>
      </c>
      <c r="S48" s="1631">
        <v>1150.5</v>
      </c>
      <c r="T48" s="1631">
        <v>4968.6000000000004</v>
      </c>
      <c r="U48" s="1631">
        <v>3818.1</v>
      </c>
      <c r="V48" s="1631">
        <v>313984.40000000002</v>
      </c>
      <c r="X48" s="1631">
        <v>315409</v>
      </c>
      <c r="Y48" s="1631">
        <v>236241.6</v>
      </c>
      <c r="Z48" s="1631">
        <v>79449.899999999994</v>
      </c>
      <c r="AB48" s="1631">
        <v>87194.8</v>
      </c>
      <c r="AD48" s="1631">
        <v>305504.09999999998</v>
      </c>
    </row>
    <row r="49" spans="1:30">
      <c r="A49" t="s">
        <v>1543</v>
      </c>
      <c r="B49" s="1631">
        <v>323634.3</v>
      </c>
      <c r="C49" s="1631">
        <v>182529.4</v>
      </c>
      <c r="D49" s="1631">
        <v>179641.60000000001</v>
      </c>
      <c r="E49" s="1631">
        <v>150674.70000000001</v>
      </c>
      <c r="F49" s="1631">
        <v>19579.7</v>
      </c>
      <c r="G49" s="1631">
        <v>46272.4</v>
      </c>
      <c r="H49" s="1631">
        <v>1600.6</v>
      </c>
      <c r="I49" s="1631">
        <v>53291.7</v>
      </c>
      <c r="J49" s="1631">
        <v>28377.3</v>
      </c>
      <c r="K49">
        <v>223.5</v>
      </c>
      <c r="L49">
        <v>481.4</v>
      </c>
      <c r="M49" s="1631">
        <v>24576.799999999999</v>
      </c>
      <c r="N49" s="1631">
        <v>24095.4</v>
      </c>
      <c r="O49" s="1631">
        <v>-8721.7999999999993</v>
      </c>
      <c r="Q49" s="1631">
        <v>6519.7</v>
      </c>
      <c r="R49" s="1631">
        <v>330154</v>
      </c>
      <c r="S49" s="1631">
        <v>1653.8</v>
      </c>
      <c r="T49" s="1631">
        <v>5235.8</v>
      </c>
      <c r="U49" s="1631">
        <v>3582.1</v>
      </c>
      <c r="V49" s="1631">
        <v>331807.8</v>
      </c>
      <c r="X49" s="1631">
        <v>330361.40000000002</v>
      </c>
      <c r="Y49" s="1631">
        <v>249248.5</v>
      </c>
      <c r="Z49" s="1631">
        <v>81185</v>
      </c>
      <c r="AB49" s="1631">
        <v>92394.9</v>
      </c>
      <c r="AD49" s="1631">
        <v>321347.8</v>
      </c>
    </row>
    <row r="50" spans="1:30">
      <c r="A50" t="s">
        <v>1544</v>
      </c>
      <c r="B50" s="1631">
        <v>332491.40000000002</v>
      </c>
      <c r="C50" s="1631">
        <v>189086.1</v>
      </c>
      <c r="D50" s="1631">
        <v>186003.1</v>
      </c>
      <c r="E50" s="1631">
        <v>156244.5</v>
      </c>
      <c r="F50" s="1631">
        <v>21551.599999999999</v>
      </c>
      <c r="G50" s="1631">
        <v>49252.1</v>
      </c>
      <c r="H50">
        <v>470.5</v>
      </c>
      <c r="I50" s="1631">
        <v>55158.9</v>
      </c>
      <c r="J50" s="1631">
        <v>30232.9</v>
      </c>
      <c r="K50">
        <v>455.7</v>
      </c>
      <c r="L50" s="1631">
        <v>-2368</v>
      </c>
      <c r="M50" s="1631">
        <v>23558.400000000001</v>
      </c>
      <c r="N50" s="1631">
        <v>25926.400000000001</v>
      </c>
      <c r="O50" s="1631">
        <v>-11348.5</v>
      </c>
      <c r="Q50" s="1631">
        <v>13169.7</v>
      </c>
      <c r="R50" s="1631">
        <v>345661.1</v>
      </c>
      <c r="S50" s="1631">
        <v>1717.1</v>
      </c>
      <c r="T50" s="1631">
        <v>5309.8</v>
      </c>
      <c r="U50" s="1631">
        <v>3592.8</v>
      </c>
      <c r="V50" s="1631">
        <v>347378.2</v>
      </c>
      <c r="X50" s="1631">
        <v>344252.7</v>
      </c>
      <c r="Y50" s="1631">
        <v>259270.2</v>
      </c>
      <c r="Z50" s="1631">
        <v>85109.1</v>
      </c>
      <c r="AB50" s="1631">
        <v>98896.6</v>
      </c>
      <c r="AD50" s="1631">
        <v>331400.2</v>
      </c>
    </row>
    <row r="51" spans="1:30">
      <c r="A51" t="s">
        <v>1545</v>
      </c>
      <c r="B51" s="1631">
        <v>352839.6</v>
      </c>
      <c r="C51" s="1631">
        <v>198000</v>
      </c>
      <c r="D51" s="1631">
        <v>194908.5</v>
      </c>
      <c r="E51" s="1631">
        <v>164189.5</v>
      </c>
      <c r="F51" s="1631">
        <v>26831.1</v>
      </c>
      <c r="G51" s="1631">
        <v>53652.800000000003</v>
      </c>
      <c r="H51" s="1631">
        <v>1830.5</v>
      </c>
      <c r="I51" s="1631">
        <v>57221.7</v>
      </c>
      <c r="J51" s="1631">
        <v>33388.699999999997</v>
      </c>
      <c r="K51">
        <v>-100.7</v>
      </c>
      <c r="L51" s="1631">
        <v>-5382</v>
      </c>
      <c r="M51" s="1631">
        <v>23832.2</v>
      </c>
      <c r="N51" s="1631">
        <v>29214.2</v>
      </c>
      <c r="O51" s="1631">
        <v>-12602.4</v>
      </c>
      <c r="Q51" s="1631">
        <v>12893.7</v>
      </c>
      <c r="R51" s="1631">
        <v>365733.3</v>
      </c>
      <c r="S51" s="1631">
        <v>2688.5</v>
      </c>
      <c r="T51" s="1631">
        <v>7939.1</v>
      </c>
      <c r="U51" s="1631">
        <v>5250.6</v>
      </c>
      <c r="V51" s="1631">
        <v>368421.8</v>
      </c>
      <c r="X51" s="1631">
        <v>368828.4</v>
      </c>
      <c r="Y51" s="1631">
        <v>279072.90000000002</v>
      </c>
      <c r="Z51" s="1631">
        <v>89749.2</v>
      </c>
      <c r="AB51" s="1631">
        <v>110644.3</v>
      </c>
      <c r="AD51" s="1631">
        <v>350587.8</v>
      </c>
    </row>
    <row r="52" spans="1:30">
      <c r="A52" t="s">
        <v>1546</v>
      </c>
      <c r="B52" s="1631">
        <v>374744.2</v>
      </c>
      <c r="C52" s="1631">
        <v>208630.8</v>
      </c>
      <c r="D52" s="1631">
        <v>205382.39999999999</v>
      </c>
      <c r="E52" s="1631">
        <v>173617</v>
      </c>
      <c r="F52" s="1631">
        <v>28369.7</v>
      </c>
      <c r="G52" s="1631">
        <v>63985.3</v>
      </c>
      <c r="H52" s="1631">
        <v>1482.3</v>
      </c>
      <c r="I52" s="1631">
        <v>59171.3</v>
      </c>
      <c r="J52" s="1631">
        <v>33337.800000000003</v>
      </c>
      <c r="K52">
        <v>-608</v>
      </c>
      <c r="L52" s="1631">
        <v>-8869.7999999999993</v>
      </c>
      <c r="M52" s="1631">
        <v>25916.1</v>
      </c>
      <c r="N52" s="1631">
        <v>34785.9</v>
      </c>
      <c r="O52" s="1631">
        <v>-10755.2</v>
      </c>
      <c r="Q52" s="1631">
        <v>15423.5</v>
      </c>
      <c r="R52" s="1631">
        <v>390167.7</v>
      </c>
      <c r="S52" s="1631">
        <v>2789.8</v>
      </c>
      <c r="T52" s="1631">
        <v>10569.3</v>
      </c>
      <c r="U52" s="1631">
        <v>7779.6</v>
      </c>
      <c r="V52" s="1631">
        <v>392957.5</v>
      </c>
      <c r="X52" s="1631">
        <v>394285.6</v>
      </c>
      <c r="Y52" s="1631">
        <v>302564.7</v>
      </c>
      <c r="Z52" s="1631">
        <v>91258.2</v>
      </c>
      <c r="AB52" s="1631">
        <v>123661.1</v>
      </c>
      <c r="AD52" s="1631">
        <v>373194.2</v>
      </c>
    </row>
    <row r="53" spans="1:30">
      <c r="A53" t="s">
        <v>1547</v>
      </c>
      <c r="B53" s="1631">
        <v>389690.1</v>
      </c>
      <c r="C53" s="1631">
        <v>217153.4</v>
      </c>
      <c r="D53" s="1631">
        <v>213927.6</v>
      </c>
      <c r="E53" s="1631">
        <v>181144.5</v>
      </c>
      <c r="F53" s="1631">
        <v>27744.1</v>
      </c>
      <c r="G53" s="1631">
        <v>68889.600000000006</v>
      </c>
      <c r="H53" s="1631">
        <v>2063.3000000000002</v>
      </c>
      <c r="I53" s="1631">
        <v>60686.3</v>
      </c>
      <c r="J53" s="1631">
        <v>34607</v>
      </c>
      <c r="K53">
        <v>-243.9</v>
      </c>
      <c r="L53" s="1631">
        <v>-11816.4</v>
      </c>
      <c r="M53" s="1631">
        <v>28157.8</v>
      </c>
      <c r="N53" s="1631">
        <v>39974.199999999997</v>
      </c>
      <c r="O53" s="1631">
        <v>-9393.5</v>
      </c>
      <c r="Q53" s="1631">
        <v>16081.4</v>
      </c>
      <c r="R53" s="1631">
        <v>405771.6</v>
      </c>
      <c r="S53" s="1631">
        <v>3870.9</v>
      </c>
      <c r="T53" s="1631">
        <v>15641.3</v>
      </c>
      <c r="U53" s="1631">
        <v>11770.5</v>
      </c>
      <c r="V53" s="1631">
        <v>409642.4</v>
      </c>
      <c r="X53" s="1631">
        <v>411677</v>
      </c>
      <c r="Y53" s="1631">
        <v>316805.2</v>
      </c>
      <c r="Z53" s="1631">
        <v>94285.2</v>
      </c>
      <c r="AB53" s="1631">
        <v>129794.7</v>
      </c>
      <c r="AD53" s="1631">
        <v>387202.3</v>
      </c>
    </row>
    <row r="54" spans="1:30">
      <c r="A54" t="s">
        <v>1548</v>
      </c>
      <c r="B54" s="1631">
        <v>411707</v>
      </c>
      <c r="C54" s="1631">
        <v>228033</v>
      </c>
      <c r="D54" s="1631">
        <v>224657.6</v>
      </c>
      <c r="E54" s="1631">
        <v>190760.3</v>
      </c>
      <c r="F54" s="1631">
        <v>28164.799999999999</v>
      </c>
      <c r="G54" s="1631">
        <v>76601.100000000006</v>
      </c>
      <c r="H54" s="1631">
        <v>1242.7</v>
      </c>
      <c r="I54" s="1631">
        <v>63096.800000000003</v>
      </c>
      <c r="J54" s="1631">
        <v>35562.699999999997</v>
      </c>
      <c r="K54">
        <v>-89.2</v>
      </c>
      <c r="L54" s="1631">
        <v>-12043.3</v>
      </c>
      <c r="M54" s="1631">
        <v>30109.4</v>
      </c>
      <c r="N54" s="1631">
        <v>42152.7</v>
      </c>
      <c r="O54" s="1631">
        <v>-8861.6</v>
      </c>
      <c r="Q54" s="1631">
        <v>15211.3</v>
      </c>
      <c r="R54" s="1631">
        <v>426918.3</v>
      </c>
      <c r="S54" s="1631">
        <v>3145.5</v>
      </c>
      <c r="T54" s="1631">
        <v>17206.7</v>
      </c>
      <c r="U54" s="1631">
        <v>14061.2</v>
      </c>
      <c r="V54" s="1631">
        <v>430063.8</v>
      </c>
      <c r="X54" s="1631">
        <v>434285.5</v>
      </c>
      <c r="Y54" s="1631">
        <v>335790.3</v>
      </c>
      <c r="Z54" s="1631">
        <v>97743.5</v>
      </c>
      <c r="AB54" s="1631">
        <v>139615.6</v>
      </c>
      <c r="AD54" s="1631">
        <v>410031.7</v>
      </c>
    </row>
    <row r="55" spans="1:30">
      <c r="A55" t="s">
        <v>1549</v>
      </c>
      <c r="B55" s="1631">
        <v>421620.6</v>
      </c>
      <c r="C55" s="1631">
        <v>233445.3</v>
      </c>
      <c r="D55" s="1631">
        <v>229746.6</v>
      </c>
      <c r="E55" s="1631">
        <v>195006.9</v>
      </c>
      <c r="F55" s="1631">
        <v>25694.9</v>
      </c>
      <c r="G55" s="1631">
        <v>76927.100000000006</v>
      </c>
      <c r="H55" s="1631">
        <v>2281.6999999999998</v>
      </c>
      <c r="I55" s="1631">
        <v>65317.1</v>
      </c>
      <c r="J55" s="1631">
        <v>36975.1</v>
      </c>
      <c r="K55">
        <v>-398.4</v>
      </c>
      <c r="L55" s="1631">
        <v>-10198.5</v>
      </c>
      <c r="M55" s="1631">
        <v>31744.6</v>
      </c>
      <c r="N55" s="1631">
        <v>41943.1</v>
      </c>
      <c r="O55" s="1631">
        <v>-8423.6</v>
      </c>
      <c r="Q55" s="1631">
        <v>17236.7</v>
      </c>
      <c r="R55" s="1631">
        <v>438857.3</v>
      </c>
      <c r="S55" s="1631">
        <v>3091</v>
      </c>
      <c r="T55" s="1631">
        <v>17439.8</v>
      </c>
      <c r="U55" s="1631">
        <v>14348.8</v>
      </c>
      <c r="V55" s="1631">
        <v>441948.3</v>
      </c>
      <c r="X55" s="1631">
        <v>442208.8</v>
      </c>
      <c r="Y55" s="1631">
        <v>340443.6</v>
      </c>
      <c r="Z55" s="1631">
        <v>101121.60000000001</v>
      </c>
      <c r="AB55" s="1631">
        <v>139181.5</v>
      </c>
      <c r="AD55" s="1631">
        <v>418961.6</v>
      </c>
    </row>
    <row r="56" spans="1:30">
      <c r="A56" t="s">
        <v>1550</v>
      </c>
      <c r="B56" s="1631">
        <v>423870.1</v>
      </c>
      <c r="C56" s="1631">
        <v>236815</v>
      </c>
      <c r="D56" s="1631">
        <v>232712.4</v>
      </c>
      <c r="E56" s="1631">
        <v>197222.9</v>
      </c>
      <c r="F56" s="1631">
        <v>24834.1</v>
      </c>
      <c r="G56" s="1631">
        <v>71230.2</v>
      </c>
      <c r="H56">
        <v>-216.3</v>
      </c>
      <c r="I56" s="1631">
        <v>67185</v>
      </c>
      <c r="J56" s="1631">
        <v>42322.1</v>
      </c>
      <c r="K56">
        <v>11.7</v>
      </c>
      <c r="L56" s="1631">
        <v>-8205.2000000000007</v>
      </c>
      <c r="M56" s="1631">
        <v>33001.9</v>
      </c>
      <c r="N56" s="1631">
        <v>41207.1</v>
      </c>
      <c r="O56" s="1631">
        <v>-10106.5</v>
      </c>
      <c r="Q56" s="1631">
        <v>17486.099999999999</v>
      </c>
      <c r="R56" s="1631">
        <v>441356.1</v>
      </c>
      <c r="S56" s="1631">
        <v>4199.6000000000004</v>
      </c>
      <c r="T56" s="1631">
        <v>16413.400000000001</v>
      </c>
      <c r="U56" s="1631">
        <v>12213.8</v>
      </c>
      <c r="V56" s="1631">
        <v>445555.7</v>
      </c>
      <c r="X56" s="1631">
        <v>442244.5</v>
      </c>
      <c r="Y56" s="1631">
        <v>333514.3</v>
      </c>
      <c r="Z56" s="1631">
        <v>108567.2</v>
      </c>
      <c r="AB56" s="1631">
        <v>136872.70000000001</v>
      </c>
      <c r="AD56" s="1631">
        <v>423612.1</v>
      </c>
    </row>
    <row r="57" spans="1:30">
      <c r="A57" t="s">
        <v>1551</v>
      </c>
      <c r="B57" s="1631">
        <v>420074.5</v>
      </c>
      <c r="C57" s="1631">
        <v>240488</v>
      </c>
      <c r="D57" s="1631">
        <v>236245.8</v>
      </c>
      <c r="E57" s="1631">
        <v>199947.1</v>
      </c>
      <c r="F57" s="1631">
        <v>25419.200000000001</v>
      </c>
      <c r="G57" s="1631">
        <v>61030.400000000001</v>
      </c>
      <c r="H57">
        <v>-336.1</v>
      </c>
      <c r="I57" s="1631">
        <v>69320.100000000006</v>
      </c>
      <c r="J57" s="1631">
        <v>44765.3</v>
      </c>
      <c r="K57">
        <v>-389.6</v>
      </c>
      <c r="L57" s="1631">
        <v>-8473.5</v>
      </c>
      <c r="M57" s="1631">
        <v>32984.5</v>
      </c>
      <c r="N57" s="1631">
        <v>41458</v>
      </c>
      <c r="O57" s="1631">
        <v>-11749.3</v>
      </c>
      <c r="Q57" s="1631">
        <v>18398.5</v>
      </c>
      <c r="R57" s="1631">
        <v>438472.9</v>
      </c>
      <c r="S57" s="1631">
        <v>3776.8</v>
      </c>
      <c r="T57" s="1631">
        <v>14365.5</v>
      </c>
      <c r="U57" s="1631">
        <v>10588.6</v>
      </c>
      <c r="V57" s="1631">
        <v>442249.8</v>
      </c>
      <c r="X57" s="1631">
        <v>438422.3</v>
      </c>
      <c r="Y57" s="1631">
        <v>325752.7</v>
      </c>
      <c r="Z57" s="1631">
        <v>112812.5</v>
      </c>
      <c r="AB57" s="1631">
        <v>128272.2</v>
      </c>
      <c r="AD57" s="1631">
        <v>420089.59999999998</v>
      </c>
    </row>
    <row r="58" spans="1:30">
      <c r="A58" t="s">
        <v>568</v>
      </c>
      <c r="B58" s="1631">
        <v>426791.7</v>
      </c>
      <c r="C58" s="1631">
        <v>245579.3</v>
      </c>
      <c r="D58" s="1631">
        <v>241421.4</v>
      </c>
      <c r="E58" s="1631">
        <v>204310.3</v>
      </c>
      <c r="F58" s="1631">
        <v>26920.2</v>
      </c>
      <c r="G58" s="1631">
        <v>60788.2</v>
      </c>
      <c r="H58">
        <v>-512.4</v>
      </c>
      <c r="I58" s="1631">
        <v>72309.600000000006</v>
      </c>
      <c r="J58" s="1631">
        <v>43137.2</v>
      </c>
      <c r="K58">
        <v>721.2</v>
      </c>
      <c r="L58" s="1631">
        <v>-10606.3</v>
      </c>
      <c r="M58" s="1631">
        <v>34762.1</v>
      </c>
      <c r="N58" s="1631">
        <v>45368.4</v>
      </c>
      <c r="O58" s="1631">
        <v>-11545.4</v>
      </c>
      <c r="Q58" s="1631">
        <v>19152.400000000001</v>
      </c>
      <c r="R58" s="1631">
        <v>445944.1</v>
      </c>
      <c r="S58" s="1631">
        <v>3802.3</v>
      </c>
      <c r="T58" s="1631">
        <v>14738.4</v>
      </c>
      <c r="U58" s="1631">
        <v>10936.2</v>
      </c>
      <c r="V58" s="1631">
        <v>449746.3</v>
      </c>
      <c r="X58" s="1631">
        <v>446311.2</v>
      </c>
      <c r="Y58" s="1631">
        <v>331536.09999999998</v>
      </c>
      <c r="Z58" s="1631">
        <v>114933.2</v>
      </c>
      <c r="AB58" s="1631">
        <v>127861.1</v>
      </c>
      <c r="AD58" s="1631">
        <v>426432.7</v>
      </c>
    </row>
  </sheetData>
  <phoneticPr fontId="2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E51"/>
  <sheetViews>
    <sheetView workbookViewId="0">
      <selection activeCell="X24" sqref="A22:X24"/>
    </sheetView>
  </sheetViews>
  <sheetFormatPr defaultRowHeight="17.25"/>
  <cols>
    <col min="1" max="1" width="4.875" style="328" customWidth="1"/>
    <col min="2" max="2" width="2.625" style="328" customWidth="1"/>
    <col min="3" max="3" width="19.625" style="328" customWidth="1"/>
    <col min="4" max="13" width="10.75" style="328" customWidth="1"/>
    <col min="14" max="14" width="10.75" style="87" customWidth="1"/>
    <col min="15" max="15" width="11" style="328" customWidth="1"/>
    <col min="16" max="16" width="2.625" style="328" customWidth="1"/>
    <col min="17" max="17" width="19.625" style="328" customWidth="1"/>
    <col min="18" max="18" width="12" style="328" customWidth="1"/>
    <col min="19" max="29" width="11.625" style="328" customWidth="1"/>
    <col min="30" max="30" width="11.625" style="88" customWidth="1"/>
    <col min="31" max="31" width="11.625" style="87" customWidth="1"/>
    <col min="32" max="16384" width="9" style="87"/>
  </cols>
  <sheetData>
    <row r="1" spans="1:31" ht="14.25">
      <c r="A1" s="428" t="s">
        <v>669</v>
      </c>
      <c r="B1" s="318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678"/>
      <c r="O1" s="322" t="s">
        <v>670</v>
      </c>
      <c r="P1" s="323"/>
      <c r="Q1" s="321"/>
      <c r="R1" s="319"/>
      <c r="S1" s="320"/>
      <c r="T1" s="321"/>
      <c r="U1" s="321"/>
      <c r="V1" s="321"/>
      <c r="W1" s="321"/>
      <c r="X1" s="321"/>
      <c r="Y1" s="319"/>
      <c r="Z1" s="319"/>
      <c r="AA1" s="319"/>
      <c r="AB1" s="319"/>
      <c r="AC1" s="319"/>
    </row>
    <row r="2" spans="1:31" ht="18" thickBot="1">
      <c r="A2" s="324"/>
      <c r="B2" s="323"/>
      <c r="C2" s="323"/>
      <c r="D2" s="310" t="s">
        <v>1</v>
      </c>
      <c r="E2" s="310" t="s">
        <v>1</v>
      </c>
      <c r="F2" s="310" t="s">
        <v>1</v>
      </c>
      <c r="G2" s="310" t="s">
        <v>1</v>
      </c>
      <c r="H2" s="310" t="s">
        <v>1</v>
      </c>
      <c r="I2" s="310" t="s">
        <v>1</v>
      </c>
      <c r="J2" s="310" t="s">
        <v>1</v>
      </c>
      <c r="K2" s="310" t="s">
        <v>1</v>
      </c>
      <c r="L2" s="310" t="s">
        <v>1</v>
      </c>
      <c r="M2" s="310" t="s">
        <v>1</v>
      </c>
      <c r="N2" s="310" t="s">
        <v>1</v>
      </c>
      <c r="O2" s="324"/>
      <c r="P2" s="323"/>
      <c r="Q2" s="323"/>
      <c r="R2" s="323"/>
      <c r="S2" s="325"/>
      <c r="U2" s="326" t="s">
        <v>36</v>
      </c>
      <c r="V2" s="327"/>
      <c r="W2" s="327"/>
      <c r="X2" s="327"/>
      <c r="AA2" s="327"/>
      <c r="AC2" s="327"/>
      <c r="AD2" s="326" t="s">
        <v>36</v>
      </c>
    </row>
    <row r="3" spans="1:31" ht="15.75" customHeight="1">
      <c r="A3" s="391"/>
      <c r="B3" s="392"/>
      <c r="C3" s="400"/>
      <c r="D3" s="3929" t="s">
        <v>671</v>
      </c>
      <c r="E3" s="3930"/>
      <c r="F3" s="3930"/>
      <c r="G3" s="3930"/>
      <c r="H3" s="3930"/>
      <c r="I3" s="3930"/>
      <c r="J3" s="3930"/>
      <c r="K3" s="3930"/>
      <c r="L3" s="3930"/>
      <c r="M3" s="3930"/>
      <c r="N3" s="3931"/>
      <c r="O3" s="391"/>
      <c r="P3" s="392"/>
      <c r="Q3" s="400"/>
      <c r="R3" s="3929" t="s">
        <v>250</v>
      </c>
      <c r="S3" s="3930"/>
      <c r="T3" s="3930"/>
      <c r="U3" s="3930"/>
      <c r="V3" s="3930"/>
      <c r="W3" s="3930"/>
      <c r="X3" s="3930"/>
      <c r="Y3" s="3930"/>
      <c r="Z3" s="3930"/>
      <c r="AA3" s="3930"/>
      <c r="AB3" s="3930"/>
      <c r="AC3" s="3930"/>
      <c r="AD3" s="3930"/>
      <c r="AE3" s="3931"/>
    </row>
    <row r="4" spans="1:31" ht="13.5">
      <c r="A4" s="3892" t="s">
        <v>186</v>
      </c>
      <c r="B4" s="3893"/>
      <c r="C4" s="3928"/>
      <c r="D4" s="314" t="s">
        <v>9</v>
      </c>
      <c r="E4" s="358" t="s">
        <v>10</v>
      </c>
      <c r="F4" s="314" t="s">
        <v>11</v>
      </c>
      <c r="G4" s="358" t="s">
        <v>12</v>
      </c>
      <c r="H4" s="314" t="s">
        <v>13</v>
      </c>
      <c r="I4" s="358" t="s">
        <v>14</v>
      </c>
      <c r="J4" s="314" t="s">
        <v>15</v>
      </c>
      <c r="K4" s="358" t="s">
        <v>16</v>
      </c>
      <c r="L4" s="314" t="s">
        <v>17</v>
      </c>
      <c r="M4" s="358" t="s">
        <v>18</v>
      </c>
      <c r="N4" s="359" t="s">
        <v>19</v>
      </c>
      <c r="O4" s="411" t="s">
        <v>186</v>
      </c>
      <c r="P4" s="329"/>
      <c r="Q4" s="412"/>
      <c r="R4" s="298" t="s">
        <v>370</v>
      </c>
      <c r="S4" s="297" t="s">
        <v>371</v>
      </c>
      <c r="T4" s="360" t="s">
        <v>372</v>
      </c>
      <c r="U4" s="298" t="s">
        <v>373</v>
      </c>
      <c r="V4" s="297" t="s">
        <v>374</v>
      </c>
      <c r="W4" s="360" t="s">
        <v>375</v>
      </c>
      <c r="X4" s="297" t="s">
        <v>376</v>
      </c>
      <c r="Y4" s="360" t="s">
        <v>377</v>
      </c>
      <c r="Z4" s="297" t="s">
        <v>378</v>
      </c>
      <c r="AA4" s="360" t="s">
        <v>379</v>
      </c>
      <c r="AB4" s="360" t="s">
        <v>380</v>
      </c>
      <c r="AC4" s="297" t="s">
        <v>381</v>
      </c>
      <c r="AD4" s="433" t="s">
        <v>401</v>
      </c>
      <c r="AE4" s="679" t="s">
        <v>410</v>
      </c>
    </row>
    <row r="5" spans="1:31" ht="14.25" thickBot="1">
      <c r="A5" s="408"/>
      <c r="B5" s="409"/>
      <c r="C5" s="410"/>
      <c r="D5" s="376"/>
      <c r="E5" s="377"/>
      <c r="F5" s="376"/>
      <c r="G5" s="377"/>
      <c r="H5" s="376"/>
      <c r="I5" s="377"/>
      <c r="J5" s="376"/>
      <c r="K5" s="377"/>
      <c r="L5" s="376"/>
      <c r="M5" s="377"/>
      <c r="N5" s="378"/>
      <c r="O5" s="408"/>
      <c r="P5" s="409"/>
      <c r="Q5" s="410"/>
      <c r="R5" s="379"/>
      <c r="S5" s="380"/>
      <c r="T5" s="381"/>
      <c r="U5" s="379"/>
      <c r="V5" s="380"/>
      <c r="W5" s="381"/>
      <c r="X5" s="380"/>
      <c r="Y5" s="381"/>
      <c r="Z5" s="380"/>
      <c r="AA5" s="381"/>
      <c r="AB5" s="381"/>
      <c r="AC5" s="380"/>
      <c r="AD5" s="434"/>
      <c r="AE5" s="680"/>
    </row>
    <row r="6" spans="1:31" ht="13.5">
      <c r="A6" s="341" t="s">
        <v>188</v>
      </c>
      <c r="B6" s="330"/>
      <c r="C6" s="401"/>
      <c r="D6" s="331">
        <v>17396337</v>
      </c>
      <c r="E6" s="331">
        <v>18406427</v>
      </c>
      <c r="F6" s="331">
        <v>18562302</v>
      </c>
      <c r="G6" s="331">
        <v>19117491</v>
      </c>
      <c r="H6" s="331">
        <v>18687193</v>
      </c>
      <c r="I6" s="331">
        <v>19875039</v>
      </c>
      <c r="J6" s="331">
        <v>20596806</v>
      </c>
      <c r="K6" s="331">
        <v>20165741</v>
      </c>
      <c r="L6" s="331">
        <v>19279999</v>
      </c>
      <c r="M6" s="331">
        <v>18637785</v>
      </c>
      <c r="N6" s="331">
        <v>18719375</v>
      </c>
      <c r="O6" s="341" t="s">
        <v>188</v>
      </c>
      <c r="P6" s="330"/>
      <c r="Q6" s="401"/>
      <c r="R6" s="332">
        <v>17739952.379623659</v>
      </c>
      <c r="S6" s="332">
        <v>17355666.871521641</v>
      </c>
      <c r="T6" s="332">
        <v>17209682.395148173</v>
      </c>
      <c r="U6" s="435">
        <v>17407025.358327758</v>
      </c>
      <c r="V6" s="332">
        <v>17406565.294520162</v>
      </c>
      <c r="W6" s="332">
        <v>17843108.244923778</v>
      </c>
      <c r="X6" s="332">
        <v>17611070.378925167</v>
      </c>
      <c r="Y6" s="332">
        <v>17165233.484047193</v>
      </c>
      <c r="Z6" s="332">
        <v>16295651.945415024</v>
      </c>
      <c r="AA6" s="332">
        <v>17200495.530723631</v>
      </c>
      <c r="AB6" s="332">
        <v>16724148.609850362</v>
      </c>
      <c r="AC6" s="332">
        <v>16690933.262882486</v>
      </c>
      <c r="AD6" s="332">
        <v>17013452.605265465</v>
      </c>
      <c r="AE6" s="681">
        <v>17552579.349921212</v>
      </c>
    </row>
    <row r="7" spans="1:31" ht="13.5">
      <c r="A7" s="341" t="s">
        <v>189</v>
      </c>
      <c r="B7" s="334" t="s">
        <v>190</v>
      </c>
      <c r="C7" s="401"/>
      <c r="D7" s="331">
        <v>132028</v>
      </c>
      <c r="E7" s="331">
        <v>130373</v>
      </c>
      <c r="F7" s="331">
        <v>117854</v>
      </c>
      <c r="G7" s="331">
        <v>126091</v>
      </c>
      <c r="H7" s="331">
        <v>133341</v>
      </c>
      <c r="I7" s="331">
        <v>122279</v>
      </c>
      <c r="J7" s="331">
        <v>115228</v>
      </c>
      <c r="K7" s="331">
        <v>104064</v>
      </c>
      <c r="L7" s="331">
        <v>103921</v>
      </c>
      <c r="M7" s="331">
        <v>97837</v>
      </c>
      <c r="N7" s="331">
        <v>86012</v>
      </c>
      <c r="O7" s="341" t="s">
        <v>189</v>
      </c>
      <c r="P7" s="334" t="s">
        <v>190</v>
      </c>
      <c r="Q7" s="401"/>
      <c r="R7" s="335">
        <v>81382.958910227782</v>
      </c>
      <c r="S7" s="335">
        <v>84282.860652076837</v>
      </c>
      <c r="T7" s="335">
        <v>81044.358642250998</v>
      </c>
      <c r="U7" s="436">
        <v>69531</v>
      </c>
      <c r="V7" s="335">
        <v>76861</v>
      </c>
      <c r="W7" s="335">
        <v>70876</v>
      </c>
      <c r="X7" s="335">
        <v>69656</v>
      </c>
      <c r="Y7" s="335">
        <v>71509</v>
      </c>
      <c r="Z7" s="335">
        <v>71522</v>
      </c>
      <c r="AA7" s="335">
        <v>75786</v>
      </c>
      <c r="AB7" s="335">
        <v>83079</v>
      </c>
      <c r="AC7" s="335">
        <v>80367</v>
      </c>
      <c r="AD7" s="335">
        <v>78920</v>
      </c>
      <c r="AE7" s="682">
        <v>73964</v>
      </c>
    </row>
    <row r="8" spans="1:31" ht="13.5">
      <c r="A8" s="341" t="s">
        <v>672</v>
      </c>
      <c r="B8" s="334" t="s">
        <v>191</v>
      </c>
      <c r="C8" s="401"/>
      <c r="D8" s="331">
        <v>3006</v>
      </c>
      <c r="E8" s="331">
        <v>2984</v>
      </c>
      <c r="F8" s="331">
        <v>3239</v>
      </c>
      <c r="G8" s="331">
        <v>3218</v>
      </c>
      <c r="H8" s="331">
        <v>3258</v>
      </c>
      <c r="I8" s="331">
        <v>3224</v>
      </c>
      <c r="J8" s="331">
        <v>4002</v>
      </c>
      <c r="K8" s="331">
        <v>3304</v>
      </c>
      <c r="L8" s="331">
        <v>3505</v>
      </c>
      <c r="M8" s="331">
        <v>2736</v>
      </c>
      <c r="N8" s="331">
        <v>3955</v>
      </c>
      <c r="O8" s="341" t="s">
        <v>673</v>
      </c>
      <c r="P8" s="334" t="s">
        <v>191</v>
      </c>
      <c r="Q8" s="401"/>
      <c r="R8" s="335">
        <v>3632</v>
      </c>
      <c r="S8" s="335">
        <v>5670</v>
      </c>
      <c r="T8" s="335">
        <v>5957</v>
      </c>
      <c r="U8" s="436">
        <v>6030</v>
      </c>
      <c r="V8" s="335">
        <v>6033</v>
      </c>
      <c r="W8" s="335">
        <v>5715</v>
      </c>
      <c r="X8" s="335">
        <v>5416</v>
      </c>
      <c r="Y8" s="335">
        <v>5038</v>
      </c>
      <c r="Z8" s="335">
        <v>4383</v>
      </c>
      <c r="AA8" s="335">
        <v>4265</v>
      </c>
      <c r="AB8" s="335">
        <v>3860</v>
      </c>
      <c r="AC8" s="335">
        <v>3691</v>
      </c>
      <c r="AD8" s="335">
        <v>3871</v>
      </c>
      <c r="AE8" s="682">
        <v>4037</v>
      </c>
    </row>
    <row r="9" spans="1:31" ht="13.5">
      <c r="A9" s="341" t="s">
        <v>192</v>
      </c>
      <c r="B9" s="334" t="s">
        <v>193</v>
      </c>
      <c r="C9" s="401"/>
      <c r="D9" s="331">
        <v>38427</v>
      </c>
      <c r="E9" s="331">
        <v>42945</v>
      </c>
      <c r="F9" s="331">
        <v>38835</v>
      </c>
      <c r="G9" s="331">
        <v>38530</v>
      </c>
      <c r="H9" s="331">
        <v>35536</v>
      </c>
      <c r="I9" s="331">
        <v>32851</v>
      </c>
      <c r="J9" s="331">
        <v>35624</v>
      </c>
      <c r="K9" s="331">
        <v>32372</v>
      </c>
      <c r="L9" s="331">
        <v>31672</v>
      </c>
      <c r="M9" s="331">
        <v>31541</v>
      </c>
      <c r="N9" s="331">
        <v>29958</v>
      </c>
      <c r="O9" s="341" t="s">
        <v>192</v>
      </c>
      <c r="P9" s="334" t="s">
        <v>193</v>
      </c>
      <c r="Q9" s="401"/>
      <c r="R9" s="335">
        <v>30021</v>
      </c>
      <c r="S9" s="335">
        <v>30092</v>
      </c>
      <c r="T9" s="335">
        <v>26905</v>
      </c>
      <c r="U9" s="436">
        <v>23620</v>
      </c>
      <c r="V9" s="335">
        <v>25080</v>
      </c>
      <c r="W9" s="335">
        <v>20915</v>
      </c>
      <c r="X9" s="335">
        <v>23742</v>
      </c>
      <c r="Y9" s="335">
        <v>19599</v>
      </c>
      <c r="Z9" s="335">
        <v>21502</v>
      </c>
      <c r="AA9" s="335">
        <v>20490</v>
      </c>
      <c r="AB9" s="335">
        <v>18083</v>
      </c>
      <c r="AC9" s="335">
        <v>23578</v>
      </c>
      <c r="AD9" s="335">
        <v>18160</v>
      </c>
      <c r="AE9" s="682">
        <v>19367</v>
      </c>
    </row>
    <row r="10" spans="1:31" ht="13.5">
      <c r="A10" s="342"/>
      <c r="B10" s="336" t="s">
        <v>674</v>
      </c>
      <c r="C10" s="402"/>
      <c r="D10" s="331">
        <v>173461</v>
      </c>
      <c r="E10" s="331">
        <v>176302</v>
      </c>
      <c r="F10" s="331">
        <v>159928</v>
      </c>
      <c r="G10" s="331">
        <v>167839</v>
      </c>
      <c r="H10" s="331">
        <v>172135</v>
      </c>
      <c r="I10" s="331">
        <v>158354</v>
      </c>
      <c r="J10" s="331">
        <v>154854</v>
      </c>
      <c r="K10" s="331">
        <v>139740</v>
      </c>
      <c r="L10" s="331">
        <v>139098</v>
      </c>
      <c r="M10" s="331">
        <v>132114</v>
      </c>
      <c r="N10" s="331">
        <v>119925</v>
      </c>
      <c r="O10" s="342"/>
      <c r="P10" s="338" t="s">
        <v>675</v>
      </c>
      <c r="Q10" s="402"/>
      <c r="R10" s="337">
        <v>115035.95891022778</v>
      </c>
      <c r="S10" s="337">
        <v>120044.86065207684</v>
      </c>
      <c r="T10" s="337">
        <v>113906.358642251</v>
      </c>
      <c r="U10" s="437">
        <v>99181</v>
      </c>
      <c r="V10" s="337">
        <v>107974</v>
      </c>
      <c r="W10" s="337">
        <v>97506</v>
      </c>
      <c r="X10" s="337">
        <v>98814</v>
      </c>
      <c r="Y10" s="337">
        <v>96146</v>
      </c>
      <c r="Z10" s="337">
        <v>97407</v>
      </c>
      <c r="AA10" s="337">
        <v>100541</v>
      </c>
      <c r="AB10" s="337">
        <v>105022</v>
      </c>
      <c r="AC10" s="337">
        <v>107636</v>
      </c>
      <c r="AD10" s="337">
        <v>100951</v>
      </c>
      <c r="AE10" s="683">
        <v>97368</v>
      </c>
    </row>
    <row r="11" spans="1:31" ht="13.5">
      <c r="A11" s="341" t="s">
        <v>194</v>
      </c>
      <c r="B11" s="334" t="s">
        <v>195</v>
      </c>
      <c r="C11" s="401"/>
      <c r="D11" s="331">
        <v>92864</v>
      </c>
      <c r="E11" s="331">
        <v>79867</v>
      </c>
      <c r="F11" s="331">
        <v>71023</v>
      </c>
      <c r="G11" s="331">
        <v>78699</v>
      </c>
      <c r="H11" s="331">
        <v>72807</v>
      </c>
      <c r="I11" s="331">
        <v>65613</v>
      </c>
      <c r="J11" s="331">
        <v>72888</v>
      </c>
      <c r="K11" s="331">
        <v>51919</v>
      </c>
      <c r="L11" s="331">
        <v>55567</v>
      </c>
      <c r="M11" s="331">
        <v>44305</v>
      </c>
      <c r="N11" s="331">
        <v>124157</v>
      </c>
      <c r="O11" s="341" t="s">
        <v>194</v>
      </c>
      <c r="P11" s="334" t="s">
        <v>195</v>
      </c>
      <c r="Q11" s="401"/>
      <c r="R11" s="335">
        <v>141794</v>
      </c>
      <c r="S11" s="335">
        <v>79446.417827078913</v>
      </c>
      <c r="T11" s="335">
        <v>57342.705730843532</v>
      </c>
      <c r="U11" s="436">
        <v>41550.747409510295</v>
      </c>
      <c r="V11" s="335">
        <v>31741.246504401865</v>
      </c>
      <c r="W11" s="335">
        <v>22400.174188826542</v>
      </c>
      <c r="X11" s="335">
        <v>20499</v>
      </c>
      <c r="Y11" s="335">
        <v>12283</v>
      </c>
      <c r="Z11" s="335">
        <v>6120</v>
      </c>
      <c r="AA11" s="335">
        <v>7802</v>
      </c>
      <c r="AB11" s="335">
        <v>7692</v>
      </c>
      <c r="AC11" s="335">
        <v>6718.5878679750222</v>
      </c>
      <c r="AD11" s="335">
        <v>7948.1561106155223</v>
      </c>
      <c r="AE11" s="682">
        <v>8318.6101694915251</v>
      </c>
    </row>
    <row r="12" spans="1:31" ht="13.5">
      <c r="A12" s="341" t="s">
        <v>196</v>
      </c>
      <c r="B12" s="334" t="s">
        <v>197</v>
      </c>
      <c r="C12" s="401"/>
      <c r="D12" s="331">
        <v>5736979</v>
      </c>
      <c r="E12" s="331">
        <v>6052658</v>
      </c>
      <c r="F12" s="331">
        <v>5766191</v>
      </c>
      <c r="G12" s="331">
        <v>5657518</v>
      </c>
      <c r="H12" s="331">
        <v>5386749</v>
      </c>
      <c r="I12" s="331">
        <v>5732066</v>
      </c>
      <c r="J12" s="331">
        <v>5690814</v>
      </c>
      <c r="K12" s="331">
        <v>5616140</v>
      </c>
      <c r="L12" s="331">
        <v>5370649</v>
      </c>
      <c r="M12" s="331">
        <v>5129192</v>
      </c>
      <c r="N12" s="331">
        <v>5200382</v>
      </c>
      <c r="O12" s="341" t="s">
        <v>196</v>
      </c>
      <c r="P12" s="334" t="s">
        <v>197</v>
      </c>
      <c r="Q12" s="401"/>
      <c r="R12" s="332">
        <v>4612995</v>
      </c>
      <c r="S12" s="332">
        <v>4554185.4726160001</v>
      </c>
      <c r="T12" s="332">
        <v>4437155.2274799999</v>
      </c>
      <c r="U12" s="435">
        <v>4636215.2328740004</v>
      </c>
      <c r="V12" s="332">
        <v>4686959</v>
      </c>
      <c r="W12" s="332">
        <v>4956642</v>
      </c>
      <c r="X12" s="332">
        <v>4655076</v>
      </c>
      <c r="Y12" s="332">
        <v>4505316</v>
      </c>
      <c r="Z12" s="332">
        <v>3721742</v>
      </c>
      <c r="AA12" s="332">
        <v>4201286</v>
      </c>
      <c r="AB12" s="332">
        <v>4047163</v>
      </c>
      <c r="AC12" s="332">
        <v>3951096</v>
      </c>
      <c r="AD12" s="332">
        <v>4277260</v>
      </c>
      <c r="AE12" s="681">
        <v>4411419</v>
      </c>
    </row>
    <row r="13" spans="1:31" ht="13.5">
      <c r="A13" s="339" t="s">
        <v>198</v>
      </c>
      <c r="B13" s="331"/>
      <c r="C13" s="401"/>
      <c r="D13" s="331">
        <v>920541</v>
      </c>
      <c r="E13" s="331">
        <v>969330</v>
      </c>
      <c r="F13" s="331">
        <v>929533</v>
      </c>
      <c r="G13" s="331">
        <v>928699</v>
      </c>
      <c r="H13" s="331">
        <v>797345</v>
      </c>
      <c r="I13" s="331">
        <v>935339</v>
      </c>
      <c r="J13" s="331">
        <v>818593</v>
      </c>
      <c r="K13" s="331">
        <v>873273</v>
      </c>
      <c r="L13" s="331">
        <v>921195</v>
      </c>
      <c r="M13" s="331">
        <v>884029</v>
      </c>
      <c r="N13" s="331">
        <v>882526</v>
      </c>
      <c r="O13" s="339" t="s">
        <v>198</v>
      </c>
      <c r="P13" s="331"/>
      <c r="Q13" s="401"/>
      <c r="R13" s="332">
        <v>833601</v>
      </c>
      <c r="S13" s="332">
        <v>825436</v>
      </c>
      <c r="T13" s="332">
        <v>818862</v>
      </c>
      <c r="U13" s="435">
        <v>797212</v>
      </c>
      <c r="V13" s="332">
        <v>773602</v>
      </c>
      <c r="W13" s="332">
        <v>774455</v>
      </c>
      <c r="X13" s="332">
        <v>735638</v>
      </c>
      <c r="Y13" s="332">
        <v>753542</v>
      </c>
      <c r="Z13" s="332">
        <v>718745</v>
      </c>
      <c r="AA13" s="332">
        <v>726615</v>
      </c>
      <c r="AB13" s="332">
        <v>707498</v>
      </c>
      <c r="AC13" s="332">
        <v>738930</v>
      </c>
      <c r="AD13" s="332">
        <v>813397</v>
      </c>
      <c r="AE13" s="681">
        <v>788415</v>
      </c>
    </row>
    <row r="14" spans="1:31" ht="13.5">
      <c r="A14" s="339" t="s">
        <v>199</v>
      </c>
      <c r="B14" s="331"/>
      <c r="C14" s="401"/>
      <c r="D14" s="331">
        <v>108374</v>
      </c>
      <c r="E14" s="331">
        <v>116227</v>
      </c>
      <c r="F14" s="331">
        <v>111831</v>
      </c>
      <c r="G14" s="331">
        <v>94040</v>
      </c>
      <c r="H14" s="331">
        <v>44979</v>
      </c>
      <c r="I14" s="331">
        <v>48257</v>
      </c>
      <c r="J14" s="331">
        <v>47201</v>
      </c>
      <c r="K14" s="331">
        <v>51476</v>
      </c>
      <c r="L14" s="331">
        <v>40743</v>
      </c>
      <c r="M14" s="331">
        <v>36526</v>
      </c>
      <c r="N14" s="331">
        <v>37260</v>
      </c>
      <c r="O14" s="339" t="s">
        <v>199</v>
      </c>
      <c r="P14" s="331"/>
      <c r="Q14" s="401"/>
      <c r="R14" s="332">
        <v>40630</v>
      </c>
      <c r="S14" s="332">
        <v>38121</v>
      </c>
      <c r="T14" s="332">
        <v>36264</v>
      </c>
      <c r="U14" s="435">
        <v>32558</v>
      </c>
      <c r="V14" s="332">
        <v>26429</v>
      </c>
      <c r="W14" s="332">
        <v>27579</v>
      </c>
      <c r="X14" s="332">
        <v>23886</v>
      </c>
      <c r="Y14" s="332">
        <v>23554</v>
      </c>
      <c r="Z14" s="332">
        <v>20414</v>
      </c>
      <c r="AA14" s="332">
        <v>14639</v>
      </c>
      <c r="AB14" s="332">
        <v>18192</v>
      </c>
      <c r="AC14" s="332">
        <v>14070</v>
      </c>
      <c r="AD14" s="332">
        <v>17119</v>
      </c>
      <c r="AE14" s="681">
        <v>21545</v>
      </c>
    </row>
    <row r="15" spans="1:31" ht="13.5">
      <c r="A15" s="339" t="s">
        <v>200</v>
      </c>
      <c r="B15" s="331"/>
      <c r="C15" s="401"/>
      <c r="D15" s="331">
        <v>203037</v>
      </c>
      <c r="E15" s="331">
        <v>180916</v>
      </c>
      <c r="F15" s="331">
        <v>179346</v>
      </c>
      <c r="G15" s="331">
        <v>182833</v>
      </c>
      <c r="H15" s="331">
        <v>181481</v>
      </c>
      <c r="I15" s="331">
        <v>180800</v>
      </c>
      <c r="J15" s="331">
        <v>159828</v>
      </c>
      <c r="K15" s="331">
        <v>136094</v>
      </c>
      <c r="L15" s="331">
        <v>133844</v>
      </c>
      <c r="M15" s="331">
        <v>118359</v>
      </c>
      <c r="N15" s="331">
        <v>144487</v>
      </c>
      <c r="O15" s="339" t="s">
        <v>200</v>
      </c>
      <c r="P15" s="331"/>
      <c r="Q15" s="401"/>
      <c r="R15" s="332">
        <v>136573</v>
      </c>
      <c r="S15" s="332">
        <v>138028</v>
      </c>
      <c r="T15" s="332">
        <v>134195</v>
      </c>
      <c r="U15" s="435">
        <v>146246</v>
      </c>
      <c r="V15" s="332">
        <v>119119</v>
      </c>
      <c r="W15" s="332">
        <v>109317</v>
      </c>
      <c r="X15" s="332">
        <v>96016</v>
      </c>
      <c r="Y15" s="332">
        <v>78693</v>
      </c>
      <c r="Z15" s="332">
        <v>86441</v>
      </c>
      <c r="AA15" s="332">
        <v>83465</v>
      </c>
      <c r="AB15" s="332">
        <v>83346</v>
      </c>
      <c r="AC15" s="332">
        <v>65371</v>
      </c>
      <c r="AD15" s="332">
        <v>80900</v>
      </c>
      <c r="AE15" s="681">
        <v>79927</v>
      </c>
    </row>
    <row r="16" spans="1:31" ht="13.5">
      <c r="A16" s="339" t="s">
        <v>201</v>
      </c>
      <c r="B16" s="331"/>
      <c r="C16" s="401"/>
      <c r="D16" s="331">
        <v>514210</v>
      </c>
      <c r="E16" s="331">
        <v>532153</v>
      </c>
      <c r="F16" s="331">
        <v>528449</v>
      </c>
      <c r="G16" s="331">
        <v>510647</v>
      </c>
      <c r="H16" s="331">
        <v>519729</v>
      </c>
      <c r="I16" s="331">
        <v>566022</v>
      </c>
      <c r="J16" s="331">
        <v>534562</v>
      </c>
      <c r="K16" s="331">
        <v>491427</v>
      </c>
      <c r="L16" s="331">
        <v>468308</v>
      </c>
      <c r="M16" s="331">
        <v>451840</v>
      </c>
      <c r="N16" s="331">
        <v>439820</v>
      </c>
      <c r="O16" s="339" t="s">
        <v>201</v>
      </c>
      <c r="P16" s="331"/>
      <c r="Q16" s="401"/>
      <c r="R16" s="332">
        <v>405686</v>
      </c>
      <c r="S16" s="332">
        <v>406612</v>
      </c>
      <c r="T16" s="332">
        <v>430883</v>
      </c>
      <c r="U16" s="435">
        <v>387468</v>
      </c>
      <c r="V16" s="332">
        <v>370010</v>
      </c>
      <c r="W16" s="332">
        <v>370133</v>
      </c>
      <c r="X16" s="332">
        <v>338412</v>
      </c>
      <c r="Y16" s="332">
        <v>279707</v>
      </c>
      <c r="Z16" s="332">
        <v>316255</v>
      </c>
      <c r="AA16" s="332">
        <v>427764</v>
      </c>
      <c r="AB16" s="332">
        <v>374397</v>
      </c>
      <c r="AC16" s="332">
        <v>422004</v>
      </c>
      <c r="AD16" s="332">
        <v>439074</v>
      </c>
      <c r="AE16" s="681">
        <v>393736</v>
      </c>
    </row>
    <row r="17" spans="1:31" ht="13.5">
      <c r="A17" s="339" t="s">
        <v>202</v>
      </c>
      <c r="B17" s="331"/>
      <c r="C17" s="401"/>
      <c r="D17" s="331">
        <v>89428</v>
      </c>
      <c r="E17" s="331">
        <v>132320</v>
      </c>
      <c r="F17" s="331">
        <v>137280</v>
      </c>
      <c r="G17" s="331">
        <v>149817</v>
      </c>
      <c r="H17" s="331">
        <v>147524</v>
      </c>
      <c r="I17" s="331">
        <v>122938</v>
      </c>
      <c r="J17" s="331">
        <v>142964</v>
      </c>
      <c r="K17" s="331">
        <v>130025</v>
      </c>
      <c r="L17" s="331">
        <v>118866</v>
      </c>
      <c r="M17" s="331">
        <v>102962</v>
      </c>
      <c r="N17" s="331">
        <v>117431</v>
      </c>
      <c r="O17" s="339" t="s">
        <v>202</v>
      </c>
      <c r="P17" s="331"/>
      <c r="Q17" s="401"/>
      <c r="R17" s="332">
        <v>100620</v>
      </c>
      <c r="S17" s="332">
        <v>117585</v>
      </c>
      <c r="T17" s="332">
        <v>11981</v>
      </c>
      <c r="U17" s="435">
        <v>29924</v>
      </c>
      <c r="V17" s="332">
        <v>18094</v>
      </c>
      <c r="W17" s="332">
        <v>18881</v>
      </c>
      <c r="X17" s="332">
        <v>18224</v>
      </c>
      <c r="Y17" s="332">
        <v>20658</v>
      </c>
      <c r="Z17" s="332">
        <v>11919</v>
      </c>
      <c r="AA17" s="332">
        <v>27436</v>
      </c>
      <c r="AB17" s="332">
        <v>38608</v>
      </c>
      <c r="AC17" s="332">
        <v>30405</v>
      </c>
      <c r="AD17" s="332">
        <v>32389</v>
      </c>
      <c r="AE17" s="681">
        <v>32259</v>
      </c>
    </row>
    <row r="18" spans="1:31" ht="13.5">
      <c r="A18" s="339" t="s">
        <v>203</v>
      </c>
      <c r="B18" s="331"/>
      <c r="C18" s="401"/>
      <c r="D18" s="331">
        <v>187345</v>
      </c>
      <c r="E18" s="331">
        <v>184254</v>
      </c>
      <c r="F18" s="331">
        <v>197908</v>
      </c>
      <c r="G18" s="331">
        <v>185871</v>
      </c>
      <c r="H18" s="331">
        <v>180834</v>
      </c>
      <c r="I18" s="331">
        <v>163374</v>
      </c>
      <c r="J18" s="331">
        <v>189461</v>
      </c>
      <c r="K18" s="331">
        <v>184852</v>
      </c>
      <c r="L18" s="331">
        <v>168754</v>
      </c>
      <c r="M18" s="331">
        <v>152328</v>
      </c>
      <c r="N18" s="331">
        <v>150146</v>
      </c>
      <c r="O18" s="339" t="s">
        <v>203</v>
      </c>
      <c r="P18" s="331"/>
      <c r="Q18" s="401"/>
      <c r="R18" s="332">
        <v>121241</v>
      </c>
      <c r="S18" s="332">
        <v>118823</v>
      </c>
      <c r="T18" s="332">
        <v>107170</v>
      </c>
      <c r="U18" s="435">
        <v>114995</v>
      </c>
      <c r="V18" s="332">
        <v>98284</v>
      </c>
      <c r="W18" s="332">
        <v>131381</v>
      </c>
      <c r="X18" s="332">
        <v>181973</v>
      </c>
      <c r="Y18" s="332">
        <v>138488</v>
      </c>
      <c r="Z18" s="332">
        <v>106196</v>
      </c>
      <c r="AA18" s="332">
        <v>193040</v>
      </c>
      <c r="AB18" s="332">
        <v>163267</v>
      </c>
      <c r="AC18" s="332">
        <v>129527</v>
      </c>
      <c r="AD18" s="332">
        <v>126108</v>
      </c>
      <c r="AE18" s="681">
        <v>116769</v>
      </c>
    </row>
    <row r="19" spans="1:31">
      <c r="A19" s="339" t="s">
        <v>243</v>
      </c>
      <c r="B19" s="340"/>
      <c r="C19" s="394"/>
      <c r="D19" s="331">
        <v>556128</v>
      </c>
      <c r="E19" s="331">
        <v>559622</v>
      </c>
      <c r="F19" s="331">
        <v>515218</v>
      </c>
      <c r="G19" s="331">
        <v>439183</v>
      </c>
      <c r="H19" s="331">
        <v>429653</v>
      </c>
      <c r="I19" s="331">
        <v>464758</v>
      </c>
      <c r="J19" s="331">
        <v>488564</v>
      </c>
      <c r="K19" s="331">
        <v>477142</v>
      </c>
      <c r="L19" s="331">
        <v>421355</v>
      </c>
      <c r="M19" s="331">
        <v>391862</v>
      </c>
      <c r="N19" s="331">
        <v>413004</v>
      </c>
      <c r="O19" s="339" t="s">
        <v>676</v>
      </c>
      <c r="P19" s="340"/>
      <c r="Q19" s="394"/>
      <c r="R19" s="332">
        <v>365923</v>
      </c>
      <c r="S19" s="332">
        <v>334841</v>
      </c>
      <c r="T19" s="332">
        <v>390124</v>
      </c>
      <c r="U19" s="435">
        <v>431708</v>
      </c>
      <c r="V19" s="332">
        <v>595734</v>
      </c>
      <c r="W19" s="332">
        <v>612291</v>
      </c>
      <c r="X19" s="332">
        <v>555813</v>
      </c>
      <c r="Y19" s="332">
        <v>549357</v>
      </c>
      <c r="Z19" s="332">
        <v>149168</v>
      </c>
      <c r="AA19" s="332">
        <v>262204</v>
      </c>
      <c r="AB19" s="332">
        <v>290317</v>
      </c>
      <c r="AC19" s="332">
        <v>146920</v>
      </c>
      <c r="AD19" s="332">
        <v>245516</v>
      </c>
      <c r="AE19" s="681">
        <v>268211</v>
      </c>
    </row>
    <row r="20" spans="1:31" ht="13.5">
      <c r="A20" s="339" t="s">
        <v>244</v>
      </c>
      <c r="B20" s="331"/>
      <c r="C20" s="401"/>
      <c r="D20" s="331">
        <v>99933</v>
      </c>
      <c r="E20" s="331">
        <v>93738</v>
      </c>
      <c r="F20" s="331">
        <v>104212</v>
      </c>
      <c r="G20" s="331">
        <v>93236</v>
      </c>
      <c r="H20" s="331">
        <v>98660</v>
      </c>
      <c r="I20" s="331">
        <v>106391</v>
      </c>
      <c r="J20" s="331">
        <v>128144</v>
      </c>
      <c r="K20" s="331">
        <v>132733</v>
      </c>
      <c r="L20" s="331">
        <v>93063</v>
      </c>
      <c r="M20" s="331">
        <v>78128</v>
      </c>
      <c r="N20" s="331">
        <v>80351</v>
      </c>
      <c r="O20" s="339" t="s">
        <v>677</v>
      </c>
      <c r="P20" s="331"/>
      <c r="Q20" s="401"/>
      <c r="R20" s="332">
        <v>61021</v>
      </c>
      <c r="S20" s="332">
        <v>55618</v>
      </c>
      <c r="T20" s="332">
        <v>50306</v>
      </c>
      <c r="U20" s="435">
        <v>68346</v>
      </c>
      <c r="V20" s="332">
        <v>70620</v>
      </c>
      <c r="W20" s="332">
        <v>98010</v>
      </c>
      <c r="X20" s="332">
        <v>113490</v>
      </c>
      <c r="Y20" s="332">
        <v>70518</v>
      </c>
      <c r="Z20" s="332">
        <v>49067</v>
      </c>
      <c r="AA20" s="332">
        <v>48075</v>
      </c>
      <c r="AB20" s="332">
        <v>57236</v>
      </c>
      <c r="AC20" s="332">
        <v>61693</v>
      </c>
      <c r="AD20" s="332">
        <v>66153</v>
      </c>
      <c r="AE20" s="681">
        <v>79748</v>
      </c>
    </row>
    <row r="21" spans="1:31" ht="13.5">
      <c r="A21" s="339" t="s">
        <v>678</v>
      </c>
      <c r="B21" s="331"/>
      <c r="C21" s="401"/>
      <c r="D21" s="331">
        <v>382436</v>
      </c>
      <c r="E21" s="331">
        <v>387853</v>
      </c>
      <c r="F21" s="331">
        <v>405375</v>
      </c>
      <c r="G21" s="331">
        <v>394053</v>
      </c>
      <c r="H21" s="331">
        <v>341586</v>
      </c>
      <c r="I21" s="331">
        <v>414344</v>
      </c>
      <c r="J21" s="331">
        <v>347785</v>
      </c>
      <c r="K21" s="331">
        <v>345350</v>
      </c>
      <c r="L21" s="331">
        <v>302369</v>
      </c>
      <c r="M21" s="331">
        <v>314740</v>
      </c>
      <c r="N21" s="331">
        <v>297200</v>
      </c>
      <c r="O21" s="339" t="s">
        <v>679</v>
      </c>
      <c r="P21" s="331"/>
      <c r="Q21" s="401"/>
      <c r="R21" s="332">
        <v>265926</v>
      </c>
      <c r="S21" s="332">
        <v>267072</v>
      </c>
      <c r="T21" s="332">
        <v>275308</v>
      </c>
      <c r="U21" s="435">
        <v>293255</v>
      </c>
      <c r="V21" s="332">
        <v>302623</v>
      </c>
      <c r="W21" s="332">
        <v>321886</v>
      </c>
      <c r="X21" s="332">
        <v>311439</v>
      </c>
      <c r="Y21" s="332">
        <v>293344</v>
      </c>
      <c r="Z21" s="332">
        <v>258318</v>
      </c>
      <c r="AA21" s="332">
        <v>254934</v>
      </c>
      <c r="AB21" s="332">
        <v>275036</v>
      </c>
      <c r="AC21" s="332">
        <v>280444</v>
      </c>
      <c r="AD21" s="332">
        <v>289677</v>
      </c>
      <c r="AE21" s="681">
        <v>288479</v>
      </c>
    </row>
    <row r="22" spans="1:31" ht="13.5">
      <c r="A22" s="339" t="s">
        <v>680</v>
      </c>
      <c r="B22" s="331"/>
      <c r="C22" s="401"/>
      <c r="D22" s="331">
        <v>982260</v>
      </c>
      <c r="E22" s="331">
        <v>1039213</v>
      </c>
      <c r="F22" s="331">
        <v>991072</v>
      </c>
      <c r="G22" s="331">
        <v>1033188</v>
      </c>
      <c r="H22" s="331">
        <v>894338</v>
      </c>
      <c r="I22" s="331">
        <v>1013396</v>
      </c>
      <c r="J22" s="331">
        <v>998791</v>
      </c>
      <c r="K22" s="331">
        <v>1044256</v>
      </c>
      <c r="L22" s="331">
        <v>958792</v>
      </c>
      <c r="M22" s="331">
        <v>934032</v>
      </c>
      <c r="N22" s="331">
        <v>790013</v>
      </c>
      <c r="O22" s="339" t="s">
        <v>681</v>
      </c>
      <c r="P22" s="331"/>
      <c r="Q22" s="401"/>
      <c r="R22" s="332">
        <v>771590</v>
      </c>
      <c r="S22" s="332">
        <v>798433</v>
      </c>
      <c r="T22" s="332">
        <v>773130</v>
      </c>
      <c r="U22" s="435">
        <v>800250</v>
      </c>
      <c r="V22" s="332">
        <v>848817</v>
      </c>
      <c r="W22" s="332">
        <v>915784</v>
      </c>
      <c r="X22" s="332">
        <v>911701</v>
      </c>
      <c r="Y22" s="332">
        <v>956473</v>
      </c>
      <c r="Z22" s="332">
        <v>833776</v>
      </c>
      <c r="AA22" s="332">
        <v>1016106</v>
      </c>
      <c r="AB22" s="332">
        <v>898116</v>
      </c>
      <c r="AC22" s="332">
        <v>854231</v>
      </c>
      <c r="AD22" s="332">
        <v>994753</v>
      </c>
      <c r="AE22" s="681">
        <v>979023</v>
      </c>
    </row>
    <row r="23" spans="1:31" ht="13.5">
      <c r="A23" s="339" t="s">
        <v>682</v>
      </c>
      <c r="B23" s="331"/>
      <c r="C23" s="401"/>
      <c r="D23" s="331">
        <v>675082</v>
      </c>
      <c r="E23" s="331">
        <v>736409</v>
      </c>
      <c r="F23" s="331">
        <v>681524</v>
      </c>
      <c r="G23" s="331">
        <v>639787</v>
      </c>
      <c r="H23" s="331">
        <v>733589</v>
      </c>
      <c r="I23" s="331">
        <v>779609</v>
      </c>
      <c r="J23" s="331">
        <v>862926</v>
      </c>
      <c r="K23" s="331">
        <v>761995</v>
      </c>
      <c r="L23" s="331">
        <v>795420</v>
      </c>
      <c r="M23" s="331">
        <v>850127</v>
      </c>
      <c r="N23" s="331">
        <v>1036677</v>
      </c>
      <c r="O23" s="339" t="s">
        <v>683</v>
      </c>
      <c r="P23" s="331"/>
      <c r="Q23" s="401"/>
      <c r="R23" s="332">
        <v>669829</v>
      </c>
      <c r="S23" s="332">
        <v>630342</v>
      </c>
      <c r="T23" s="332">
        <v>586479</v>
      </c>
      <c r="U23" s="435">
        <v>627816</v>
      </c>
      <c r="V23" s="332">
        <v>608942</v>
      </c>
      <c r="W23" s="332">
        <v>664832</v>
      </c>
      <c r="X23" s="332">
        <v>501345</v>
      </c>
      <c r="Y23" s="332">
        <v>479741</v>
      </c>
      <c r="Z23" s="332">
        <v>481554</v>
      </c>
      <c r="AA23" s="332">
        <v>514007</v>
      </c>
      <c r="AB23" s="332">
        <v>518221</v>
      </c>
      <c r="AC23" s="332">
        <v>515008</v>
      </c>
      <c r="AD23" s="332">
        <v>482974</v>
      </c>
      <c r="AE23" s="681">
        <v>590980</v>
      </c>
    </row>
    <row r="24" spans="1:31" ht="13.5">
      <c r="A24" s="339" t="s">
        <v>206</v>
      </c>
      <c r="B24" s="331"/>
      <c r="C24" s="401"/>
      <c r="D24" s="331">
        <v>324095</v>
      </c>
      <c r="E24" s="331">
        <v>384488</v>
      </c>
      <c r="F24" s="331">
        <v>321777</v>
      </c>
      <c r="G24" s="331">
        <v>359429</v>
      </c>
      <c r="H24" s="331">
        <v>364564</v>
      </c>
      <c r="I24" s="331">
        <v>342197</v>
      </c>
      <c r="J24" s="331">
        <v>349607</v>
      </c>
      <c r="K24" s="331">
        <v>377546</v>
      </c>
      <c r="L24" s="331">
        <v>337508</v>
      </c>
      <c r="M24" s="331">
        <v>253011</v>
      </c>
      <c r="N24" s="331">
        <v>259698</v>
      </c>
      <c r="O24" s="339" t="s">
        <v>684</v>
      </c>
      <c r="P24" s="331"/>
      <c r="Q24" s="401"/>
      <c r="R24" s="332">
        <v>318326</v>
      </c>
      <c r="S24" s="332">
        <v>342081</v>
      </c>
      <c r="T24" s="332">
        <v>326777</v>
      </c>
      <c r="U24" s="435">
        <v>394421</v>
      </c>
      <c r="V24" s="332">
        <v>356273</v>
      </c>
      <c r="W24" s="332">
        <v>429855</v>
      </c>
      <c r="X24" s="332">
        <v>368015</v>
      </c>
      <c r="Y24" s="332">
        <v>407747</v>
      </c>
      <c r="Z24" s="332">
        <v>295671</v>
      </c>
      <c r="AA24" s="332">
        <v>299807</v>
      </c>
      <c r="AB24" s="332">
        <v>225946</v>
      </c>
      <c r="AC24" s="332">
        <v>341126</v>
      </c>
      <c r="AD24" s="332">
        <v>314164</v>
      </c>
      <c r="AE24" s="681">
        <v>409679</v>
      </c>
    </row>
    <row r="25" spans="1:31" ht="13.5">
      <c r="A25" s="339" t="s">
        <v>685</v>
      </c>
      <c r="B25" s="331"/>
      <c r="C25" s="401"/>
      <c r="D25" s="331">
        <v>88550</v>
      </c>
      <c r="E25" s="331">
        <v>74503</v>
      </c>
      <c r="F25" s="331">
        <v>60653</v>
      </c>
      <c r="G25" s="331">
        <v>66281</v>
      </c>
      <c r="H25" s="331">
        <v>72055</v>
      </c>
      <c r="I25" s="331">
        <v>58194</v>
      </c>
      <c r="J25" s="331">
        <v>58066</v>
      </c>
      <c r="K25" s="331">
        <v>36271</v>
      </c>
      <c r="L25" s="331">
        <v>67819</v>
      </c>
      <c r="M25" s="331">
        <v>53328</v>
      </c>
      <c r="N25" s="331">
        <v>52906</v>
      </c>
      <c r="O25" s="339" t="s">
        <v>686</v>
      </c>
      <c r="P25" s="331"/>
      <c r="Q25" s="401"/>
      <c r="R25" s="332">
        <v>43329</v>
      </c>
      <c r="S25" s="332">
        <v>25432</v>
      </c>
      <c r="T25" s="332">
        <v>24270</v>
      </c>
      <c r="U25" s="435">
        <v>27696</v>
      </c>
      <c r="V25" s="332">
        <v>25139</v>
      </c>
      <c r="W25" s="332">
        <v>30218</v>
      </c>
      <c r="X25" s="332">
        <v>27945</v>
      </c>
      <c r="Y25" s="332">
        <v>27481</v>
      </c>
      <c r="Z25" s="332">
        <v>30818</v>
      </c>
      <c r="AA25" s="332">
        <v>25348</v>
      </c>
      <c r="AB25" s="332">
        <v>29060</v>
      </c>
      <c r="AC25" s="332">
        <v>15484</v>
      </c>
      <c r="AD25" s="332">
        <v>21742</v>
      </c>
      <c r="AE25" s="681">
        <v>19638</v>
      </c>
    </row>
    <row r="26" spans="1:31" ht="13.5">
      <c r="A26" s="339" t="s">
        <v>687</v>
      </c>
      <c r="B26" s="331"/>
      <c r="C26" s="401"/>
      <c r="D26" s="331">
        <v>605560</v>
      </c>
      <c r="E26" s="331">
        <v>661632</v>
      </c>
      <c r="F26" s="331">
        <v>602013</v>
      </c>
      <c r="G26" s="331">
        <v>580454</v>
      </c>
      <c r="H26" s="331">
        <v>580412</v>
      </c>
      <c r="I26" s="331">
        <v>536447</v>
      </c>
      <c r="J26" s="331">
        <v>564322</v>
      </c>
      <c r="K26" s="331">
        <v>573700</v>
      </c>
      <c r="L26" s="331">
        <v>542613</v>
      </c>
      <c r="M26" s="331">
        <v>507920</v>
      </c>
      <c r="N26" s="331">
        <v>498863</v>
      </c>
      <c r="O26" s="339" t="s">
        <v>688</v>
      </c>
      <c r="P26" s="331"/>
      <c r="Q26" s="401"/>
      <c r="R26" s="332">
        <v>478700</v>
      </c>
      <c r="S26" s="332">
        <v>455761.4726160001</v>
      </c>
      <c r="T26" s="332">
        <v>471406.22747999988</v>
      </c>
      <c r="U26" s="435">
        <v>484320.23287399998</v>
      </c>
      <c r="V26" s="332">
        <v>473273</v>
      </c>
      <c r="W26" s="332">
        <v>452020</v>
      </c>
      <c r="X26" s="332">
        <v>471179</v>
      </c>
      <c r="Y26" s="332">
        <v>426013</v>
      </c>
      <c r="Z26" s="332">
        <v>363400</v>
      </c>
      <c r="AA26" s="332">
        <v>307846</v>
      </c>
      <c r="AB26" s="332">
        <v>367923</v>
      </c>
      <c r="AC26" s="332">
        <v>335883</v>
      </c>
      <c r="AD26" s="332">
        <v>353294</v>
      </c>
      <c r="AE26" s="681">
        <v>343010</v>
      </c>
    </row>
    <row r="27" spans="1:31" ht="13.5">
      <c r="A27" s="341" t="s">
        <v>689</v>
      </c>
      <c r="B27" s="334" t="s">
        <v>208</v>
      </c>
      <c r="C27" s="401"/>
      <c r="D27" s="331">
        <v>1743356</v>
      </c>
      <c r="E27" s="331">
        <v>1709735</v>
      </c>
      <c r="F27" s="331">
        <v>1809614</v>
      </c>
      <c r="G27" s="331">
        <v>1761075</v>
      </c>
      <c r="H27" s="331">
        <v>1582246</v>
      </c>
      <c r="I27" s="331">
        <v>2628851</v>
      </c>
      <c r="J27" s="331">
        <v>2766627</v>
      </c>
      <c r="K27" s="331">
        <v>2401021</v>
      </c>
      <c r="L27" s="331">
        <v>1866470</v>
      </c>
      <c r="M27" s="331">
        <v>1625331</v>
      </c>
      <c r="N27" s="331">
        <v>1513421</v>
      </c>
      <c r="O27" s="341" t="s">
        <v>207</v>
      </c>
      <c r="P27" s="334" t="s">
        <v>208</v>
      </c>
      <c r="Q27" s="401"/>
      <c r="R27" s="332">
        <v>1204756</v>
      </c>
      <c r="S27" s="332">
        <v>1058997</v>
      </c>
      <c r="T27" s="332">
        <v>991816</v>
      </c>
      <c r="U27" s="435">
        <v>1035621</v>
      </c>
      <c r="V27" s="332">
        <v>984726</v>
      </c>
      <c r="W27" s="332">
        <v>997157</v>
      </c>
      <c r="X27" s="332">
        <v>900963</v>
      </c>
      <c r="Y27" s="332">
        <v>1043409</v>
      </c>
      <c r="Z27" s="332">
        <v>775419</v>
      </c>
      <c r="AA27" s="332">
        <v>788585</v>
      </c>
      <c r="AB27" s="332">
        <v>755699</v>
      </c>
      <c r="AC27" s="332">
        <v>826880</v>
      </c>
      <c r="AD27" s="332">
        <v>942715</v>
      </c>
      <c r="AE27" s="681">
        <v>954335</v>
      </c>
    </row>
    <row r="28" spans="1:31" ht="13.5">
      <c r="A28" s="342"/>
      <c r="B28" s="338" t="s">
        <v>209</v>
      </c>
      <c r="C28" s="402"/>
      <c r="D28" s="331">
        <v>7573199</v>
      </c>
      <c r="E28" s="331">
        <v>7842260</v>
      </c>
      <c r="F28" s="331">
        <v>7646828</v>
      </c>
      <c r="G28" s="331">
        <v>7497292</v>
      </c>
      <c r="H28" s="331">
        <v>7041802</v>
      </c>
      <c r="I28" s="331">
        <v>8426530</v>
      </c>
      <c r="J28" s="331">
        <v>8530329</v>
      </c>
      <c r="K28" s="331">
        <v>8069080</v>
      </c>
      <c r="L28" s="331">
        <v>7292686</v>
      </c>
      <c r="M28" s="331">
        <v>6798828</v>
      </c>
      <c r="N28" s="331">
        <v>6837960</v>
      </c>
      <c r="O28" s="342"/>
      <c r="P28" s="338" t="s">
        <v>209</v>
      </c>
      <c r="Q28" s="402"/>
      <c r="R28" s="337">
        <v>5959545</v>
      </c>
      <c r="S28" s="337">
        <v>5692628.8904430792</v>
      </c>
      <c r="T28" s="337">
        <v>5486313.9332108432</v>
      </c>
      <c r="U28" s="437">
        <v>5713386.9802835109</v>
      </c>
      <c r="V28" s="337">
        <v>5703426.2465044018</v>
      </c>
      <c r="W28" s="337">
        <v>5976199.1741888262</v>
      </c>
      <c r="X28" s="337">
        <v>5576538</v>
      </c>
      <c r="Y28" s="337">
        <v>5561008</v>
      </c>
      <c r="Z28" s="337">
        <v>4503281</v>
      </c>
      <c r="AA28" s="337">
        <v>4997673</v>
      </c>
      <c r="AB28" s="337">
        <v>4810554</v>
      </c>
      <c r="AC28" s="337">
        <v>4784694.5878679752</v>
      </c>
      <c r="AD28" s="337">
        <v>5227923.1561106155</v>
      </c>
      <c r="AE28" s="683">
        <v>5374072.6101694917</v>
      </c>
    </row>
    <row r="29" spans="1:31" ht="13.5">
      <c r="A29" s="341" t="s">
        <v>690</v>
      </c>
      <c r="B29" s="334" t="s">
        <v>211</v>
      </c>
      <c r="C29" s="401"/>
      <c r="D29" s="331">
        <v>518884</v>
      </c>
      <c r="E29" s="331">
        <v>574333</v>
      </c>
      <c r="F29" s="331">
        <v>583203</v>
      </c>
      <c r="G29" s="331">
        <v>597434</v>
      </c>
      <c r="H29" s="331">
        <v>582664</v>
      </c>
      <c r="I29" s="331">
        <v>598614</v>
      </c>
      <c r="J29" s="331">
        <v>619467</v>
      </c>
      <c r="K29" s="331">
        <v>653566</v>
      </c>
      <c r="L29" s="331">
        <v>644199</v>
      </c>
      <c r="M29" s="331">
        <v>616647</v>
      </c>
      <c r="N29" s="331">
        <v>642691</v>
      </c>
      <c r="O29" s="341" t="s">
        <v>210</v>
      </c>
      <c r="P29" s="334" t="s">
        <v>211</v>
      </c>
      <c r="Q29" s="401"/>
      <c r="R29" s="335">
        <v>636028.76800000004</v>
      </c>
      <c r="S29" s="335">
        <v>632673.09672007267</v>
      </c>
      <c r="T29" s="335">
        <v>632995.60140195524</v>
      </c>
      <c r="U29" s="436">
        <v>587276.40845332714</v>
      </c>
      <c r="V29" s="335">
        <v>577921.94046356389</v>
      </c>
      <c r="W29" s="335">
        <v>542120.68885777635</v>
      </c>
      <c r="X29" s="335">
        <v>463836.90534739022</v>
      </c>
      <c r="Y29" s="335">
        <v>481328.18324560771</v>
      </c>
      <c r="Z29" s="335">
        <v>504986.29133995192</v>
      </c>
      <c r="AA29" s="335">
        <v>554011.39952232526</v>
      </c>
      <c r="AB29" s="335">
        <v>440486.60421939782</v>
      </c>
      <c r="AC29" s="335">
        <v>418247.23282609117</v>
      </c>
      <c r="AD29" s="335">
        <v>440467.10940065596</v>
      </c>
      <c r="AE29" s="682">
        <v>479446</v>
      </c>
    </row>
    <row r="30" spans="1:31" ht="13.5">
      <c r="A30" s="341" t="s">
        <v>691</v>
      </c>
      <c r="B30" s="334" t="s">
        <v>213</v>
      </c>
      <c r="C30" s="401"/>
      <c r="D30" s="331">
        <v>2102927</v>
      </c>
      <c r="E30" s="331">
        <v>2282616</v>
      </c>
      <c r="F30" s="331">
        <v>2336668</v>
      </c>
      <c r="G30" s="331">
        <v>2553855</v>
      </c>
      <c r="H30" s="331">
        <v>2609791</v>
      </c>
      <c r="I30" s="331">
        <v>2444549</v>
      </c>
      <c r="J30" s="331">
        <v>2607463</v>
      </c>
      <c r="K30" s="331">
        <v>2483654</v>
      </c>
      <c r="L30" s="331">
        <v>2396978</v>
      </c>
      <c r="M30" s="331">
        <v>2348756</v>
      </c>
      <c r="N30" s="331">
        <v>2267343</v>
      </c>
      <c r="O30" s="341" t="s">
        <v>212</v>
      </c>
      <c r="P30" s="334" t="s">
        <v>213</v>
      </c>
      <c r="Q30" s="401"/>
      <c r="R30" s="335">
        <v>2224689</v>
      </c>
      <c r="S30" s="335">
        <v>2167853</v>
      </c>
      <c r="T30" s="335">
        <v>2199348</v>
      </c>
      <c r="U30" s="436">
        <v>2156547</v>
      </c>
      <c r="V30" s="335">
        <v>2058723</v>
      </c>
      <c r="W30" s="335">
        <v>2051524</v>
      </c>
      <c r="X30" s="335">
        <v>2101612</v>
      </c>
      <c r="Y30" s="335">
        <v>1865473</v>
      </c>
      <c r="Z30" s="335">
        <v>2006486</v>
      </c>
      <c r="AA30" s="335">
        <v>2263128</v>
      </c>
      <c r="AB30" s="335">
        <v>2161287</v>
      </c>
      <c r="AC30" s="335">
        <v>2128027</v>
      </c>
      <c r="AD30" s="335">
        <v>2070726</v>
      </c>
      <c r="AE30" s="682">
        <v>2049963</v>
      </c>
    </row>
    <row r="31" spans="1:31" ht="13.5" customHeight="1">
      <c r="A31" s="341" t="s">
        <v>214</v>
      </c>
      <c r="B31" s="334" t="s">
        <v>215</v>
      </c>
      <c r="C31" s="401"/>
      <c r="D31" s="331">
        <v>602498</v>
      </c>
      <c r="E31" s="331">
        <v>671167</v>
      </c>
      <c r="F31" s="331">
        <v>649232</v>
      </c>
      <c r="G31" s="331">
        <v>666352</v>
      </c>
      <c r="H31" s="331">
        <v>764783</v>
      </c>
      <c r="I31" s="331">
        <v>823367</v>
      </c>
      <c r="J31" s="331">
        <v>949630</v>
      </c>
      <c r="K31" s="331">
        <v>935152</v>
      </c>
      <c r="L31" s="331">
        <v>824455</v>
      </c>
      <c r="M31" s="331">
        <v>807572</v>
      </c>
      <c r="N31" s="331">
        <v>781413</v>
      </c>
      <c r="O31" s="341" t="s">
        <v>214</v>
      </c>
      <c r="P31" s="334" t="s">
        <v>215</v>
      </c>
      <c r="Q31" s="401"/>
      <c r="R31" s="335">
        <v>865724.43721611728</v>
      </c>
      <c r="S31" s="335">
        <v>885996.24555738596</v>
      </c>
      <c r="T31" s="335">
        <v>907351.32458671322</v>
      </c>
      <c r="U31" s="436">
        <v>887471.5974585904</v>
      </c>
      <c r="V31" s="335">
        <v>949542.09004478343</v>
      </c>
      <c r="W31" s="335">
        <v>926295.876624892</v>
      </c>
      <c r="X31" s="335">
        <v>922315.74615297362</v>
      </c>
      <c r="Y31" s="335">
        <v>726265.40775558213</v>
      </c>
      <c r="Z31" s="335">
        <v>722174.08088210947</v>
      </c>
      <c r="AA31" s="335">
        <v>712585.10034042795</v>
      </c>
      <c r="AB31" s="335">
        <v>675785.02734820382</v>
      </c>
      <c r="AC31" s="335">
        <v>669985.89696460683</v>
      </c>
      <c r="AD31" s="335">
        <v>671839.09419098787</v>
      </c>
      <c r="AE31" s="682">
        <v>659834.18030925153</v>
      </c>
    </row>
    <row r="32" spans="1:31" ht="13.5" customHeight="1">
      <c r="A32" s="341" t="s">
        <v>692</v>
      </c>
      <c r="B32" s="334" t="s">
        <v>216</v>
      </c>
      <c r="C32" s="401"/>
      <c r="D32" s="331">
        <v>2082232</v>
      </c>
      <c r="E32" s="331">
        <v>2285552</v>
      </c>
      <c r="F32" s="331">
        <v>2482718</v>
      </c>
      <c r="G32" s="331">
        <v>2733692</v>
      </c>
      <c r="H32" s="331">
        <v>2770579</v>
      </c>
      <c r="I32" s="331">
        <v>2591283</v>
      </c>
      <c r="J32" s="331">
        <v>2684502</v>
      </c>
      <c r="K32" s="331">
        <v>2749719</v>
      </c>
      <c r="L32" s="331">
        <v>2801093</v>
      </c>
      <c r="M32" s="331">
        <v>2805168</v>
      </c>
      <c r="N32" s="331">
        <v>2844213</v>
      </c>
      <c r="O32" s="341" t="s">
        <v>693</v>
      </c>
      <c r="P32" s="334" t="s">
        <v>216</v>
      </c>
      <c r="Q32" s="401"/>
      <c r="R32" s="335">
        <v>2851720.2154973149</v>
      </c>
      <c r="S32" s="335">
        <v>2801076.7781490255</v>
      </c>
      <c r="T32" s="335">
        <v>2779306.1773064109</v>
      </c>
      <c r="U32" s="436">
        <v>2806237.3721323302</v>
      </c>
      <c r="V32" s="335">
        <v>2843105.017507412</v>
      </c>
      <c r="W32" s="335">
        <v>2927123.5052522854</v>
      </c>
      <c r="X32" s="335">
        <v>2954954.7274248018</v>
      </c>
      <c r="Y32" s="335">
        <v>2985730.8930460024</v>
      </c>
      <c r="Z32" s="335">
        <v>3072301.5731929615</v>
      </c>
      <c r="AA32" s="335">
        <v>3117923.0308608799</v>
      </c>
      <c r="AB32" s="335">
        <v>3153544.9782827613</v>
      </c>
      <c r="AC32" s="335">
        <v>3188507.5452238135</v>
      </c>
      <c r="AD32" s="335">
        <v>3206089.2455632063</v>
      </c>
      <c r="AE32" s="682">
        <v>3281447.5594424703</v>
      </c>
    </row>
    <row r="33" spans="1:31" ht="13.5" customHeight="1">
      <c r="A33" s="341" t="s">
        <v>217</v>
      </c>
      <c r="B33" s="334" t="s">
        <v>218</v>
      </c>
      <c r="C33" s="403"/>
      <c r="D33" s="331">
        <v>1694718</v>
      </c>
      <c r="E33" s="331">
        <v>1813006</v>
      </c>
      <c r="F33" s="331">
        <v>1814176</v>
      </c>
      <c r="G33" s="331">
        <v>1862517</v>
      </c>
      <c r="H33" s="331">
        <v>1724304</v>
      </c>
      <c r="I33" s="331">
        <v>1799316</v>
      </c>
      <c r="J33" s="331">
        <v>1856385</v>
      </c>
      <c r="K33" s="331">
        <v>1857098</v>
      </c>
      <c r="L33" s="331">
        <v>1803595</v>
      </c>
      <c r="M33" s="331">
        <v>1714445</v>
      </c>
      <c r="N33" s="331">
        <v>1700814</v>
      </c>
      <c r="O33" s="341" t="s">
        <v>217</v>
      </c>
      <c r="P33" s="330" t="s">
        <v>694</v>
      </c>
      <c r="Q33" s="394"/>
      <c r="R33" s="335">
        <v>1011050</v>
      </c>
      <c r="S33" s="335">
        <v>1005465</v>
      </c>
      <c r="T33" s="335">
        <v>1001704</v>
      </c>
      <c r="U33" s="436">
        <v>1059076</v>
      </c>
      <c r="V33" s="335">
        <v>1031107</v>
      </c>
      <c r="W33" s="335">
        <v>1123752</v>
      </c>
      <c r="X33" s="335">
        <v>1208676</v>
      </c>
      <c r="Y33" s="335">
        <v>1154372</v>
      </c>
      <c r="Z33" s="335">
        <v>1035894</v>
      </c>
      <c r="AA33" s="335">
        <v>1100255</v>
      </c>
      <c r="AB33" s="335">
        <v>1052870</v>
      </c>
      <c r="AC33" s="335">
        <v>1115009</v>
      </c>
      <c r="AD33" s="335">
        <v>1014174</v>
      </c>
      <c r="AE33" s="682">
        <v>1174002</v>
      </c>
    </row>
    <row r="34" spans="1:31" ht="13.5" customHeight="1">
      <c r="A34" s="393"/>
      <c r="B34" s="503"/>
      <c r="C34" s="502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684"/>
      <c r="O34" s="341" t="s">
        <v>219</v>
      </c>
      <c r="P34" s="330" t="s">
        <v>695</v>
      </c>
      <c r="Q34" s="401"/>
      <c r="R34" s="319">
        <v>620893</v>
      </c>
      <c r="S34" s="319">
        <v>628306</v>
      </c>
      <c r="T34" s="319">
        <v>645131</v>
      </c>
      <c r="U34" s="440">
        <v>640447</v>
      </c>
      <c r="V34" s="335">
        <v>642173</v>
      </c>
      <c r="W34" s="335">
        <v>628982</v>
      </c>
      <c r="X34" s="335">
        <v>625976</v>
      </c>
      <c r="Y34" s="335">
        <v>616717</v>
      </c>
      <c r="Z34" s="335">
        <v>617850</v>
      </c>
      <c r="AA34" s="335">
        <v>615671</v>
      </c>
      <c r="AB34" s="335">
        <v>608280</v>
      </c>
      <c r="AC34" s="335">
        <v>597956</v>
      </c>
      <c r="AD34" s="335">
        <v>597232</v>
      </c>
      <c r="AE34" s="682">
        <v>612096</v>
      </c>
    </row>
    <row r="35" spans="1:31" ht="13.5" customHeight="1">
      <c r="A35" s="343" t="s">
        <v>696</v>
      </c>
      <c r="B35" s="344" t="s">
        <v>220</v>
      </c>
      <c r="C35" s="404"/>
      <c r="D35" s="331">
        <v>2648418</v>
      </c>
      <c r="E35" s="331">
        <v>2761191</v>
      </c>
      <c r="F35" s="331">
        <v>2889549</v>
      </c>
      <c r="G35" s="331">
        <v>3038510</v>
      </c>
      <c r="H35" s="331">
        <v>3021135</v>
      </c>
      <c r="I35" s="331">
        <v>3033026</v>
      </c>
      <c r="J35" s="331">
        <v>3194176</v>
      </c>
      <c r="K35" s="331">
        <v>3277732</v>
      </c>
      <c r="L35" s="331">
        <v>3377895</v>
      </c>
      <c r="M35" s="331">
        <v>3414255</v>
      </c>
      <c r="N35" s="331">
        <v>3525016</v>
      </c>
      <c r="O35" s="341" t="s">
        <v>697</v>
      </c>
      <c r="P35" s="334" t="s">
        <v>220</v>
      </c>
      <c r="Q35" s="401"/>
      <c r="R35" s="335">
        <v>3455266</v>
      </c>
      <c r="S35" s="335">
        <v>3421623</v>
      </c>
      <c r="T35" s="335">
        <v>3443626</v>
      </c>
      <c r="U35" s="436">
        <v>3457402</v>
      </c>
      <c r="V35" s="335">
        <v>3492593</v>
      </c>
      <c r="W35" s="335">
        <v>3569605</v>
      </c>
      <c r="X35" s="335">
        <v>3658347</v>
      </c>
      <c r="Y35" s="335">
        <v>3678193</v>
      </c>
      <c r="Z35" s="335">
        <v>3735272</v>
      </c>
      <c r="AA35" s="335">
        <v>3738708</v>
      </c>
      <c r="AB35" s="335">
        <v>3716319</v>
      </c>
      <c r="AC35" s="335">
        <v>3680870</v>
      </c>
      <c r="AD35" s="335">
        <v>3684051</v>
      </c>
      <c r="AE35" s="682">
        <v>3824350</v>
      </c>
    </row>
    <row r="36" spans="1:31" ht="13.5">
      <c r="A36" s="346" t="s">
        <v>221</v>
      </c>
      <c r="B36" s="344"/>
      <c r="C36" s="404"/>
      <c r="D36" s="331">
        <v>566136</v>
      </c>
      <c r="E36" s="331">
        <v>604718</v>
      </c>
      <c r="F36" s="331">
        <v>651805</v>
      </c>
      <c r="G36" s="331">
        <v>686788</v>
      </c>
      <c r="H36" s="331">
        <v>720901</v>
      </c>
      <c r="I36" s="331">
        <v>749323</v>
      </c>
      <c r="J36" s="331">
        <v>773708</v>
      </c>
      <c r="K36" s="331">
        <v>796707</v>
      </c>
      <c r="L36" s="331">
        <v>825902</v>
      </c>
      <c r="M36" s="331">
        <v>851534</v>
      </c>
      <c r="N36" s="331">
        <v>943372</v>
      </c>
      <c r="O36" s="339" t="s">
        <v>221</v>
      </c>
      <c r="P36" s="334"/>
      <c r="Q36" s="401"/>
      <c r="R36" s="335">
        <v>983931</v>
      </c>
      <c r="S36" s="335">
        <v>963811</v>
      </c>
      <c r="T36" s="335">
        <v>1006555</v>
      </c>
      <c r="U36" s="436">
        <v>1042116</v>
      </c>
      <c r="V36" s="335">
        <v>1075055</v>
      </c>
      <c r="W36" s="335">
        <v>1073565</v>
      </c>
      <c r="X36" s="335">
        <v>1133589</v>
      </c>
      <c r="Y36" s="335">
        <v>1167762</v>
      </c>
      <c r="Z36" s="335">
        <v>1276516</v>
      </c>
      <c r="AA36" s="335">
        <v>1347982</v>
      </c>
      <c r="AB36" s="335">
        <v>1361186</v>
      </c>
      <c r="AC36" s="335">
        <v>1334983</v>
      </c>
      <c r="AD36" s="335">
        <v>1354771</v>
      </c>
      <c r="AE36" s="682">
        <v>1337330</v>
      </c>
    </row>
    <row r="37" spans="1:31" ht="13.5">
      <c r="A37" s="346" t="s">
        <v>222</v>
      </c>
      <c r="B37" s="344"/>
      <c r="C37" s="404"/>
      <c r="D37" s="331">
        <v>667011</v>
      </c>
      <c r="E37" s="331">
        <v>746177</v>
      </c>
      <c r="F37" s="331">
        <v>822387</v>
      </c>
      <c r="G37" s="331">
        <v>848632</v>
      </c>
      <c r="H37" s="331">
        <v>828966</v>
      </c>
      <c r="I37" s="331">
        <v>826260</v>
      </c>
      <c r="J37" s="331">
        <v>938434</v>
      </c>
      <c r="K37" s="331">
        <v>979367</v>
      </c>
      <c r="L37" s="331">
        <v>1046972</v>
      </c>
      <c r="M37" s="331">
        <v>1075825</v>
      </c>
      <c r="N37" s="331">
        <v>1108083</v>
      </c>
      <c r="O37" s="339" t="s">
        <v>222</v>
      </c>
      <c r="P37" s="334"/>
      <c r="Q37" s="401"/>
      <c r="R37" s="335">
        <v>1043155</v>
      </c>
      <c r="S37" s="335">
        <v>1040678</v>
      </c>
      <c r="T37" s="335">
        <v>1033386</v>
      </c>
      <c r="U37" s="436">
        <v>1049145</v>
      </c>
      <c r="V37" s="335">
        <v>1079163</v>
      </c>
      <c r="W37" s="335">
        <v>1105801</v>
      </c>
      <c r="X37" s="335">
        <v>1157827</v>
      </c>
      <c r="Y37" s="335">
        <v>1190199</v>
      </c>
      <c r="Z37" s="335">
        <v>1132859</v>
      </c>
      <c r="AA37" s="335">
        <v>1103750</v>
      </c>
      <c r="AB37" s="335">
        <v>1076158</v>
      </c>
      <c r="AC37" s="335">
        <v>1039353</v>
      </c>
      <c r="AD37" s="335">
        <v>1033949</v>
      </c>
      <c r="AE37" s="682">
        <v>1110212</v>
      </c>
    </row>
    <row r="38" spans="1:31" ht="13.5">
      <c r="A38" s="346" t="s">
        <v>223</v>
      </c>
      <c r="B38" s="344"/>
      <c r="C38" s="404"/>
      <c r="D38" s="331">
        <v>1415271</v>
      </c>
      <c r="E38" s="331">
        <v>1410296</v>
      </c>
      <c r="F38" s="331">
        <v>1415357</v>
      </c>
      <c r="G38" s="331">
        <v>1503090</v>
      </c>
      <c r="H38" s="331">
        <v>1471268</v>
      </c>
      <c r="I38" s="331">
        <v>1457443</v>
      </c>
      <c r="J38" s="331">
        <v>1482034</v>
      </c>
      <c r="K38" s="331">
        <v>1501658</v>
      </c>
      <c r="L38" s="331">
        <v>1505021</v>
      </c>
      <c r="M38" s="331">
        <v>1486896</v>
      </c>
      <c r="N38" s="331">
        <v>1473561</v>
      </c>
      <c r="O38" s="339" t="s">
        <v>223</v>
      </c>
      <c r="P38" s="334"/>
      <c r="Q38" s="401"/>
      <c r="R38" s="335">
        <v>1428180</v>
      </c>
      <c r="S38" s="335">
        <v>1417134</v>
      </c>
      <c r="T38" s="335">
        <v>1403685</v>
      </c>
      <c r="U38" s="436">
        <v>1366141</v>
      </c>
      <c r="V38" s="335">
        <v>1338375</v>
      </c>
      <c r="W38" s="335">
        <v>1390239</v>
      </c>
      <c r="X38" s="335">
        <v>1366931</v>
      </c>
      <c r="Y38" s="335">
        <v>1320232</v>
      </c>
      <c r="Z38" s="335">
        <v>1325897</v>
      </c>
      <c r="AA38" s="335">
        <v>1286976</v>
      </c>
      <c r="AB38" s="335">
        <v>1278975</v>
      </c>
      <c r="AC38" s="335">
        <v>1306534</v>
      </c>
      <c r="AD38" s="335">
        <v>1295331</v>
      </c>
      <c r="AE38" s="682">
        <v>1376808</v>
      </c>
    </row>
    <row r="39" spans="1:31" ht="13.5">
      <c r="A39" s="343" t="s">
        <v>224</v>
      </c>
      <c r="B39" s="345"/>
      <c r="C39" s="404"/>
      <c r="D39" s="331">
        <v>1325826</v>
      </c>
      <c r="E39" s="331">
        <v>1401007</v>
      </c>
      <c r="F39" s="331">
        <v>1442874</v>
      </c>
      <c r="G39" s="331">
        <v>1490888</v>
      </c>
      <c r="H39" s="331">
        <v>1543413</v>
      </c>
      <c r="I39" s="331">
        <v>1562364</v>
      </c>
      <c r="J39" s="331">
        <v>1623377</v>
      </c>
      <c r="K39" s="331">
        <v>1671252</v>
      </c>
      <c r="L39" s="331">
        <v>1691615</v>
      </c>
      <c r="M39" s="331">
        <v>1728573</v>
      </c>
      <c r="N39" s="331">
        <v>1715077</v>
      </c>
      <c r="O39" s="341" t="s">
        <v>224</v>
      </c>
      <c r="P39" s="331"/>
      <c r="Q39" s="401"/>
      <c r="R39" s="335">
        <v>1714170</v>
      </c>
      <c r="S39" s="335">
        <v>1785416.1028756262</v>
      </c>
      <c r="T39" s="335">
        <v>1757200.1043404262</v>
      </c>
      <c r="U39" s="436">
        <v>1744030.7108050049</v>
      </c>
      <c r="V39" s="335">
        <v>1733864.9856613697</v>
      </c>
      <c r="W39" s="335">
        <v>1737599.0416400456</v>
      </c>
      <c r="X39" s="335">
        <v>1732977.4041621555</v>
      </c>
      <c r="Y39" s="335">
        <v>1694464.8502122881</v>
      </c>
      <c r="Z39" s="335">
        <v>1630132.1433695636</v>
      </c>
      <c r="AA39" s="335">
        <v>1619096.8626423818</v>
      </c>
      <c r="AB39" s="335">
        <v>1620420.0261275882</v>
      </c>
      <c r="AC39" s="335">
        <v>1587285.8410402434</v>
      </c>
      <c r="AD39" s="335">
        <v>1562298.8084871706</v>
      </c>
      <c r="AE39" s="682">
        <v>1579805.4552632608</v>
      </c>
    </row>
    <row r="40" spans="1:31" ht="13.5">
      <c r="A40" s="343" t="s">
        <v>698</v>
      </c>
      <c r="B40" s="344" t="s">
        <v>211</v>
      </c>
      <c r="C40" s="404"/>
      <c r="D40" s="331">
        <v>111107</v>
      </c>
      <c r="E40" s="331">
        <v>116986</v>
      </c>
      <c r="F40" s="331">
        <v>122314</v>
      </c>
      <c r="G40" s="331">
        <v>129887</v>
      </c>
      <c r="H40" s="331">
        <v>137112</v>
      </c>
      <c r="I40" s="331">
        <v>142286</v>
      </c>
      <c r="J40" s="331">
        <v>158845</v>
      </c>
      <c r="K40" s="331">
        <v>167477</v>
      </c>
      <c r="L40" s="331">
        <v>172577</v>
      </c>
      <c r="M40" s="331">
        <v>177520</v>
      </c>
      <c r="N40" s="331">
        <v>182532</v>
      </c>
      <c r="O40" s="341" t="s">
        <v>699</v>
      </c>
      <c r="P40" s="334" t="s">
        <v>211</v>
      </c>
      <c r="Q40" s="401"/>
      <c r="R40" s="335">
        <v>184985</v>
      </c>
      <c r="S40" s="335">
        <v>179739.46151508589</v>
      </c>
      <c r="T40" s="335">
        <v>176212.40148595429</v>
      </c>
      <c r="U40" s="436">
        <v>174360.41442291986</v>
      </c>
      <c r="V40" s="335">
        <v>172356.45189988974</v>
      </c>
      <c r="W40" s="335">
        <v>169344.98171759472</v>
      </c>
      <c r="X40" s="335">
        <v>166109.85613577982</v>
      </c>
      <c r="Y40" s="335">
        <v>164843.60201815265</v>
      </c>
      <c r="Z40" s="335">
        <v>158259.92576773983</v>
      </c>
      <c r="AA40" s="335">
        <v>149084.81930697261</v>
      </c>
      <c r="AB40" s="335">
        <v>147103.53405810281</v>
      </c>
      <c r="AC40" s="335">
        <v>143801.9713692019</v>
      </c>
      <c r="AD40" s="335">
        <v>141422.69155183522</v>
      </c>
      <c r="AE40" s="682">
        <v>142946.93605058338</v>
      </c>
    </row>
    <row r="41" spans="1:31" ht="13.5">
      <c r="A41" s="343" t="s">
        <v>700</v>
      </c>
      <c r="B41" s="344" t="s">
        <v>220</v>
      </c>
      <c r="C41" s="404"/>
      <c r="D41" s="331">
        <v>441772</v>
      </c>
      <c r="E41" s="331">
        <v>465806</v>
      </c>
      <c r="F41" s="331">
        <v>482384</v>
      </c>
      <c r="G41" s="331">
        <v>497349</v>
      </c>
      <c r="H41" s="331">
        <v>478831</v>
      </c>
      <c r="I41" s="331">
        <v>512383</v>
      </c>
      <c r="J41" s="331">
        <v>528256</v>
      </c>
      <c r="K41" s="331">
        <v>540717</v>
      </c>
      <c r="L41" s="331">
        <v>549469</v>
      </c>
      <c r="M41" s="331">
        <v>548064</v>
      </c>
      <c r="N41" s="331">
        <v>538856</v>
      </c>
      <c r="O41" s="341" t="s">
        <v>701</v>
      </c>
      <c r="P41" s="334" t="s">
        <v>220</v>
      </c>
      <c r="Q41" s="401"/>
      <c r="R41" s="335">
        <v>534028</v>
      </c>
      <c r="S41" s="335">
        <v>569153.88584320992</v>
      </c>
      <c r="T41" s="335">
        <v>556668.58633392677</v>
      </c>
      <c r="U41" s="436">
        <v>553625.62871949351</v>
      </c>
      <c r="V41" s="335">
        <v>550600.3064503856</v>
      </c>
      <c r="W41" s="335">
        <v>550943.68727535312</v>
      </c>
      <c r="X41" s="335">
        <v>539871.66839250433</v>
      </c>
      <c r="Y41" s="335">
        <v>514967.22520439804</v>
      </c>
      <c r="Z41" s="335">
        <v>497090.63231147174</v>
      </c>
      <c r="AA41" s="335">
        <v>490628.57663905038</v>
      </c>
      <c r="AB41" s="335">
        <v>491823.60682427615</v>
      </c>
      <c r="AC41" s="335">
        <v>483082.67958415614</v>
      </c>
      <c r="AD41" s="335">
        <v>473521.89518033585</v>
      </c>
      <c r="AE41" s="682">
        <v>483952.26589324395</v>
      </c>
    </row>
    <row r="42" spans="1:31" ht="13.5">
      <c r="A42" s="343" t="s">
        <v>702</v>
      </c>
      <c r="B42" s="344" t="s">
        <v>225</v>
      </c>
      <c r="C42" s="404"/>
      <c r="D42" s="331">
        <v>772947</v>
      </c>
      <c r="E42" s="331">
        <v>818215</v>
      </c>
      <c r="F42" s="331">
        <v>838176</v>
      </c>
      <c r="G42" s="331">
        <v>863652</v>
      </c>
      <c r="H42" s="331">
        <v>927470</v>
      </c>
      <c r="I42" s="331">
        <v>907695</v>
      </c>
      <c r="J42" s="331">
        <v>936276</v>
      </c>
      <c r="K42" s="331">
        <v>963058</v>
      </c>
      <c r="L42" s="331">
        <v>969569</v>
      </c>
      <c r="M42" s="331">
        <v>1002989</v>
      </c>
      <c r="N42" s="331">
        <v>993689</v>
      </c>
      <c r="O42" s="341" t="s">
        <v>703</v>
      </c>
      <c r="P42" s="334" t="s">
        <v>225</v>
      </c>
      <c r="Q42" s="401"/>
      <c r="R42" s="335">
        <v>995157</v>
      </c>
      <c r="S42" s="335">
        <v>1036522.7555173305</v>
      </c>
      <c r="T42" s="335">
        <v>1024319.116520545</v>
      </c>
      <c r="U42" s="436">
        <v>1016044.6676625917</v>
      </c>
      <c r="V42" s="335">
        <v>1010908.2273110943</v>
      </c>
      <c r="W42" s="335">
        <v>1017310.3726470978</v>
      </c>
      <c r="X42" s="335">
        <v>1026995.8796338714</v>
      </c>
      <c r="Y42" s="335">
        <v>1014654.0229897373</v>
      </c>
      <c r="Z42" s="335">
        <v>974781.58529035212</v>
      </c>
      <c r="AA42" s="335">
        <v>979383.46669635875</v>
      </c>
      <c r="AB42" s="335">
        <v>981492.88524520933</v>
      </c>
      <c r="AC42" s="335">
        <v>960401.19008688536</v>
      </c>
      <c r="AD42" s="335">
        <v>947354.2217549996</v>
      </c>
      <c r="AE42" s="682">
        <v>952906.25331943342</v>
      </c>
    </row>
    <row r="43" spans="1:31" ht="13.5">
      <c r="A43" s="343" t="s">
        <v>226</v>
      </c>
      <c r="B43" s="345"/>
      <c r="C43" s="404"/>
      <c r="D43" s="331">
        <v>267862</v>
      </c>
      <c r="E43" s="331">
        <v>291672</v>
      </c>
      <c r="F43" s="331">
        <v>316983</v>
      </c>
      <c r="G43" s="331">
        <v>333374</v>
      </c>
      <c r="H43" s="331">
        <v>350465</v>
      </c>
      <c r="I43" s="331">
        <v>361710</v>
      </c>
      <c r="J43" s="331">
        <v>371630</v>
      </c>
      <c r="K43" s="331">
        <v>370694</v>
      </c>
      <c r="L43" s="331">
        <v>393029</v>
      </c>
      <c r="M43" s="331">
        <v>373547</v>
      </c>
      <c r="N43" s="331">
        <v>350123</v>
      </c>
      <c r="O43" s="341" t="s">
        <v>226</v>
      </c>
      <c r="P43" s="331"/>
      <c r="Q43" s="401"/>
      <c r="R43" s="335">
        <v>363631</v>
      </c>
      <c r="S43" s="335">
        <v>377967</v>
      </c>
      <c r="T43" s="335">
        <v>377269</v>
      </c>
      <c r="U43" s="436">
        <v>406227</v>
      </c>
      <c r="V43" s="335">
        <v>406223</v>
      </c>
      <c r="W43" s="335">
        <v>422045</v>
      </c>
      <c r="X43" s="335">
        <v>396629</v>
      </c>
      <c r="Y43" s="335">
        <v>386491</v>
      </c>
      <c r="Z43" s="335">
        <v>394862</v>
      </c>
      <c r="AA43" s="335">
        <v>427565</v>
      </c>
      <c r="AB43" s="335">
        <v>452904</v>
      </c>
      <c r="AC43" s="335">
        <v>462364</v>
      </c>
      <c r="AD43" s="335">
        <v>442794</v>
      </c>
      <c r="AE43" s="682">
        <v>470637</v>
      </c>
    </row>
    <row r="44" spans="1:31" ht="13.5">
      <c r="A44" s="343" t="s">
        <v>704</v>
      </c>
      <c r="B44" s="344" t="s">
        <v>220</v>
      </c>
      <c r="C44" s="404"/>
      <c r="D44" s="331">
        <v>267862</v>
      </c>
      <c r="E44" s="331">
        <v>291672</v>
      </c>
      <c r="F44" s="331">
        <v>316983</v>
      </c>
      <c r="G44" s="331">
        <v>333374</v>
      </c>
      <c r="H44" s="331">
        <v>350465</v>
      </c>
      <c r="I44" s="331">
        <v>361710</v>
      </c>
      <c r="J44" s="331">
        <v>371630</v>
      </c>
      <c r="K44" s="331">
        <v>370694</v>
      </c>
      <c r="L44" s="331">
        <v>393029</v>
      </c>
      <c r="M44" s="331">
        <v>373547</v>
      </c>
      <c r="N44" s="331">
        <v>350123</v>
      </c>
      <c r="O44" s="341" t="s">
        <v>705</v>
      </c>
      <c r="P44" s="334" t="s">
        <v>220</v>
      </c>
      <c r="Q44" s="401"/>
      <c r="R44" s="335">
        <v>363631</v>
      </c>
      <c r="S44" s="335">
        <v>377967</v>
      </c>
      <c r="T44" s="335">
        <v>377269</v>
      </c>
      <c r="U44" s="436">
        <v>406227</v>
      </c>
      <c r="V44" s="335">
        <v>406223</v>
      </c>
      <c r="W44" s="335">
        <v>422045</v>
      </c>
      <c r="X44" s="335">
        <v>396629</v>
      </c>
      <c r="Y44" s="335">
        <v>386491</v>
      </c>
      <c r="Z44" s="335">
        <v>394862</v>
      </c>
      <c r="AA44" s="335">
        <v>427565</v>
      </c>
      <c r="AB44" s="335">
        <v>452904</v>
      </c>
      <c r="AC44" s="335">
        <v>462364</v>
      </c>
      <c r="AD44" s="335">
        <v>442794</v>
      </c>
      <c r="AE44" s="682">
        <v>470637</v>
      </c>
    </row>
    <row r="45" spans="1:31" ht="13.5">
      <c r="A45" s="347"/>
      <c r="B45" s="348" t="s">
        <v>227</v>
      </c>
      <c r="C45" s="401"/>
      <c r="D45" s="331">
        <v>11243365</v>
      </c>
      <c r="E45" s="331">
        <v>12080544</v>
      </c>
      <c r="F45" s="331">
        <v>12515403</v>
      </c>
      <c r="G45" s="331">
        <v>13276622</v>
      </c>
      <c r="H45" s="331">
        <v>13367134</v>
      </c>
      <c r="I45" s="331">
        <v>13214229</v>
      </c>
      <c r="J45" s="331">
        <v>13906630</v>
      </c>
      <c r="K45" s="331">
        <v>13998867</v>
      </c>
      <c r="L45" s="331">
        <v>13932859</v>
      </c>
      <c r="M45" s="331">
        <v>13808963</v>
      </c>
      <c r="N45" s="331">
        <v>13826690</v>
      </c>
      <c r="O45" s="347"/>
      <c r="P45" s="348" t="s">
        <v>706</v>
      </c>
      <c r="Q45" s="401"/>
      <c r="R45" s="335">
        <v>13743172.420713432</v>
      </c>
      <c r="S45" s="335">
        <v>13706376.223302109</v>
      </c>
      <c r="T45" s="335">
        <v>13743931.207635507</v>
      </c>
      <c r="U45" s="436">
        <v>13744715.088849252</v>
      </c>
      <c r="V45" s="335">
        <v>13735253.033677127</v>
      </c>
      <c r="W45" s="335">
        <v>13929047.112374999</v>
      </c>
      <c r="X45" s="335">
        <v>14065324.783087321</v>
      </c>
      <c r="Y45" s="335">
        <v>13589035.33425948</v>
      </c>
      <c r="Z45" s="335">
        <v>13719958.088784587</v>
      </c>
      <c r="AA45" s="335">
        <v>14148943.393366015</v>
      </c>
      <c r="AB45" s="335">
        <v>13881896.635977952</v>
      </c>
      <c r="AC45" s="335">
        <v>13848252.516054753</v>
      </c>
      <c r="AD45" s="335">
        <v>13689671.257642021</v>
      </c>
      <c r="AE45" s="682">
        <v>14131581.195014983</v>
      </c>
    </row>
    <row r="46" spans="1:31" ht="13.5">
      <c r="A46" s="349" t="s">
        <v>228</v>
      </c>
      <c r="B46" s="350" t="s">
        <v>246</v>
      </c>
      <c r="C46" s="405"/>
      <c r="D46" s="500">
        <v>18990025</v>
      </c>
      <c r="E46" s="351">
        <v>20099106</v>
      </c>
      <c r="F46" s="351">
        <v>20322159</v>
      </c>
      <c r="G46" s="351">
        <v>20941753</v>
      </c>
      <c r="H46" s="351">
        <v>20581071</v>
      </c>
      <c r="I46" s="351">
        <v>21799113</v>
      </c>
      <c r="J46" s="351">
        <v>22591813</v>
      </c>
      <c r="K46" s="351">
        <v>22207687</v>
      </c>
      <c r="L46" s="351">
        <v>21364643</v>
      </c>
      <c r="M46" s="351">
        <v>20739905</v>
      </c>
      <c r="N46" s="501">
        <v>20784575</v>
      </c>
      <c r="O46" s="395" t="s">
        <v>228</v>
      </c>
      <c r="P46" s="353" t="s">
        <v>246</v>
      </c>
      <c r="Q46" s="406"/>
      <c r="R46" s="352">
        <v>19817753.379623659</v>
      </c>
      <c r="S46" s="352">
        <v>19519049.974397268</v>
      </c>
      <c r="T46" s="352">
        <v>19344151.4994886</v>
      </c>
      <c r="U46" s="438">
        <v>19557283.069132764</v>
      </c>
      <c r="V46" s="352">
        <v>19546653.280181531</v>
      </c>
      <c r="W46" s="352">
        <v>20002752.286563825</v>
      </c>
      <c r="X46" s="352">
        <v>19740676.783087321</v>
      </c>
      <c r="Y46" s="352">
        <v>19246189.33425948</v>
      </c>
      <c r="Z46" s="352">
        <v>18320646.088784587</v>
      </c>
      <c r="AA46" s="352">
        <v>19247157.393366013</v>
      </c>
      <c r="AB46" s="352">
        <v>18797472.63597795</v>
      </c>
      <c r="AC46" s="352">
        <v>18740583.103922728</v>
      </c>
      <c r="AD46" s="352">
        <v>19018545.413752634</v>
      </c>
      <c r="AE46" s="685">
        <v>19603021.805184472</v>
      </c>
    </row>
    <row r="47" spans="1:31" ht="13.5">
      <c r="A47" s="343" t="s">
        <v>229</v>
      </c>
      <c r="B47" s="345"/>
      <c r="C47" s="404"/>
      <c r="D47" s="354">
        <v>117036</v>
      </c>
      <c r="E47" s="354">
        <v>122404</v>
      </c>
      <c r="F47" s="354">
        <v>121116</v>
      </c>
      <c r="G47" s="354">
        <v>108884</v>
      </c>
      <c r="H47" s="354">
        <v>111991</v>
      </c>
      <c r="I47" s="354">
        <v>126323</v>
      </c>
      <c r="J47" s="354">
        <v>135906</v>
      </c>
      <c r="K47" s="354">
        <v>164925</v>
      </c>
      <c r="L47" s="354">
        <v>156377</v>
      </c>
      <c r="M47" s="354">
        <v>148434</v>
      </c>
      <c r="N47" s="354">
        <v>159621</v>
      </c>
      <c r="O47" s="341" t="s">
        <v>229</v>
      </c>
      <c r="P47" s="331"/>
      <c r="Q47" s="401"/>
      <c r="R47" s="333">
        <v>160262</v>
      </c>
      <c r="S47" s="333">
        <v>154410</v>
      </c>
      <c r="T47" s="333">
        <v>160312</v>
      </c>
      <c r="U47" s="439">
        <v>169727</v>
      </c>
      <c r="V47" s="333">
        <v>188389</v>
      </c>
      <c r="W47" s="333">
        <v>217528</v>
      </c>
      <c r="X47" s="333">
        <v>224320</v>
      </c>
      <c r="Y47" s="333">
        <v>233567</v>
      </c>
      <c r="Z47" s="333">
        <v>173028</v>
      </c>
      <c r="AA47" s="333">
        <v>194833</v>
      </c>
      <c r="AB47" s="333">
        <v>222467</v>
      </c>
      <c r="AC47" s="333">
        <v>226060</v>
      </c>
      <c r="AD47" s="333">
        <v>255140</v>
      </c>
      <c r="AE47" s="686">
        <v>352626</v>
      </c>
    </row>
    <row r="48" spans="1:31" ht="13.5">
      <c r="A48" s="343" t="s">
        <v>230</v>
      </c>
      <c r="B48" s="345"/>
      <c r="C48" s="404"/>
      <c r="D48" s="331">
        <v>92449</v>
      </c>
      <c r="E48" s="331">
        <v>100144</v>
      </c>
      <c r="F48" s="331">
        <v>91259</v>
      </c>
      <c r="G48" s="331">
        <v>84243</v>
      </c>
      <c r="H48" s="331">
        <v>83005</v>
      </c>
      <c r="I48" s="331">
        <v>99675</v>
      </c>
      <c r="J48" s="331">
        <v>110658</v>
      </c>
      <c r="K48" s="331">
        <v>154949</v>
      </c>
      <c r="L48" s="331">
        <v>143737</v>
      </c>
      <c r="M48" s="331">
        <v>126112</v>
      </c>
      <c r="N48" s="331">
        <v>120553</v>
      </c>
      <c r="O48" s="341" t="s">
        <v>230</v>
      </c>
      <c r="P48" s="331"/>
      <c r="Q48" s="401"/>
      <c r="R48" s="332">
        <v>121010</v>
      </c>
      <c r="S48" s="332">
        <v>98891</v>
      </c>
      <c r="T48" s="332">
        <v>108935</v>
      </c>
      <c r="U48" s="435">
        <v>118781</v>
      </c>
      <c r="V48" s="355">
        <v>116853</v>
      </c>
      <c r="W48" s="355">
        <v>128390</v>
      </c>
      <c r="X48" s="355">
        <v>141720</v>
      </c>
      <c r="Y48" s="355">
        <v>134395</v>
      </c>
      <c r="Z48" s="355">
        <v>98769</v>
      </c>
      <c r="AA48" s="355">
        <v>106916</v>
      </c>
      <c r="AB48" s="355">
        <v>119028</v>
      </c>
      <c r="AC48" s="355">
        <v>111738</v>
      </c>
      <c r="AD48" s="355">
        <v>116905</v>
      </c>
      <c r="AE48" s="687">
        <v>167577</v>
      </c>
    </row>
    <row r="49" spans="1:31" ht="13.5">
      <c r="A49" s="688" t="s">
        <v>231</v>
      </c>
      <c r="B49" s="689"/>
      <c r="C49" s="690"/>
      <c r="D49" s="691">
        <v>19014612</v>
      </c>
      <c r="E49" s="692">
        <v>20121366</v>
      </c>
      <c r="F49" s="692">
        <v>20352016</v>
      </c>
      <c r="G49" s="692">
        <v>20966394</v>
      </c>
      <c r="H49" s="692">
        <v>20610057</v>
      </c>
      <c r="I49" s="692">
        <v>21825761</v>
      </c>
      <c r="J49" s="692">
        <v>22617061</v>
      </c>
      <c r="K49" s="692">
        <v>22217663</v>
      </c>
      <c r="L49" s="692">
        <v>21377283</v>
      </c>
      <c r="M49" s="692">
        <v>20762227</v>
      </c>
      <c r="N49" s="693">
        <v>20823643</v>
      </c>
      <c r="O49" s="688" t="s">
        <v>231</v>
      </c>
      <c r="P49" s="689"/>
      <c r="Q49" s="690"/>
      <c r="R49" s="694">
        <v>19857005.379623659</v>
      </c>
      <c r="S49" s="694">
        <v>19574568.974397268</v>
      </c>
      <c r="T49" s="694">
        <v>19395528.4994886</v>
      </c>
      <c r="U49" s="695">
        <v>19608229.069132764</v>
      </c>
      <c r="V49" s="696">
        <v>19618189.280181531</v>
      </c>
      <c r="W49" s="696">
        <v>20091890.286563825</v>
      </c>
      <c r="X49" s="696">
        <v>19823276.783087321</v>
      </c>
      <c r="Y49" s="696">
        <v>19345361.33425948</v>
      </c>
      <c r="Z49" s="696">
        <v>18394905.088784587</v>
      </c>
      <c r="AA49" s="696">
        <v>19335074.393366013</v>
      </c>
      <c r="AB49" s="696">
        <v>18900911.63597795</v>
      </c>
      <c r="AC49" s="696">
        <v>18854905.103922728</v>
      </c>
      <c r="AD49" s="696">
        <v>19156780.413752634</v>
      </c>
      <c r="AE49" s="697">
        <v>19788070.805184472</v>
      </c>
    </row>
    <row r="50" spans="1:31" ht="13.5">
      <c r="A50" s="396" t="s">
        <v>247</v>
      </c>
      <c r="B50" s="356" t="s">
        <v>707</v>
      </c>
      <c r="C50" s="401"/>
      <c r="D50" s="494">
        <v>414469</v>
      </c>
      <c r="E50" s="495">
        <v>720262</v>
      </c>
      <c r="F50" s="495">
        <v>635550</v>
      </c>
      <c r="G50" s="495">
        <v>378368</v>
      </c>
      <c r="H50" s="495">
        <v>685834</v>
      </c>
      <c r="I50" s="495">
        <v>497198</v>
      </c>
      <c r="J50" s="495">
        <v>1287632</v>
      </c>
      <c r="K50" s="495">
        <v>1462033</v>
      </c>
      <c r="L50" s="495">
        <v>1338546</v>
      </c>
      <c r="M50" s="495">
        <v>1193890</v>
      </c>
      <c r="N50" s="496">
        <v>1361547</v>
      </c>
      <c r="O50" s="396" t="s">
        <v>247</v>
      </c>
      <c r="P50" s="356" t="s">
        <v>85</v>
      </c>
      <c r="Q50" s="401"/>
      <c r="R50" s="319">
        <v>2116791</v>
      </c>
      <c r="S50" s="319">
        <v>2051344</v>
      </c>
      <c r="T50" s="319">
        <v>1910802</v>
      </c>
      <c r="U50" s="440">
        <v>1900191</v>
      </c>
      <c r="V50" s="319">
        <v>1938996</v>
      </c>
      <c r="W50" s="319">
        <v>1975351</v>
      </c>
      <c r="X50" s="319">
        <v>1951262</v>
      </c>
      <c r="Y50" s="319">
        <v>1884872</v>
      </c>
      <c r="Z50" s="319">
        <v>1923874</v>
      </c>
      <c r="AA50" s="319">
        <v>1808825</v>
      </c>
      <c r="AB50" s="319">
        <v>1924875</v>
      </c>
      <c r="AC50" s="319">
        <v>2063409</v>
      </c>
      <c r="AD50" s="319">
        <v>2086288</v>
      </c>
      <c r="AE50" s="698">
        <v>2152249</v>
      </c>
    </row>
    <row r="51" spans="1:31" ht="14.25" thickBot="1">
      <c r="A51" s="397" t="s">
        <v>248</v>
      </c>
      <c r="B51" s="398" t="s">
        <v>249</v>
      </c>
      <c r="C51" s="407"/>
      <c r="D51" s="497">
        <v>19429081.481009468</v>
      </c>
      <c r="E51" s="498">
        <v>20841628.481009468</v>
      </c>
      <c r="F51" s="498">
        <v>20987566.481009468</v>
      </c>
      <c r="G51" s="498">
        <v>21344762.481009468</v>
      </c>
      <c r="H51" s="498">
        <v>21295891.481009468</v>
      </c>
      <c r="I51" s="498">
        <v>22322959.481009468</v>
      </c>
      <c r="J51" s="498">
        <v>23904693.481009468</v>
      </c>
      <c r="K51" s="498">
        <v>23679696.481009468</v>
      </c>
      <c r="L51" s="498">
        <v>22715829.481009468</v>
      </c>
      <c r="M51" s="498">
        <v>21956117.481009468</v>
      </c>
      <c r="N51" s="499">
        <v>22185190.481009468</v>
      </c>
      <c r="O51" s="397" t="s">
        <v>248</v>
      </c>
      <c r="P51" s="398" t="s">
        <v>708</v>
      </c>
      <c r="Q51" s="407"/>
      <c r="R51" s="399">
        <v>21973796.379623659</v>
      </c>
      <c r="S51" s="399">
        <v>21625912.974397264</v>
      </c>
      <c r="T51" s="399">
        <v>21306330.4994886</v>
      </c>
      <c r="U51" s="441">
        <v>21508420.069132764</v>
      </c>
      <c r="V51" s="399">
        <v>21557185.280181527</v>
      </c>
      <c r="W51" s="399">
        <v>22067241.286563825</v>
      </c>
      <c r="X51" s="399">
        <v>21774538.783087321</v>
      </c>
      <c r="Y51" s="399">
        <v>21230233.33425948</v>
      </c>
      <c r="Z51" s="399">
        <v>20318779.088784587</v>
      </c>
      <c r="AA51" s="399">
        <v>21143899.393366016</v>
      </c>
      <c r="AB51" s="399">
        <v>20825786.635977954</v>
      </c>
      <c r="AC51" s="399">
        <v>20918314.103922728</v>
      </c>
      <c r="AD51" s="399">
        <v>21243068.413752638</v>
      </c>
      <c r="AE51" s="699">
        <v>21940319.805184476</v>
      </c>
    </row>
  </sheetData>
  <mergeCells count="3">
    <mergeCell ref="A4:C4"/>
    <mergeCell ref="D3:N3"/>
    <mergeCell ref="R3:AE3"/>
  </mergeCells>
  <phoneticPr fontId="2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4"/>
  <sheetViews>
    <sheetView workbookViewId="0">
      <selection activeCell="C26" sqref="C26:E26"/>
    </sheetView>
  </sheetViews>
  <sheetFormatPr defaultRowHeight="12.75"/>
  <cols>
    <col min="1" max="1" width="8.125" style="625" customWidth="1"/>
    <col min="2" max="2" width="2.625" style="625" customWidth="1"/>
    <col min="3" max="3" width="21" style="625" customWidth="1"/>
    <col min="4" max="10" width="11.625" style="625" customWidth="1"/>
    <col min="11" max="15" width="11.625" style="604" customWidth="1"/>
    <col min="16" max="16" width="11.625" style="597" customWidth="1"/>
    <col min="17" max="17" width="11.625" style="598" customWidth="1"/>
    <col min="18" max="16384" width="9" style="598"/>
  </cols>
  <sheetData>
    <row r="1" spans="1:17" ht="13.5">
      <c r="A1" s="140" t="s">
        <v>506</v>
      </c>
      <c r="B1" s="594"/>
      <c r="C1" s="595"/>
      <c r="D1" s="595"/>
      <c r="E1" s="595"/>
      <c r="F1" s="595"/>
      <c r="G1" s="595"/>
      <c r="H1" s="595"/>
      <c r="I1" s="595"/>
      <c r="J1" s="595"/>
      <c r="K1" s="596"/>
      <c r="L1" s="596"/>
      <c r="M1" s="596"/>
      <c r="N1" s="596"/>
      <c r="O1" s="596"/>
    </row>
    <row r="2" spans="1:17" ht="13.5" thickBot="1">
      <c r="A2" s="599"/>
      <c r="B2" s="600"/>
      <c r="C2" s="600"/>
      <c r="D2" s="600"/>
      <c r="E2" s="600"/>
      <c r="F2" s="600"/>
      <c r="G2" s="600"/>
      <c r="H2" s="601"/>
      <c r="I2" s="602"/>
      <c r="J2" s="603"/>
      <c r="K2" s="603"/>
      <c r="M2" s="603"/>
      <c r="N2" s="603"/>
      <c r="O2" s="603"/>
      <c r="Q2" s="748" t="s">
        <v>788</v>
      </c>
    </row>
    <row r="3" spans="1:17">
      <c r="A3" s="605"/>
      <c r="B3" s="606"/>
      <c r="C3" s="607"/>
      <c r="D3" s="605"/>
      <c r="E3" s="606"/>
      <c r="F3" s="606"/>
      <c r="G3" s="608"/>
      <c r="H3" s="3932" t="s">
        <v>253</v>
      </c>
      <c r="I3" s="3933"/>
      <c r="J3" s="3933"/>
      <c r="K3" s="3933"/>
      <c r="L3" s="3933"/>
      <c r="M3" s="3933"/>
      <c r="N3" s="3933"/>
      <c r="O3" s="3933"/>
      <c r="P3" s="609"/>
      <c r="Q3" s="629"/>
    </row>
    <row r="4" spans="1:17">
      <c r="A4" s="3934" t="s">
        <v>186</v>
      </c>
      <c r="B4" s="3935"/>
      <c r="C4" s="3936"/>
      <c r="D4" s="610" t="s">
        <v>187</v>
      </c>
      <c r="E4" s="611"/>
      <c r="F4" s="612"/>
      <c r="G4" s="612"/>
      <c r="H4" s="613" t="s">
        <v>187</v>
      </c>
      <c r="I4" s="614"/>
      <c r="J4" s="612"/>
      <c r="K4" s="612"/>
      <c r="L4" s="614"/>
      <c r="M4" s="612"/>
      <c r="N4" s="612"/>
      <c r="O4" s="615"/>
      <c r="P4" s="615"/>
      <c r="Q4" s="630"/>
    </row>
    <row r="5" spans="1:17" ht="13.5" thickBot="1">
      <c r="A5" s="616"/>
      <c r="B5" s="617"/>
      <c r="C5" s="618"/>
      <c r="D5" s="619" t="s">
        <v>161</v>
      </c>
      <c r="E5" s="620" t="s">
        <v>162</v>
      </c>
      <c r="F5" s="621" t="s">
        <v>163</v>
      </c>
      <c r="G5" s="621" t="s">
        <v>164</v>
      </c>
      <c r="H5" s="622" t="s">
        <v>165</v>
      </c>
      <c r="I5" s="623" t="s">
        <v>166</v>
      </c>
      <c r="J5" s="621" t="s">
        <v>233</v>
      </c>
      <c r="K5" s="621" t="s">
        <v>234</v>
      </c>
      <c r="L5" s="623" t="s">
        <v>235</v>
      </c>
      <c r="M5" s="621" t="s">
        <v>236</v>
      </c>
      <c r="N5" s="621" t="s">
        <v>237</v>
      </c>
      <c r="O5" s="620" t="s">
        <v>238</v>
      </c>
      <c r="P5" s="620" t="s">
        <v>402</v>
      </c>
      <c r="Q5" s="634" t="s">
        <v>502</v>
      </c>
    </row>
    <row r="6" spans="1:17">
      <c r="A6" s="511" t="s">
        <v>188</v>
      </c>
      <c r="B6" s="512"/>
      <c r="C6" s="513"/>
      <c r="D6" s="514">
        <v>16590329</v>
      </c>
      <c r="E6" s="514">
        <v>16532156</v>
      </c>
      <c r="F6" s="514">
        <v>16654887</v>
      </c>
      <c r="G6" s="515">
        <v>17115655</v>
      </c>
      <c r="H6" s="514">
        <v>17388524</v>
      </c>
      <c r="I6" s="514">
        <v>18156847</v>
      </c>
      <c r="J6" s="514">
        <v>18162248</v>
      </c>
      <c r="K6" s="514">
        <v>17926103</v>
      </c>
      <c r="L6" s="514">
        <v>16786314</v>
      </c>
      <c r="M6" s="514">
        <v>18166371</v>
      </c>
      <c r="N6" s="514">
        <v>17984762</v>
      </c>
      <c r="O6" s="514">
        <v>17982527</v>
      </c>
      <c r="P6" s="514">
        <v>18414880</v>
      </c>
      <c r="Q6" s="631">
        <v>18725807</v>
      </c>
    </row>
    <row r="7" spans="1:17">
      <c r="A7" s="511" t="s">
        <v>189</v>
      </c>
      <c r="B7" s="516" t="s">
        <v>190</v>
      </c>
      <c r="C7" s="513"/>
      <c r="D7" s="514">
        <v>79211</v>
      </c>
      <c r="E7" s="514">
        <v>86964</v>
      </c>
      <c r="F7" s="514">
        <v>72165</v>
      </c>
      <c r="G7" s="515">
        <v>66413</v>
      </c>
      <c r="H7" s="514">
        <v>78411</v>
      </c>
      <c r="I7" s="514">
        <v>71830</v>
      </c>
      <c r="J7" s="514">
        <v>78657</v>
      </c>
      <c r="K7" s="514">
        <v>89686</v>
      </c>
      <c r="L7" s="514">
        <v>84860</v>
      </c>
      <c r="M7" s="514">
        <v>85942</v>
      </c>
      <c r="N7" s="514">
        <v>99072</v>
      </c>
      <c r="O7" s="514">
        <v>86996</v>
      </c>
      <c r="P7" s="514">
        <v>91484</v>
      </c>
      <c r="Q7" s="631">
        <v>86528</v>
      </c>
    </row>
    <row r="8" spans="1:17">
      <c r="A8" s="511" t="s">
        <v>251</v>
      </c>
      <c r="B8" s="516" t="s">
        <v>191</v>
      </c>
      <c r="C8" s="513"/>
      <c r="D8" s="517">
        <v>2688</v>
      </c>
      <c r="E8" s="517">
        <v>3932</v>
      </c>
      <c r="F8" s="517">
        <v>4269</v>
      </c>
      <c r="G8" s="518">
        <v>5440</v>
      </c>
      <c r="H8" s="517">
        <v>6255</v>
      </c>
      <c r="I8" s="517">
        <v>4977</v>
      </c>
      <c r="J8" s="517">
        <v>4959</v>
      </c>
      <c r="K8" s="517">
        <v>4796</v>
      </c>
      <c r="L8" s="517">
        <v>3783</v>
      </c>
      <c r="M8" s="517">
        <v>3716</v>
      </c>
      <c r="N8" s="517">
        <v>3802</v>
      </c>
      <c r="O8" s="517">
        <v>3927</v>
      </c>
      <c r="P8" s="517">
        <v>3253</v>
      </c>
      <c r="Q8" s="631">
        <v>3618</v>
      </c>
    </row>
    <row r="9" spans="1:17">
      <c r="A9" s="511" t="s">
        <v>192</v>
      </c>
      <c r="B9" s="516" t="s">
        <v>193</v>
      </c>
      <c r="C9" s="513"/>
      <c r="D9" s="517">
        <v>26858</v>
      </c>
      <c r="E9" s="517">
        <v>28946</v>
      </c>
      <c r="F9" s="517">
        <v>25678</v>
      </c>
      <c r="G9" s="518">
        <v>22580</v>
      </c>
      <c r="H9" s="517">
        <v>25162</v>
      </c>
      <c r="I9" s="517">
        <v>21387</v>
      </c>
      <c r="J9" s="517">
        <v>24965</v>
      </c>
      <c r="K9" s="517">
        <v>22690</v>
      </c>
      <c r="L9" s="517">
        <v>22016</v>
      </c>
      <c r="M9" s="517">
        <v>21144</v>
      </c>
      <c r="N9" s="517">
        <v>17062</v>
      </c>
      <c r="O9" s="517">
        <v>24953</v>
      </c>
      <c r="P9" s="517">
        <v>18679</v>
      </c>
      <c r="Q9" s="631">
        <v>17557</v>
      </c>
    </row>
    <row r="10" spans="1:17">
      <c r="A10" s="519"/>
      <c r="B10" s="520" t="s">
        <v>254</v>
      </c>
      <c r="C10" s="521"/>
      <c r="D10" s="517">
        <v>107503</v>
      </c>
      <c r="E10" s="517">
        <v>118700</v>
      </c>
      <c r="F10" s="517">
        <v>101639</v>
      </c>
      <c r="G10" s="518">
        <v>94435</v>
      </c>
      <c r="H10" s="517">
        <v>109828</v>
      </c>
      <c r="I10" s="517">
        <v>98184</v>
      </c>
      <c r="J10" s="517">
        <v>108472</v>
      </c>
      <c r="K10" s="517">
        <v>116622</v>
      </c>
      <c r="L10" s="517">
        <v>109957</v>
      </c>
      <c r="M10" s="522">
        <v>109938</v>
      </c>
      <c r="N10" s="522">
        <v>118382</v>
      </c>
      <c r="O10" s="522">
        <v>116537</v>
      </c>
      <c r="P10" s="522">
        <v>113921</v>
      </c>
      <c r="Q10" s="631">
        <v>108356</v>
      </c>
    </row>
    <row r="11" spans="1:17">
      <c r="A11" s="511" t="s">
        <v>194</v>
      </c>
      <c r="B11" s="516" t="s">
        <v>195</v>
      </c>
      <c r="C11" s="513"/>
      <c r="D11" s="523">
        <v>126015</v>
      </c>
      <c r="E11" s="523">
        <v>74782</v>
      </c>
      <c r="F11" s="523">
        <v>56069</v>
      </c>
      <c r="G11" s="524">
        <v>40326</v>
      </c>
      <c r="H11" s="523">
        <v>31596</v>
      </c>
      <c r="I11" s="523">
        <v>22081</v>
      </c>
      <c r="J11" s="523">
        <v>18461</v>
      </c>
      <c r="K11" s="523">
        <v>10706</v>
      </c>
      <c r="L11" s="523">
        <v>3648</v>
      </c>
      <c r="M11" s="517">
        <v>4671</v>
      </c>
      <c r="N11" s="517">
        <v>4568</v>
      </c>
      <c r="O11" s="517">
        <v>3937</v>
      </c>
      <c r="P11" s="517">
        <v>4526</v>
      </c>
      <c r="Q11" s="631">
        <v>4293</v>
      </c>
    </row>
    <row r="12" spans="1:17">
      <c r="A12" s="511" t="s">
        <v>196</v>
      </c>
      <c r="B12" s="516" t="s">
        <v>197</v>
      </c>
      <c r="C12" s="513"/>
      <c r="D12" s="517">
        <v>3978966</v>
      </c>
      <c r="E12" s="517">
        <v>4064473</v>
      </c>
      <c r="F12" s="517">
        <v>4151430</v>
      </c>
      <c r="G12" s="518">
        <v>4484563</v>
      </c>
      <c r="H12" s="517">
        <v>4675445</v>
      </c>
      <c r="I12" s="517">
        <v>5174364</v>
      </c>
      <c r="J12" s="517">
        <v>5045271</v>
      </c>
      <c r="K12" s="517">
        <v>5072790</v>
      </c>
      <c r="L12" s="517">
        <v>3982519</v>
      </c>
      <c r="M12" s="517">
        <v>4839184</v>
      </c>
      <c r="N12" s="517">
        <v>4932275</v>
      </c>
      <c r="O12" s="517">
        <v>4806181</v>
      </c>
      <c r="P12" s="517">
        <v>5217655</v>
      </c>
      <c r="Q12" s="631">
        <v>5349433</v>
      </c>
    </row>
    <row r="13" spans="1:17">
      <c r="A13" s="525" t="s">
        <v>198</v>
      </c>
      <c r="B13" s="526"/>
      <c r="C13" s="513"/>
      <c r="D13" s="517">
        <v>802529</v>
      </c>
      <c r="E13" s="517">
        <v>791949</v>
      </c>
      <c r="F13" s="517">
        <v>800272</v>
      </c>
      <c r="G13" s="518">
        <v>787103</v>
      </c>
      <c r="H13" s="517">
        <v>781289</v>
      </c>
      <c r="I13" s="517">
        <v>796983</v>
      </c>
      <c r="J13" s="517">
        <v>766789</v>
      </c>
      <c r="K13" s="517">
        <v>738216</v>
      </c>
      <c r="L13" s="517">
        <v>674852</v>
      </c>
      <c r="M13" s="517">
        <v>694567</v>
      </c>
      <c r="N13" s="517">
        <v>670366</v>
      </c>
      <c r="O13" s="517">
        <v>695785</v>
      </c>
      <c r="P13" s="517">
        <v>791203</v>
      </c>
      <c r="Q13" s="631">
        <v>753786</v>
      </c>
    </row>
    <row r="14" spans="1:17">
      <c r="A14" s="525" t="s">
        <v>199</v>
      </c>
      <c r="B14" s="526"/>
      <c r="C14" s="513"/>
      <c r="D14" s="517">
        <v>35969</v>
      </c>
      <c r="E14" s="517">
        <v>35395</v>
      </c>
      <c r="F14" s="517">
        <v>35201</v>
      </c>
      <c r="G14" s="518">
        <v>31875</v>
      </c>
      <c r="H14" s="517">
        <v>26205</v>
      </c>
      <c r="I14" s="517">
        <v>27127</v>
      </c>
      <c r="J14" s="517">
        <v>24077</v>
      </c>
      <c r="K14" s="517">
        <v>24239</v>
      </c>
      <c r="L14" s="517">
        <v>19717</v>
      </c>
      <c r="M14" s="517">
        <v>15403</v>
      </c>
      <c r="N14" s="517">
        <v>17989</v>
      </c>
      <c r="O14" s="517">
        <v>13387</v>
      </c>
      <c r="P14" s="517">
        <v>16009</v>
      </c>
      <c r="Q14" s="631">
        <v>19393</v>
      </c>
    </row>
    <row r="15" spans="1:17">
      <c r="A15" s="525" t="s">
        <v>200</v>
      </c>
      <c r="B15" s="526"/>
      <c r="C15" s="513"/>
      <c r="D15" s="517">
        <v>129672</v>
      </c>
      <c r="E15" s="517">
        <v>133349</v>
      </c>
      <c r="F15" s="517">
        <v>126347</v>
      </c>
      <c r="G15" s="518">
        <v>138064</v>
      </c>
      <c r="H15" s="517">
        <v>119876</v>
      </c>
      <c r="I15" s="517">
        <v>115637</v>
      </c>
      <c r="J15" s="517">
        <v>102683</v>
      </c>
      <c r="K15" s="517">
        <v>79883</v>
      </c>
      <c r="L15" s="517">
        <v>73500</v>
      </c>
      <c r="M15" s="517">
        <v>76469</v>
      </c>
      <c r="N15" s="517">
        <v>79377</v>
      </c>
      <c r="O15" s="517">
        <v>60314</v>
      </c>
      <c r="P15" s="517">
        <v>78020</v>
      </c>
      <c r="Q15" s="631">
        <v>77772</v>
      </c>
    </row>
    <row r="16" spans="1:17">
      <c r="A16" s="525" t="s">
        <v>201</v>
      </c>
      <c r="B16" s="526"/>
      <c r="C16" s="513"/>
      <c r="D16" s="517">
        <v>379495</v>
      </c>
      <c r="E16" s="517">
        <v>396789</v>
      </c>
      <c r="F16" s="517">
        <v>423673</v>
      </c>
      <c r="G16" s="518">
        <v>386189</v>
      </c>
      <c r="H16" s="517">
        <v>371917</v>
      </c>
      <c r="I16" s="517">
        <v>399143</v>
      </c>
      <c r="J16" s="517">
        <v>368585</v>
      </c>
      <c r="K16" s="517">
        <v>347409</v>
      </c>
      <c r="L16" s="517">
        <v>327838</v>
      </c>
      <c r="M16" s="517">
        <v>469118</v>
      </c>
      <c r="N16" s="517">
        <v>420411</v>
      </c>
      <c r="O16" s="517">
        <v>491848</v>
      </c>
      <c r="P16" s="517">
        <v>516089</v>
      </c>
      <c r="Q16" s="631">
        <v>481101</v>
      </c>
    </row>
    <row r="17" spans="1:17">
      <c r="A17" s="525" t="s">
        <v>202</v>
      </c>
      <c r="B17" s="526"/>
      <c r="C17" s="513"/>
      <c r="D17" s="517">
        <v>110158</v>
      </c>
      <c r="E17" s="517">
        <v>113364</v>
      </c>
      <c r="F17" s="517">
        <v>11253</v>
      </c>
      <c r="G17" s="518">
        <v>24738</v>
      </c>
      <c r="H17" s="517">
        <v>18017</v>
      </c>
      <c r="I17" s="517">
        <v>21897</v>
      </c>
      <c r="J17" s="517">
        <v>21414</v>
      </c>
      <c r="K17" s="517">
        <v>26937</v>
      </c>
      <c r="L17" s="517">
        <v>13689</v>
      </c>
      <c r="M17" s="517">
        <v>32146</v>
      </c>
      <c r="N17" s="517">
        <v>49542</v>
      </c>
      <c r="O17" s="517">
        <v>50331</v>
      </c>
      <c r="P17" s="517">
        <v>60107</v>
      </c>
      <c r="Q17" s="631">
        <v>59209</v>
      </c>
    </row>
    <row r="18" spans="1:17">
      <c r="A18" s="525" t="s">
        <v>203</v>
      </c>
      <c r="B18" s="526"/>
      <c r="C18" s="513"/>
      <c r="D18" s="517">
        <v>108729</v>
      </c>
      <c r="E18" s="517">
        <v>110662</v>
      </c>
      <c r="F18" s="517">
        <v>101909</v>
      </c>
      <c r="G18" s="518">
        <v>112468</v>
      </c>
      <c r="H18" s="517">
        <v>97664</v>
      </c>
      <c r="I18" s="517">
        <v>132811</v>
      </c>
      <c r="J18" s="517">
        <v>185599</v>
      </c>
      <c r="K18" s="517">
        <v>143729</v>
      </c>
      <c r="L18" s="517">
        <v>92188</v>
      </c>
      <c r="M18" s="517">
        <v>175991</v>
      </c>
      <c r="N18" s="517">
        <v>159093</v>
      </c>
      <c r="O18" s="517">
        <v>127788</v>
      </c>
      <c r="P18" s="517">
        <v>125303</v>
      </c>
      <c r="Q18" s="631">
        <v>115973</v>
      </c>
    </row>
    <row r="19" spans="1:17">
      <c r="A19" s="525" t="s">
        <v>204</v>
      </c>
      <c r="B19" s="526"/>
      <c r="C19" s="513"/>
      <c r="D19" s="517">
        <v>478055</v>
      </c>
      <c r="E19" s="517">
        <v>434208</v>
      </c>
      <c r="F19" s="517">
        <v>478033</v>
      </c>
      <c r="G19" s="518">
        <v>462911</v>
      </c>
      <c r="H19" s="517">
        <v>588236</v>
      </c>
      <c r="I19" s="517">
        <v>617004</v>
      </c>
      <c r="J19" s="517">
        <v>554824</v>
      </c>
      <c r="K19" s="517">
        <v>462016</v>
      </c>
      <c r="L19" s="517">
        <v>120491</v>
      </c>
      <c r="M19" s="517">
        <v>219023</v>
      </c>
      <c r="N19" s="517">
        <v>237192</v>
      </c>
      <c r="O19" s="517">
        <v>117564</v>
      </c>
      <c r="P19" s="517">
        <v>204578</v>
      </c>
      <c r="Q19" s="631">
        <v>210008</v>
      </c>
    </row>
    <row r="20" spans="1:17">
      <c r="A20" s="525" t="s">
        <v>205</v>
      </c>
      <c r="B20" s="526"/>
      <c r="C20" s="513"/>
      <c r="D20" s="517">
        <v>54074</v>
      </c>
      <c r="E20" s="517">
        <v>51723</v>
      </c>
      <c r="F20" s="517">
        <v>48359</v>
      </c>
      <c r="G20" s="518">
        <v>64727</v>
      </c>
      <c r="H20" s="517">
        <v>67147</v>
      </c>
      <c r="I20" s="517">
        <v>78649</v>
      </c>
      <c r="J20" s="517">
        <v>84097</v>
      </c>
      <c r="K20" s="517">
        <v>67007</v>
      </c>
      <c r="L20" s="517">
        <v>36484</v>
      </c>
      <c r="M20" s="517">
        <v>39604</v>
      </c>
      <c r="N20" s="517">
        <v>49956</v>
      </c>
      <c r="O20" s="517">
        <v>47073</v>
      </c>
      <c r="P20" s="517">
        <v>52623</v>
      </c>
      <c r="Q20" s="631">
        <v>63340</v>
      </c>
    </row>
    <row r="21" spans="1:17">
      <c r="A21" s="525" t="s">
        <v>255</v>
      </c>
      <c r="B21" s="526"/>
      <c r="C21" s="513"/>
      <c r="D21" s="517">
        <v>246491</v>
      </c>
      <c r="E21" s="517">
        <v>251290</v>
      </c>
      <c r="F21" s="517">
        <v>263999</v>
      </c>
      <c r="G21" s="518">
        <v>286531</v>
      </c>
      <c r="H21" s="517">
        <v>301042</v>
      </c>
      <c r="I21" s="517">
        <v>329153</v>
      </c>
      <c r="J21" s="517">
        <v>321752</v>
      </c>
      <c r="K21" s="517">
        <v>306040</v>
      </c>
      <c r="L21" s="517">
        <v>253742</v>
      </c>
      <c r="M21" s="517">
        <v>262482</v>
      </c>
      <c r="N21" s="517">
        <v>291514</v>
      </c>
      <c r="O21" s="517">
        <v>273592</v>
      </c>
      <c r="P21" s="517">
        <v>275338</v>
      </c>
      <c r="Q21" s="631">
        <v>261382</v>
      </c>
    </row>
    <row r="22" spans="1:17">
      <c r="A22" s="525" t="s">
        <v>256</v>
      </c>
      <c r="B22" s="526"/>
      <c r="C22" s="513"/>
      <c r="D22" s="517">
        <v>700166</v>
      </c>
      <c r="E22" s="517">
        <v>737043</v>
      </c>
      <c r="F22" s="517">
        <v>736191</v>
      </c>
      <c r="G22" s="518">
        <v>789054</v>
      </c>
      <c r="H22" s="517">
        <v>845766</v>
      </c>
      <c r="I22" s="517">
        <v>928107</v>
      </c>
      <c r="J22" s="517">
        <v>934923</v>
      </c>
      <c r="K22" s="517">
        <v>1039747</v>
      </c>
      <c r="L22" s="517">
        <v>883564</v>
      </c>
      <c r="M22" s="517">
        <v>1116832</v>
      </c>
      <c r="N22" s="517">
        <v>1032106</v>
      </c>
      <c r="O22" s="517">
        <v>944820</v>
      </c>
      <c r="P22" s="517">
        <v>1077029</v>
      </c>
      <c r="Q22" s="631">
        <v>1039266</v>
      </c>
    </row>
    <row r="23" spans="1:17">
      <c r="A23" s="525" t="s">
        <v>257</v>
      </c>
      <c r="B23" s="526"/>
      <c r="C23" s="513"/>
      <c r="D23" s="517">
        <v>290975</v>
      </c>
      <c r="E23" s="517">
        <v>329124</v>
      </c>
      <c r="F23" s="517">
        <v>396436</v>
      </c>
      <c r="G23" s="518">
        <v>511409</v>
      </c>
      <c r="H23" s="517">
        <v>605326</v>
      </c>
      <c r="I23" s="517">
        <v>803814</v>
      </c>
      <c r="J23" s="517">
        <v>775241</v>
      </c>
      <c r="K23" s="517">
        <v>957294</v>
      </c>
      <c r="L23" s="517">
        <v>1022771</v>
      </c>
      <c r="M23" s="517">
        <v>1460588</v>
      </c>
      <c r="N23" s="517">
        <v>1860301</v>
      </c>
      <c r="O23" s="517">
        <v>2040420</v>
      </c>
      <c r="P23" s="517">
        <v>1921523</v>
      </c>
      <c r="Q23" s="631">
        <v>2481191</v>
      </c>
    </row>
    <row r="24" spans="1:17">
      <c r="A24" s="525" t="s">
        <v>206</v>
      </c>
      <c r="B24" s="526"/>
      <c r="C24" s="513"/>
      <c r="D24" s="517">
        <v>298490</v>
      </c>
      <c r="E24" s="517">
        <v>319250</v>
      </c>
      <c r="F24" s="517">
        <v>304426</v>
      </c>
      <c r="G24" s="518">
        <v>385561</v>
      </c>
      <c r="H24" s="517">
        <v>353413</v>
      </c>
      <c r="I24" s="517">
        <v>428571</v>
      </c>
      <c r="J24" s="517">
        <v>377033</v>
      </c>
      <c r="K24" s="517">
        <v>454772</v>
      </c>
      <c r="L24" s="517">
        <v>309720</v>
      </c>
      <c r="M24" s="517">
        <v>325889</v>
      </c>
      <c r="N24" s="517">
        <v>262905</v>
      </c>
      <c r="O24" s="517">
        <v>381682</v>
      </c>
      <c r="P24" s="517">
        <v>327479</v>
      </c>
      <c r="Q24" s="631">
        <v>414737</v>
      </c>
    </row>
    <row r="25" spans="1:17">
      <c r="A25" s="525" t="s">
        <v>258</v>
      </c>
      <c r="B25" s="526"/>
      <c r="C25" s="513"/>
      <c r="D25" s="517">
        <v>41633</v>
      </c>
      <c r="E25" s="517">
        <v>24469</v>
      </c>
      <c r="F25" s="517">
        <v>23775</v>
      </c>
      <c r="G25" s="518">
        <v>28091</v>
      </c>
      <c r="H25" s="517">
        <v>25014</v>
      </c>
      <c r="I25" s="517">
        <v>31284</v>
      </c>
      <c r="J25" s="517">
        <v>29632</v>
      </c>
      <c r="K25" s="517">
        <v>30209</v>
      </c>
      <c r="L25" s="517">
        <v>31931</v>
      </c>
      <c r="M25" s="517">
        <v>27415</v>
      </c>
      <c r="N25" s="517">
        <v>32390</v>
      </c>
      <c r="O25" s="517">
        <v>16876</v>
      </c>
      <c r="P25" s="517">
        <v>22752</v>
      </c>
      <c r="Q25" s="631">
        <v>20356</v>
      </c>
    </row>
    <row r="26" spans="1:17">
      <c r="A26" s="525" t="s">
        <v>259</v>
      </c>
      <c r="B26" s="526"/>
      <c r="C26" s="513"/>
      <c r="D26" s="517">
        <v>442971</v>
      </c>
      <c r="E26" s="517">
        <v>425970</v>
      </c>
      <c r="F26" s="517">
        <v>452985</v>
      </c>
      <c r="G26" s="518">
        <v>479790</v>
      </c>
      <c r="H26" s="517">
        <v>474533</v>
      </c>
      <c r="I26" s="517">
        <v>462168</v>
      </c>
      <c r="J26" s="517">
        <v>492748</v>
      </c>
      <c r="K26" s="517">
        <v>455752</v>
      </c>
      <c r="L26" s="517">
        <v>359811</v>
      </c>
      <c r="M26" s="517">
        <v>322756</v>
      </c>
      <c r="N26" s="517">
        <v>402284</v>
      </c>
      <c r="O26" s="517">
        <v>365680</v>
      </c>
      <c r="P26" s="517">
        <v>394558</v>
      </c>
      <c r="Q26" s="631">
        <v>383671</v>
      </c>
    </row>
    <row r="27" spans="1:17">
      <c r="A27" s="511" t="s">
        <v>207</v>
      </c>
      <c r="B27" s="516" t="s">
        <v>208</v>
      </c>
      <c r="C27" s="513"/>
      <c r="D27" s="517">
        <v>1196700</v>
      </c>
      <c r="E27" s="517">
        <v>1066887</v>
      </c>
      <c r="F27" s="517">
        <v>989803</v>
      </c>
      <c r="G27" s="518">
        <v>1031505</v>
      </c>
      <c r="H27" s="517">
        <v>981366</v>
      </c>
      <c r="I27" s="517">
        <v>986888</v>
      </c>
      <c r="J27" s="517">
        <v>876081</v>
      </c>
      <c r="K27" s="517">
        <v>993291</v>
      </c>
      <c r="L27" s="517">
        <v>756569</v>
      </c>
      <c r="M27" s="517">
        <v>767959</v>
      </c>
      <c r="N27" s="517">
        <v>736985</v>
      </c>
      <c r="O27" s="517">
        <v>810065</v>
      </c>
      <c r="P27" s="517">
        <v>913026</v>
      </c>
      <c r="Q27" s="631">
        <v>907425</v>
      </c>
    </row>
    <row r="28" spans="1:17">
      <c r="A28" s="519"/>
      <c r="B28" s="520" t="s">
        <v>209</v>
      </c>
      <c r="C28" s="521"/>
      <c r="D28" s="517">
        <v>5270862</v>
      </c>
      <c r="E28" s="517">
        <v>5191967</v>
      </c>
      <c r="F28" s="517">
        <v>5192916</v>
      </c>
      <c r="G28" s="518">
        <v>5554248</v>
      </c>
      <c r="H28" s="517">
        <v>5688408</v>
      </c>
      <c r="I28" s="517">
        <v>6183231</v>
      </c>
      <c r="J28" s="517">
        <v>5935648</v>
      </c>
      <c r="K28" s="517">
        <v>6081809</v>
      </c>
      <c r="L28" s="517">
        <v>4742007</v>
      </c>
      <c r="M28" s="522">
        <v>5599118</v>
      </c>
      <c r="N28" s="522">
        <v>5653838</v>
      </c>
      <c r="O28" s="522">
        <v>5619056</v>
      </c>
      <c r="P28" s="522">
        <v>6140917</v>
      </c>
      <c r="Q28" s="631">
        <v>6260535</v>
      </c>
    </row>
    <row r="29" spans="1:17">
      <c r="A29" s="511" t="s">
        <v>210</v>
      </c>
      <c r="B29" s="516" t="s">
        <v>211</v>
      </c>
      <c r="C29" s="513"/>
      <c r="D29" s="523">
        <v>530788</v>
      </c>
      <c r="E29" s="523">
        <v>549252</v>
      </c>
      <c r="F29" s="523">
        <v>553506</v>
      </c>
      <c r="G29" s="524">
        <v>534167</v>
      </c>
      <c r="H29" s="523">
        <v>569596</v>
      </c>
      <c r="I29" s="523">
        <v>552498</v>
      </c>
      <c r="J29" s="523">
        <v>481021</v>
      </c>
      <c r="K29" s="523">
        <v>512267</v>
      </c>
      <c r="L29" s="523">
        <v>512636</v>
      </c>
      <c r="M29" s="517">
        <v>554699</v>
      </c>
      <c r="N29" s="517">
        <v>451474</v>
      </c>
      <c r="O29" s="517">
        <v>399213</v>
      </c>
      <c r="P29" s="517">
        <v>393509</v>
      </c>
      <c r="Q29" s="631">
        <v>390257</v>
      </c>
    </row>
    <row r="30" spans="1:17">
      <c r="A30" s="511" t="s">
        <v>212</v>
      </c>
      <c r="B30" s="516" t="s">
        <v>213</v>
      </c>
      <c r="C30" s="513"/>
      <c r="D30" s="517">
        <v>2191046</v>
      </c>
      <c r="E30" s="517">
        <v>2189196</v>
      </c>
      <c r="F30" s="517">
        <v>2233604</v>
      </c>
      <c r="G30" s="518">
        <v>2172810</v>
      </c>
      <c r="H30" s="517">
        <v>2058723</v>
      </c>
      <c r="I30" s="517">
        <v>2034943</v>
      </c>
      <c r="J30" s="517">
        <v>2066477</v>
      </c>
      <c r="K30" s="517">
        <v>1798978</v>
      </c>
      <c r="L30" s="517">
        <v>1996428</v>
      </c>
      <c r="M30" s="517">
        <v>2264665</v>
      </c>
      <c r="N30" s="517">
        <v>2147042</v>
      </c>
      <c r="O30" s="517">
        <v>2140125</v>
      </c>
      <c r="P30" s="517">
        <v>2071322</v>
      </c>
      <c r="Q30" s="631">
        <v>1990862</v>
      </c>
    </row>
    <row r="31" spans="1:17">
      <c r="A31" s="511" t="s">
        <v>214</v>
      </c>
      <c r="B31" s="516" t="s">
        <v>215</v>
      </c>
      <c r="C31" s="513"/>
      <c r="D31" s="517">
        <v>964782</v>
      </c>
      <c r="E31" s="517">
        <v>911725</v>
      </c>
      <c r="F31" s="517">
        <v>902381</v>
      </c>
      <c r="G31" s="518">
        <v>881877</v>
      </c>
      <c r="H31" s="517">
        <v>949542</v>
      </c>
      <c r="I31" s="517">
        <v>954619</v>
      </c>
      <c r="J31" s="517">
        <v>981062</v>
      </c>
      <c r="K31" s="517">
        <v>803333</v>
      </c>
      <c r="L31" s="517">
        <v>833449</v>
      </c>
      <c r="M31" s="517">
        <v>841243</v>
      </c>
      <c r="N31" s="517">
        <v>814207</v>
      </c>
      <c r="O31" s="517">
        <v>850387</v>
      </c>
      <c r="P31" s="517">
        <v>901900</v>
      </c>
      <c r="Q31" s="631">
        <v>894323</v>
      </c>
    </row>
    <row r="32" spans="1:17">
      <c r="A32" s="511" t="s">
        <v>252</v>
      </c>
      <c r="B32" s="516" t="s">
        <v>216</v>
      </c>
      <c r="C32" s="513"/>
      <c r="D32" s="517">
        <v>2700874</v>
      </c>
      <c r="E32" s="517">
        <v>2703127</v>
      </c>
      <c r="F32" s="517">
        <v>2719973</v>
      </c>
      <c r="G32" s="518">
        <v>2784660</v>
      </c>
      <c r="H32" s="517">
        <v>2844199</v>
      </c>
      <c r="I32" s="517">
        <v>2941968</v>
      </c>
      <c r="J32" s="517">
        <v>2985601</v>
      </c>
      <c r="K32" s="517">
        <v>3030872</v>
      </c>
      <c r="L32" s="517">
        <v>3121736</v>
      </c>
      <c r="M32" s="517">
        <v>3194280</v>
      </c>
      <c r="N32" s="517">
        <v>3269714</v>
      </c>
      <c r="O32" s="517">
        <v>3330815</v>
      </c>
      <c r="P32" s="517">
        <v>3376202</v>
      </c>
      <c r="Q32" s="631">
        <v>3481943</v>
      </c>
    </row>
    <row r="33" spans="1:17">
      <c r="A33" s="511" t="s">
        <v>261</v>
      </c>
      <c r="B33" s="516" t="s">
        <v>262</v>
      </c>
      <c r="C33" s="513"/>
      <c r="D33" s="517">
        <v>970930</v>
      </c>
      <c r="E33" s="517">
        <v>974203</v>
      </c>
      <c r="F33" s="517">
        <v>980322</v>
      </c>
      <c r="G33" s="518">
        <v>1040552</v>
      </c>
      <c r="H33" s="517">
        <v>1036534</v>
      </c>
      <c r="I33" s="517">
        <v>1145314</v>
      </c>
      <c r="J33" s="517">
        <v>1234151</v>
      </c>
      <c r="K33" s="517">
        <v>1212488</v>
      </c>
      <c r="L33" s="517">
        <v>1028120</v>
      </c>
      <c r="M33" s="517">
        <v>1110427</v>
      </c>
      <c r="N33" s="517">
        <v>1082853</v>
      </c>
      <c r="O33" s="517">
        <v>1135990</v>
      </c>
      <c r="P33" s="517">
        <v>1040170</v>
      </c>
      <c r="Q33" s="631">
        <v>1166194</v>
      </c>
    </row>
    <row r="34" spans="1:17">
      <c r="A34" s="511" t="s">
        <v>219</v>
      </c>
      <c r="B34" s="516" t="s">
        <v>239</v>
      </c>
      <c r="C34" s="513"/>
      <c r="D34" s="517">
        <v>582797</v>
      </c>
      <c r="E34" s="517">
        <v>609976</v>
      </c>
      <c r="F34" s="517">
        <v>635889</v>
      </c>
      <c r="G34" s="518">
        <v>633321</v>
      </c>
      <c r="H34" s="517">
        <v>645496</v>
      </c>
      <c r="I34" s="517">
        <v>652864</v>
      </c>
      <c r="J34" s="517">
        <v>661043</v>
      </c>
      <c r="K34" s="517">
        <v>664212</v>
      </c>
      <c r="L34" s="517">
        <v>674668</v>
      </c>
      <c r="M34" s="517">
        <v>686608</v>
      </c>
      <c r="N34" s="517">
        <v>689405</v>
      </c>
      <c r="O34" s="517">
        <v>682008</v>
      </c>
      <c r="P34" s="517">
        <v>697354</v>
      </c>
      <c r="Q34" s="631">
        <v>706593</v>
      </c>
    </row>
    <row r="35" spans="1:17">
      <c r="A35" s="511" t="s">
        <v>263</v>
      </c>
      <c r="B35" s="516" t="s">
        <v>220</v>
      </c>
      <c r="C35" s="513"/>
      <c r="D35" s="517">
        <v>3287644</v>
      </c>
      <c r="E35" s="517">
        <v>3294914</v>
      </c>
      <c r="F35" s="517">
        <v>3347683</v>
      </c>
      <c r="G35" s="518">
        <v>3425456</v>
      </c>
      <c r="H35" s="517">
        <v>3486197</v>
      </c>
      <c r="I35" s="517">
        <v>3593219</v>
      </c>
      <c r="J35" s="517">
        <v>3702551</v>
      </c>
      <c r="K35" s="517">
        <v>3711345</v>
      </c>
      <c r="L35" s="517">
        <v>3694340</v>
      </c>
      <c r="M35" s="517">
        <v>3736608</v>
      </c>
      <c r="N35" s="517">
        <v>3702835</v>
      </c>
      <c r="O35" s="517">
        <v>3656010</v>
      </c>
      <c r="P35" s="517">
        <v>3686102</v>
      </c>
      <c r="Q35" s="631">
        <v>3735014</v>
      </c>
    </row>
    <row r="36" spans="1:17">
      <c r="A36" s="525" t="s">
        <v>221</v>
      </c>
      <c r="B36" s="516"/>
      <c r="C36" s="513"/>
      <c r="D36" s="517">
        <v>956562</v>
      </c>
      <c r="E36" s="517">
        <v>940720</v>
      </c>
      <c r="F36" s="517">
        <v>973226</v>
      </c>
      <c r="G36" s="518">
        <v>1043820</v>
      </c>
      <c r="H36" s="517">
        <v>1063652</v>
      </c>
      <c r="I36" s="517">
        <v>1086675</v>
      </c>
      <c r="J36" s="517">
        <v>1150763</v>
      </c>
      <c r="K36" s="517">
        <v>1169838</v>
      </c>
      <c r="L36" s="517">
        <v>1228747</v>
      </c>
      <c r="M36" s="517">
        <v>1277931</v>
      </c>
      <c r="N36" s="517">
        <v>1288986</v>
      </c>
      <c r="O36" s="517">
        <v>1248050</v>
      </c>
      <c r="P36" s="517">
        <v>1275997</v>
      </c>
      <c r="Q36" s="631">
        <v>1245642</v>
      </c>
    </row>
    <row r="37" spans="1:17">
      <c r="A37" s="525" t="s">
        <v>222</v>
      </c>
      <c r="B37" s="516"/>
      <c r="C37" s="513"/>
      <c r="D37" s="517">
        <v>915041</v>
      </c>
      <c r="E37" s="517">
        <v>948556</v>
      </c>
      <c r="F37" s="517">
        <v>981614</v>
      </c>
      <c r="G37" s="518">
        <v>1022655</v>
      </c>
      <c r="H37" s="517">
        <v>1083568</v>
      </c>
      <c r="I37" s="517">
        <v>1116921</v>
      </c>
      <c r="J37" s="517">
        <v>1185416</v>
      </c>
      <c r="K37" s="517">
        <v>1215514</v>
      </c>
      <c r="L37" s="517">
        <v>1165065</v>
      </c>
      <c r="M37" s="517">
        <v>1161191</v>
      </c>
      <c r="N37" s="517">
        <v>1129763</v>
      </c>
      <c r="O37" s="517">
        <v>1101795</v>
      </c>
      <c r="P37" s="517">
        <v>1097546</v>
      </c>
      <c r="Q37" s="631">
        <v>1135310</v>
      </c>
    </row>
    <row r="38" spans="1:17">
      <c r="A38" s="525" t="s">
        <v>223</v>
      </c>
      <c r="B38" s="516"/>
      <c r="C38" s="513"/>
      <c r="D38" s="517">
        <v>1424820</v>
      </c>
      <c r="E38" s="517">
        <v>1410583</v>
      </c>
      <c r="F38" s="517">
        <v>1395878</v>
      </c>
      <c r="G38" s="518">
        <v>1359864</v>
      </c>
      <c r="H38" s="517">
        <v>1338978</v>
      </c>
      <c r="I38" s="517">
        <v>1389730</v>
      </c>
      <c r="J38" s="517">
        <v>1367224</v>
      </c>
      <c r="K38" s="517">
        <v>1327718</v>
      </c>
      <c r="L38" s="517">
        <v>1301309</v>
      </c>
      <c r="M38" s="517">
        <v>1296803</v>
      </c>
      <c r="N38" s="517">
        <v>1281103</v>
      </c>
      <c r="O38" s="517">
        <v>1304016</v>
      </c>
      <c r="P38" s="517">
        <v>1308418</v>
      </c>
      <c r="Q38" s="631">
        <v>1354417</v>
      </c>
    </row>
    <row r="39" spans="1:17">
      <c r="A39" s="511" t="s">
        <v>224</v>
      </c>
      <c r="B39" s="526"/>
      <c r="C39" s="513"/>
      <c r="D39" s="517">
        <v>1649506</v>
      </c>
      <c r="E39" s="517">
        <v>1743077</v>
      </c>
      <c r="F39" s="517">
        <v>1753225</v>
      </c>
      <c r="G39" s="518">
        <v>1743699</v>
      </c>
      <c r="H39" s="517">
        <v>1732133</v>
      </c>
      <c r="I39" s="517">
        <v>1743528</v>
      </c>
      <c r="J39" s="517">
        <v>1734506</v>
      </c>
      <c r="K39" s="517">
        <v>1697083</v>
      </c>
      <c r="L39" s="517">
        <v>1680869</v>
      </c>
      <c r="M39" s="517">
        <v>1687662</v>
      </c>
      <c r="N39" s="517">
        <v>1690564</v>
      </c>
      <c r="O39" s="517">
        <v>1677653</v>
      </c>
      <c r="P39" s="517">
        <v>1655853</v>
      </c>
      <c r="Q39" s="631">
        <v>1629367</v>
      </c>
    </row>
    <row r="40" spans="1:17">
      <c r="A40" s="511" t="s">
        <v>264</v>
      </c>
      <c r="B40" s="516" t="s">
        <v>211</v>
      </c>
      <c r="C40" s="513"/>
      <c r="D40" s="517">
        <v>181726</v>
      </c>
      <c r="E40" s="517">
        <v>180751</v>
      </c>
      <c r="F40" s="517">
        <v>178755</v>
      </c>
      <c r="G40" s="518">
        <v>175955</v>
      </c>
      <c r="H40" s="517">
        <v>172184</v>
      </c>
      <c r="I40" s="517">
        <v>167997</v>
      </c>
      <c r="J40" s="517">
        <v>162402</v>
      </c>
      <c r="K40" s="517">
        <v>157483</v>
      </c>
      <c r="L40" s="517">
        <v>155642</v>
      </c>
      <c r="M40" s="517">
        <v>147645</v>
      </c>
      <c r="N40" s="517">
        <v>144910</v>
      </c>
      <c r="O40" s="517">
        <v>142809</v>
      </c>
      <c r="P40" s="517">
        <v>139241</v>
      </c>
      <c r="Q40" s="631">
        <v>137643</v>
      </c>
    </row>
    <row r="41" spans="1:17">
      <c r="A41" s="511" t="s">
        <v>265</v>
      </c>
      <c r="B41" s="516" t="s">
        <v>220</v>
      </c>
      <c r="C41" s="513"/>
      <c r="D41" s="514">
        <v>509213</v>
      </c>
      <c r="E41" s="514">
        <v>548011</v>
      </c>
      <c r="F41" s="514">
        <v>551497</v>
      </c>
      <c r="G41" s="515">
        <v>551118</v>
      </c>
      <c r="H41" s="514">
        <v>550050</v>
      </c>
      <c r="I41" s="514">
        <v>555556</v>
      </c>
      <c r="J41" s="514">
        <v>546555</v>
      </c>
      <c r="K41" s="514">
        <v>526885</v>
      </c>
      <c r="L41" s="514">
        <v>523981</v>
      </c>
      <c r="M41" s="514">
        <v>522747</v>
      </c>
      <c r="N41" s="514">
        <v>525292</v>
      </c>
      <c r="O41" s="514">
        <v>521494</v>
      </c>
      <c r="P41" s="514">
        <v>514449</v>
      </c>
      <c r="Q41" s="631">
        <v>510353</v>
      </c>
    </row>
    <row r="42" spans="1:17">
      <c r="A42" s="511" t="s">
        <v>266</v>
      </c>
      <c r="B42" s="516" t="s">
        <v>225</v>
      </c>
      <c r="C42" s="513"/>
      <c r="D42" s="514">
        <v>959031</v>
      </c>
      <c r="E42" s="514">
        <v>1014487</v>
      </c>
      <c r="F42" s="514">
        <v>1023059</v>
      </c>
      <c r="G42" s="515">
        <v>1016661</v>
      </c>
      <c r="H42" s="514">
        <v>1009898</v>
      </c>
      <c r="I42" s="514">
        <v>1019975</v>
      </c>
      <c r="J42" s="514">
        <v>1025565</v>
      </c>
      <c r="K42" s="514">
        <v>1012653</v>
      </c>
      <c r="L42" s="514">
        <v>1001252</v>
      </c>
      <c r="M42" s="514">
        <v>1017574</v>
      </c>
      <c r="N42" s="514">
        <v>1020854</v>
      </c>
      <c r="O42" s="514">
        <v>1013900</v>
      </c>
      <c r="P42" s="514">
        <v>1002807</v>
      </c>
      <c r="Q42" s="631">
        <v>982063</v>
      </c>
    </row>
    <row r="43" spans="1:17">
      <c r="A43" s="511" t="s">
        <v>226</v>
      </c>
      <c r="B43" s="526"/>
      <c r="C43" s="513"/>
      <c r="D43" s="514">
        <v>341283</v>
      </c>
      <c r="E43" s="514">
        <v>364820</v>
      </c>
      <c r="F43" s="514">
        <v>372059</v>
      </c>
      <c r="G43" s="515">
        <v>405164</v>
      </c>
      <c r="H43" s="514">
        <v>406630</v>
      </c>
      <c r="I43" s="514">
        <v>422395</v>
      </c>
      <c r="J43" s="514">
        <v>398164</v>
      </c>
      <c r="K43" s="514">
        <v>391555</v>
      </c>
      <c r="L43" s="514">
        <v>414714</v>
      </c>
      <c r="M43" s="514">
        <v>454453</v>
      </c>
      <c r="N43" s="514">
        <v>486622</v>
      </c>
      <c r="O43" s="514">
        <v>503455</v>
      </c>
      <c r="P43" s="514">
        <v>485010</v>
      </c>
      <c r="Q43" s="631">
        <v>512046</v>
      </c>
    </row>
    <row r="44" spans="1:17">
      <c r="A44" s="511" t="s">
        <v>267</v>
      </c>
      <c r="B44" s="516" t="s">
        <v>220</v>
      </c>
      <c r="C44" s="513"/>
      <c r="D44" s="514">
        <v>341283</v>
      </c>
      <c r="E44" s="514">
        <v>364820</v>
      </c>
      <c r="F44" s="514">
        <v>372059</v>
      </c>
      <c r="G44" s="515">
        <v>405164</v>
      </c>
      <c r="H44" s="514">
        <v>406630</v>
      </c>
      <c r="I44" s="514">
        <v>422395</v>
      </c>
      <c r="J44" s="514">
        <v>398164</v>
      </c>
      <c r="K44" s="514">
        <v>391555</v>
      </c>
      <c r="L44" s="514">
        <v>414714</v>
      </c>
      <c r="M44" s="514">
        <v>454453</v>
      </c>
      <c r="N44" s="514">
        <v>486622</v>
      </c>
      <c r="O44" s="514">
        <v>503455</v>
      </c>
      <c r="P44" s="514">
        <v>485010</v>
      </c>
      <c r="Q44" s="631">
        <v>512046</v>
      </c>
    </row>
    <row r="45" spans="1:17">
      <c r="A45" s="527"/>
      <c r="B45" s="528" t="s">
        <v>268</v>
      </c>
      <c r="C45" s="513"/>
      <c r="D45" s="514">
        <v>13202249</v>
      </c>
      <c r="E45" s="514">
        <v>13334180</v>
      </c>
      <c r="F45" s="514">
        <v>13492707</v>
      </c>
      <c r="G45" s="515">
        <v>13616858</v>
      </c>
      <c r="H45" s="514">
        <v>13729050</v>
      </c>
      <c r="I45" s="514">
        <v>14040504</v>
      </c>
      <c r="J45" s="514">
        <v>14243296</v>
      </c>
      <c r="K45" s="514">
        <v>13820316</v>
      </c>
      <c r="L45" s="514">
        <v>13968623</v>
      </c>
      <c r="M45" s="529">
        <v>14549157</v>
      </c>
      <c r="N45" s="529">
        <v>14348160</v>
      </c>
      <c r="O45" s="529">
        <v>14381693</v>
      </c>
      <c r="P45" s="529">
        <v>14300458</v>
      </c>
      <c r="Q45" s="631">
        <v>14498994</v>
      </c>
    </row>
    <row r="46" spans="1:17">
      <c r="A46" s="530" t="s">
        <v>228</v>
      </c>
      <c r="B46" s="531" t="s">
        <v>260</v>
      </c>
      <c r="C46" s="532"/>
      <c r="D46" s="533">
        <v>18581891</v>
      </c>
      <c r="E46" s="533">
        <v>18638256</v>
      </c>
      <c r="F46" s="533">
        <v>18778373</v>
      </c>
      <c r="G46" s="534">
        <v>19263882</v>
      </c>
      <c r="H46" s="533">
        <v>19527287</v>
      </c>
      <c r="I46" s="533">
        <v>20322773</v>
      </c>
      <c r="J46" s="533">
        <v>20294433</v>
      </c>
      <c r="K46" s="533">
        <v>20013824</v>
      </c>
      <c r="L46" s="533">
        <v>18885819</v>
      </c>
      <c r="M46" s="533">
        <v>20312661</v>
      </c>
      <c r="N46" s="533">
        <v>20166068</v>
      </c>
      <c r="O46" s="533">
        <v>20167370</v>
      </c>
      <c r="P46" s="533">
        <v>20558795</v>
      </c>
      <c r="Q46" s="632">
        <v>20868994</v>
      </c>
    </row>
    <row r="47" spans="1:17">
      <c r="A47" s="535" t="s">
        <v>229</v>
      </c>
      <c r="B47" s="526"/>
      <c r="C47" s="536"/>
      <c r="D47" s="514">
        <v>183718</v>
      </c>
      <c r="E47" s="514">
        <v>177209</v>
      </c>
      <c r="F47" s="514">
        <v>184191</v>
      </c>
      <c r="G47" s="515">
        <v>184370</v>
      </c>
      <c r="H47" s="514">
        <v>181492</v>
      </c>
      <c r="I47" s="514">
        <v>193077</v>
      </c>
      <c r="J47" s="514">
        <v>186368</v>
      </c>
      <c r="K47" s="514">
        <v>190779</v>
      </c>
      <c r="L47" s="514">
        <v>170856</v>
      </c>
      <c r="M47" s="514">
        <v>185171</v>
      </c>
      <c r="N47" s="514">
        <v>194910</v>
      </c>
      <c r="O47" s="514">
        <v>194102</v>
      </c>
      <c r="P47" s="514">
        <v>196698</v>
      </c>
      <c r="Q47" s="631">
        <v>269376</v>
      </c>
    </row>
    <row r="48" spans="1:17">
      <c r="A48" s="535" t="s">
        <v>230</v>
      </c>
      <c r="B48" s="526"/>
      <c r="C48" s="536"/>
      <c r="D48" s="514">
        <v>107859</v>
      </c>
      <c r="E48" s="514">
        <v>90426</v>
      </c>
      <c r="F48" s="514">
        <v>100887</v>
      </c>
      <c r="G48" s="515">
        <v>107446</v>
      </c>
      <c r="H48" s="514">
        <v>116933</v>
      </c>
      <c r="I48" s="514">
        <v>128536</v>
      </c>
      <c r="J48" s="514">
        <v>132221</v>
      </c>
      <c r="K48" s="514">
        <v>126148</v>
      </c>
      <c r="L48" s="514">
        <v>97155</v>
      </c>
      <c r="M48" s="529">
        <v>109375</v>
      </c>
      <c r="N48" s="529">
        <v>122100</v>
      </c>
      <c r="O48" s="529">
        <v>114536</v>
      </c>
      <c r="P48" s="529">
        <v>120053</v>
      </c>
      <c r="Q48" s="631">
        <v>114499</v>
      </c>
    </row>
    <row r="49" spans="1:17">
      <c r="A49" s="539" t="s">
        <v>231</v>
      </c>
      <c r="B49" s="540"/>
      <c r="C49" s="541"/>
      <c r="D49" s="542">
        <v>18656628</v>
      </c>
      <c r="E49" s="542">
        <v>18726149</v>
      </c>
      <c r="F49" s="542">
        <v>18861404</v>
      </c>
      <c r="G49" s="543">
        <v>19341032</v>
      </c>
      <c r="H49" s="542">
        <v>19591847</v>
      </c>
      <c r="I49" s="542">
        <v>20387482</v>
      </c>
      <c r="J49" s="542">
        <v>20347772</v>
      </c>
      <c r="K49" s="542">
        <v>20079730</v>
      </c>
      <c r="L49" s="542">
        <v>18960555</v>
      </c>
      <c r="M49" s="544">
        <v>20389399</v>
      </c>
      <c r="N49" s="544">
        <v>20240609</v>
      </c>
      <c r="O49" s="544">
        <v>20248818</v>
      </c>
      <c r="P49" s="544">
        <v>20636907</v>
      </c>
      <c r="Q49" s="632">
        <v>21053420</v>
      </c>
    </row>
    <row r="50" spans="1:17" ht="13.5" thickBot="1">
      <c r="A50" s="3937" t="s">
        <v>232</v>
      </c>
      <c r="B50" s="3938"/>
      <c r="C50" s="3939"/>
      <c r="D50" s="537">
        <v>-349</v>
      </c>
      <c r="E50" s="537">
        <v>-687</v>
      </c>
      <c r="F50" s="537">
        <v>-2072</v>
      </c>
      <c r="G50" s="538">
        <v>-410</v>
      </c>
      <c r="H50" s="537">
        <v>0</v>
      </c>
      <c r="I50" s="537">
        <v>171</v>
      </c>
      <c r="J50" s="537">
        <v>-1293</v>
      </c>
      <c r="K50" s="537">
        <v>358</v>
      </c>
      <c r="L50" s="537">
        <v>4957</v>
      </c>
      <c r="M50" s="537">
        <v>5116</v>
      </c>
      <c r="N50" s="537">
        <v>5851</v>
      </c>
      <c r="O50" s="537">
        <v>5616</v>
      </c>
      <c r="P50" s="537">
        <v>4520</v>
      </c>
      <c r="Q50" s="633">
        <v>31322.382000000001</v>
      </c>
    </row>
    <row r="51" spans="1:17">
      <c r="A51" s="624"/>
      <c r="H51" s="626"/>
      <c r="I51" s="627"/>
      <c r="J51" s="626"/>
      <c r="K51" s="626"/>
      <c r="L51" s="626"/>
      <c r="M51" s="626"/>
      <c r="N51" s="626"/>
      <c r="O51" s="626"/>
    </row>
    <row r="52" spans="1:17">
      <c r="A52" s="628"/>
      <c r="H52" s="604"/>
      <c r="J52" s="604"/>
    </row>
    <row r="53" spans="1:17">
      <c r="H53" s="604"/>
      <c r="J53" s="604"/>
    </row>
    <row r="54" spans="1:17">
      <c r="H54" s="604"/>
      <c r="J54" s="604"/>
    </row>
    <row r="55" spans="1:17">
      <c r="H55" s="604"/>
      <c r="J55" s="604"/>
    </row>
    <row r="56" spans="1:17">
      <c r="H56" s="604"/>
    </row>
    <row r="57" spans="1:17">
      <c r="H57" s="604"/>
    </row>
    <row r="58" spans="1:17">
      <c r="H58" s="604"/>
    </row>
    <row r="59" spans="1:17">
      <c r="H59" s="604"/>
    </row>
    <row r="60" spans="1:17">
      <c r="H60" s="604"/>
    </row>
    <row r="61" spans="1:17">
      <c r="H61" s="604"/>
    </row>
    <row r="62" spans="1:17">
      <c r="H62" s="604"/>
    </row>
    <row r="63" spans="1:17">
      <c r="H63" s="604"/>
    </row>
    <row r="64" spans="1:17">
      <c r="H64" s="604"/>
    </row>
  </sheetData>
  <mergeCells count="3">
    <mergeCell ref="H3:O3"/>
    <mergeCell ref="A4:C4"/>
    <mergeCell ref="A50:C50"/>
  </mergeCells>
  <phoneticPr fontId="2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Z116"/>
  <sheetViews>
    <sheetView topLeftCell="A58" workbookViewId="0">
      <selection activeCell="A19" sqref="A18:C19"/>
    </sheetView>
  </sheetViews>
  <sheetFormatPr defaultRowHeight="12"/>
  <cols>
    <col min="1" max="1" width="36" style="860" customWidth="1"/>
    <col min="2" max="24" width="11.625" style="860" customWidth="1"/>
    <col min="25" max="25" width="11.625" style="861" customWidth="1"/>
    <col min="26" max="26" width="10.25" style="861" bestFit="1" customWidth="1"/>
    <col min="27" max="16384" width="9" style="861"/>
  </cols>
  <sheetData>
    <row r="1" spans="1:26" ht="13.5">
      <c r="A1" s="856" t="s">
        <v>383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8">
        <v>42782</v>
      </c>
      <c r="M1" s="859"/>
    </row>
    <row r="2" spans="1:26" ht="12.75" thickBot="1">
      <c r="B2" s="862" t="s">
        <v>1</v>
      </c>
      <c r="C2" s="862" t="s">
        <v>1</v>
      </c>
      <c r="D2" s="862" t="s">
        <v>1</v>
      </c>
      <c r="E2" s="862" t="s">
        <v>1</v>
      </c>
      <c r="F2" s="862" t="s">
        <v>1</v>
      </c>
      <c r="G2" s="862" t="s">
        <v>1</v>
      </c>
      <c r="H2" s="862" t="s">
        <v>1</v>
      </c>
      <c r="I2" s="862" t="s">
        <v>1</v>
      </c>
      <c r="J2" s="862" t="s">
        <v>1</v>
      </c>
      <c r="K2" s="862" t="s">
        <v>1</v>
      </c>
      <c r="L2" s="862" t="s">
        <v>1</v>
      </c>
      <c r="N2" s="863"/>
      <c r="O2" s="863"/>
      <c r="P2" s="863"/>
      <c r="Q2" s="863"/>
      <c r="R2" s="863"/>
      <c r="S2" s="863"/>
      <c r="T2" s="864"/>
      <c r="U2" s="864"/>
      <c r="X2" s="864" t="s">
        <v>36</v>
      </c>
      <c r="Z2" s="865" t="s">
        <v>33</v>
      </c>
    </row>
    <row r="3" spans="1:26">
      <c r="A3" s="866"/>
      <c r="B3" s="867" t="s">
        <v>269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Q3" s="867"/>
      <c r="R3" s="867"/>
      <c r="S3" s="867"/>
      <c r="T3" s="867"/>
      <c r="U3" s="867"/>
      <c r="V3" s="867"/>
      <c r="W3" s="867"/>
      <c r="X3" s="867"/>
      <c r="Y3" s="868"/>
      <c r="Z3" s="869"/>
    </row>
    <row r="4" spans="1:26">
      <c r="A4" s="870" t="s">
        <v>270</v>
      </c>
      <c r="B4" s="871" t="s">
        <v>315</v>
      </c>
      <c r="C4" s="872"/>
      <c r="D4" s="871"/>
      <c r="E4" s="872"/>
      <c r="F4" s="871"/>
      <c r="G4" s="872"/>
      <c r="H4" s="871"/>
      <c r="I4" s="872"/>
      <c r="J4" s="871"/>
      <c r="K4" s="872"/>
      <c r="L4" s="873"/>
      <c r="M4" s="874" t="s">
        <v>390</v>
      </c>
      <c r="N4" s="782"/>
      <c r="O4" s="782"/>
      <c r="P4" s="782"/>
      <c r="Q4" s="782"/>
      <c r="R4" s="782"/>
      <c r="S4" s="782"/>
      <c r="T4" s="782"/>
      <c r="U4" s="782"/>
      <c r="V4" s="875"/>
      <c r="W4" s="782"/>
      <c r="X4" s="782"/>
      <c r="Y4" s="876"/>
      <c r="Z4" s="877"/>
    </row>
    <row r="5" spans="1:26">
      <c r="A5" s="878"/>
      <c r="B5" s="879" t="s">
        <v>9</v>
      </c>
      <c r="C5" s="880" t="s">
        <v>10</v>
      </c>
      <c r="D5" s="879" t="s">
        <v>11</v>
      </c>
      <c r="E5" s="880" t="s">
        <v>12</v>
      </c>
      <c r="F5" s="879" t="s">
        <v>13</v>
      </c>
      <c r="G5" s="880" t="s">
        <v>14</v>
      </c>
      <c r="H5" s="879" t="s">
        <v>15</v>
      </c>
      <c r="I5" s="880" t="s">
        <v>16</v>
      </c>
      <c r="J5" s="879" t="s">
        <v>17</v>
      </c>
      <c r="K5" s="880" t="s">
        <v>18</v>
      </c>
      <c r="L5" s="881" t="s">
        <v>19</v>
      </c>
      <c r="M5" s="882" t="s">
        <v>370</v>
      </c>
      <c r="N5" s="783" t="s">
        <v>371</v>
      </c>
      <c r="O5" s="783" t="s">
        <v>372</v>
      </c>
      <c r="P5" s="783" t="s">
        <v>373</v>
      </c>
      <c r="Q5" s="783" t="s">
        <v>374</v>
      </c>
      <c r="R5" s="783" t="s">
        <v>375</v>
      </c>
      <c r="S5" s="783" t="s">
        <v>376</v>
      </c>
      <c r="T5" s="783" t="s">
        <v>377</v>
      </c>
      <c r="U5" s="783" t="s">
        <v>378</v>
      </c>
      <c r="V5" s="883" t="s">
        <v>379</v>
      </c>
      <c r="W5" s="883" t="s">
        <v>380</v>
      </c>
      <c r="X5" s="783" t="s">
        <v>381</v>
      </c>
      <c r="Y5" s="783" t="s">
        <v>401</v>
      </c>
      <c r="Z5" s="883" t="s">
        <v>410</v>
      </c>
    </row>
    <row r="6" spans="1:26">
      <c r="A6" s="884" t="s">
        <v>271</v>
      </c>
      <c r="B6" s="885">
        <f t="shared" ref="B6:L6" si="0">B7+B8</f>
        <v>9152444</v>
      </c>
      <c r="C6" s="885">
        <f t="shared" si="0"/>
        <v>9104511</v>
      </c>
      <c r="D6" s="885">
        <f t="shared" si="0"/>
        <v>9671110</v>
      </c>
      <c r="E6" s="885">
        <f t="shared" si="0"/>
        <v>9536916</v>
      </c>
      <c r="F6" s="885">
        <f t="shared" si="0"/>
        <v>9333245</v>
      </c>
      <c r="G6" s="885">
        <f t="shared" si="0"/>
        <v>9971241</v>
      </c>
      <c r="H6" s="885">
        <f t="shared" si="0"/>
        <v>11003373</v>
      </c>
      <c r="I6" s="885">
        <f t="shared" si="0"/>
        <v>10691446</v>
      </c>
      <c r="J6" s="885">
        <f t="shared" si="0"/>
        <v>10505786</v>
      </c>
      <c r="K6" s="885">
        <f t="shared" si="0"/>
        <v>10330940</v>
      </c>
      <c r="L6" s="886">
        <f t="shared" si="0"/>
        <v>11304848</v>
      </c>
      <c r="M6" s="887">
        <v>11441329</v>
      </c>
      <c r="N6" s="784">
        <v>11302907</v>
      </c>
      <c r="O6" s="784">
        <v>11223100</v>
      </c>
      <c r="P6" s="784">
        <v>10864125</v>
      </c>
      <c r="Q6" s="785">
        <v>10613777</v>
      </c>
      <c r="R6" s="785">
        <v>10932118</v>
      </c>
      <c r="S6" s="785">
        <v>11019508</v>
      </c>
      <c r="T6" s="785">
        <v>10912509</v>
      </c>
      <c r="U6" s="785">
        <v>10631276</v>
      </c>
      <c r="V6" s="785">
        <v>10409828</v>
      </c>
      <c r="W6" s="785">
        <v>10564006</v>
      </c>
      <c r="X6" s="785">
        <v>10533300</v>
      </c>
      <c r="Y6" s="785">
        <v>10396482</v>
      </c>
      <c r="Z6" s="888">
        <v>10460758</v>
      </c>
    </row>
    <row r="7" spans="1:26">
      <c r="A7" s="889" t="s">
        <v>272</v>
      </c>
      <c r="B7" s="890">
        <f>ROUND(B67*$N67*B$60,0)+234634</f>
        <v>7840975</v>
      </c>
      <c r="C7" s="890">
        <f>ROUND(C67*$N67*C$60,0)+164752</f>
        <v>7792035</v>
      </c>
      <c r="D7" s="890">
        <f>ROUND(D67*$N67*D$60,0)+175893</f>
        <v>8365004</v>
      </c>
      <c r="E7" s="890">
        <f>ROUND(E67*$N67*E$60,0)+201828</f>
        <v>8226175</v>
      </c>
      <c r="F7" s="890">
        <f>ROUND(F67*$N67*F$60,0)+140922</f>
        <v>8102534</v>
      </c>
      <c r="G7" s="890">
        <f>ROUND(G67*$N67*G$60,0)+242007</f>
        <v>8574123</v>
      </c>
      <c r="H7" s="890">
        <f>ROUND(H67*$N67*H$60,0)+173280</f>
        <v>9530955</v>
      </c>
      <c r="I7" s="890">
        <f>ROUND(I67*$N67*I$60,0)+140747</f>
        <v>9214181</v>
      </c>
      <c r="J7" s="890">
        <f>ROUND(J67*$N67*J$60,0)+186711</f>
        <v>9025382</v>
      </c>
      <c r="K7" s="890">
        <f>ROUND(K67*$N67*K$60,0)+215176</f>
        <v>8864107</v>
      </c>
      <c r="L7" s="891">
        <f>ROUND(L67*$N67*L$60,0)+215176</f>
        <v>9738703</v>
      </c>
      <c r="M7" s="887">
        <v>9820488</v>
      </c>
      <c r="N7" s="784">
        <v>9613993</v>
      </c>
      <c r="O7" s="784">
        <v>9661026</v>
      </c>
      <c r="P7" s="784">
        <v>9340825</v>
      </c>
      <c r="Q7" s="784">
        <v>9141507</v>
      </c>
      <c r="R7" s="784">
        <v>9311639</v>
      </c>
      <c r="S7" s="784">
        <v>9370102</v>
      </c>
      <c r="T7" s="784">
        <v>9368095</v>
      </c>
      <c r="U7" s="784">
        <v>9067650</v>
      </c>
      <c r="V7" s="784">
        <v>8865922</v>
      </c>
      <c r="W7" s="784">
        <v>8972497</v>
      </c>
      <c r="X7" s="784">
        <v>8878534</v>
      </c>
      <c r="Y7" s="784">
        <v>8764200</v>
      </c>
      <c r="Z7" s="888">
        <v>8771811</v>
      </c>
    </row>
    <row r="8" spans="1:26">
      <c r="A8" s="889" t="s">
        <v>273</v>
      </c>
      <c r="B8" s="892">
        <f t="shared" ref="B8:L8" si="1">B9+B10</f>
        <v>1311469</v>
      </c>
      <c r="C8" s="892">
        <f t="shared" si="1"/>
        <v>1312476</v>
      </c>
      <c r="D8" s="892">
        <f t="shared" si="1"/>
        <v>1306106</v>
      </c>
      <c r="E8" s="892">
        <f t="shared" si="1"/>
        <v>1310741</v>
      </c>
      <c r="F8" s="892">
        <f t="shared" si="1"/>
        <v>1230711</v>
      </c>
      <c r="G8" s="892">
        <f t="shared" si="1"/>
        <v>1397118</v>
      </c>
      <c r="H8" s="892">
        <f t="shared" si="1"/>
        <v>1472418</v>
      </c>
      <c r="I8" s="892">
        <f t="shared" si="1"/>
        <v>1477265</v>
      </c>
      <c r="J8" s="892">
        <f t="shared" si="1"/>
        <v>1480404</v>
      </c>
      <c r="K8" s="892">
        <f t="shared" si="1"/>
        <v>1466833</v>
      </c>
      <c r="L8" s="893">
        <f t="shared" si="1"/>
        <v>1566145</v>
      </c>
      <c r="M8" s="887">
        <v>1620841</v>
      </c>
      <c r="N8" s="784">
        <v>1688914</v>
      </c>
      <c r="O8" s="784">
        <v>1562074</v>
      </c>
      <c r="P8" s="784">
        <v>1523300</v>
      </c>
      <c r="Q8" s="784">
        <v>1472270</v>
      </c>
      <c r="R8" s="784">
        <v>1620479</v>
      </c>
      <c r="S8" s="784">
        <v>1649406</v>
      </c>
      <c r="T8" s="784">
        <v>1544414</v>
      </c>
      <c r="U8" s="784">
        <v>1563626</v>
      </c>
      <c r="V8" s="784">
        <v>1543906</v>
      </c>
      <c r="W8" s="784">
        <v>1591509</v>
      </c>
      <c r="X8" s="784">
        <v>1654766</v>
      </c>
      <c r="Y8" s="784">
        <v>1632282</v>
      </c>
      <c r="Z8" s="888">
        <v>1688947</v>
      </c>
    </row>
    <row r="9" spans="1:26">
      <c r="A9" s="889" t="s">
        <v>274</v>
      </c>
      <c r="B9" s="892">
        <f t="shared" ref="B9:L9" si="2">ROUND(B69*$N69*B$60,0)</f>
        <v>825199</v>
      </c>
      <c r="C9" s="892">
        <f t="shared" si="2"/>
        <v>812367</v>
      </c>
      <c r="D9" s="892">
        <f t="shared" si="2"/>
        <v>882874</v>
      </c>
      <c r="E9" s="892">
        <f t="shared" si="2"/>
        <v>864066</v>
      </c>
      <c r="F9" s="892">
        <f t="shared" si="2"/>
        <v>849030</v>
      </c>
      <c r="G9" s="892">
        <f t="shared" si="2"/>
        <v>986748</v>
      </c>
      <c r="H9" s="892">
        <f t="shared" si="2"/>
        <v>1043368</v>
      </c>
      <c r="I9" s="892">
        <f t="shared" si="2"/>
        <v>1027975</v>
      </c>
      <c r="J9" s="892">
        <f t="shared" si="2"/>
        <v>1038136</v>
      </c>
      <c r="K9" s="892">
        <f t="shared" si="2"/>
        <v>1026118</v>
      </c>
      <c r="L9" s="893">
        <f t="shared" si="2"/>
        <v>1081425</v>
      </c>
      <c r="M9" s="887">
        <v>1149753</v>
      </c>
      <c r="N9" s="784">
        <v>1121969</v>
      </c>
      <c r="O9" s="784">
        <v>1075410</v>
      </c>
      <c r="P9" s="784">
        <v>1048552</v>
      </c>
      <c r="Q9" s="784">
        <v>1061510</v>
      </c>
      <c r="R9" s="784">
        <v>1092630</v>
      </c>
      <c r="S9" s="784">
        <v>1101537</v>
      </c>
      <c r="T9" s="784">
        <v>1102052</v>
      </c>
      <c r="U9" s="784">
        <v>1086683</v>
      </c>
      <c r="V9" s="784">
        <v>1128214</v>
      </c>
      <c r="W9" s="784">
        <v>1167990</v>
      </c>
      <c r="X9" s="784">
        <v>1213497</v>
      </c>
      <c r="Y9" s="784">
        <v>1235088</v>
      </c>
      <c r="Z9" s="888">
        <v>1277367</v>
      </c>
    </row>
    <row r="10" spans="1:26">
      <c r="A10" s="894" t="s">
        <v>275</v>
      </c>
      <c r="B10" s="892">
        <f t="shared" ref="B10:L10" si="3">ROUND(B70*$N70*B$60,0)</f>
        <v>486270</v>
      </c>
      <c r="C10" s="892">
        <f t="shared" si="3"/>
        <v>500109</v>
      </c>
      <c r="D10" s="892">
        <f t="shared" si="3"/>
        <v>423232</v>
      </c>
      <c r="E10" s="892">
        <f t="shared" si="3"/>
        <v>446675</v>
      </c>
      <c r="F10" s="892">
        <f t="shared" si="3"/>
        <v>381681</v>
      </c>
      <c r="G10" s="892">
        <f t="shared" si="3"/>
        <v>410370</v>
      </c>
      <c r="H10" s="892">
        <f t="shared" si="3"/>
        <v>429050</v>
      </c>
      <c r="I10" s="892">
        <f t="shared" si="3"/>
        <v>449290</v>
      </c>
      <c r="J10" s="892">
        <f t="shared" si="3"/>
        <v>442268</v>
      </c>
      <c r="K10" s="892">
        <f t="shared" si="3"/>
        <v>440715</v>
      </c>
      <c r="L10" s="893">
        <f t="shared" si="3"/>
        <v>484720</v>
      </c>
      <c r="M10" s="895">
        <v>471088</v>
      </c>
      <c r="N10" s="786">
        <v>566945</v>
      </c>
      <c r="O10" s="786">
        <v>486664</v>
      </c>
      <c r="P10" s="786">
        <v>474748</v>
      </c>
      <c r="Q10" s="786">
        <v>410760</v>
      </c>
      <c r="R10" s="786">
        <v>527849</v>
      </c>
      <c r="S10" s="786">
        <v>547869</v>
      </c>
      <c r="T10" s="786">
        <v>442362</v>
      </c>
      <c r="U10" s="786">
        <v>476943</v>
      </c>
      <c r="V10" s="786">
        <v>415692</v>
      </c>
      <c r="W10" s="786">
        <v>423519</v>
      </c>
      <c r="X10" s="786">
        <v>441269</v>
      </c>
      <c r="Y10" s="786">
        <v>397194</v>
      </c>
      <c r="Z10" s="888">
        <v>411580</v>
      </c>
    </row>
    <row r="11" spans="1:26">
      <c r="A11" s="896" t="s">
        <v>276</v>
      </c>
      <c r="B11" s="885">
        <f>B12-B13</f>
        <v>1874463</v>
      </c>
      <c r="C11" s="885">
        <f t="shared" ref="C11:L11" si="4">C12-C13</f>
        <v>1950008</v>
      </c>
      <c r="D11" s="885">
        <f t="shared" si="4"/>
        <v>1731832</v>
      </c>
      <c r="E11" s="885">
        <f t="shared" si="4"/>
        <v>1584347</v>
      </c>
      <c r="F11" s="885">
        <f t="shared" si="4"/>
        <v>1443255</v>
      </c>
      <c r="G11" s="885">
        <f t="shared" si="4"/>
        <v>1454023</v>
      </c>
      <c r="H11" s="885">
        <f t="shared" si="4"/>
        <v>1472642</v>
      </c>
      <c r="I11" s="885">
        <f t="shared" si="4"/>
        <v>1370328</v>
      </c>
      <c r="J11" s="885">
        <f t="shared" si="4"/>
        <v>1205597</v>
      </c>
      <c r="K11" s="885">
        <f t="shared" si="4"/>
        <v>1085102</v>
      </c>
      <c r="L11" s="886">
        <f t="shared" si="4"/>
        <v>1104842</v>
      </c>
      <c r="M11" s="887">
        <v>821442</v>
      </c>
      <c r="N11" s="784">
        <v>718533</v>
      </c>
      <c r="O11" s="784">
        <v>657649</v>
      </c>
      <c r="P11" s="784">
        <v>745636</v>
      </c>
      <c r="Q11" s="784">
        <v>1016178</v>
      </c>
      <c r="R11" s="784">
        <v>1261909</v>
      </c>
      <c r="S11" s="784">
        <v>1227882</v>
      </c>
      <c r="T11" s="784">
        <v>1005753</v>
      </c>
      <c r="U11" s="784">
        <v>977922</v>
      </c>
      <c r="V11" s="784">
        <v>996779</v>
      </c>
      <c r="W11" s="784">
        <v>1062542</v>
      </c>
      <c r="X11" s="784">
        <v>1058791</v>
      </c>
      <c r="Y11" s="784">
        <v>1145870</v>
      </c>
      <c r="Z11" s="888">
        <v>1254908</v>
      </c>
    </row>
    <row r="12" spans="1:26">
      <c r="A12" s="889" t="s">
        <v>277</v>
      </c>
      <c r="B12" s="892">
        <f t="shared" ref="B12:L12" si="5">B15+B18+B22+B24+B25+B26</f>
        <v>2512293</v>
      </c>
      <c r="C12" s="892">
        <f t="shared" si="5"/>
        <v>2587977</v>
      </c>
      <c r="D12" s="892">
        <f t="shared" si="5"/>
        <v>2364138</v>
      </c>
      <c r="E12" s="892">
        <f t="shared" si="5"/>
        <v>2220269</v>
      </c>
      <c r="F12" s="892">
        <f t="shared" si="5"/>
        <v>2106399</v>
      </c>
      <c r="G12" s="892">
        <f t="shared" si="5"/>
        <v>2159023</v>
      </c>
      <c r="H12" s="892">
        <f t="shared" si="5"/>
        <v>2229930</v>
      </c>
      <c r="I12" s="892">
        <f t="shared" si="5"/>
        <v>2138238</v>
      </c>
      <c r="J12" s="892">
        <f t="shared" si="5"/>
        <v>1958507</v>
      </c>
      <c r="K12" s="892">
        <f t="shared" si="5"/>
        <v>1817395</v>
      </c>
      <c r="L12" s="893">
        <f t="shared" si="5"/>
        <v>1812382</v>
      </c>
      <c r="M12" s="887">
        <v>1493586</v>
      </c>
      <c r="N12" s="784">
        <v>1344014</v>
      </c>
      <c r="O12" s="784">
        <v>1238179</v>
      </c>
      <c r="P12" s="784">
        <v>1301540</v>
      </c>
      <c r="Q12" s="784">
        <v>1554332</v>
      </c>
      <c r="R12" s="784">
        <v>1755645</v>
      </c>
      <c r="S12" s="784">
        <v>1740506</v>
      </c>
      <c r="T12" s="784">
        <v>1503219</v>
      </c>
      <c r="U12" s="784">
        <v>1441873</v>
      </c>
      <c r="V12" s="784">
        <v>1446555</v>
      </c>
      <c r="W12" s="784">
        <v>1508722</v>
      </c>
      <c r="X12" s="784">
        <v>1491248</v>
      </c>
      <c r="Y12" s="784">
        <v>1573284</v>
      </c>
      <c r="Z12" s="888">
        <v>1639766</v>
      </c>
    </row>
    <row r="13" spans="1:26">
      <c r="A13" s="889" t="s">
        <v>278</v>
      </c>
      <c r="B13" s="892">
        <f t="shared" ref="B13:L13" si="6">B16+B19+B23</f>
        <v>637830</v>
      </c>
      <c r="C13" s="892">
        <f t="shared" si="6"/>
        <v>637969</v>
      </c>
      <c r="D13" s="892">
        <f t="shared" si="6"/>
        <v>632306</v>
      </c>
      <c r="E13" s="892">
        <f t="shared" si="6"/>
        <v>635922</v>
      </c>
      <c r="F13" s="892">
        <f t="shared" si="6"/>
        <v>663144</v>
      </c>
      <c r="G13" s="892">
        <f t="shared" si="6"/>
        <v>705000</v>
      </c>
      <c r="H13" s="892">
        <f t="shared" si="6"/>
        <v>757288</v>
      </c>
      <c r="I13" s="892">
        <f t="shared" si="6"/>
        <v>767910</v>
      </c>
      <c r="J13" s="892">
        <f t="shared" si="6"/>
        <v>752910</v>
      </c>
      <c r="K13" s="892">
        <f t="shared" si="6"/>
        <v>732293</v>
      </c>
      <c r="L13" s="893">
        <f t="shared" si="6"/>
        <v>707540</v>
      </c>
      <c r="M13" s="887">
        <v>672144</v>
      </c>
      <c r="N13" s="784">
        <v>625481</v>
      </c>
      <c r="O13" s="784">
        <v>580530</v>
      </c>
      <c r="P13" s="784">
        <v>555904</v>
      </c>
      <c r="Q13" s="784">
        <v>538154</v>
      </c>
      <c r="R13" s="784">
        <v>493736</v>
      </c>
      <c r="S13" s="784">
        <v>512624</v>
      </c>
      <c r="T13" s="784">
        <v>497466</v>
      </c>
      <c r="U13" s="784">
        <v>463951</v>
      </c>
      <c r="V13" s="784">
        <v>449776</v>
      </c>
      <c r="W13" s="784">
        <v>446180</v>
      </c>
      <c r="X13" s="784">
        <v>432457</v>
      </c>
      <c r="Y13" s="784">
        <v>427414</v>
      </c>
      <c r="Z13" s="888">
        <v>384858</v>
      </c>
    </row>
    <row r="14" spans="1:26">
      <c r="A14" s="889" t="s">
        <v>279</v>
      </c>
      <c r="B14" s="892">
        <f>B15-B16</f>
        <v>-163257</v>
      </c>
      <c r="C14" s="892">
        <f t="shared" ref="C14:L14" si="7">C15-C16</f>
        <v>-148795</v>
      </c>
      <c r="D14" s="892">
        <f t="shared" si="7"/>
        <v>-168088</v>
      </c>
      <c r="E14" s="892">
        <f t="shared" si="7"/>
        <v>-172738</v>
      </c>
      <c r="F14" s="892">
        <f t="shared" si="7"/>
        <v>-237349</v>
      </c>
      <c r="G14" s="892">
        <f t="shared" si="7"/>
        <v>-210205</v>
      </c>
      <c r="H14" s="892">
        <f t="shared" si="7"/>
        <v>-252324</v>
      </c>
      <c r="I14" s="892">
        <f t="shared" si="7"/>
        <v>-306037</v>
      </c>
      <c r="J14" s="892">
        <f t="shared" si="7"/>
        <v>-325700</v>
      </c>
      <c r="K14" s="892">
        <f t="shared" si="7"/>
        <v>-343046</v>
      </c>
      <c r="L14" s="893">
        <f t="shared" si="7"/>
        <v>-333914</v>
      </c>
      <c r="M14" s="887">
        <v>-324588</v>
      </c>
      <c r="N14" s="784">
        <v>-328194</v>
      </c>
      <c r="O14" s="784">
        <v>-310523</v>
      </c>
      <c r="P14" s="784">
        <v>-271952</v>
      </c>
      <c r="Q14" s="784">
        <v>-176305</v>
      </c>
      <c r="R14" s="784">
        <v>-147628</v>
      </c>
      <c r="S14" s="784">
        <v>-161194</v>
      </c>
      <c r="T14" s="784">
        <v>-202975</v>
      </c>
      <c r="U14" s="784">
        <v>-199962</v>
      </c>
      <c r="V14" s="784">
        <v>-213474</v>
      </c>
      <c r="W14" s="784">
        <v>-223398</v>
      </c>
      <c r="X14" s="784">
        <v>-230490</v>
      </c>
      <c r="Y14" s="784">
        <v>-188854</v>
      </c>
      <c r="Z14" s="888">
        <v>-139751</v>
      </c>
    </row>
    <row r="15" spans="1:26">
      <c r="A15" s="889" t="s">
        <v>277</v>
      </c>
      <c r="B15" s="892">
        <f t="shared" ref="B15:L15" si="8">ROUND(B75*$N75,0)</f>
        <v>429102</v>
      </c>
      <c r="C15" s="892">
        <f t="shared" si="8"/>
        <v>443066</v>
      </c>
      <c r="D15" s="892">
        <f t="shared" si="8"/>
        <v>419460</v>
      </c>
      <c r="E15" s="892">
        <f t="shared" si="8"/>
        <v>420619</v>
      </c>
      <c r="F15" s="892">
        <f t="shared" si="8"/>
        <v>384923</v>
      </c>
      <c r="G15" s="892">
        <f t="shared" si="8"/>
        <v>454004</v>
      </c>
      <c r="H15" s="892">
        <f t="shared" si="8"/>
        <v>465321</v>
      </c>
      <c r="I15" s="892">
        <f t="shared" si="8"/>
        <v>423550</v>
      </c>
      <c r="J15" s="892">
        <f t="shared" si="8"/>
        <v>391463</v>
      </c>
      <c r="K15" s="892">
        <f t="shared" si="8"/>
        <v>352959</v>
      </c>
      <c r="L15" s="893">
        <f t="shared" si="8"/>
        <v>335991</v>
      </c>
      <c r="M15" s="887">
        <v>309435</v>
      </c>
      <c r="N15" s="784">
        <v>266853</v>
      </c>
      <c r="O15" s="784">
        <v>241946</v>
      </c>
      <c r="P15" s="784">
        <v>255113</v>
      </c>
      <c r="Q15" s="784">
        <v>329584</v>
      </c>
      <c r="R15" s="784">
        <v>309343</v>
      </c>
      <c r="S15" s="784">
        <v>312421</v>
      </c>
      <c r="T15" s="784">
        <v>259394</v>
      </c>
      <c r="U15" s="784">
        <v>241011</v>
      </c>
      <c r="V15" s="784">
        <v>219519</v>
      </c>
      <c r="W15" s="784">
        <v>206611</v>
      </c>
      <c r="X15" s="784">
        <v>190802</v>
      </c>
      <c r="Y15" s="784">
        <v>225731</v>
      </c>
      <c r="Z15" s="888">
        <v>230994</v>
      </c>
    </row>
    <row r="16" spans="1:26">
      <c r="A16" s="889" t="s">
        <v>278</v>
      </c>
      <c r="B16" s="892">
        <f t="shared" ref="B16:L16" si="9">ROUND(B76*$N76,0)</f>
        <v>592359</v>
      </c>
      <c r="C16" s="892">
        <f t="shared" si="9"/>
        <v>591861</v>
      </c>
      <c r="D16" s="892">
        <f t="shared" si="9"/>
        <v>587548</v>
      </c>
      <c r="E16" s="892">
        <f t="shared" si="9"/>
        <v>593357</v>
      </c>
      <c r="F16" s="892">
        <f t="shared" si="9"/>
        <v>622272</v>
      </c>
      <c r="G16" s="892">
        <f t="shared" si="9"/>
        <v>664209</v>
      </c>
      <c r="H16" s="892">
        <f t="shared" si="9"/>
        <v>717645</v>
      </c>
      <c r="I16" s="892">
        <f t="shared" si="9"/>
        <v>729587</v>
      </c>
      <c r="J16" s="892">
        <f t="shared" si="9"/>
        <v>717163</v>
      </c>
      <c r="K16" s="892">
        <f t="shared" si="9"/>
        <v>696005</v>
      </c>
      <c r="L16" s="893">
        <f t="shared" si="9"/>
        <v>669905</v>
      </c>
      <c r="M16" s="887">
        <v>634023</v>
      </c>
      <c r="N16" s="784">
        <v>595047</v>
      </c>
      <c r="O16" s="784">
        <v>552469</v>
      </c>
      <c r="P16" s="784">
        <v>527065</v>
      </c>
      <c r="Q16" s="784">
        <v>505889</v>
      </c>
      <c r="R16" s="784">
        <v>456971</v>
      </c>
      <c r="S16" s="784">
        <v>473615</v>
      </c>
      <c r="T16" s="784">
        <v>462369</v>
      </c>
      <c r="U16" s="784">
        <v>440973</v>
      </c>
      <c r="V16" s="784">
        <v>432993</v>
      </c>
      <c r="W16" s="784">
        <v>430009</v>
      </c>
      <c r="X16" s="784">
        <v>421292</v>
      </c>
      <c r="Y16" s="784">
        <v>414585</v>
      </c>
      <c r="Z16" s="888">
        <v>370745</v>
      </c>
    </row>
    <row r="17" spans="1:26">
      <c r="A17" s="896" t="s">
        <v>280</v>
      </c>
      <c r="B17" s="885">
        <f>B18-B19</f>
        <v>42040</v>
      </c>
      <c r="C17" s="885">
        <f t="shared" ref="C17:L17" si="10">C18-C19</f>
        <v>37043</v>
      </c>
      <c r="D17" s="885">
        <f t="shared" si="10"/>
        <v>30972</v>
      </c>
      <c r="E17" s="885">
        <f t="shared" si="10"/>
        <v>27854</v>
      </c>
      <c r="F17" s="885">
        <f t="shared" si="10"/>
        <v>25401</v>
      </c>
      <c r="G17" s="885">
        <f t="shared" si="10"/>
        <v>25088</v>
      </c>
      <c r="H17" s="885">
        <f t="shared" si="10"/>
        <v>22468</v>
      </c>
      <c r="I17" s="885">
        <f t="shared" si="10"/>
        <v>20747</v>
      </c>
      <c r="J17" s="885">
        <f t="shared" si="10"/>
        <v>16531</v>
      </c>
      <c r="K17" s="885">
        <f t="shared" si="10"/>
        <v>13657</v>
      </c>
      <c r="L17" s="886">
        <f t="shared" si="10"/>
        <v>13062</v>
      </c>
      <c r="M17" s="887">
        <v>10434</v>
      </c>
      <c r="N17" s="784">
        <v>10453</v>
      </c>
      <c r="O17" s="784">
        <v>10634</v>
      </c>
      <c r="P17" s="784">
        <v>11279</v>
      </c>
      <c r="Q17" s="784">
        <v>12831</v>
      </c>
      <c r="R17" s="784">
        <v>16255</v>
      </c>
      <c r="S17" s="784">
        <v>17796</v>
      </c>
      <c r="T17" s="784">
        <v>16440</v>
      </c>
      <c r="U17" s="784">
        <v>17956</v>
      </c>
      <c r="V17" s="784">
        <v>18179</v>
      </c>
      <c r="W17" s="784">
        <v>12479</v>
      </c>
      <c r="X17" s="784">
        <v>12163</v>
      </c>
      <c r="Y17" s="784">
        <v>12209</v>
      </c>
      <c r="Z17" s="888">
        <v>13053</v>
      </c>
    </row>
    <row r="18" spans="1:26">
      <c r="A18" s="889" t="s">
        <v>277</v>
      </c>
      <c r="B18" s="892">
        <f t="shared" ref="B18:L18" si="11">ROUND(B78*$N78*B$60,0)</f>
        <v>54302</v>
      </c>
      <c r="C18" s="892">
        <f t="shared" si="11"/>
        <v>48710</v>
      </c>
      <c r="D18" s="892">
        <f t="shared" si="11"/>
        <v>42008</v>
      </c>
      <c r="E18" s="892">
        <f t="shared" si="11"/>
        <v>37855</v>
      </c>
      <c r="F18" s="892">
        <f t="shared" si="11"/>
        <v>34286</v>
      </c>
      <c r="G18" s="892">
        <f t="shared" si="11"/>
        <v>32934</v>
      </c>
      <c r="H18" s="892">
        <f t="shared" si="11"/>
        <v>29580</v>
      </c>
      <c r="I18" s="892">
        <f t="shared" si="11"/>
        <v>26877</v>
      </c>
      <c r="J18" s="892">
        <f t="shared" si="11"/>
        <v>22351</v>
      </c>
      <c r="K18" s="892">
        <f t="shared" si="11"/>
        <v>18920</v>
      </c>
      <c r="L18" s="893">
        <f t="shared" si="11"/>
        <v>18190</v>
      </c>
      <c r="M18" s="887">
        <v>15493</v>
      </c>
      <c r="N18" s="784">
        <v>13680</v>
      </c>
      <c r="O18" s="784">
        <v>13198</v>
      </c>
      <c r="P18" s="784">
        <v>13652</v>
      </c>
      <c r="Q18" s="784">
        <v>15445</v>
      </c>
      <c r="R18" s="784">
        <v>19887</v>
      </c>
      <c r="S18" s="784">
        <v>22090</v>
      </c>
      <c r="T18" s="784">
        <v>21430</v>
      </c>
      <c r="U18" s="784">
        <v>21400</v>
      </c>
      <c r="V18" s="784">
        <v>20910</v>
      </c>
      <c r="W18" s="784">
        <v>14898</v>
      </c>
      <c r="X18" s="784">
        <v>13692</v>
      </c>
      <c r="Y18" s="784">
        <v>13817</v>
      </c>
      <c r="Z18" s="888">
        <v>14905</v>
      </c>
    </row>
    <row r="19" spans="1:26">
      <c r="A19" s="889" t="s">
        <v>278</v>
      </c>
      <c r="B19" s="892">
        <f t="shared" ref="B19:L19" si="12">ROUND(B79*$N79*B$60,0)</f>
        <v>12262</v>
      </c>
      <c r="C19" s="892">
        <f t="shared" si="12"/>
        <v>11667</v>
      </c>
      <c r="D19" s="892">
        <f t="shared" si="12"/>
        <v>11036</v>
      </c>
      <c r="E19" s="892">
        <f t="shared" si="12"/>
        <v>10001</v>
      </c>
      <c r="F19" s="892">
        <f t="shared" si="12"/>
        <v>8885</v>
      </c>
      <c r="G19" s="892">
        <f t="shared" si="12"/>
        <v>7846</v>
      </c>
      <c r="H19" s="892">
        <f t="shared" si="12"/>
        <v>7112</v>
      </c>
      <c r="I19" s="892">
        <f t="shared" si="12"/>
        <v>6130</v>
      </c>
      <c r="J19" s="892">
        <f t="shared" si="12"/>
        <v>5820</v>
      </c>
      <c r="K19" s="892">
        <f t="shared" si="12"/>
        <v>5263</v>
      </c>
      <c r="L19" s="893">
        <f t="shared" si="12"/>
        <v>5128</v>
      </c>
      <c r="M19" s="887">
        <v>5059</v>
      </c>
      <c r="N19" s="784">
        <v>3227</v>
      </c>
      <c r="O19" s="784">
        <v>2564</v>
      </c>
      <c r="P19" s="784">
        <v>2373</v>
      </c>
      <c r="Q19" s="784">
        <v>2614</v>
      </c>
      <c r="R19" s="784">
        <v>3632</v>
      </c>
      <c r="S19" s="784">
        <v>4294</v>
      </c>
      <c r="T19" s="784">
        <v>4990</v>
      </c>
      <c r="U19" s="784">
        <v>3444</v>
      </c>
      <c r="V19" s="784">
        <v>2731</v>
      </c>
      <c r="W19" s="784">
        <v>2419</v>
      </c>
      <c r="X19" s="784">
        <v>1529</v>
      </c>
      <c r="Y19" s="784">
        <v>1608</v>
      </c>
      <c r="Z19" s="888">
        <v>1852</v>
      </c>
    </row>
    <row r="20" spans="1:26">
      <c r="A20" s="889" t="s">
        <v>281</v>
      </c>
      <c r="B20" s="892">
        <f>B21+B24+B25+B26</f>
        <v>1995680</v>
      </c>
      <c r="C20" s="892">
        <f t="shared" ref="C20:L20" si="13">C21+C24+C25+C26</f>
        <v>2061760</v>
      </c>
      <c r="D20" s="892">
        <f t="shared" si="13"/>
        <v>1868948</v>
      </c>
      <c r="E20" s="892">
        <f t="shared" si="13"/>
        <v>1729231</v>
      </c>
      <c r="F20" s="892">
        <f t="shared" si="13"/>
        <v>1655203</v>
      </c>
      <c r="G20" s="892">
        <f t="shared" si="13"/>
        <v>1639140</v>
      </c>
      <c r="H20" s="892">
        <f t="shared" si="13"/>
        <v>1702498</v>
      </c>
      <c r="I20" s="892">
        <f t="shared" si="13"/>
        <v>1655618</v>
      </c>
      <c r="J20" s="892">
        <f t="shared" si="13"/>
        <v>1514766</v>
      </c>
      <c r="K20" s="892">
        <f t="shared" si="13"/>
        <v>1414491</v>
      </c>
      <c r="L20" s="893">
        <f t="shared" si="13"/>
        <v>1425694</v>
      </c>
      <c r="M20" s="887">
        <v>1135596</v>
      </c>
      <c r="N20" s="784">
        <v>1036274</v>
      </c>
      <c r="O20" s="784">
        <v>957538</v>
      </c>
      <c r="P20" s="784">
        <v>1006309</v>
      </c>
      <c r="Q20" s="784">
        <v>1179652</v>
      </c>
      <c r="R20" s="784">
        <v>1393282</v>
      </c>
      <c r="S20" s="784">
        <v>1371280</v>
      </c>
      <c r="T20" s="784">
        <v>1192288</v>
      </c>
      <c r="U20" s="784">
        <v>1159928</v>
      </c>
      <c r="V20" s="784">
        <v>1192074</v>
      </c>
      <c r="W20" s="784">
        <v>1273461</v>
      </c>
      <c r="X20" s="784">
        <v>1277118</v>
      </c>
      <c r="Y20" s="784">
        <v>1322515</v>
      </c>
      <c r="Z20" s="888">
        <v>1381606</v>
      </c>
    </row>
    <row r="21" spans="1:26">
      <c r="A21" s="889" t="s">
        <v>282</v>
      </c>
      <c r="B21" s="892">
        <f>B22-B23</f>
        <v>1379310</v>
      </c>
      <c r="C21" s="892">
        <f t="shared" ref="C21:L21" si="14">C22-C23</f>
        <v>1444201</v>
      </c>
      <c r="D21" s="892">
        <f t="shared" si="14"/>
        <v>1246513</v>
      </c>
      <c r="E21" s="892">
        <f t="shared" si="14"/>
        <v>1101777</v>
      </c>
      <c r="F21" s="892">
        <f t="shared" si="14"/>
        <v>1062247</v>
      </c>
      <c r="G21" s="892">
        <f t="shared" si="14"/>
        <v>897028</v>
      </c>
      <c r="H21" s="892">
        <f t="shared" si="14"/>
        <v>920018</v>
      </c>
      <c r="I21" s="892">
        <f t="shared" si="14"/>
        <v>884849</v>
      </c>
      <c r="J21" s="892">
        <f t="shared" si="14"/>
        <v>741611</v>
      </c>
      <c r="K21" s="892">
        <f t="shared" si="14"/>
        <v>694191</v>
      </c>
      <c r="L21" s="893">
        <f t="shared" si="14"/>
        <v>681906</v>
      </c>
      <c r="M21" s="887">
        <v>383598</v>
      </c>
      <c r="N21" s="784">
        <v>293866</v>
      </c>
      <c r="O21" s="784">
        <v>291339</v>
      </c>
      <c r="P21" s="784">
        <v>279763</v>
      </c>
      <c r="Q21" s="784">
        <v>376948</v>
      </c>
      <c r="R21" s="784">
        <v>498096</v>
      </c>
      <c r="S21" s="784">
        <v>588465</v>
      </c>
      <c r="T21" s="784">
        <v>506125</v>
      </c>
      <c r="U21" s="784">
        <v>479226</v>
      </c>
      <c r="V21" s="784">
        <v>554680</v>
      </c>
      <c r="W21" s="784">
        <v>556192</v>
      </c>
      <c r="X21" s="784">
        <v>553803</v>
      </c>
      <c r="Y21" s="784">
        <v>566905</v>
      </c>
      <c r="Z21" s="888">
        <v>604582</v>
      </c>
    </row>
    <row r="22" spans="1:26">
      <c r="A22" s="889" t="s">
        <v>277</v>
      </c>
      <c r="B22" s="892">
        <f t="shared" ref="B22:L22" si="15">ROUND(B82*$N82*B$60,0)</f>
        <v>1412519</v>
      </c>
      <c r="C22" s="892">
        <f t="shared" si="15"/>
        <v>1478642</v>
      </c>
      <c r="D22" s="892">
        <f t="shared" si="15"/>
        <v>1280235</v>
      </c>
      <c r="E22" s="892">
        <f t="shared" si="15"/>
        <v>1134341</v>
      </c>
      <c r="F22" s="892">
        <f t="shared" si="15"/>
        <v>1094234</v>
      </c>
      <c r="G22" s="892">
        <f t="shared" si="15"/>
        <v>929973</v>
      </c>
      <c r="H22" s="892">
        <f t="shared" si="15"/>
        <v>952549</v>
      </c>
      <c r="I22" s="892">
        <f t="shared" si="15"/>
        <v>917042</v>
      </c>
      <c r="J22" s="892">
        <f t="shared" si="15"/>
        <v>771538</v>
      </c>
      <c r="K22" s="892">
        <f t="shared" si="15"/>
        <v>725216</v>
      </c>
      <c r="L22" s="893">
        <f t="shared" si="15"/>
        <v>714413</v>
      </c>
      <c r="M22" s="887">
        <v>416660</v>
      </c>
      <c r="N22" s="784">
        <v>321073</v>
      </c>
      <c r="O22" s="784">
        <v>316836</v>
      </c>
      <c r="P22" s="784">
        <v>306229</v>
      </c>
      <c r="Q22" s="784">
        <v>406599</v>
      </c>
      <c r="R22" s="784">
        <v>531229</v>
      </c>
      <c r="S22" s="784">
        <v>623180</v>
      </c>
      <c r="T22" s="784">
        <v>536232</v>
      </c>
      <c r="U22" s="784">
        <v>498760</v>
      </c>
      <c r="V22" s="784">
        <v>568732</v>
      </c>
      <c r="W22" s="784">
        <v>569944</v>
      </c>
      <c r="X22" s="784">
        <v>563439</v>
      </c>
      <c r="Y22" s="784">
        <v>578126</v>
      </c>
      <c r="Z22" s="888">
        <v>616843</v>
      </c>
    </row>
    <row r="23" spans="1:26">
      <c r="A23" s="889" t="s">
        <v>278</v>
      </c>
      <c r="B23" s="892">
        <f t="shared" ref="B23:L23" si="16">ROUND(B83*$N83*B$60,0)</f>
        <v>33209</v>
      </c>
      <c r="C23" s="892">
        <f t="shared" si="16"/>
        <v>34441</v>
      </c>
      <c r="D23" s="892">
        <f t="shared" si="16"/>
        <v>33722</v>
      </c>
      <c r="E23" s="892">
        <f t="shared" si="16"/>
        <v>32564</v>
      </c>
      <c r="F23" s="892">
        <f t="shared" si="16"/>
        <v>31987</v>
      </c>
      <c r="G23" s="892">
        <f t="shared" si="16"/>
        <v>32945</v>
      </c>
      <c r="H23" s="892">
        <f t="shared" si="16"/>
        <v>32531</v>
      </c>
      <c r="I23" s="892">
        <f t="shared" si="16"/>
        <v>32193</v>
      </c>
      <c r="J23" s="892">
        <f t="shared" si="16"/>
        <v>29927</v>
      </c>
      <c r="K23" s="892">
        <f t="shared" si="16"/>
        <v>31025</v>
      </c>
      <c r="L23" s="893">
        <f t="shared" si="16"/>
        <v>32507</v>
      </c>
      <c r="M23" s="887">
        <v>33062</v>
      </c>
      <c r="N23" s="784">
        <v>27207</v>
      </c>
      <c r="O23" s="784">
        <v>25497</v>
      </c>
      <c r="P23" s="784">
        <v>26466</v>
      </c>
      <c r="Q23" s="784">
        <v>29651</v>
      </c>
      <c r="R23" s="784">
        <v>33133</v>
      </c>
      <c r="S23" s="784">
        <v>34715</v>
      </c>
      <c r="T23" s="784">
        <v>30107</v>
      </c>
      <c r="U23" s="784">
        <v>19534</v>
      </c>
      <c r="V23" s="784">
        <v>14052</v>
      </c>
      <c r="W23" s="784">
        <v>13752</v>
      </c>
      <c r="X23" s="784">
        <v>9636</v>
      </c>
      <c r="Y23" s="784">
        <v>11221</v>
      </c>
      <c r="Z23" s="888">
        <v>12261</v>
      </c>
    </row>
    <row r="24" spans="1:26">
      <c r="A24" s="889" t="s">
        <v>283</v>
      </c>
      <c r="B24" s="892">
        <f t="shared" ref="B24:L24" si="17">ROUND(B84*$N84*B$60,0)</f>
        <v>118381</v>
      </c>
      <c r="C24" s="892">
        <f t="shared" si="17"/>
        <v>122862</v>
      </c>
      <c r="D24" s="892">
        <f t="shared" si="17"/>
        <v>118761</v>
      </c>
      <c r="E24" s="892">
        <f t="shared" si="17"/>
        <v>119459</v>
      </c>
      <c r="F24" s="892">
        <f t="shared" si="17"/>
        <v>102543</v>
      </c>
      <c r="G24" s="892">
        <f t="shared" si="17"/>
        <v>135481</v>
      </c>
      <c r="H24" s="892">
        <f t="shared" si="17"/>
        <v>138202</v>
      </c>
      <c r="I24" s="892">
        <f t="shared" si="17"/>
        <v>120269</v>
      </c>
      <c r="J24" s="892">
        <f t="shared" si="17"/>
        <v>130821</v>
      </c>
      <c r="K24" s="892">
        <f t="shared" si="17"/>
        <v>136553</v>
      </c>
      <c r="L24" s="893">
        <f t="shared" si="17"/>
        <v>185014</v>
      </c>
      <c r="M24" s="887">
        <v>150387</v>
      </c>
      <c r="N24" s="784">
        <v>202622</v>
      </c>
      <c r="O24" s="784">
        <v>168440</v>
      </c>
      <c r="P24" s="784">
        <v>211959</v>
      </c>
      <c r="Q24" s="784">
        <v>304069</v>
      </c>
      <c r="R24" s="784">
        <v>381016</v>
      </c>
      <c r="S24" s="784">
        <v>329593</v>
      </c>
      <c r="T24" s="784">
        <v>282828</v>
      </c>
      <c r="U24" s="784">
        <v>266542</v>
      </c>
      <c r="V24" s="784">
        <v>234417</v>
      </c>
      <c r="W24" s="784">
        <v>286804</v>
      </c>
      <c r="X24" s="784">
        <v>300958</v>
      </c>
      <c r="Y24" s="784">
        <v>287951</v>
      </c>
      <c r="Z24" s="888">
        <v>293973</v>
      </c>
    </row>
    <row r="25" spans="1:26">
      <c r="A25" s="889" t="s">
        <v>284</v>
      </c>
      <c r="B25" s="892">
        <f t="shared" ref="B25:L25" si="18">ROUND(B85*$N85*B$60,0)</f>
        <v>418436</v>
      </c>
      <c r="C25" s="892">
        <f t="shared" si="18"/>
        <v>408625</v>
      </c>
      <c r="D25" s="892">
        <f t="shared" si="18"/>
        <v>418834</v>
      </c>
      <c r="E25" s="892">
        <f t="shared" si="18"/>
        <v>409813</v>
      </c>
      <c r="F25" s="892">
        <f t="shared" si="18"/>
        <v>385373</v>
      </c>
      <c r="G25" s="892">
        <f t="shared" si="18"/>
        <v>496648</v>
      </c>
      <c r="H25" s="892">
        <f t="shared" si="18"/>
        <v>513907</v>
      </c>
      <c r="I25" s="892">
        <f t="shared" si="18"/>
        <v>509139</v>
      </c>
      <c r="J25" s="892">
        <f t="shared" si="18"/>
        <v>482388</v>
      </c>
      <c r="K25" s="892">
        <f t="shared" si="18"/>
        <v>457756</v>
      </c>
      <c r="L25" s="893">
        <f t="shared" si="18"/>
        <v>407185</v>
      </c>
      <c r="M25" s="887">
        <v>414691</v>
      </c>
      <c r="N25" s="784">
        <v>373506</v>
      </c>
      <c r="O25" s="784">
        <v>339139</v>
      </c>
      <c r="P25" s="784">
        <v>344793</v>
      </c>
      <c r="Q25" s="784">
        <v>370722</v>
      </c>
      <c r="R25" s="784">
        <v>382262</v>
      </c>
      <c r="S25" s="784">
        <v>352008</v>
      </c>
      <c r="T25" s="784">
        <v>300373</v>
      </c>
      <c r="U25" s="784">
        <v>303678</v>
      </c>
      <c r="V25" s="784">
        <v>296054</v>
      </c>
      <c r="W25" s="784">
        <v>296054</v>
      </c>
      <c r="X25" s="784">
        <v>309489</v>
      </c>
      <c r="Y25" s="784">
        <v>328640</v>
      </c>
      <c r="Z25" s="888">
        <v>328174</v>
      </c>
    </row>
    <row r="26" spans="1:26">
      <c r="A26" s="894" t="s">
        <v>285</v>
      </c>
      <c r="B26" s="892">
        <f t="shared" ref="B26:L26" si="19">ROUND(B86*$N86*B$60,0)</f>
        <v>79553</v>
      </c>
      <c r="C26" s="892">
        <f t="shared" si="19"/>
        <v>86072</v>
      </c>
      <c r="D26" s="892">
        <f t="shared" si="19"/>
        <v>84840</v>
      </c>
      <c r="E26" s="892">
        <f t="shared" si="19"/>
        <v>98182</v>
      </c>
      <c r="F26" s="892">
        <f t="shared" si="19"/>
        <v>105040</v>
      </c>
      <c r="G26" s="892">
        <f t="shared" si="19"/>
        <v>109983</v>
      </c>
      <c r="H26" s="892">
        <f t="shared" si="19"/>
        <v>130371</v>
      </c>
      <c r="I26" s="892">
        <f t="shared" si="19"/>
        <v>141361</v>
      </c>
      <c r="J26" s="892">
        <f t="shared" si="19"/>
        <v>159946</v>
      </c>
      <c r="K26" s="892">
        <f t="shared" si="19"/>
        <v>125991</v>
      </c>
      <c r="L26" s="893">
        <f t="shared" si="19"/>
        <v>151589</v>
      </c>
      <c r="M26" s="895">
        <v>186920</v>
      </c>
      <c r="N26" s="786">
        <v>166280</v>
      </c>
      <c r="O26" s="786">
        <v>158620</v>
      </c>
      <c r="P26" s="786">
        <v>169794</v>
      </c>
      <c r="Q26" s="786">
        <v>127913</v>
      </c>
      <c r="R26" s="786">
        <v>131908</v>
      </c>
      <c r="S26" s="786">
        <v>101214</v>
      </c>
      <c r="T26" s="786">
        <v>102962</v>
      </c>
      <c r="U26" s="786">
        <v>110482</v>
      </c>
      <c r="V26" s="786">
        <v>106923</v>
      </c>
      <c r="W26" s="786">
        <v>134411</v>
      </c>
      <c r="X26" s="786">
        <v>112868</v>
      </c>
      <c r="Y26" s="786">
        <v>139019</v>
      </c>
      <c r="Z26" s="888">
        <v>154877</v>
      </c>
    </row>
    <row r="27" spans="1:26">
      <c r="A27" s="896" t="s">
        <v>286</v>
      </c>
      <c r="B27" s="885">
        <f>B28+B31+B34</f>
        <v>3151166</v>
      </c>
      <c r="C27" s="885">
        <f t="shared" ref="C27:L27" si="20">C28+C31+C34</f>
        <v>3156058</v>
      </c>
      <c r="D27" s="885">
        <f t="shared" si="20"/>
        <v>3317761</v>
      </c>
      <c r="E27" s="885">
        <f t="shared" si="20"/>
        <v>3418787</v>
      </c>
      <c r="F27" s="885">
        <f t="shared" si="20"/>
        <v>3678454</v>
      </c>
      <c r="G27" s="885">
        <f t="shared" si="20"/>
        <v>4008830</v>
      </c>
      <c r="H27" s="885">
        <f t="shared" si="20"/>
        <v>4737581</v>
      </c>
      <c r="I27" s="885">
        <f t="shared" si="20"/>
        <v>4336077</v>
      </c>
      <c r="J27" s="885">
        <f t="shared" si="20"/>
        <v>4088938</v>
      </c>
      <c r="K27" s="885">
        <f t="shared" si="20"/>
        <v>3937952</v>
      </c>
      <c r="L27" s="886">
        <f t="shared" si="20"/>
        <v>3853639</v>
      </c>
      <c r="M27" s="887">
        <v>4199945</v>
      </c>
      <c r="N27" s="784">
        <v>4078222</v>
      </c>
      <c r="O27" s="784">
        <v>4112612</v>
      </c>
      <c r="P27" s="784">
        <v>4515557</v>
      </c>
      <c r="Q27" s="784">
        <v>4426973</v>
      </c>
      <c r="R27" s="784">
        <v>4272736</v>
      </c>
      <c r="S27" s="784">
        <v>3842185</v>
      </c>
      <c r="T27" s="784">
        <v>3386432</v>
      </c>
      <c r="U27" s="784">
        <v>3041746</v>
      </c>
      <c r="V27" s="784">
        <v>3869822</v>
      </c>
      <c r="W27" s="784">
        <v>3300581</v>
      </c>
      <c r="X27" s="784">
        <v>3595359</v>
      </c>
      <c r="Y27" s="784">
        <v>3896175</v>
      </c>
      <c r="Z27" s="888">
        <v>4041065</v>
      </c>
    </row>
    <row r="28" spans="1:26">
      <c r="A28" s="896" t="s">
        <v>287</v>
      </c>
      <c r="B28" s="892">
        <f>B29+B30</f>
        <v>1442539</v>
      </c>
      <c r="C28" s="892">
        <f t="shared" ref="C28:L28" si="21">C29+C30</f>
        <v>1324176</v>
      </c>
      <c r="D28" s="892">
        <f t="shared" si="21"/>
        <v>1265573</v>
      </c>
      <c r="E28" s="892">
        <f t="shared" si="21"/>
        <v>1316656</v>
      </c>
      <c r="F28" s="892">
        <f t="shared" si="21"/>
        <v>1362851</v>
      </c>
      <c r="G28" s="892">
        <f t="shared" si="21"/>
        <v>1835570</v>
      </c>
      <c r="H28" s="892">
        <f t="shared" si="21"/>
        <v>2567461</v>
      </c>
      <c r="I28" s="892">
        <f t="shared" si="21"/>
        <v>2295709</v>
      </c>
      <c r="J28" s="892">
        <f t="shared" si="21"/>
        <v>2175707</v>
      </c>
      <c r="K28" s="892">
        <f t="shared" si="21"/>
        <v>1887500</v>
      </c>
      <c r="L28" s="893">
        <f t="shared" si="21"/>
        <v>1907301</v>
      </c>
      <c r="M28" s="887">
        <v>1988315</v>
      </c>
      <c r="N28" s="784">
        <v>1800579</v>
      </c>
      <c r="O28" s="784">
        <v>1822826</v>
      </c>
      <c r="P28" s="784">
        <v>2275362</v>
      </c>
      <c r="Q28" s="784">
        <v>2240723</v>
      </c>
      <c r="R28" s="784">
        <v>2159452</v>
      </c>
      <c r="S28" s="784">
        <v>1856184</v>
      </c>
      <c r="T28" s="784">
        <v>1408186</v>
      </c>
      <c r="U28" s="784">
        <v>1020733</v>
      </c>
      <c r="V28" s="784">
        <v>1761819</v>
      </c>
      <c r="W28" s="784">
        <v>1145009</v>
      </c>
      <c r="X28" s="784">
        <v>1411636</v>
      </c>
      <c r="Y28" s="784">
        <v>1629959</v>
      </c>
      <c r="Z28" s="888">
        <v>1869988</v>
      </c>
    </row>
    <row r="29" spans="1:26">
      <c r="A29" s="889" t="s">
        <v>288</v>
      </c>
      <c r="B29" s="892">
        <f t="shared" ref="B29:L29" si="22">ROUND(B89*$N89*B$60,0)</f>
        <v>1101461</v>
      </c>
      <c r="C29" s="892">
        <f t="shared" si="22"/>
        <v>889354</v>
      </c>
      <c r="D29" s="892">
        <f t="shared" si="22"/>
        <v>889708</v>
      </c>
      <c r="E29" s="892">
        <f t="shared" si="22"/>
        <v>956633</v>
      </c>
      <c r="F29" s="892">
        <f t="shared" si="22"/>
        <v>836762</v>
      </c>
      <c r="G29" s="892">
        <f t="shared" si="22"/>
        <v>1272477</v>
      </c>
      <c r="H29" s="892">
        <f t="shared" si="22"/>
        <v>1486316</v>
      </c>
      <c r="I29" s="892">
        <f t="shared" si="22"/>
        <v>1259390</v>
      </c>
      <c r="J29" s="892">
        <f t="shared" si="22"/>
        <v>1302901</v>
      </c>
      <c r="K29" s="892">
        <f t="shared" si="22"/>
        <v>1231484</v>
      </c>
      <c r="L29" s="893">
        <f t="shared" si="22"/>
        <v>1443751</v>
      </c>
      <c r="M29" s="887">
        <v>1080452</v>
      </c>
      <c r="N29" s="784">
        <v>874013</v>
      </c>
      <c r="O29" s="784">
        <v>945229</v>
      </c>
      <c r="P29" s="784">
        <v>1408571</v>
      </c>
      <c r="Q29" s="784">
        <v>1402528</v>
      </c>
      <c r="R29" s="784">
        <v>1409026</v>
      </c>
      <c r="S29" s="784">
        <v>1113288</v>
      </c>
      <c r="T29" s="784">
        <v>796806</v>
      </c>
      <c r="U29" s="784">
        <v>345038</v>
      </c>
      <c r="V29" s="784">
        <v>1219481</v>
      </c>
      <c r="W29" s="784">
        <v>714932</v>
      </c>
      <c r="X29" s="784">
        <v>968189</v>
      </c>
      <c r="Y29" s="784">
        <v>1254462</v>
      </c>
      <c r="Z29" s="888">
        <v>1519226</v>
      </c>
    </row>
    <row r="30" spans="1:26">
      <c r="A30" s="889" t="s">
        <v>289</v>
      </c>
      <c r="B30" s="892">
        <f t="shared" ref="B30:L30" si="23">ROUND(B90*$N90*B$60,0)</f>
        <v>341078</v>
      </c>
      <c r="C30" s="892">
        <f t="shared" si="23"/>
        <v>434822</v>
      </c>
      <c r="D30" s="892">
        <f t="shared" si="23"/>
        <v>375865</v>
      </c>
      <c r="E30" s="892">
        <f t="shared" si="23"/>
        <v>360023</v>
      </c>
      <c r="F30" s="892">
        <f t="shared" si="23"/>
        <v>526089</v>
      </c>
      <c r="G30" s="892">
        <f t="shared" si="23"/>
        <v>563093</v>
      </c>
      <c r="H30" s="892">
        <f t="shared" si="23"/>
        <v>1081145</v>
      </c>
      <c r="I30" s="892">
        <f t="shared" si="23"/>
        <v>1036319</v>
      </c>
      <c r="J30" s="892">
        <f t="shared" si="23"/>
        <v>872806</v>
      </c>
      <c r="K30" s="892">
        <f t="shared" si="23"/>
        <v>656016</v>
      </c>
      <c r="L30" s="893">
        <f t="shared" si="23"/>
        <v>463550</v>
      </c>
      <c r="M30" s="887">
        <v>907863</v>
      </c>
      <c r="N30" s="784">
        <v>926566</v>
      </c>
      <c r="O30" s="784">
        <v>877597</v>
      </c>
      <c r="P30" s="784">
        <v>866791</v>
      </c>
      <c r="Q30" s="784">
        <v>838195</v>
      </c>
      <c r="R30" s="784">
        <v>750426</v>
      </c>
      <c r="S30" s="784">
        <v>742896</v>
      </c>
      <c r="T30" s="784">
        <v>611380</v>
      </c>
      <c r="U30" s="784">
        <v>675695</v>
      </c>
      <c r="V30" s="784">
        <v>542338</v>
      </c>
      <c r="W30" s="784">
        <v>430077</v>
      </c>
      <c r="X30" s="784">
        <v>443447</v>
      </c>
      <c r="Y30" s="784">
        <v>375497</v>
      </c>
      <c r="Z30" s="888">
        <v>350762</v>
      </c>
    </row>
    <row r="31" spans="1:26">
      <c r="A31" s="889" t="s">
        <v>290</v>
      </c>
      <c r="B31" s="892">
        <f>B32+B33</f>
        <v>135715</v>
      </c>
      <c r="C31" s="892">
        <f t="shared" ref="C31:L31" si="24">C32+C33</f>
        <v>262556</v>
      </c>
      <c r="D31" s="892">
        <f t="shared" si="24"/>
        <v>209164</v>
      </c>
      <c r="E31" s="892">
        <f t="shared" si="24"/>
        <v>239424</v>
      </c>
      <c r="F31" s="892">
        <f t="shared" si="24"/>
        <v>246941</v>
      </c>
      <c r="G31" s="892">
        <f t="shared" si="24"/>
        <v>286557</v>
      </c>
      <c r="H31" s="892">
        <f t="shared" si="24"/>
        <v>236335</v>
      </c>
      <c r="I31" s="892">
        <f t="shared" si="24"/>
        <v>305333</v>
      </c>
      <c r="J31" s="892">
        <f t="shared" si="24"/>
        <v>253789</v>
      </c>
      <c r="K31" s="892">
        <f t="shared" si="24"/>
        <v>214711</v>
      </c>
      <c r="L31" s="893">
        <f t="shared" si="24"/>
        <v>103322</v>
      </c>
      <c r="M31" s="887">
        <v>171991</v>
      </c>
      <c r="N31" s="784">
        <v>190979</v>
      </c>
      <c r="O31" s="784">
        <v>115593</v>
      </c>
      <c r="P31" s="784">
        <v>103603</v>
      </c>
      <c r="Q31" s="784">
        <v>74862</v>
      </c>
      <c r="R31" s="784">
        <v>53747</v>
      </c>
      <c r="S31" s="784">
        <v>-33672</v>
      </c>
      <c r="T31" s="784">
        <v>9771</v>
      </c>
      <c r="U31" s="784">
        <v>-33978</v>
      </c>
      <c r="V31" s="784">
        <v>-26841</v>
      </c>
      <c r="W31" s="784">
        <v>7978</v>
      </c>
      <c r="X31" s="784">
        <v>-12752</v>
      </c>
      <c r="Y31" s="784">
        <v>7752</v>
      </c>
      <c r="Z31" s="888">
        <v>-34335</v>
      </c>
    </row>
    <row r="32" spans="1:26">
      <c r="A32" s="889" t="s">
        <v>288</v>
      </c>
      <c r="B32" s="892">
        <f t="shared" ref="B32:L32" si="25">ROUND(B92*$N92*B$60,0)</f>
        <v>75272</v>
      </c>
      <c r="C32" s="892">
        <f t="shared" si="25"/>
        <v>182763</v>
      </c>
      <c r="D32" s="892">
        <f t="shared" si="25"/>
        <v>136508</v>
      </c>
      <c r="E32" s="892">
        <f t="shared" si="25"/>
        <v>166808</v>
      </c>
      <c r="F32" s="892">
        <f t="shared" si="25"/>
        <v>170920</v>
      </c>
      <c r="G32" s="892">
        <f t="shared" si="25"/>
        <v>144669</v>
      </c>
      <c r="H32" s="892">
        <f t="shared" si="25"/>
        <v>83642</v>
      </c>
      <c r="I32" s="892">
        <f t="shared" si="25"/>
        <v>153782</v>
      </c>
      <c r="J32" s="892">
        <f t="shared" si="25"/>
        <v>112369</v>
      </c>
      <c r="K32" s="892">
        <f t="shared" si="25"/>
        <v>87274</v>
      </c>
      <c r="L32" s="893">
        <f t="shared" si="25"/>
        <v>4299</v>
      </c>
      <c r="M32" s="887">
        <v>35916</v>
      </c>
      <c r="N32" s="784">
        <v>49894</v>
      </c>
      <c r="O32" s="784">
        <v>1549</v>
      </c>
      <c r="P32" s="784">
        <v>16076</v>
      </c>
      <c r="Q32" s="784">
        <v>-33880</v>
      </c>
      <c r="R32" s="784">
        <v>-34097</v>
      </c>
      <c r="S32" s="784">
        <v>-21542</v>
      </c>
      <c r="T32" s="784">
        <v>-55437</v>
      </c>
      <c r="U32" s="784">
        <v>-47450</v>
      </c>
      <c r="V32" s="784">
        <v>-46040</v>
      </c>
      <c r="W32" s="784">
        <v>-30027</v>
      </c>
      <c r="X32" s="784">
        <v>-48169</v>
      </c>
      <c r="Y32" s="784">
        <v>-28298</v>
      </c>
      <c r="Z32" s="888">
        <v>-78796</v>
      </c>
    </row>
    <row r="33" spans="1:26">
      <c r="A33" s="889" t="s">
        <v>289</v>
      </c>
      <c r="B33" s="892">
        <f t="shared" ref="B33:L33" si="26">ROUND(B93*$N93*B$60,0)</f>
        <v>60443</v>
      </c>
      <c r="C33" s="892">
        <f t="shared" si="26"/>
        <v>79793</v>
      </c>
      <c r="D33" s="892">
        <f t="shared" si="26"/>
        <v>72656</v>
      </c>
      <c r="E33" s="892">
        <f t="shared" si="26"/>
        <v>72616</v>
      </c>
      <c r="F33" s="892">
        <f t="shared" si="26"/>
        <v>76021</v>
      </c>
      <c r="G33" s="892">
        <f t="shared" si="26"/>
        <v>141888</v>
      </c>
      <c r="H33" s="892">
        <f t="shared" si="26"/>
        <v>152693</v>
      </c>
      <c r="I33" s="892">
        <f t="shared" si="26"/>
        <v>151551</v>
      </c>
      <c r="J33" s="892">
        <f t="shared" si="26"/>
        <v>141420</v>
      </c>
      <c r="K33" s="892">
        <f t="shared" si="26"/>
        <v>127437</v>
      </c>
      <c r="L33" s="893">
        <f t="shared" si="26"/>
        <v>99023</v>
      </c>
      <c r="M33" s="887">
        <v>136075</v>
      </c>
      <c r="N33" s="784">
        <v>141085</v>
      </c>
      <c r="O33" s="784">
        <v>114044</v>
      </c>
      <c r="P33" s="784">
        <v>87527</v>
      </c>
      <c r="Q33" s="784">
        <v>108742</v>
      </c>
      <c r="R33" s="784">
        <v>87844</v>
      </c>
      <c r="S33" s="784">
        <v>-12130</v>
      </c>
      <c r="T33" s="784">
        <v>65208</v>
      </c>
      <c r="U33" s="784">
        <v>13472</v>
      </c>
      <c r="V33" s="784">
        <v>19199</v>
      </c>
      <c r="W33" s="784">
        <v>38005</v>
      </c>
      <c r="X33" s="784">
        <v>35417</v>
      </c>
      <c r="Y33" s="784">
        <v>36050</v>
      </c>
      <c r="Z33" s="888">
        <v>44461</v>
      </c>
    </row>
    <row r="34" spans="1:26">
      <c r="A34" s="889" t="s">
        <v>291</v>
      </c>
      <c r="B34" s="892">
        <f>B35+B36+B37</f>
        <v>1572912</v>
      </c>
      <c r="C34" s="892">
        <f t="shared" ref="C34:L34" si="27">C35+C36+C37</f>
        <v>1569326</v>
      </c>
      <c r="D34" s="892">
        <f t="shared" si="27"/>
        <v>1843024</v>
      </c>
      <c r="E34" s="892">
        <f t="shared" si="27"/>
        <v>1862707</v>
      </c>
      <c r="F34" s="892">
        <f t="shared" si="27"/>
        <v>2068662</v>
      </c>
      <c r="G34" s="892">
        <f t="shared" si="27"/>
        <v>1886703</v>
      </c>
      <c r="H34" s="892">
        <f t="shared" si="27"/>
        <v>1933785</v>
      </c>
      <c r="I34" s="892">
        <f t="shared" si="27"/>
        <v>1735035</v>
      </c>
      <c r="J34" s="892">
        <f t="shared" si="27"/>
        <v>1659442</v>
      </c>
      <c r="K34" s="892">
        <f t="shared" si="27"/>
        <v>1835741</v>
      </c>
      <c r="L34" s="893">
        <f t="shared" si="27"/>
        <v>1843016</v>
      </c>
      <c r="M34" s="887">
        <v>2039639</v>
      </c>
      <c r="N34" s="784">
        <v>2086664</v>
      </c>
      <c r="O34" s="784">
        <v>2174193</v>
      </c>
      <c r="P34" s="784">
        <v>2136592</v>
      </c>
      <c r="Q34" s="784">
        <v>2111388</v>
      </c>
      <c r="R34" s="784">
        <v>2059537</v>
      </c>
      <c r="S34" s="784">
        <v>2019673</v>
      </c>
      <c r="T34" s="784">
        <v>1968475</v>
      </c>
      <c r="U34" s="784">
        <v>2054991</v>
      </c>
      <c r="V34" s="784">
        <v>2134844</v>
      </c>
      <c r="W34" s="784">
        <v>2147594</v>
      </c>
      <c r="X34" s="784">
        <v>2196475</v>
      </c>
      <c r="Y34" s="784">
        <v>2258464</v>
      </c>
      <c r="Z34" s="888">
        <v>2205412</v>
      </c>
    </row>
    <row r="35" spans="1:26">
      <c r="A35" s="889" t="s">
        <v>292</v>
      </c>
      <c r="B35" s="892">
        <f t="shared" ref="B35:L35" si="28">ROUND(B95*$N95*B$60,0)</f>
        <v>43051</v>
      </c>
      <c r="C35" s="892">
        <f t="shared" si="28"/>
        <v>35997</v>
      </c>
      <c r="D35" s="892">
        <f t="shared" si="28"/>
        <v>34920</v>
      </c>
      <c r="E35" s="892">
        <f t="shared" si="28"/>
        <v>36365</v>
      </c>
      <c r="F35" s="892">
        <f t="shared" si="28"/>
        <v>37409</v>
      </c>
      <c r="G35" s="892">
        <f t="shared" si="28"/>
        <v>33104</v>
      </c>
      <c r="H35" s="892">
        <f t="shared" si="28"/>
        <v>39300</v>
      </c>
      <c r="I35" s="892">
        <f t="shared" si="28"/>
        <v>31295</v>
      </c>
      <c r="J35" s="892">
        <f t="shared" si="28"/>
        <v>27337</v>
      </c>
      <c r="K35" s="892">
        <f t="shared" si="28"/>
        <v>23825</v>
      </c>
      <c r="L35" s="893">
        <f t="shared" si="28"/>
        <v>22748</v>
      </c>
      <c r="M35" s="887">
        <v>20970</v>
      </c>
      <c r="N35" s="784">
        <v>28624</v>
      </c>
      <c r="O35" s="784">
        <v>21274</v>
      </c>
      <c r="P35" s="784">
        <v>18415</v>
      </c>
      <c r="Q35" s="784">
        <v>18643</v>
      </c>
      <c r="R35" s="784">
        <v>6902</v>
      </c>
      <c r="S35" s="784">
        <v>11063</v>
      </c>
      <c r="T35" s="784">
        <v>7219</v>
      </c>
      <c r="U35" s="784">
        <v>4744</v>
      </c>
      <c r="V35" s="784">
        <v>8604</v>
      </c>
      <c r="W35" s="784">
        <v>14882</v>
      </c>
      <c r="X35" s="784">
        <v>29361</v>
      </c>
      <c r="Y35" s="784">
        <v>30446</v>
      </c>
      <c r="Z35" s="888">
        <v>24923</v>
      </c>
    </row>
    <row r="36" spans="1:26">
      <c r="A36" s="889" t="s">
        <v>293</v>
      </c>
      <c r="B36" s="892">
        <f t="shared" ref="B36:L36" si="29">ROUND(B96*$N96*B$60,0)</f>
        <v>902392</v>
      </c>
      <c r="C36" s="892">
        <f t="shared" si="29"/>
        <v>858382</v>
      </c>
      <c r="D36" s="892">
        <f t="shared" si="29"/>
        <v>958176</v>
      </c>
      <c r="E36" s="892">
        <f t="shared" si="29"/>
        <v>825189</v>
      </c>
      <c r="F36" s="892">
        <f t="shared" si="29"/>
        <v>994325</v>
      </c>
      <c r="G36" s="892">
        <f t="shared" si="29"/>
        <v>887088</v>
      </c>
      <c r="H36" s="892">
        <f t="shared" si="29"/>
        <v>918509</v>
      </c>
      <c r="I36" s="892">
        <f t="shared" si="29"/>
        <v>737575</v>
      </c>
      <c r="J36" s="892">
        <f t="shared" si="29"/>
        <v>590843</v>
      </c>
      <c r="K36" s="892">
        <f t="shared" si="29"/>
        <v>710571</v>
      </c>
      <c r="L36" s="893">
        <f t="shared" si="29"/>
        <v>614864</v>
      </c>
      <c r="M36" s="887">
        <v>727142</v>
      </c>
      <c r="N36" s="784">
        <v>725093</v>
      </c>
      <c r="O36" s="784">
        <v>802704</v>
      </c>
      <c r="P36" s="784">
        <v>732706</v>
      </c>
      <c r="Q36" s="784">
        <v>678054</v>
      </c>
      <c r="R36" s="784">
        <v>606729</v>
      </c>
      <c r="S36" s="784">
        <v>561603</v>
      </c>
      <c r="T36" s="784">
        <v>499031</v>
      </c>
      <c r="U36" s="784">
        <v>487385</v>
      </c>
      <c r="V36" s="784">
        <v>518531</v>
      </c>
      <c r="W36" s="784">
        <v>490201</v>
      </c>
      <c r="X36" s="784">
        <v>470965</v>
      </c>
      <c r="Y36" s="784">
        <v>532831</v>
      </c>
      <c r="Z36" s="888">
        <v>479045</v>
      </c>
    </row>
    <row r="37" spans="1:26">
      <c r="A37" s="889" t="s">
        <v>294</v>
      </c>
      <c r="B37" s="892">
        <f t="shared" ref="B37:L37" si="30">ROUND(B97*$N97*B$60,0)</f>
        <v>627469</v>
      </c>
      <c r="C37" s="892">
        <f t="shared" si="30"/>
        <v>674947</v>
      </c>
      <c r="D37" s="892">
        <f t="shared" si="30"/>
        <v>849928</v>
      </c>
      <c r="E37" s="892">
        <f t="shared" si="30"/>
        <v>1001153</v>
      </c>
      <c r="F37" s="892">
        <f t="shared" si="30"/>
        <v>1036928</v>
      </c>
      <c r="G37" s="892">
        <f t="shared" si="30"/>
        <v>966511</v>
      </c>
      <c r="H37" s="892">
        <f t="shared" si="30"/>
        <v>975976</v>
      </c>
      <c r="I37" s="892">
        <f t="shared" si="30"/>
        <v>966165</v>
      </c>
      <c r="J37" s="892">
        <f t="shared" si="30"/>
        <v>1041262</v>
      </c>
      <c r="K37" s="892">
        <f t="shared" si="30"/>
        <v>1101345</v>
      </c>
      <c r="L37" s="893">
        <f t="shared" si="30"/>
        <v>1205404</v>
      </c>
      <c r="M37" s="887">
        <v>1291527</v>
      </c>
      <c r="N37" s="784">
        <v>1332947</v>
      </c>
      <c r="O37" s="784">
        <v>1350215</v>
      </c>
      <c r="P37" s="784">
        <v>1385471</v>
      </c>
      <c r="Q37" s="784">
        <v>1414691</v>
      </c>
      <c r="R37" s="784">
        <v>1445906</v>
      </c>
      <c r="S37" s="784">
        <v>1447007</v>
      </c>
      <c r="T37" s="784">
        <v>1462225</v>
      </c>
      <c r="U37" s="784">
        <v>1562862</v>
      </c>
      <c r="V37" s="784">
        <v>1607709</v>
      </c>
      <c r="W37" s="784">
        <v>1642511</v>
      </c>
      <c r="X37" s="784">
        <v>1696149</v>
      </c>
      <c r="Y37" s="784">
        <v>1695187</v>
      </c>
      <c r="Z37" s="888">
        <v>1701444</v>
      </c>
    </row>
    <row r="38" spans="1:26">
      <c r="A38" s="897" t="s">
        <v>295</v>
      </c>
      <c r="B38" s="898">
        <f t="shared" ref="B38:L38" si="31">B6+B11+B27</f>
        <v>14178073</v>
      </c>
      <c r="C38" s="898">
        <f t="shared" si="31"/>
        <v>14210577</v>
      </c>
      <c r="D38" s="898">
        <f t="shared" si="31"/>
        <v>14720703</v>
      </c>
      <c r="E38" s="898">
        <f t="shared" si="31"/>
        <v>14540050</v>
      </c>
      <c r="F38" s="898">
        <f t="shared" si="31"/>
        <v>14454954</v>
      </c>
      <c r="G38" s="898">
        <f t="shared" si="31"/>
        <v>15434094</v>
      </c>
      <c r="H38" s="898">
        <f t="shared" si="31"/>
        <v>17213596</v>
      </c>
      <c r="I38" s="898">
        <f t="shared" si="31"/>
        <v>16397851</v>
      </c>
      <c r="J38" s="898">
        <f t="shared" si="31"/>
        <v>15800321</v>
      </c>
      <c r="K38" s="898">
        <f t="shared" si="31"/>
        <v>15353994</v>
      </c>
      <c r="L38" s="899">
        <f t="shared" si="31"/>
        <v>16263329</v>
      </c>
      <c r="M38" s="787">
        <v>16462716</v>
      </c>
      <c r="N38" s="787">
        <v>16099662</v>
      </c>
      <c r="O38" s="787">
        <v>15993361</v>
      </c>
      <c r="P38" s="787">
        <v>16125318</v>
      </c>
      <c r="Q38" s="787">
        <v>16056928</v>
      </c>
      <c r="R38" s="787">
        <v>16466763</v>
      </c>
      <c r="S38" s="787">
        <v>16089575</v>
      </c>
      <c r="T38" s="787">
        <v>15304694</v>
      </c>
      <c r="U38" s="787">
        <v>14650944</v>
      </c>
      <c r="V38" s="787">
        <v>15276429</v>
      </c>
      <c r="W38" s="787">
        <v>14927129</v>
      </c>
      <c r="X38" s="787">
        <v>15187450</v>
      </c>
      <c r="Y38" s="787">
        <v>15438527</v>
      </c>
      <c r="Z38" s="900">
        <v>15756731</v>
      </c>
    </row>
    <row r="39" spans="1:26">
      <c r="A39" s="901" t="s">
        <v>296</v>
      </c>
      <c r="B39" s="902">
        <f t="shared" ref="B39:K39" si="32">ROUND(B99*$N99*B$60,0)</f>
        <v>1289347</v>
      </c>
      <c r="C39" s="902">
        <f t="shared" si="32"/>
        <v>1253070</v>
      </c>
      <c r="D39" s="902">
        <f t="shared" si="32"/>
        <v>1323629</v>
      </c>
      <c r="E39" s="902">
        <f t="shared" si="32"/>
        <v>1312446</v>
      </c>
      <c r="F39" s="902">
        <f t="shared" si="32"/>
        <v>1280764</v>
      </c>
      <c r="G39" s="902">
        <f t="shared" si="32"/>
        <v>1314274</v>
      </c>
      <c r="H39" s="902">
        <f t="shared" si="32"/>
        <v>1503549</v>
      </c>
      <c r="I39" s="902">
        <f t="shared" si="32"/>
        <v>1428873</v>
      </c>
      <c r="J39" s="902">
        <f t="shared" si="32"/>
        <v>1488529</v>
      </c>
      <c r="K39" s="902">
        <f t="shared" si="32"/>
        <v>1499997</v>
      </c>
      <c r="L39" s="903">
        <f>ROUND(L99*$N99*L$60,0)</f>
        <v>1588796</v>
      </c>
      <c r="M39" s="904">
        <v>1630862</v>
      </c>
      <c r="N39" s="788">
        <v>1619524</v>
      </c>
      <c r="O39" s="788">
        <v>1508004</v>
      </c>
      <c r="P39" s="788">
        <v>1550204</v>
      </c>
      <c r="Q39" s="788">
        <v>1634942</v>
      </c>
      <c r="R39" s="788">
        <v>1642295</v>
      </c>
      <c r="S39" s="788">
        <v>1641213</v>
      </c>
      <c r="T39" s="788">
        <v>1619866</v>
      </c>
      <c r="U39" s="788">
        <v>1477222</v>
      </c>
      <c r="V39" s="788">
        <v>1487985</v>
      </c>
      <c r="W39" s="788">
        <v>1562515</v>
      </c>
      <c r="X39" s="788">
        <v>1531741</v>
      </c>
      <c r="Y39" s="788">
        <v>1543213</v>
      </c>
      <c r="Z39" s="888">
        <v>1801674</v>
      </c>
    </row>
    <row r="40" spans="1:26">
      <c r="A40" s="889" t="s">
        <v>297</v>
      </c>
      <c r="B40" s="892">
        <f t="shared" ref="B40:K40" si="33">B38+B39</f>
        <v>15467420</v>
      </c>
      <c r="C40" s="892">
        <f t="shared" si="33"/>
        <v>15463647</v>
      </c>
      <c r="D40" s="892">
        <f t="shared" si="33"/>
        <v>16044332</v>
      </c>
      <c r="E40" s="892">
        <f t="shared" si="33"/>
        <v>15852496</v>
      </c>
      <c r="F40" s="892">
        <f t="shared" si="33"/>
        <v>15735718</v>
      </c>
      <c r="G40" s="892">
        <f t="shared" si="33"/>
        <v>16748368</v>
      </c>
      <c r="H40" s="892">
        <f t="shared" si="33"/>
        <v>18717145</v>
      </c>
      <c r="I40" s="892">
        <f t="shared" si="33"/>
        <v>17826724</v>
      </c>
      <c r="J40" s="892">
        <f t="shared" si="33"/>
        <v>17288850</v>
      </c>
      <c r="K40" s="892">
        <f t="shared" si="33"/>
        <v>16853991</v>
      </c>
      <c r="L40" s="893">
        <f>L38+L39</f>
        <v>17852125</v>
      </c>
      <c r="M40" s="887">
        <v>18093578</v>
      </c>
      <c r="N40" s="789">
        <v>17719186</v>
      </c>
      <c r="O40" s="789">
        <v>17501365</v>
      </c>
      <c r="P40" s="789">
        <v>17675522</v>
      </c>
      <c r="Q40" s="789">
        <v>17691870</v>
      </c>
      <c r="R40" s="789">
        <v>18109058</v>
      </c>
      <c r="S40" s="789">
        <v>17730788</v>
      </c>
      <c r="T40" s="789">
        <v>16924560</v>
      </c>
      <c r="U40" s="789">
        <v>16128166</v>
      </c>
      <c r="V40" s="789">
        <v>16764414</v>
      </c>
      <c r="W40" s="789">
        <v>16489644</v>
      </c>
      <c r="X40" s="789">
        <v>16719191</v>
      </c>
      <c r="Y40" s="789">
        <v>16981740</v>
      </c>
      <c r="Z40" s="905">
        <v>17558405</v>
      </c>
    </row>
    <row r="41" spans="1:26">
      <c r="A41" s="906" t="s">
        <v>298</v>
      </c>
      <c r="B41" s="907">
        <f t="shared" ref="B41:K41" si="34">SUM(B42:B45)</f>
        <v>-151335</v>
      </c>
      <c r="C41" s="907">
        <f t="shared" si="34"/>
        <v>-148207</v>
      </c>
      <c r="D41" s="907">
        <f t="shared" si="34"/>
        <v>17396</v>
      </c>
      <c r="E41" s="907">
        <f t="shared" si="34"/>
        <v>260888</v>
      </c>
      <c r="F41" s="907">
        <f t="shared" si="34"/>
        <v>845320</v>
      </c>
      <c r="G41" s="907">
        <f t="shared" si="34"/>
        <v>805826</v>
      </c>
      <c r="H41" s="907">
        <f t="shared" si="34"/>
        <v>709179</v>
      </c>
      <c r="I41" s="907">
        <f t="shared" si="34"/>
        <v>717187</v>
      </c>
      <c r="J41" s="907">
        <f t="shared" si="34"/>
        <v>971545</v>
      </c>
      <c r="K41" s="907">
        <f t="shared" si="34"/>
        <v>1497961</v>
      </c>
      <c r="L41" s="908">
        <f>SUM(L42:L45)</f>
        <v>1685233</v>
      </c>
      <c r="M41" s="909">
        <v>1920203</v>
      </c>
      <c r="N41" s="790">
        <v>2259988</v>
      </c>
      <c r="O41" s="790">
        <v>2385042</v>
      </c>
      <c r="P41" s="790">
        <v>2360103</v>
      </c>
      <c r="Q41" s="790">
        <v>2186848</v>
      </c>
      <c r="R41" s="790">
        <v>1955996</v>
      </c>
      <c r="S41" s="790">
        <v>1857402</v>
      </c>
      <c r="T41" s="790">
        <v>1889586</v>
      </c>
      <c r="U41" s="790">
        <v>2408540</v>
      </c>
      <c r="V41" s="790">
        <v>2581412</v>
      </c>
      <c r="W41" s="790">
        <v>2560100</v>
      </c>
      <c r="X41" s="790">
        <v>2311676</v>
      </c>
      <c r="Y41" s="790">
        <v>2203816</v>
      </c>
      <c r="Z41" s="888">
        <v>2214671</v>
      </c>
    </row>
    <row r="42" spans="1:26">
      <c r="A42" s="889" t="s">
        <v>299</v>
      </c>
      <c r="B42" s="892">
        <f t="shared" ref="B42:K51" si="35">ROUND(B102*$N102*B$60,0)</f>
        <v>-649345</v>
      </c>
      <c r="C42" s="892">
        <f t="shared" si="35"/>
        <v>-587936</v>
      </c>
      <c r="D42" s="892">
        <f t="shared" si="35"/>
        <v>-515767</v>
      </c>
      <c r="E42" s="892">
        <f t="shared" si="35"/>
        <v>-411325</v>
      </c>
      <c r="F42" s="892">
        <f t="shared" si="35"/>
        <v>-407214</v>
      </c>
      <c r="G42" s="892">
        <f t="shared" si="35"/>
        <v>-407485</v>
      </c>
      <c r="H42" s="892">
        <f t="shared" si="35"/>
        <v>-559672</v>
      </c>
      <c r="I42" s="892">
        <f t="shared" si="35"/>
        <v>-414753</v>
      </c>
      <c r="J42" s="892">
        <f t="shared" si="35"/>
        <v>-347347</v>
      </c>
      <c r="K42" s="892">
        <f t="shared" si="35"/>
        <v>-332161</v>
      </c>
      <c r="L42" s="893">
        <f t="shared" ref="L42:L51" si="36">ROUND(L102*$N102*L$60,0)</f>
        <v>-317594</v>
      </c>
      <c r="M42" s="887">
        <v>-301528</v>
      </c>
      <c r="N42" s="784">
        <v>-230742</v>
      </c>
      <c r="O42" s="784">
        <v>-246605</v>
      </c>
      <c r="P42" s="784">
        <v>-349498</v>
      </c>
      <c r="Q42" s="784">
        <v>-447695</v>
      </c>
      <c r="R42" s="784">
        <v>-556413</v>
      </c>
      <c r="S42" s="784">
        <v>-581135</v>
      </c>
      <c r="T42" s="784">
        <v>-435559</v>
      </c>
      <c r="U42" s="784">
        <v>-344772</v>
      </c>
      <c r="V42" s="784">
        <v>-410935</v>
      </c>
      <c r="W42" s="784">
        <v>-462729</v>
      </c>
      <c r="X42" s="784">
        <v>-498066</v>
      </c>
      <c r="Y42" s="784">
        <v>-545598</v>
      </c>
      <c r="Z42" s="888">
        <v>-576334</v>
      </c>
    </row>
    <row r="43" spans="1:26">
      <c r="A43" s="889" t="s">
        <v>300</v>
      </c>
      <c r="B43" s="892">
        <f t="shared" si="35"/>
        <v>2098828</v>
      </c>
      <c r="C43" s="892">
        <f t="shared" si="35"/>
        <v>1981448</v>
      </c>
      <c r="D43" s="892">
        <f t="shared" si="35"/>
        <v>2063802</v>
      </c>
      <c r="E43" s="892">
        <f t="shared" si="35"/>
        <v>2073126</v>
      </c>
      <c r="F43" s="892">
        <f t="shared" si="35"/>
        <v>2175977</v>
      </c>
      <c r="G43" s="892">
        <f t="shared" si="35"/>
        <v>2323724</v>
      </c>
      <c r="H43" s="892">
        <f t="shared" si="35"/>
        <v>2385586</v>
      </c>
      <c r="I43" s="892">
        <f t="shared" si="35"/>
        <v>2225751</v>
      </c>
      <c r="J43" s="892">
        <f t="shared" si="35"/>
        <v>2242540</v>
      </c>
      <c r="K43" s="892">
        <f t="shared" si="35"/>
        <v>2538396</v>
      </c>
      <c r="L43" s="893">
        <f t="shared" si="36"/>
        <v>2888274</v>
      </c>
      <c r="M43" s="887">
        <v>3017977</v>
      </c>
      <c r="N43" s="784">
        <v>2766059</v>
      </c>
      <c r="O43" s="784">
        <v>2721181</v>
      </c>
      <c r="P43" s="784">
        <v>2734503</v>
      </c>
      <c r="Q43" s="784">
        <v>2706298</v>
      </c>
      <c r="R43" s="784">
        <v>2576827</v>
      </c>
      <c r="S43" s="784">
        <v>2581408</v>
      </c>
      <c r="T43" s="784">
        <v>2488063</v>
      </c>
      <c r="U43" s="784">
        <v>2671176</v>
      </c>
      <c r="V43" s="784">
        <v>2704910</v>
      </c>
      <c r="W43" s="784">
        <v>2747094</v>
      </c>
      <c r="X43" s="784">
        <v>2588303</v>
      </c>
      <c r="Y43" s="784">
        <v>2636812</v>
      </c>
      <c r="Z43" s="888">
        <v>2639608</v>
      </c>
    </row>
    <row r="44" spans="1:26">
      <c r="A44" s="889" t="s">
        <v>301</v>
      </c>
      <c r="B44" s="892">
        <f t="shared" si="35"/>
        <v>-1810168</v>
      </c>
      <c r="C44" s="892">
        <f t="shared" si="35"/>
        <v>-1741373</v>
      </c>
      <c r="D44" s="892">
        <f t="shared" si="35"/>
        <v>-1754642</v>
      </c>
      <c r="E44" s="892">
        <f t="shared" si="35"/>
        <v>-1629855</v>
      </c>
      <c r="F44" s="892">
        <f t="shared" si="35"/>
        <v>-1161545</v>
      </c>
      <c r="G44" s="892">
        <f t="shared" si="35"/>
        <v>-1377391</v>
      </c>
      <c r="H44" s="892">
        <f t="shared" si="35"/>
        <v>-1396856</v>
      </c>
      <c r="I44" s="892">
        <f t="shared" si="35"/>
        <v>-1345715</v>
      </c>
      <c r="J44" s="892">
        <f t="shared" si="35"/>
        <v>-1168585</v>
      </c>
      <c r="K44" s="892">
        <f t="shared" si="35"/>
        <v>-956837</v>
      </c>
      <c r="L44" s="893">
        <f t="shared" si="36"/>
        <v>-1102117</v>
      </c>
      <c r="M44" s="887">
        <v>-1031967</v>
      </c>
      <c r="N44" s="784">
        <v>-511781</v>
      </c>
      <c r="O44" s="784">
        <v>-346677</v>
      </c>
      <c r="P44" s="784">
        <v>-280094</v>
      </c>
      <c r="Q44" s="784">
        <v>-316859</v>
      </c>
      <c r="R44" s="784">
        <v>-336902</v>
      </c>
      <c r="S44" s="784">
        <v>-384830</v>
      </c>
      <c r="T44" s="784">
        <v>-395975</v>
      </c>
      <c r="U44" s="784">
        <v>-138532</v>
      </c>
      <c r="V44" s="784">
        <v>16755</v>
      </c>
      <c r="W44" s="784">
        <v>7553</v>
      </c>
      <c r="X44" s="784">
        <v>-94300</v>
      </c>
      <c r="Y44" s="784">
        <v>-193120</v>
      </c>
      <c r="Z44" s="888">
        <v>-178608</v>
      </c>
    </row>
    <row r="45" spans="1:26">
      <c r="A45" s="910" t="s">
        <v>302</v>
      </c>
      <c r="B45" s="911">
        <f t="shared" si="35"/>
        <v>209350</v>
      </c>
      <c r="C45" s="911">
        <f t="shared" si="35"/>
        <v>199654</v>
      </c>
      <c r="D45" s="911">
        <f t="shared" si="35"/>
        <v>224003</v>
      </c>
      <c r="E45" s="911">
        <f t="shared" si="35"/>
        <v>228942</v>
      </c>
      <c r="F45" s="911">
        <f t="shared" si="35"/>
        <v>238102</v>
      </c>
      <c r="G45" s="911">
        <f t="shared" si="35"/>
        <v>266978</v>
      </c>
      <c r="H45" s="911">
        <f t="shared" si="35"/>
        <v>280121</v>
      </c>
      <c r="I45" s="911">
        <f t="shared" si="35"/>
        <v>251904</v>
      </c>
      <c r="J45" s="911">
        <f t="shared" si="35"/>
        <v>244937</v>
      </c>
      <c r="K45" s="911">
        <f t="shared" si="35"/>
        <v>248563</v>
      </c>
      <c r="L45" s="912">
        <f t="shared" si="36"/>
        <v>216670</v>
      </c>
      <c r="M45" s="913">
        <v>235721</v>
      </c>
      <c r="N45" s="791">
        <v>236452</v>
      </c>
      <c r="O45" s="791">
        <v>257143</v>
      </c>
      <c r="P45" s="791">
        <v>255192</v>
      </c>
      <c r="Q45" s="791">
        <v>245104</v>
      </c>
      <c r="R45" s="791">
        <v>272484</v>
      </c>
      <c r="S45" s="791">
        <v>241959</v>
      </c>
      <c r="T45" s="791">
        <v>233057</v>
      </c>
      <c r="U45" s="791">
        <v>220668</v>
      </c>
      <c r="V45" s="791">
        <v>270682</v>
      </c>
      <c r="W45" s="791">
        <v>268182</v>
      </c>
      <c r="X45" s="791">
        <v>315739</v>
      </c>
      <c r="Y45" s="791">
        <v>305722</v>
      </c>
      <c r="Z45" s="888">
        <v>330005</v>
      </c>
    </row>
    <row r="46" spans="1:26">
      <c r="A46" s="889" t="s">
        <v>303</v>
      </c>
      <c r="B46" s="914">
        <f t="shared" ref="B46:K46" si="37">SUM(B47:B50)</f>
        <v>15177670</v>
      </c>
      <c r="C46" s="914">
        <f t="shared" si="37"/>
        <v>14920507</v>
      </c>
      <c r="D46" s="914">
        <f t="shared" si="37"/>
        <v>15786149</v>
      </c>
      <c r="E46" s="914">
        <f t="shared" si="37"/>
        <v>15821704</v>
      </c>
      <c r="F46" s="914">
        <f t="shared" si="37"/>
        <v>16291430</v>
      </c>
      <c r="G46" s="914">
        <f t="shared" si="37"/>
        <v>17326051</v>
      </c>
      <c r="H46" s="914">
        <f t="shared" si="37"/>
        <v>19316657</v>
      </c>
      <c r="I46" s="914">
        <f t="shared" si="37"/>
        <v>18291514</v>
      </c>
      <c r="J46" s="914">
        <f t="shared" si="37"/>
        <v>18090000</v>
      </c>
      <c r="K46" s="914">
        <f t="shared" si="37"/>
        <v>18226533</v>
      </c>
      <c r="L46" s="915">
        <f>SUM(L47:L50)</f>
        <v>19693091</v>
      </c>
      <c r="M46" s="887">
        <v>20013781</v>
      </c>
      <c r="N46" s="784">
        <v>19979175</v>
      </c>
      <c r="O46" s="784">
        <v>19886407</v>
      </c>
      <c r="P46" s="784">
        <v>20035625</v>
      </c>
      <c r="Q46" s="784">
        <v>19878719</v>
      </c>
      <c r="R46" s="784">
        <v>20065054</v>
      </c>
      <c r="S46" s="784">
        <v>19588190</v>
      </c>
      <c r="T46" s="784">
        <v>18814146</v>
      </c>
      <c r="U46" s="784">
        <v>18536706</v>
      </c>
      <c r="V46" s="784">
        <v>19345826</v>
      </c>
      <c r="W46" s="784">
        <v>19049744</v>
      </c>
      <c r="X46" s="784">
        <v>19030867</v>
      </c>
      <c r="Y46" s="784">
        <v>19185556</v>
      </c>
      <c r="Z46" s="916">
        <v>19773076</v>
      </c>
    </row>
    <row r="47" spans="1:26">
      <c r="A47" s="889" t="s">
        <v>299</v>
      </c>
      <c r="B47" s="892">
        <f t="shared" si="35"/>
        <v>1034182</v>
      </c>
      <c r="C47" s="892">
        <f t="shared" si="35"/>
        <v>806501</v>
      </c>
      <c r="D47" s="892">
        <f t="shared" si="35"/>
        <v>880069</v>
      </c>
      <c r="E47" s="892">
        <f t="shared" si="35"/>
        <v>1106909</v>
      </c>
      <c r="F47" s="892">
        <f t="shared" si="35"/>
        <v>1049896</v>
      </c>
      <c r="G47" s="892">
        <f t="shared" si="35"/>
        <v>1706780</v>
      </c>
      <c r="H47" s="892">
        <f t="shared" si="35"/>
        <v>2251381</v>
      </c>
      <c r="I47" s="892">
        <f t="shared" si="35"/>
        <v>2036915</v>
      </c>
      <c r="J47" s="892">
        <f t="shared" si="35"/>
        <v>2091139</v>
      </c>
      <c r="K47" s="892">
        <f t="shared" si="35"/>
        <v>1849909</v>
      </c>
      <c r="L47" s="893">
        <f t="shared" si="36"/>
        <v>2105749</v>
      </c>
      <c r="M47" s="887">
        <v>1858778</v>
      </c>
      <c r="N47" s="784">
        <v>1760816</v>
      </c>
      <c r="O47" s="784">
        <v>1691814</v>
      </c>
      <c r="P47" s="784">
        <v>2029467</v>
      </c>
      <c r="Q47" s="784">
        <v>1867890</v>
      </c>
      <c r="R47" s="784">
        <v>1656786</v>
      </c>
      <c r="S47" s="784">
        <v>1241377</v>
      </c>
      <c r="T47" s="784">
        <v>982398</v>
      </c>
      <c r="U47" s="784">
        <v>641983</v>
      </c>
      <c r="V47" s="784">
        <v>1324043</v>
      </c>
      <c r="W47" s="784">
        <v>690258</v>
      </c>
      <c r="X47" s="784">
        <v>900818</v>
      </c>
      <c r="Y47" s="784">
        <v>1092113</v>
      </c>
      <c r="Z47" s="888">
        <v>1259319</v>
      </c>
    </row>
    <row r="48" spans="1:26">
      <c r="A48" s="889" t="s">
        <v>300</v>
      </c>
      <c r="B48" s="892">
        <f t="shared" si="35"/>
        <v>3242633</v>
      </c>
      <c r="C48" s="892">
        <f t="shared" si="35"/>
        <v>3112351</v>
      </c>
      <c r="D48" s="892">
        <f t="shared" si="35"/>
        <v>3243081</v>
      </c>
      <c r="E48" s="892">
        <f t="shared" si="35"/>
        <v>3240642</v>
      </c>
      <c r="F48" s="892">
        <f t="shared" si="35"/>
        <v>3257045</v>
      </c>
      <c r="G48" s="892">
        <f t="shared" si="35"/>
        <v>3458512</v>
      </c>
      <c r="H48" s="892">
        <f t="shared" si="35"/>
        <v>3661126</v>
      </c>
      <c r="I48" s="892">
        <f t="shared" si="35"/>
        <v>3389796</v>
      </c>
      <c r="J48" s="892">
        <f t="shared" si="35"/>
        <v>3441977</v>
      </c>
      <c r="K48" s="892">
        <f t="shared" si="35"/>
        <v>3729788</v>
      </c>
      <c r="L48" s="893">
        <f t="shared" si="36"/>
        <v>4158701</v>
      </c>
      <c r="M48" s="887">
        <v>4324251</v>
      </c>
      <c r="N48" s="784">
        <v>4057389</v>
      </c>
      <c r="O48" s="784">
        <v>3918662</v>
      </c>
      <c r="P48" s="784">
        <v>4012755</v>
      </c>
      <c r="Q48" s="784">
        <v>4164935</v>
      </c>
      <c r="R48" s="784">
        <v>4071494</v>
      </c>
      <c r="S48" s="784">
        <v>4061427</v>
      </c>
      <c r="T48" s="784">
        <v>3904954</v>
      </c>
      <c r="U48" s="784">
        <v>3948436</v>
      </c>
      <c r="V48" s="784">
        <v>3979421</v>
      </c>
      <c r="W48" s="784">
        <v>4086211</v>
      </c>
      <c r="X48" s="784">
        <v>3889554</v>
      </c>
      <c r="Y48" s="784">
        <v>3991171</v>
      </c>
      <c r="Z48" s="888">
        <v>4301531</v>
      </c>
    </row>
    <row r="49" spans="1:26">
      <c r="A49" s="889" t="s">
        <v>301</v>
      </c>
      <c r="B49" s="892">
        <f t="shared" si="35"/>
        <v>10654376</v>
      </c>
      <c r="C49" s="892">
        <f t="shared" si="35"/>
        <v>10770883</v>
      </c>
      <c r="D49" s="892">
        <f t="shared" si="35"/>
        <v>11414198</v>
      </c>
      <c r="E49" s="892">
        <f t="shared" si="35"/>
        <v>11222178</v>
      </c>
      <c r="F49" s="892">
        <f t="shared" si="35"/>
        <v>11723828</v>
      </c>
      <c r="G49" s="892">
        <f t="shared" si="35"/>
        <v>11868166</v>
      </c>
      <c r="H49" s="892">
        <f t="shared" si="35"/>
        <v>13099927</v>
      </c>
      <c r="I49" s="892">
        <f t="shared" si="35"/>
        <v>12589804</v>
      </c>
      <c r="J49" s="892">
        <f t="shared" si="35"/>
        <v>12294351</v>
      </c>
      <c r="K49" s="892">
        <f t="shared" si="35"/>
        <v>12383304</v>
      </c>
      <c r="L49" s="893">
        <f t="shared" si="36"/>
        <v>13198586</v>
      </c>
      <c r="M49" s="887">
        <v>13584597</v>
      </c>
      <c r="N49" s="789">
        <v>13914065</v>
      </c>
      <c r="O49" s="789">
        <v>14008154</v>
      </c>
      <c r="P49" s="789">
        <v>13726932</v>
      </c>
      <c r="Q49" s="789">
        <v>13587959</v>
      </c>
      <c r="R49" s="789">
        <v>14048035</v>
      </c>
      <c r="S49" s="789">
        <v>14025631</v>
      </c>
      <c r="T49" s="789">
        <v>13677297</v>
      </c>
      <c r="U49" s="789">
        <v>13707663</v>
      </c>
      <c r="V49" s="789">
        <v>13753501</v>
      </c>
      <c r="W49" s="789">
        <v>13992614</v>
      </c>
      <c r="X49" s="789">
        <v>13912593</v>
      </c>
      <c r="Y49" s="789">
        <v>13784341</v>
      </c>
      <c r="Z49" s="888">
        <v>13869168</v>
      </c>
    </row>
    <row r="50" spans="1:26">
      <c r="A50" s="894" t="s">
        <v>302</v>
      </c>
      <c r="B50" s="892">
        <f t="shared" si="35"/>
        <v>246479</v>
      </c>
      <c r="C50" s="892">
        <f t="shared" si="35"/>
        <v>230772</v>
      </c>
      <c r="D50" s="892">
        <f t="shared" si="35"/>
        <v>248801</v>
      </c>
      <c r="E50" s="892">
        <f t="shared" si="35"/>
        <v>251975</v>
      </c>
      <c r="F50" s="892">
        <f t="shared" si="35"/>
        <v>260661</v>
      </c>
      <c r="G50" s="892">
        <f t="shared" si="35"/>
        <v>292593</v>
      </c>
      <c r="H50" s="892">
        <f t="shared" si="35"/>
        <v>304223</v>
      </c>
      <c r="I50" s="892">
        <f t="shared" si="35"/>
        <v>274999</v>
      </c>
      <c r="J50" s="892">
        <f t="shared" si="35"/>
        <v>262533</v>
      </c>
      <c r="K50" s="892">
        <f t="shared" si="35"/>
        <v>263532</v>
      </c>
      <c r="L50" s="893">
        <f t="shared" si="36"/>
        <v>230055</v>
      </c>
      <c r="M50" s="895">
        <v>246155</v>
      </c>
      <c r="N50" s="792">
        <v>246905</v>
      </c>
      <c r="O50" s="792">
        <v>267777</v>
      </c>
      <c r="P50" s="792">
        <v>266471</v>
      </c>
      <c r="Q50" s="792">
        <v>257935</v>
      </c>
      <c r="R50" s="792">
        <v>288739</v>
      </c>
      <c r="S50" s="792">
        <v>259755</v>
      </c>
      <c r="T50" s="792">
        <v>249497</v>
      </c>
      <c r="U50" s="792">
        <v>238624</v>
      </c>
      <c r="V50" s="792">
        <v>288861</v>
      </c>
      <c r="W50" s="792">
        <v>280661</v>
      </c>
      <c r="X50" s="792">
        <v>327902</v>
      </c>
      <c r="Y50" s="792">
        <v>317931</v>
      </c>
      <c r="Z50" s="888">
        <v>343058</v>
      </c>
    </row>
    <row r="51" spans="1:26">
      <c r="A51" s="917" t="s">
        <v>304</v>
      </c>
      <c r="B51" s="892">
        <f t="shared" si="35"/>
        <v>1685085</v>
      </c>
      <c r="C51" s="892">
        <f t="shared" si="35"/>
        <v>1293808</v>
      </c>
      <c r="D51" s="892">
        <f t="shared" si="35"/>
        <v>1110192</v>
      </c>
      <c r="E51" s="892">
        <f t="shared" si="35"/>
        <v>800414</v>
      </c>
      <c r="F51" s="892">
        <f t="shared" si="35"/>
        <v>634117</v>
      </c>
      <c r="G51" s="892">
        <f t="shared" si="35"/>
        <v>738189</v>
      </c>
      <c r="H51" s="892">
        <f t="shared" si="35"/>
        <v>867952</v>
      </c>
      <c r="I51" s="892">
        <f t="shared" si="35"/>
        <v>714609</v>
      </c>
      <c r="J51" s="892">
        <f t="shared" si="35"/>
        <v>461821</v>
      </c>
      <c r="K51" s="892">
        <f t="shared" si="35"/>
        <v>629959</v>
      </c>
      <c r="L51" s="893">
        <f t="shared" si="36"/>
        <v>630364</v>
      </c>
      <c r="M51" s="918">
        <v>739871</v>
      </c>
      <c r="N51" s="793">
        <v>480108</v>
      </c>
      <c r="O51" s="793">
        <v>439364</v>
      </c>
      <c r="P51" s="793">
        <v>1180260</v>
      </c>
      <c r="Q51" s="793">
        <v>1413846</v>
      </c>
      <c r="R51" s="793">
        <v>1519481</v>
      </c>
      <c r="S51" s="793">
        <v>1676523</v>
      </c>
      <c r="T51" s="793">
        <v>555705</v>
      </c>
      <c r="U51" s="793">
        <v>688350</v>
      </c>
      <c r="V51" s="793">
        <v>1016633</v>
      </c>
      <c r="W51" s="793">
        <v>1042842</v>
      </c>
      <c r="X51" s="793">
        <v>1176475</v>
      </c>
      <c r="Y51" s="793">
        <v>1573477</v>
      </c>
      <c r="Z51" s="919">
        <v>1635158</v>
      </c>
    </row>
    <row r="52" spans="1:26">
      <c r="A52" s="920" t="s">
        <v>305</v>
      </c>
      <c r="B52" s="921">
        <f>'25H26確報支出名目'!C48</f>
        <v>19429081.481009468</v>
      </c>
      <c r="C52" s="921">
        <f>'25H26確報支出名目'!D48</f>
        <v>20841628.481009468</v>
      </c>
      <c r="D52" s="921">
        <f>'25H26確報支出名目'!E48</f>
        <v>20987566.481009468</v>
      </c>
      <c r="E52" s="921">
        <f>'25H26確報支出名目'!F48</f>
        <v>21344762.481009468</v>
      </c>
      <c r="F52" s="921">
        <f>'25H26確報支出名目'!G48</f>
        <v>21295891.481009468</v>
      </c>
      <c r="G52" s="921">
        <f>'25H26確報支出名目'!H48</f>
        <v>22322959.481009468</v>
      </c>
      <c r="H52" s="921">
        <f>'25H26確報支出名目'!I48</f>
        <v>23904693.481009468</v>
      </c>
      <c r="I52" s="921">
        <f>'25H26確報支出名目'!J48</f>
        <v>23679696.481009468</v>
      </c>
      <c r="J52" s="921">
        <f>'25H26確報支出名目'!K48</f>
        <v>22715829.481009468</v>
      </c>
      <c r="K52" s="921">
        <f>'25H26確報支出名目'!L48</f>
        <v>21956117.481009468</v>
      </c>
      <c r="L52" s="922">
        <f>'25H26確報支出名目'!M48</f>
        <v>22185190.481009468</v>
      </c>
      <c r="M52" s="923">
        <v>21973796.22620606</v>
      </c>
      <c r="N52" s="794">
        <v>21625913</v>
      </c>
      <c r="O52" s="794">
        <v>21306329.796775017</v>
      </c>
      <c r="P52" s="794">
        <v>21508419.837228507</v>
      </c>
      <c r="Q52" s="794">
        <v>21557185</v>
      </c>
      <c r="R52" s="794">
        <v>22067240.553553838</v>
      </c>
      <c r="S52" s="794">
        <v>21774539</v>
      </c>
      <c r="T52" s="794">
        <v>21230232.938410066</v>
      </c>
      <c r="U52" s="794">
        <v>20318778.946985673</v>
      </c>
      <c r="V52" s="794">
        <v>21143899</v>
      </c>
      <c r="W52" s="794">
        <v>20825786.842348397</v>
      </c>
      <c r="X52" s="794">
        <v>20918313.827568587</v>
      </c>
      <c r="Y52" s="794">
        <v>21243068</v>
      </c>
      <c r="Z52" s="888">
        <v>21940320</v>
      </c>
    </row>
    <row r="53" spans="1:26">
      <c r="A53" s="924" t="s">
        <v>306</v>
      </c>
      <c r="B53" s="925">
        <f>ROUND(B38/B54*1000,1)</f>
        <v>2623.1</v>
      </c>
      <c r="C53" s="925">
        <f t="shared" ref="C53:L53" si="38">ROUND(C38/C54*1000,1)</f>
        <v>2619.1999999999998</v>
      </c>
      <c r="D53" s="925">
        <f t="shared" si="38"/>
        <v>2704.3</v>
      </c>
      <c r="E53" s="925">
        <f t="shared" si="38"/>
        <v>2664.6</v>
      </c>
      <c r="F53" s="925">
        <f t="shared" si="38"/>
        <v>2642.9</v>
      </c>
      <c r="G53" s="925">
        <f t="shared" si="38"/>
        <v>2857.2</v>
      </c>
      <c r="H53" s="925">
        <f t="shared" si="38"/>
        <v>3175.2</v>
      </c>
      <c r="I53" s="925">
        <f t="shared" si="38"/>
        <v>3006.1</v>
      </c>
      <c r="J53" s="925">
        <f t="shared" si="38"/>
        <v>2876.1</v>
      </c>
      <c r="K53" s="925">
        <f t="shared" si="38"/>
        <v>2777.6</v>
      </c>
      <c r="L53" s="926">
        <f t="shared" si="38"/>
        <v>2930</v>
      </c>
      <c r="M53" s="795">
        <v>2954.5821400746995</v>
      </c>
      <c r="N53" s="795">
        <v>2885.1081033277464</v>
      </c>
      <c r="O53" s="795">
        <v>2861.7400804912209</v>
      </c>
      <c r="P53" s="795">
        <v>2883.7431804171861</v>
      </c>
      <c r="Q53" s="795">
        <v>2872.1291324492663</v>
      </c>
      <c r="R53" s="795">
        <v>2944.4394675364038</v>
      </c>
      <c r="S53" s="795">
        <v>2876.8289534288269</v>
      </c>
      <c r="T53" s="795">
        <v>2736.8816164608884</v>
      </c>
      <c r="U53" s="795">
        <v>2620.6534612129817</v>
      </c>
      <c r="V53" s="795">
        <v>2733.7268100097117</v>
      </c>
      <c r="W53" s="795">
        <v>2674.1695760348325</v>
      </c>
      <c r="X53" s="795">
        <v>2726.2782494965231</v>
      </c>
      <c r="Y53" s="795">
        <v>2777.945578020755</v>
      </c>
      <c r="Z53" s="905">
        <v>2843.6239978025919</v>
      </c>
    </row>
    <row r="54" spans="1:26" ht="12.75" thickBot="1">
      <c r="A54" s="927" t="s">
        <v>307</v>
      </c>
      <c r="B54" s="928">
        <f>B114</f>
        <v>5405040</v>
      </c>
      <c r="C54" s="928">
        <f t="shared" ref="C54:L54" si="39">C114</f>
        <v>5425508</v>
      </c>
      <c r="D54" s="928">
        <f t="shared" si="39"/>
        <v>5443360</v>
      </c>
      <c r="E54" s="928">
        <f t="shared" si="39"/>
        <v>5456671</v>
      </c>
      <c r="F54" s="928">
        <f t="shared" si="39"/>
        <v>5469360</v>
      </c>
      <c r="G54" s="928">
        <f t="shared" si="39"/>
        <v>5401877</v>
      </c>
      <c r="H54" s="928">
        <f t="shared" si="39"/>
        <v>5421331</v>
      </c>
      <c r="I54" s="928">
        <f t="shared" si="39"/>
        <v>5454893</v>
      </c>
      <c r="J54" s="928">
        <f t="shared" si="39"/>
        <v>5493702</v>
      </c>
      <c r="K54" s="928">
        <f t="shared" si="39"/>
        <v>5527818</v>
      </c>
      <c r="L54" s="929">
        <f t="shared" si="39"/>
        <v>5550574</v>
      </c>
      <c r="M54" s="930">
        <v>5571927</v>
      </c>
      <c r="N54" s="930">
        <v>5580263</v>
      </c>
      <c r="O54" s="930">
        <v>5588684</v>
      </c>
      <c r="P54" s="930">
        <v>5591801</v>
      </c>
      <c r="Q54" s="930">
        <v>5590601</v>
      </c>
      <c r="R54" s="930">
        <v>5592495</v>
      </c>
      <c r="S54" s="930">
        <v>5592816</v>
      </c>
      <c r="T54" s="930">
        <v>5592019</v>
      </c>
      <c r="U54" s="930">
        <v>5590569</v>
      </c>
      <c r="V54" s="930">
        <v>5588133</v>
      </c>
      <c r="W54" s="930">
        <v>5581968</v>
      </c>
      <c r="X54" s="930">
        <v>5570763</v>
      </c>
      <c r="Y54" s="930">
        <v>5557534</v>
      </c>
      <c r="Z54" s="919">
        <v>5541074</v>
      </c>
    </row>
    <row r="55" spans="1:26">
      <c r="A55" s="874" t="s">
        <v>408</v>
      </c>
      <c r="B55" s="931"/>
      <c r="C55" s="931">
        <f t="shared" ref="C55:R55" si="40">ROUND((C38-B38)/B38*100,1)</f>
        <v>0.2</v>
      </c>
      <c r="D55" s="931">
        <f t="shared" si="40"/>
        <v>3.6</v>
      </c>
      <c r="E55" s="931">
        <f t="shared" si="40"/>
        <v>-1.2</v>
      </c>
      <c r="F55" s="931">
        <f t="shared" si="40"/>
        <v>-0.6</v>
      </c>
      <c r="G55" s="931">
        <f t="shared" si="40"/>
        <v>6.8</v>
      </c>
      <c r="H55" s="931">
        <f t="shared" si="40"/>
        <v>11.5</v>
      </c>
      <c r="I55" s="931">
        <f t="shared" si="40"/>
        <v>-4.7</v>
      </c>
      <c r="J55" s="931">
        <f t="shared" si="40"/>
        <v>-3.6</v>
      </c>
      <c r="K55" s="931">
        <f t="shared" si="40"/>
        <v>-2.8</v>
      </c>
      <c r="L55" s="931">
        <f t="shared" si="40"/>
        <v>5.9</v>
      </c>
      <c r="M55" s="931">
        <f t="shared" si="40"/>
        <v>1.2</v>
      </c>
      <c r="N55" s="931">
        <f t="shared" si="40"/>
        <v>-2.2000000000000002</v>
      </c>
      <c r="O55" s="931">
        <f t="shared" si="40"/>
        <v>-0.7</v>
      </c>
      <c r="P55" s="931">
        <f t="shared" si="40"/>
        <v>0.8</v>
      </c>
      <c r="Q55" s="931">
        <f t="shared" si="40"/>
        <v>-0.4</v>
      </c>
      <c r="R55" s="931">
        <f t="shared" si="40"/>
        <v>2.6</v>
      </c>
      <c r="S55" s="931">
        <f t="shared" ref="S55:Z55" si="41">ROUND((S38-R38)/R38*100,1)</f>
        <v>-2.2999999999999998</v>
      </c>
      <c r="T55" s="931">
        <f t="shared" si="41"/>
        <v>-4.9000000000000004</v>
      </c>
      <c r="U55" s="931">
        <f t="shared" si="41"/>
        <v>-4.3</v>
      </c>
      <c r="V55" s="931">
        <f t="shared" si="41"/>
        <v>4.3</v>
      </c>
      <c r="W55" s="931">
        <f t="shared" si="41"/>
        <v>-2.2999999999999998</v>
      </c>
      <c r="X55" s="931">
        <f t="shared" si="41"/>
        <v>1.7</v>
      </c>
      <c r="Y55" s="931">
        <f t="shared" si="41"/>
        <v>1.7</v>
      </c>
      <c r="Z55" s="931">
        <f t="shared" si="41"/>
        <v>2.1</v>
      </c>
    </row>
    <row r="56" spans="1:26">
      <c r="A56" s="860" t="s">
        <v>391</v>
      </c>
    </row>
    <row r="57" spans="1:26" hidden="1"/>
    <row r="58" spans="1:26">
      <c r="A58" s="932" t="s">
        <v>382</v>
      </c>
      <c r="B58" s="933">
        <v>14847805</v>
      </c>
      <c r="C58" s="933">
        <v>15857810</v>
      </c>
      <c r="D58" s="933">
        <v>15902279</v>
      </c>
      <c r="E58" s="933">
        <v>15986770</v>
      </c>
      <c r="F58" s="933">
        <v>15918569</v>
      </c>
      <c r="G58" s="933">
        <v>16627448</v>
      </c>
      <c r="H58" s="933">
        <v>17769420</v>
      </c>
      <c r="I58" s="933">
        <v>17596444</v>
      </c>
      <c r="J58" s="933">
        <v>16609633</v>
      </c>
      <c r="K58" s="933">
        <v>15949742</v>
      </c>
      <c r="L58" s="933">
        <v>16161707</v>
      </c>
      <c r="M58" s="933">
        <v>16711793</v>
      </c>
      <c r="N58" s="933">
        <v>16028927</v>
      </c>
      <c r="O58" s="933" t="s">
        <v>385</v>
      </c>
      <c r="P58" s="933" t="s">
        <v>385</v>
      </c>
      <c r="Q58" s="933" t="s">
        <v>385</v>
      </c>
      <c r="R58" s="933" t="s">
        <v>385</v>
      </c>
      <c r="S58" s="933" t="s">
        <v>386</v>
      </c>
      <c r="T58" s="933" t="s">
        <v>385</v>
      </c>
      <c r="U58" s="933" t="s">
        <v>385</v>
      </c>
      <c r="V58" s="933" t="s">
        <v>385</v>
      </c>
      <c r="W58" s="933" t="s">
        <v>385</v>
      </c>
      <c r="X58" s="933" t="s">
        <v>385</v>
      </c>
      <c r="Y58" s="933" t="s">
        <v>385</v>
      </c>
    </row>
    <row r="59" spans="1:26">
      <c r="A59" s="860" t="s">
        <v>389</v>
      </c>
      <c r="B59" s="933">
        <v>16483823</v>
      </c>
      <c r="C59" s="933">
        <v>19071111</v>
      </c>
      <c r="D59" s="933">
        <v>18373190</v>
      </c>
      <c r="E59" s="933">
        <v>18900638</v>
      </c>
      <c r="F59" s="933">
        <v>18863822</v>
      </c>
      <c r="G59" s="933">
        <v>19290852</v>
      </c>
      <c r="H59" s="933">
        <v>19636917</v>
      </c>
      <c r="I59" s="933">
        <v>20403629</v>
      </c>
      <c r="J59" s="933">
        <v>18819420</v>
      </c>
      <c r="K59" s="933">
        <v>17786876</v>
      </c>
      <c r="L59" s="933">
        <v>16959619</v>
      </c>
      <c r="N59" s="934"/>
      <c r="O59" s="934"/>
      <c r="P59" s="934"/>
      <c r="Q59" s="934"/>
      <c r="R59" s="934"/>
      <c r="S59" s="934"/>
      <c r="T59" s="934"/>
      <c r="U59" s="934"/>
      <c r="V59" s="934"/>
      <c r="W59" s="934"/>
      <c r="X59" s="934"/>
    </row>
    <row r="60" spans="1:26">
      <c r="B60" s="935">
        <f>B58/B59</f>
        <v>0.90075008691855041</v>
      </c>
      <c r="C60" s="935">
        <f t="shared" ref="C60:L60" si="42">C58/C59</f>
        <v>0.83150950146533154</v>
      </c>
      <c r="D60" s="935">
        <f t="shared" si="42"/>
        <v>0.86551540587127218</v>
      </c>
      <c r="E60" s="935">
        <f t="shared" si="42"/>
        <v>0.84583229412679084</v>
      </c>
      <c r="F60" s="935">
        <f t="shared" si="42"/>
        <v>0.84386764251698299</v>
      </c>
      <c r="G60" s="935">
        <f t="shared" si="42"/>
        <v>0.8619343510592482</v>
      </c>
      <c r="H60" s="935">
        <f t="shared" si="42"/>
        <v>0.90489866611953396</v>
      </c>
      <c r="I60" s="935">
        <f t="shared" si="42"/>
        <v>0.86241736702818894</v>
      </c>
      <c r="J60" s="935">
        <f t="shared" si="42"/>
        <v>0.88257943124708416</v>
      </c>
      <c r="K60" s="935">
        <f t="shared" si="42"/>
        <v>0.89671407165597827</v>
      </c>
      <c r="L60" s="935">
        <f t="shared" si="42"/>
        <v>0.9529522449767297</v>
      </c>
      <c r="N60" s="934"/>
      <c r="O60" s="934"/>
      <c r="P60" s="934"/>
      <c r="Q60" s="934"/>
      <c r="R60" s="934"/>
      <c r="S60" s="934"/>
      <c r="T60" s="934"/>
      <c r="U60" s="934"/>
      <c r="V60" s="934"/>
      <c r="W60" s="934"/>
      <c r="X60" s="934"/>
    </row>
    <row r="61" spans="1:26">
      <c r="B61" s="933">
        <f t="shared" ref="B61:L61" si="43">B38-B58</f>
        <v>-669732</v>
      </c>
      <c r="C61" s="933">
        <f t="shared" si="43"/>
        <v>-1647233</v>
      </c>
      <c r="D61" s="933">
        <f t="shared" si="43"/>
        <v>-1181576</v>
      </c>
      <c r="E61" s="933">
        <f t="shared" si="43"/>
        <v>-1446720</v>
      </c>
      <c r="F61" s="933">
        <f t="shared" si="43"/>
        <v>-1463615</v>
      </c>
      <c r="G61" s="933">
        <f t="shared" si="43"/>
        <v>-1193354</v>
      </c>
      <c r="H61" s="933">
        <f t="shared" si="43"/>
        <v>-555824</v>
      </c>
      <c r="I61" s="933">
        <f t="shared" si="43"/>
        <v>-1198593</v>
      </c>
      <c r="J61" s="933">
        <f t="shared" si="43"/>
        <v>-809312</v>
      </c>
      <c r="K61" s="933">
        <f t="shared" si="43"/>
        <v>-595748</v>
      </c>
      <c r="L61" s="933">
        <f t="shared" si="43"/>
        <v>101622</v>
      </c>
      <c r="N61" s="934"/>
      <c r="O61" s="936"/>
      <c r="P61" s="934"/>
      <c r="Q61" s="934"/>
      <c r="R61" s="934"/>
      <c r="S61" s="934"/>
      <c r="T61" s="934"/>
      <c r="U61" s="934"/>
      <c r="V61" s="934"/>
      <c r="W61" s="934"/>
      <c r="X61" s="934"/>
    </row>
    <row r="62" spans="1:26" ht="12.75" thickBot="1">
      <c r="A62" s="937"/>
      <c r="B62" s="938" t="s">
        <v>35</v>
      </c>
      <c r="C62" s="938"/>
      <c r="D62" s="939"/>
      <c r="E62" s="940"/>
      <c r="F62" s="940"/>
      <c r="G62" s="940"/>
      <c r="H62" s="940"/>
      <c r="I62" s="940"/>
      <c r="J62" s="940"/>
      <c r="K62" s="941"/>
      <c r="L62" s="942"/>
      <c r="M62" s="942"/>
      <c r="N62" s="942"/>
      <c r="O62" s="936"/>
      <c r="P62" s="934"/>
      <c r="Q62" s="934"/>
      <c r="R62" s="934"/>
      <c r="S62" s="934"/>
      <c r="T62" s="934"/>
      <c r="U62" s="934"/>
      <c r="V62" s="934"/>
      <c r="W62" s="934"/>
      <c r="X62" s="934"/>
    </row>
    <row r="63" spans="1:26">
      <c r="A63" s="943"/>
      <c r="B63" s="944">
        <v>1990</v>
      </c>
      <c r="C63" s="944">
        <v>1991</v>
      </c>
      <c r="D63" s="944">
        <v>1992</v>
      </c>
      <c r="E63" s="944">
        <v>1993</v>
      </c>
      <c r="F63" s="944">
        <v>1994</v>
      </c>
      <c r="G63" s="944">
        <v>1995</v>
      </c>
      <c r="H63" s="944">
        <v>1996</v>
      </c>
      <c r="I63" s="944">
        <v>1997</v>
      </c>
      <c r="J63" s="945">
        <v>1998</v>
      </c>
      <c r="K63" s="946">
        <v>1999</v>
      </c>
      <c r="L63" s="946">
        <v>2000</v>
      </c>
      <c r="M63" s="946">
        <v>2001</v>
      </c>
      <c r="O63" s="947"/>
      <c r="P63" s="934"/>
      <c r="Q63" s="934"/>
      <c r="R63" s="934"/>
      <c r="S63" s="934"/>
      <c r="T63" s="934"/>
      <c r="U63" s="934"/>
      <c r="V63" s="934"/>
      <c r="W63" s="934"/>
      <c r="X63" s="934"/>
    </row>
    <row r="64" spans="1:26">
      <c r="A64" s="948" t="s">
        <v>319</v>
      </c>
      <c r="B64" s="949"/>
      <c r="C64" s="950"/>
      <c r="D64" s="951"/>
      <c r="E64" s="952"/>
      <c r="F64" s="952"/>
      <c r="G64" s="952"/>
      <c r="H64" s="952"/>
      <c r="I64" s="953"/>
      <c r="J64" s="954"/>
      <c r="K64" s="955"/>
      <c r="L64" s="955"/>
      <c r="M64" s="955"/>
      <c r="N64" s="956" t="s">
        <v>392</v>
      </c>
      <c r="O64" s="957"/>
      <c r="P64" s="934"/>
      <c r="Q64" s="934"/>
      <c r="R64" s="934"/>
      <c r="S64" s="934"/>
      <c r="T64" s="934"/>
      <c r="U64" s="934"/>
      <c r="V64" s="934"/>
      <c r="W64" s="934"/>
      <c r="X64" s="934"/>
    </row>
    <row r="65" spans="1:24">
      <c r="A65" s="958"/>
      <c r="B65" s="959" t="s">
        <v>38</v>
      </c>
      <c r="C65" s="959" t="s">
        <v>39</v>
      </c>
      <c r="D65" s="960" t="s">
        <v>40</v>
      </c>
      <c r="E65" s="961" t="s">
        <v>41</v>
      </c>
      <c r="F65" s="961" t="s">
        <v>42</v>
      </c>
      <c r="G65" s="961" t="s">
        <v>43</v>
      </c>
      <c r="H65" s="961" t="s">
        <v>44</v>
      </c>
      <c r="I65" s="961" t="s">
        <v>45</v>
      </c>
      <c r="J65" s="962" t="s">
        <v>46</v>
      </c>
      <c r="K65" s="963" t="s">
        <v>18</v>
      </c>
      <c r="L65" s="963" t="s">
        <v>19</v>
      </c>
      <c r="M65" s="963" t="s">
        <v>20</v>
      </c>
      <c r="N65" s="956" t="s">
        <v>404</v>
      </c>
      <c r="O65" s="964"/>
      <c r="P65" s="934"/>
      <c r="Q65" s="934"/>
      <c r="R65" s="934"/>
      <c r="S65" s="934"/>
      <c r="T65" s="934"/>
      <c r="U65" s="934"/>
      <c r="V65" s="934"/>
      <c r="W65" s="934"/>
      <c r="X65" s="934"/>
    </row>
    <row r="66" spans="1:24">
      <c r="A66" s="965" t="s">
        <v>320</v>
      </c>
      <c r="B66" s="966">
        <v>9785354</v>
      </c>
      <c r="C66" s="966">
        <v>10626155</v>
      </c>
      <c r="D66" s="966">
        <v>10841447</v>
      </c>
      <c r="E66" s="966">
        <v>10907129</v>
      </c>
      <c r="F66" s="966">
        <v>10764187</v>
      </c>
      <c r="G66" s="966">
        <v>11156324</v>
      </c>
      <c r="H66" s="966">
        <v>11827287</v>
      </c>
      <c r="I66" s="966">
        <v>12090582</v>
      </c>
      <c r="J66" s="966">
        <v>11555826</v>
      </c>
      <c r="K66" s="966">
        <v>11149906</v>
      </c>
      <c r="L66" s="966">
        <v>11501107</v>
      </c>
      <c r="M66" s="966">
        <v>11307790</v>
      </c>
      <c r="N66" s="935">
        <f t="shared" ref="N66:N97" si="44">M6/M66</f>
        <v>1.0118094694011828</v>
      </c>
      <c r="O66" s="966"/>
      <c r="Q66" s="934"/>
      <c r="R66" s="934"/>
      <c r="S66" s="934"/>
      <c r="T66" s="934"/>
      <c r="U66" s="934"/>
      <c r="V66" s="934"/>
      <c r="W66" s="934"/>
      <c r="X66" s="934"/>
    </row>
    <row r="67" spans="1:24">
      <c r="A67" s="965" t="s">
        <v>272</v>
      </c>
      <c r="B67" s="966">
        <v>8322928</v>
      </c>
      <c r="C67" s="966">
        <v>9040809</v>
      </c>
      <c r="D67" s="966">
        <v>9325381</v>
      </c>
      <c r="E67" s="966">
        <v>9350398</v>
      </c>
      <c r="F67" s="966">
        <v>9298895</v>
      </c>
      <c r="G67" s="966">
        <v>9527649</v>
      </c>
      <c r="H67" s="966">
        <v>10192311</v>
      </c>
      <c r="I67" s="966">
        <v>10369524</v>
      </c>
      <c r="J67" s="966">
        <v>9870470</v>
      </c>
      <c r="K67" s="967">
        <v>9506335</v>
      </c>
      <c r="L67" s="966">
        <v>9849889</v>
      </c>
      <c r="M67" s="966">
        <v>9679161</v>
      </c>
      <c r="N67" s="935">
        <f t="shared" si="44"/>
        <v>1.0146011622288338</v>
      </c>
      <c r="O67" s="966"/>
      <c r="Q67" s="934"/>
      <c r="R67" s="934"/>
      <c r="S67" s="934"/>
      <c r="T67" s="934"/>
      <c r="U67" s="934"/>
      <c r="V67" s="934"/>
      <c r="W67" s="934"/>
      <c r="X67" s="934"/>
    </row>
    <row r="68" spans="1:24">
      <c r="A68" s="965" t="s">
        <v>273</v>
      </c>
      <c r="B68" s="966">
        <v>1462426</v>
      </c>
      <c r="C68" s="966">
        <v>1585346</v>
      </c>
      <c r="D68" s="966">
        <v>1516066</v>
      </c>
      <c r="E68" s="966">
        <v>1556731</v>
      </c>
      <c r="F68" s="966">
        <v>1465292</v>
      </c>
      <c r="G68" s="966">
        <v>1628675</v>
      </c>
      <c r="H68" s="966">
        <v>1634976</v>
      </c>
      <c r="I68" s="966">
        <v>1721058</v>
      </c>
      <c r="J68" s="966">
        <v>1685356</v>
      </c>
      <c r="K68" s="967">
        <v>1643571</v>
      </c>
      <c r="L68" s="966">
        <v>1651218</v>
      </c>
      <c r="M68" s="966">
        <v>1628629</v>
      </c>
      <c r="N68" s="935">
        <f t="shared" si="44"/>
        <v>0.99521806378248212</v>
      </c>
      <c r="O68" s="966"/>
      <c r="Q68" s="934"/>
      <c r="R68" s="934"/>
      <c r="S68" s="934"/>
      <c r="T68" s="934"/>
      <c r="U68" s="934"/>
      <c r="V68" s="934"/>
      <c r="W68" s="934"/>
      <c r="X68" s="934"/>
    </row>
    <row r="69" spans="1:24">
      <c r="A69" s="965" t="s">
        <v>274</v>
      </c>
      <c r="B69" s="966">
        <v>921767</v>
      </c>
      <c r="C69" s="966">
        <v>982997</v>
      </c>
      <c r="D69" s="966">
        <v>1026339</v>
      </c>
      <c r="E69" s="966">
        <v>1027850</v>
      </c>
      <c r="F69" s="966">
        <v>1012315</v>
      </c>
      <c r="G69" s="966">
        <v>1151858</v>
      </c>
      <c r="H69" s="966">
        <v>1160124</v>
      </c>
      <c r="I69" s="966">
        <v>1199311</v>
      </c>
      <c r="J69" s="966">
        <v>1183497</v>
      </c>
      <c r="K69" s="967">
        <v>1151357</v>
      </c>
      <c r="L69" s="966">
        <v>1141805</v>
      </c>
      <c r="M69" s="966">
        <v>1156835</v>
      </c>
      <c r="N69" s="935">
        <f t="shared" si="44"/>
        <v>0.99387812436518608</v>
      </c>
      <c r="O69" s="966"/>
      <c r="Q69" s="934"/>
      <c r="R69" s="934"/>
      <c r="S69" s="934"/>
      <c r="T69" s="934"/>
      <c r="U69" s="934"/>
      <c r="V69" s="934"/>
      <c r="W69" s="934"/>
      <c r="X69" s="934"/>
    </row>
    <row r="70" spans="1:24">
      <c r="A70" s="965" t="s">
        <v>275</v>
      </c>
      <c r="B70" s="966">
        <v>540659</v>
      </c>
      <c r="C70" s="966">
        <v>602349</v>
      </c>
      <c r="D70" s="966">
        <v>489727</v>
      </c>
      <c r="E70" s="966">
        <v>528881</v>
      </c>
      <c r="F70" s="966">
        <v>452977</v>
      </c>
      <c r="G70" s="966">
        <v>476817</v>
      </c>
      <c r="H70" s="966">
        <v>474852</v>
      </c>
      <c r="I70" s="966">
        <v>521747</v>
      </c>
      <c r="J70" s="966">
        <v>501859</v>
      </c>
      <c r="K70" s="967">
        <v>492214</v>
      </c>
      <c r="L70" s="966">
        <v>509413</v>
      </c>
      <c r="M70" s="966">
        <v>471794</v>
      </c>
      <c r="N70" s="935">
        <f t="shared" si="44"/>
        <v>0.99850358419140561</v>
      </c>
      <c r="O70" s="966"/>
      <c r="Q70" s="934"/>
      <c r="R70" s="934"/>
      <c r="S70" s="934"/>
      <c r="T70" s="934"/>
      <c r="U70" s="934"/>
      <c r="V70" s="934"/>
      <c r="W70" s="934"/>
      <c r="X70" s="934"/>
    </row>
    <row r="71" spans="1:24">
      <c r="A71" s="965" t="s">
        <v>321</v>
      </c>
      <c r="B71" s="966">
        <v>1689580</v>
      </c>
      <c r="C71" s="966">
        <v>1912945</v>
      </c>
      <c r="D71" s="966">
        <v>1622452</v>
      </c>
      <c r="E71" s="966">
        <v>1525173</v>
      </c>
      <c r="F71" s="966">
        <v>1388349</v>
      </c>
      <c r="G71" s="966">
        <v>1387332</v>
      </c>
      <c r="H71" s="966">
        <v>1333811</v>
      </c>
      <c r="I71" s="966">
        <v>1314979</v>
      </c>
      <c r="J71" s="966">
        <v>1125859</v>
      </c>
      <c r="K71" s="967">
        <v>972377</v>
      </c>
      <c r="L71" s="966">
        <v>903539</v>
      </c>
      <c r="M71" s="966">
        <v>616063</v>
      </c>
      <c r="N71" s="935">
        <f t="shared" si="44"/>
        <v>1.3333733725284589</v>
      </c>
      <c r="O71" s="966"/>
      <c r="Q71" s="934"/>
      <c r="R71" s="934"/>
      <c r="S71" s="934"/>
      <c r="T71" s="934"/>
      <c r="U71" s="934"/>
      <c r="V71" s="934"/>
      <c r="W71" s="934"/>
      <c r="X71" s="934"/>
    </row>
    <row r="72" spans="1:24">
      <c r="A72" s="965" t="s">
        <v>277</v>
      </c>
      <c r="B72" s="966">
        <v>2497709</v>
      </c>
      <c r="C72" s="966">
        <v>2740793</v>
      </c>
      <c r="D72" s="966">
        <v>2430877</v>
      </c>
      <c r="E72" s="966">
        <v>2334042</v>
      </c>
      <c r="F72" s="966">
        <v>2219273</v>
      </c>
      <c r="G72" s="966">
        <v>2256820</v>
      </c>
      <c r="H72" s="966">
        <v>2243727</v>
      </c>
      <c r="I72" s="966">
        <v>2239802</v>
      </c>
      <c r="J72" s="966">
        <v>2022027</v>
      </c>
      <c r="K72" s="967">
        <v>1846955</v>
      </c>
      <c r="L72" s="966">
        <v>1747591</v>
      </c>
      <c r="M72" s="966">
        <v>1417952</v>
      </c>
      <c r="N72" s="935">
        <f t="shared" si="44"/>
        <v>1.0533403105323735</v>
      </c>
      <c r="O72" s="966"/>
      <c r="Q72" s="934"/>
      <c r="R72" s="934"/>
      <c r="S72" s="934"/>
      <c r="T72" s="934"/>
      <c r="U72" s="934"/>
      <c r="V72" s="934"/>
      <c r="W72" s="934"/>
      <c r="X72" s="934"/>
    </row>
    <row r="73" spans="1:24">
      <c r="A73" s="965" t="s">
        <v>278</v>
      </c>
      <c r="B73" s="966">
        <v>808129</v>
      </c>
      <c r="C73" s="966">
        <v>827848</v>
      </c>
      <c r="D73" s="966">
        <v>808425</v>
      </c>
      <c r="E73" s="966">
        <v>808869</v>
      </c>
      <c r="F73" s="966">
        <v>830924</v>
      </c>
      <c r="G73" s="966">
        <v>869488</v>
      </c>
      <c r="H73" s="966">
        <v>909916</v>
      </c>
      <c r="I73" s="966">
        <v>924823</v>
      </c>
      <c r="J73" s="966">
        <v>896168</v>
      </c>
      <c r="K73" s="967">
        <v>874578</v>
      </c>
      <c r="L73" s="966">
        <v>844052</v>
      </c>
      <c r="M73" s="966">
        <v>801889</v>
      </c>
      <c r="N73" s="935">
        <f t="shared" si="44"/>
        <v>0.83820079836486094</v>
      </c>
      <c r="O73" s="966"/>
      <c r="Q73" s="934"/>
      <c r="R73" s="934"/>
      <c r="S73" s="934"/>
      <c r="T73" s="934"/>
      <c r="U73" s="934"/>
      <c r="V73" s="934"/>
      <c r="W73" s="934"/>
      <c r="X73" s="934"/>
    </row>
    <row r="74" spans="1:24">
      <c r="A74" s="965" t="s">
        <v>279</v>
      </c>
      <c r="B74" s="966">
        <v>-164691</v>
      </c>
      <c r="C74" s="966">
        <v>-149867</v>
      </c>
      <c r="D74" s="966">
        <v>-169666</v>
      </c>
      <c r="E74" s="966">
        <v>-174407</v>
      </c>
      <c r="F74" s="966">
        <v>-240516</v>
      </c>
      <c r="G74" s="966">
        <v>-212498</v>
      </c>
      <c r="H74" s="966">
        <v>-255437</v>
      </c>
      <c r="I74" s="966">
        <v>-310449</v>
      </c>
      <c r="J74" s="966">
        <v>-330664</v>
      </c>
      <c r="K74" s="967">
        <v>-348543</v>
      </c>
      <c r="L74" s="966">
        <v>-339299</v>
      </c>
      <c r="M74" s="966">
        <v>-329900</v>
      </c>
      <c r="N74" s="935">
        <f t="shared" si="44"/>
        <v>0.98389815095483479</v>
      </c>
      <c r="O74" s="966"/>
      <c r="Q74" s="934"/>
      <c r="R74" s="934"/>
      <c r="S74" s="934"/>
      <c r="T74" s="934"/>
      <c r="U74" s="934"/>
      <c r="V74" s="934"/>
      <c r="W74" s="934"/>
      <c r="X74" s="934"/>
    </row>
    <row r="75" spans="1:24">
      <c r="A75" s="965" t="s">
        <v>277</v>
      </c>
      <c r="B75" s="966">
        <v>439916</v>
      </c>
      <c r="C75" s="966">
        <v>454232</v>
      </c>
      <c r="D75" s="966">
        <v>430031</v>
      </c>
      <c r="E75" s="966">
        <v>431219</v>
      </c>
      <c r="F75" s="966">
        <v>394623</v>
      </c>
      <c r="G75" s="966">
        <v>465445</v>
      </c>
      <c r="H75" s="966">
        <v>477047</v>
      </c>
      <c r="I75" s="966">
        <v>434224</v>
      </c>
      <c r="J75" s="966">
        <v>401328</v>
      </c>
      <c r="K75" s="967">
        <v>361854</v>
      </c>
      <c r="L75" s="966">
        <v>344458</v>
      </c>
      <c r="M75" s="966">
        <v>317233</v>
      </c>
      <c r="N75" s="935">
        <f t="shared" si="44"/>
        <v>0.97541869855910324</v>
      </c>
      <c r="O75" s="966"/>
      <c r="Q75" s="934"/>
      <c r="R75" s="934"/>
      <c r="S75" s="934"/>
      <c r="T75" s="934"/>
      <c r="U75" s="934"/>
      <c r="V75" s="934"/>
      <c r="W75" s="934"/>
      <c r="X75" s="934"/>
    </row>
    <row r="76" spans="1:24">
      <c r="A76" s="965" t="s">
        <v>278</v>
      </c>
      <c r="B76" s="966">
        <v>604607</v>
      </c>
      <c r="C76" s="966">
        <v>604099</v>
      </c>
      <c r="D76" s="966">
        <v>599697</v>
      </c>
      <c r="E76" s="966">
        <v>605626</v>
      </c>
      <c r="F76" s="966">
        <v>635139</v>
      </c>
      <c r="G76" s="966">
        <v>677943</v>
      </c>
      <c r="H76" s="966">
        <v>732484</v>
      </c>
      <c r="I76" s="966">
        <v>744673</v>
      </c>
      <c r="J76" s="966">
        <v>731992</v>
      </c>
      <c r="K76" s="967">
        <v>710397</v>
      </c>
      <c r="L76" s="966">
        <v>683757</v>
      </c>
      <c r="M76" s="966">
        <v>647133</v>
      </c>
      <c r="N76" s="935">
        <f t="shared" si="44"/>
        <v>0.97974141327980491</v>
      </c>
      <c r="O76" s="966"/>
      <c r="Q76" s="934"/>
      <c r="R76" s="934"/>
      <c r="S76" s="934"/>
      <c r="T76" s="934"/>
      <c r="U76" s="934"/>
      <c r="V76" s="934"/>
      <c r="W76" s="934"/>
      <c r="X76" s="934"/>
    </row>
    <row r="77" spans="1:24">
      <c r="A77" s="965" t="s">
        <v>280</v>
      </c>
      <c r="B77" s="966">
        <v>33559</v>
      </c>
      <c r="C77" s="966">
        <v>29492</v>
      </c>
      <c r="D77" s="966">
        <v>20065</v>
      </c>
      <c r="E77" s="966">
        <v>18244</v>
      </c>
      <c r="F77" s="966">
        <v>17359</v>
      </c>
      <c r="G77" s="966">
        <v>19428</v>
      </c>
      <c r="H77" s="966">
        <v>16341</v>
      </c>
      <c r="I77" s="966">
        <v>17073</v>
      </c>
      <c r="J77" s="966">
        <v>10696</v>
      </c>
      <c r="K77" s="967">
        <v>7454</v>
      </c>
      <c r="L77" s="966">
        <v>6468</v>
      </c>
      <c r="M77" s="966">
        <v>2565</v>
      </c>
      <c r="N77" s="935">
        <f t="shared" si="44"/>
        <v>4.0678362573099411</v>
      </c>
      <c r="O77" s="966"/>
      <c r="Q77" s="934"/>
      <c r="R77" s="934"/>
      <c r="S77" s="934"/>
      <c r="T77" s="934"/>
      <c r="U77" s="934"/>
      <c r="V77" s="934"/>
      <c r="W77" s="934"/>
      <c r="X77" s="934"/>
    </row>
    <row r="78" spans="1:24">
      <c r="A78" s="965" t="s">
        <v>277</v>
      </c>
      <c r="B78" s="966">
        <v>86415</v>
      </c>
      <c r="C78" s="966">
        <v>83970</v>
      </c>
      <c r="D78" s="966">
        <v>69572</v>
      </c>
      <c r="E78" s="966">
        <v>64152</v>
      </c>
      <c r="F78" s="966">
        <v>58240</v>
      </c>
      <c r="G78" s="966">
        <v>54770</v>
      </c>
      <c r="H78" s="966">
        <v>46856</v>
      </c>
      <c r="I78" s="966">
        <v>44672</v>
      </c>
      <c r="J78" s="966">
        <v>36301</v>
      </c>
      <c r="K78" s="967">
        <v>30244</v>
      </c>
      <c r="L78" s="966">
        <v>27361</v>
      </c>
      <c r="M78" s="966">
        <v>22208</v>
      </c>
      <c r="N78" s="935">
        <f t="shared" si="44"/>
        <v>0.69763148414985587</v>
      </c>
      <c r="O78" s="966"/>
      <c r="Q78" s="934"/>
      <c r="R78" s="934"/>
      <c r="S78" s="934"/>
      <c r="T78" s="934"/>
      <c r="U78" s="934"/>
      <c r="V78" s="934"/>
      <c r="W78" s="934"/>
      <c r="X78" s="934"/>
    </row>
    <row r="79" spans="1:24">
      <c r="A79" s="965" t="s">
        <v>278</v>
      </c>
      <c r="B79" s="966">
        <v>52856</v>
      </c>
      <c r="C79" s="966">
        <v>54478</v>
      </c>
      <c r="D79" s="966">
        <v>49507</v>
      </c>
      <c r="E79" s="966">
        <v>45908</v>
      </c>
      <c r="F79" s="966">
        <v>40881</v>
      </c>
      <c r="G79" s="966">
        <v>35342</v>
      </c>
      <c r="H79" s="966">
        <v>30515</v>
      </c>
      <c r="I79" s="966">
        <v>27599</v>
      </c>
      <c r="J79" s="966">
        <v>25605</v>
      </c>
      <c r="K79" s="967">
        <v>22790</v>
      </c>
      <c r="L79" s="966">
        <v>20893</v>
      </c>
      <c r="M79" s="966">
        <v>19643</v>
      </c>
      <c r="N79" s="935">
        <f t="shared" si="44"/>
        <v>0.25754721783841572</v>
      </c>
      <c r="O79" s="966"/>
      <c r="Q79" s="934"/>
      <c r="R79" s="934"/>
      <c r="S79" s="934"/>
      <c r="T79" s="934"/>
      <c r="U79" s="934"/>
      <c r="V79" s="934"/>
      <c r="W79" s="934"/>
      <c r="X79" s="934"/>
    </row>
    <row r="80" spans="1:24">
      <c r="A80" s="965" t="s">
        <v>281</v>
      </c>
      <c r="B80" s="966">
        <v>1820712</v>
      </c>
      <c r="C80" s="966">
        <v>2033320</v>
      </c>
      <c r="D80" s="966">
        <v>1772053</v>
      </c>
      <c r="E80" s="966">
        <v>1681336</v>
      </c>
      <c r="F80" s="966">
        <v>1611506</v>
      </c>
      <c r="G80" s="966">
        <v>1580402</v>
      </c>
      <c r="H80" s="966">
        <v>1572907</v>
      </c>
      <c r="I80" s="966">
        <v>1608355</v>
      </c>
      <c r="J80" s="966">
        <v>1445827</v>
      </c>
      <c r="K80" s="967">
        <v>1313466</v>
      </c>
      <c r="L80" s="966">
        <v>1236370</v>
      </c>
      <c r="M80" s="966">
        <v>943398</v>
      </c>
      <c r="N80" s="935">
        <f t="shared" si="44"/>
        <v>1.2037294969885457</v>
      </c>
      <c r="O80" s="966"/>
      <c r="Q80" s="934"/>
      <c r="R80" s="934"/>
      <c r="S80" s="934"/>
      <c r="T80" s="934"/>
      <c r="U80" s="934"/>
      <c r="V80" s="934"/>
      <c r="W80" s="934"/>
      <c r="X80" s="934"/>
    </row>
    <row r="81" spans="1:24">
      <c r="A81" s="965" t="s">
        <v>282</v>
      </c>
      <c r="B81" s="966">
        <v>1157527</v>
      </c>
      <c r="C81" s="966">
        <v>1314195</v>
      </c>
      <c r="D81" s="966">
        <v>1074726</v>
      </c>
      <c r="E81" s="966">
        <v>961436</v>
      </c>
      <c r="F81" s="966">
        <v>926823</v>
      </c>
      <c r="G81" s="966">
        <v>743870</v>
      </c>
      <c r="H81" s="966">
        <v>731234</v>
      </c>
      <c r="I81" s="966">
        <v>734510</v>
      </c>
      <c r="J81" s="966">
        <v>590694</v>
      </c>
      <c r="K81" s="967">
        <v>533285</v>
      </c>
      <c r="L81" s="966">
        <v>486001</v>
      </c>
      <c r="M81" s="966">
        <v>212474</v>
      </c>
      <c r="N81" s="935">
        <f t="shared" si="44"/>
        <v>1.8053879533495862</v>
      </c>
      <c r="O81" s="966"/>
      <c r="Q81" s="934"/>
      <c r="R81" s="934"/>
      <c r="S81" s="934"/>
      <c r="T81" s="934"/>
      <c r="U81" s="934"/>
      <c r="V81" s="934"/>
      <c r="W81" s="934"/>
      <c r="X81" s="934"/>
    </row>
    <row r="82" spans="1:24">
      <c r="A82" s="965" t="s">
        <v>277</v>
      </c>
      <c r="B82" s="966">
        <v>1308193</v>
      </c>
      <c r="C82" s="966">
        <v>1483466</v>
      </c>
      <c r="D82" s="966">
        <v>1233947</v>
      </c>
      <c r="E82" s="966">
        <v>1118771</v>
      </c>
      <c r="F82" s="966">
        <v>1081727</v>
      </c>
      <c r="G82" s="966">
        <v>900073</v>
      </c>
      <c r="H82" s="966">
        <v>878151</v>
      </c>
      <c r="I82" s="966">
        <v>887061</v>
      </c>
      <c r="J82" s="966">
        <v>729265</v>
      </c>
      <c r="K82" s="967">
        <v>674676</v>
      </c>
      <c r="L82" s="966">
        <v>625403</v>
      </c>
      <c r="M82" s="966">
        <v>347587</v>
      </c>
      <c r="N82" s="935">
        <f t="shared" si="44"/>
        <v>1.1987214711712464</v>
      </c>
      <c r="O82" s="966"/>
      <c r="Q82" s="934"/>
      <c r="R82" s="934"/>
      <c r="S82" s="934"/>
      <c r="T82" s="934"/>
      <c r="U82" s="934"/>
      <c r="V82" s="934"/>
      <c r="W82" s="934"/>
      <c r="X82" s="934"/>
    </row>
    <row r="83" spans="1:24">
      <c r="A83" s="965" t="s">
        <v>278</v>
      </c>
      <c r="B83" s="966">
        <v>150666</v>
      </c>
      <c r="C83" s="966">
        <v>169271</v>
      </c>
      <c r="D83" s="966">
        <v>159221</v>
      </c>
      <c r="E83" s="966">
        <v>157335</v>
      </c>
      <c r="F83" s="966">
        <v>154904</v>
      </c>
      <c r="G83" s="966">
        <v>156203</v>
      </c>
      <c r="H83" s="966">
        <v>146917</v>
      </c>
      <c r="I83" s="966">
        <v>152551</v>
      </c>
      <c r="J83" s="966">
        <v>138571</v>
      </c>
      <c r="K83" s="967">
        <v>141391</v>
      </c>
      <c r="L83" s="966">
        <v>139402</v>
      </c>
      <c r="M83" s="966">
        <v>135113</v>
      </c>
      <c r="N83" s="935">
        <f t="shared" si="44"/>
        <v>0.24469888167681866</v>
      </c>
      <c r="O83" s="966"/>
      <c r="Q83" s="934"/>
      <c r="R83" s="934"/>
      <c r="S83" s="934"/>
      <c r="T83" s="934"/>
      <c r="U83" s="934"/>
      <c r="V83" s="934"/>
      <c r="W83" s="934"/>
      <c r="X83" s="934"/>
    </row>
    <row r="84" spans="1:24">
      <c r="A84" s="965" t="s">
        <v>283</v>
      </c>
      <c r="B84" s="966">
        <v>107189</v>
      </c>
      <c r="C84" s="966">
        <v>120510</v>
      </c>
      <c r="D84" s="966">
        <v>111910</v>
      </c>
      <c r="E84" s="966">
        <v>115188</v>
      </c>
      <c r="F84" s="966">
        <v>99107</v>
      </c>
      <c r="G84" s="966">
        <v>128196</v>
      </c>
      <c r="H84" s="966">
        <v>124562</v>
      </c>
      <c r="I84" s="966">
        <v>113739</v>
      </c>
      <c r="J84" s="966">
        <v>120891</v>
      </c>
      <c r="K84" s="967">
        <v>124199</v>
      </c>
      <c r="L84" s="966">
        <v>158345</v>
      </c>
      <c r="M84" s="966">
        <v>122654</v>
      </c>
      <c r="N84" s="935">
        <f t="shared" si="44"/>
        <v>1.2261075871965039</v>
      </c>
      <c r="O84" s="966"/>
      <c r="Q84" s="934"/>
      <c r="R84" s="934"/>
      <c r="S84" s="934"/>
      <c r="T84" s="934"/>
      <c r="U84" s="934"/>
      <c r="V84" s="934"/>
      <c r="W84" s="934"/>
      <c r="X84" s="934"/>
    </row>
    <row r="85" spans="1:24">
      <c r="A85" s="965" t="s">
        <v>284</v>
      </c>
      <c r="B85" s="966">
        <v>464523</v>
      </c>
      <c r="C85" s="966">
        <v>491405</v>
      </c>
      <c r="D85" s="966">
        <v>483893</v>
      </c>
      <c r="E85" s="966">
        <v>484489</v>
      </c>
      <c r="F85" s="966">
        <v>456656</v>
      </c>
      <c r="G85" s="966">
        <v>576178</v>
      </c>
      <c r="H85" s="966">
        <v>567893</v>
      </c>
      <c r="I85" s="966">
        <v>590339</v>
      </c>
      <c r="J85" s="966">
        <v>546544</v>
      </c>
      <c r="K85" s="967">
        <v>510461</v>
      </c>
      <c r="L85" s="966">
        <v>427270</v>
      </c>
      <c r="M85" s="966">
        <v>414674</v>
      </c>
      <c r="N85" s="935">
        <f t="shared" si="44"/>
        <v>1.0000409960595553</v>
      </c>
      <c r="O85" s="966"/>
      <c r="Q85" s="934"/>
      <c r="R85" s="934"/>
      <c r="S85" s="934"/>
      <c r="T85" s="934"/>
      <c r="U85" s="934"/>
      <c r="V85" s="934"/>
      <c r="W85" s="934"/>
      <c r="X85" s="934"/>
    </row>
    <row r="86" spans="1:24">
      <c r="A86" s="965" t="s">
        <v>285</v>
      </c>
      <c r="B86" s="966">
        <v>91473</v>
      </c>
      <c r="C86" s="966">
        <v>107210</v>
      </c>
      <c r="D86" s="966">
        <v>101524</v>
      </c>
      <c r="E86" s="966">
        <v>120223</v>
      </c>
      <c r="F86" s="966">
        <v>128920</v>
      </c>
      <c r="G86" s="966">
        <v>132158</v>
      </c>
      <c r="H86" s="966">
        <v>149218</v>
      </c>
      <c r="I86" s="966">
        <v>169767</v>
      </c>
      <c r="J86" s="966">
        <v>187698</v>
      </c>
      <c r="K86" s="967">
        <v>145521</v>
      </c>
      <c r="L86" s="966">
        <v>164754</v>
      </c>
      <c r="M86" s="966">
        <v>193596</v>
      </c>
      <c r="N86" s="935">
        <f t="shared" si="44"/>
        <v>0.96551581644248852</v>
      </c>
      <c r="O86" s="966"/>
      <c r="Q86" s="934"/>
      <c r="R86" s="934"/>
      <c r="S86" s="934"/>
      <c r="T86" s="934"/>
      <c r="U86" s="934"/>
      <c r="V86" s="934"/>
      <c r="W86" s="934"/>
      <c r="X86" s="934"/>
    </row>
    <row r="87" spans="1:24">
      <c r="A87" s="968" t="s">
        <v>286</v>
      </c>
      <c r="B87" s="966">
        <v>3462500</v>
      </c>
      <c r="C87" s="966">
        <v>3414436</v>
      </c>
      <c r="D87" s="966">
        <v>3534374</v>
      </c>
      <c r="E87" s="966">
        <v>3650972</v>
      </c>
      <c r="F87" s="966">
        <v>3862125</v>
      </c>
      <c r="G87" s="966">
        <v>4184164</v>
      </c>
      <c r="H87" s="966">
        <v>4715587</v>
      </c>
      <c r="I87" s="966">
        <v>4297104</v>
      </c>
      <c r="J87" s="966">
        <v>4028212</v>
      </c>
      <c r="K87" s="967">
        <v>3923740</v>
      </c>
      <c r="L87" s="966">
        <v>3854621</v>
      </c>
      <c r="M87" s="966">
        <v>3644690</v>
      </c>
      <c r="N87" s="935">
        <f t="shared" si="44"/>
        <v>1.1523462900822841</v>
      </c>
      <c r="O87" s="966"/>
      <c r="Q87" s="934"/>
      <c r="R87" s="934"/>
      <c r="S87" s="934"/>
      <c r="T87" s="934"/>
      <c r="U87" s="934"/>
      <c r="V87" s="934"/>
      <c r="W87" s="934"/>
      <c r="X87" s="934"/>
    </row>
    <row r="88" spans="1:24">
      <c r="A88" s="965" t="s">
        <v>322</v>
      </c>
      <c r="B88" s="966">
        <v>1793062</v>
      </c>
      <c r="C88" s="966">
        <v>1690114</v>
      </c>
      <c r="D88" s="966">
        <v>1580962</v>
      </c>
      <c r="E88" s="966">
        <v>1706314</v>
      </c>
      <c r="F88" s="966">
        <v>1654932</v>
      </c>
      <c r="G88" s="966">
        <v>2289324</v>
      </c>
      <c r="H88" s="966">
        <v>2844295</v>
      </c>
      <c r="I88" s="966">
        <v>2617309</v>
      </c>
      <c r="J88" s="966">
        <v>2502433</v>
      </c>
      <c r="K88" s="967">
        <v>2208310</v>
      </c>
      <c r="L88" s="966">
        <v>2232510</v>
      </c>
      <c r="M88" s="966">
        <v>1948434</v>
      </c>
      <c r="N88" s="935">
        <f t="shared" si="44"/>
        <v>1.0204682324369212</v>
      </c>
      <c r="O88" s="966"/>
      <c r="Q88" s="934"/>
      <c r="R88" s="934"/>
      <c r="S88" s="934"/>
      <c r="T88" s="934"/>
      <c r="U88" s="934"/>
      <c r="V88" s="934"/>
      <c r="W88" s="934"/>
      <c r="X88" s="934"/>
    </row>
    <row r="89" spans="1:24">
      <c r="A89" s="965" t="s">
        <v>288</v>
      </c>
      <c r="B89" s="966">
        <v>1552547</v>
      </c>
      <c r="C89" s="966">
        <v>1357962</v>
      </c>
      <c r="D89" s="966">
        <v>1305127</v>
      </c>
      <c r="E89" s="966">
        <v>1435956</v>
      </c>
      <c r="F89" s="966">
        <v>1258948</v>
      </c>
      <c r="G89" s="966">
        <v>1874371</v>
      </c>
      <c r="H89" s="966">
        <v>2085409</v>
      </c>
      <c r="I89" s="966">
        <v>1854056</v>
      </c>
      <c r="J89" s="966">
        <v>1874293</v>
      </c>
      <c r="K89" s="967">
        <v>1743631</v>
      </c>
      <c r="L89" s="966">
        <v>1923539</v>
      </c>
      <c r="M89" s="966">
        <v>1371783</v>
      </c>
      <c r="N89" s="935">
        <f t="shared" si="44"/>
        <v>0.78762603123088715</v>
      </c>
      <c r="O89" s="966"/>
      <c r="Q89" s="934"/>
      <c r="R89" s="934"/>
      <c r="S89" s="934"/>
      <c r="T89" s="934"/>
      <c r="U89" s="934"/>
      <c r="V89" s="934"/>
      <c r="W89" s="934"/>
      <c r="X89" s="934"/>
    </row>
    <row r="90" spans="1:24">
      <c r="A90" s="965" t="s">
        <v>289</v>
      </c>
      <c r="B90" s="966">
        <v>240515</v>
      </c>
      <c r="C90" s="966">
        <v>332152</v>
      </c>
      <c r="D90" s="966">
        <v>275835</v>
      </c>
      <c r="E90" s="966">
        <v>270358</v>
      </c>
      <c r="F90" s="966">
        <v>395984</v>
      </c>
      <c r="G90" s="966">
        <v>414953</v>
      </c>
      <c r="H90" s="966">
        <v>758886</v>
      </c>
      <c r="I90" s="966">
        <v>763253</v>
      </c>
      <c r="J90" s="966">
        <v>628140</v>
      </c>
      <c r="K90" s="967">
        <v>464679</v>
      </c>
      <c r="L90" s="966">
        <v>308971</v>
      </c>
      <c r="M90" s="966">
        <v>576651</v>
      </c>
      <c r="N90" s="935">
        <f t="shared" si="44"/>
        <v>1.574371673681308</v>
      </c>
      <c r="O90" s="966"/>
      <c r="Q90" s="934"/>
      <c r="R90" s="934"/>
      <c r="S90" s="934"/>
      <c r="T90" s="934"/>
      <c r="U90" s="934"/>
      <c r="V90" s="934"/>
      <c r="W90" s="934"/>
      <c r="X90" s="934"/>
    </row>
    <row r="91" spans="1:24">
      <c r="A91" s="965" t="s">
        <v>290</v>
      </c>
      <c r="B91" s="966">
        <v>-74359</v>
      </c>
      <c r="C91" s="966">
        <v>-130194</v>
      </c>
      <c r="D91" s="966">
        <v>-105672</v>
      </c>
      <c r="E91" s="966">
        <v>-116614</v>
      </c>
      <c r="F91" s="966">
        <v>-121320</v>
      </c>
      <c r="G91" s="966">
        <v>-173578</v>
      </c>
      <c r="H91" s="966">
        <v>-158990</v>
      </c>
      <c r="I91" s="966">
        <v>-185091</v>
      </c>
      <c r="J91" s="966">
        <v>-160382</v>
      </c>
      <c r="K91" s="967">
        <v>-138536</v>
      </c>
      <c r="L91" s="966">
        <v>-85441</v>
      </c>
      <c r="M91" s="966">
        <v>-119025</v>
      </c>
      <c r="N91" s="935">
        <f t="shared" si="44"/>
        <v>-1.4449989498004621</v>
      </c>
      <c r="O91" s="966"/>
      <c r="Q91" s="934"/>
      <c r="R91" s="934"/>
      <c r="S91" s="934"/>
      <c r="T91" s="934"/>
      <c r="U91" s="934"/>
      <c r="V91" s="934"/>
      <c r="W91" s="934"/>
      <c r="X91" s="934"/>
    </row>
    <row r="92" spans="1:24">
      <c r="A92" s="965" t="s">
        <v>288</v>
      </c>
      <c r="B92" s="966">
        <v>-19877</v>
      </c>
      <c r="C92" s="966">
        <v>-52281</v>
      </c>
      <c r="D92" s="966">
        <v>-37515</v>
      </c>
      <c r="E92" s="966">
        <v>-46909</v>
      </c>
      <c r="F92" s="966">
        <v>-48177</v>
      </c>
      <c r="G92" s="966">
        <v>-39923</v>
      </c>
      <c r="H92" s="966">
        <v>-21986</v>
      </c>
      <c r="I92" s="966">
        <v>-42414</v>
      </c>
      <c r="J92" s="966">
        <v>-30284</v>
      </c>
      <c r="K92" s="966">
        <v>-23150</v>
      </c>
      <c r="L92" s="966">
        <v>-1073</v>
      </c>
      <c r="M92" s="966">
        <v>-8543</v>
      </c>
      <c r="N92" s="935">
        <f t="shared" si="44"/>
        <v>-4.2041437434156617</v>
      </c>
      <c r="O92" s="966"/>
      <c r="Q92" s="934"/>
      <c r="R92" s="934"/>
      <c r="S92" s="934"/>
      <c r="T92" s="934"/>
      <c r="U92" s="934"/>
      <c r="V92" s="934"/>
      <c r="W92" s="934"/>
      <c r="X92" s="934"/>
    </row>
    <row r="93" spans="1:24">
      <c r="A93" s="965" t="s">
        <v>289</v>
      </c>
      <c r="B93" s="966">
        <v>-54482</v>
      </c>
      <c r="C93" s="966">
        <v>-77913</v>
      </c>
      <c r="D93" s="966">
        <v>-68157</v>
      </c>
      <c r="E93" s="966">
        <v>-69705</v>
      </c>
      <c r="F93" s="966">
        <v>-73143</v>
      </c>
      <c r="G93" s="966">
        <v>-133655</v>
      </c>
      <c r="H93" s="966">
        <v>-137004</v>
      </c>
      <c r="I93" s="966">
        <v>-142677</v>
      </c>
      <c r="J93" s="966">
        <v>-130098</v>
      </c>
      <c r="K93" s="966">
        <v>-115386</v>
      </c>
      <c r="L93" s="966">
        <v>-84368</v>
      </c>
      <c r="M93" s="966">
        <v>-110482</v>
      </c>
      <c r="N93" s="935">
        <f t="shared" si="44"/>
        <v>-1.2316485943411597</v>
      </c>
      <c r="O93" s="966"/>
      <c r="Q93" s="934"/>
      <c r="R93" s="934"/>
      <c r="S93" s="934"/>
      <c r="T93" s="934"/>
      <c r="U93" s="934"/>
      <c r="V93" s="934"/>
      <c r="W93" s="934"/>
      <c r="X93" s="934"/>
    </row>
    <row r="94" spans="1:24">
      <c r="A94" s="965" t="s">
        <v>291</v>
      </c>
      <c r="B94" s="966">
        <v>1743797</v>
      </c>
      <c r="C94" s="966">
        <v>1854516</v>
      </c>
      <c r="D94" s="966">
        <v>2059084</v>
      </c>
      <c r="E94" s="966">
        <v>2061272</v>
      </c>
      <c r="F94" s="966">
        <v>2328513</v>
      </c>
      <c r="G94" s="966">
        <v>2068418</v>
      </c>
      <c r="H94" s="966">
        <v>2030282</v>
      </c>
      <c r="I94" s="966">
        <v>1864886</v>
      </c>
      <c r="J94" s="966">
        <v>1686161</v>
      </c>
      <c r="K94" s="966">
        <v>1853966</v>
      </c>
      <c r="L94" s="966">
        <v>1707552</v>
      </c>
      <c r="M94" s="966">
        <v>1815281</v>
      </c>
      <c r="N94" s="935">
        <f t="shared" si="44"/>
        <v>1.1235940881879996</v>
      </c>
      <c r="O94" s="966"/>
      <c r="Q94" s="934"/>
      <c r="R94" s="934"/>
      <c r="S94" s="934"/>
      <c r="T94" s="934"/>
      <c r="U94" s="934"/>
      <c r="V94" s="934"/>
      <c r="W94" s="934"/>
      <c r="X94" s="934"/>
    </row>
    <row r="95" spans="1:24">
      <c r="A95" s="969" t="s">
        <v>292</v>
      </c>
      <c r="B95" s="966">
        <v>88822</v>
      </c>
      <c r="C95" s="966">
        <v>80452</v>
      </c>
      <c r="D95" s="966">
        <v>74980</v>
      </c>
      <c r="E95" s="966">
        <v>79899</v>
      </c>
      <c r="F95" s="966">
        <v>82385</v>
      </c>
      <c r="G95" s="966">
        <v>71376</v>
      </c>
      <c r="H95" s="966">
        <v>80711</v>
      </c>
      <c r="I95" s="966">
        <v>67437</v>
      </c>
      <c r="J95" s="966">
        <v>57562</v>
      </c>
      <c r="K95" s="966">
        <v>49377</v>
      </c>
      <c r="L95" s="966">
        <v>44363</v>
      </c>
      <c r="M95" s="966">
        <v>38971</v>
      </c>
      <c r="N95" s="935">
        <f t="shared" si="44"/>
        <v>0.53809242770265064</v>
      </c>
      <c r="O95" s="966"/>
      <c r="Q95" s="934"/>
      <c r="R95" s="934"/>
      <c r="S95" s="934"/>
      <c r="T95" s="934"/>
      <c r="U95" s="934"/>
      <c r="V95" s="934"/>
      <c r="W95" s="934"/>
      <c r="X95" s="934"/>
    </row>
    <row r="96" spans="1:24">
      <c r="A96" s="969" t="s">
        <v>293</v>
      </c>
      <c r="B96" s="966">
        <v>1145229</v>
      </c>
      <c r="C96" s="966">
        <v>1180089</v>
      </c>
      <c r="D96" s="966">
        <v>1265528</v>
      </c>
      <c r="E96" s="966">
        <v>1115246</v>
      </c>
      <c r="F96" s="966">
        <v>1346962</v>
      </c>
      <c r="G96" s="966">
        <v>1176505</v>
      </c>
      <c r="H96" s="966">
        <v>1160339</v>
      </c>
      <c r="I96" s="966">
        <v>977665</v>
      </c>
      <c r="J96" s="966">
        <v>765279</v>
      </c>
      <c r="K96" s="966">
        <v>905847</v>
      </c>
      <c r="L96" s="966">
        <v>737581</v>
      </c>
      <c r="M96" s="966">
        <v>831229</v>
      </c>
      <c r="N96" s="935">
        <f t="shared" si="44"/>
        <v>0.87477939292300921</v>
      </c>
      <c r="O96" s="966"/>
      <c r="Q96" s="934"/>
      <c r="R96" s="934"/>
      <c r="S96" s="934"/>
      <c r="T96" s="934"/>
      <c r="U96" s="934"/>
      <c r="V96" s="934"/>
      <c r="W96" s="934"/>
      <c r="X96" s="934"/>
    </row>
    <row r="97" spans="1:24">
      <c r="A97" s="969" t="s">
        <v>294</v>
      </c>
      <c r="B97" s="966">
        <v>509746</v>
      </c>
      <c r="C97" s="966">
        <v>593975</v>
      </c>
      <c r="D97" s="966">
        <v>718576</v>
      </c>
      <c r="E97" s="966">
        <v>866127</v>
      </c>
      <c r="F97" s="966">
        <v>899166</v>
      </c>
      <c r="G97" s="966">
        <v>820537</v>
      </c>
      <c r="H97" s="966">
        <v>789232</v>
      </c>
      <c r="I97" s="966">
        <v>819784</v>
      </c>
      <c r="J97" s="966">
        <v>863320</v>
      </c>
      <c r="K97" s="966">
        <v>898742</v>
      </c>
      <c r="L97" s="966">
        <v>925608</v>
      </c>
      <c r="M97" s="966">
        <v>945081</v>
      </c>
      <c r="N97" s="935">
        <f t="shared" si="44"/>
        <v>1.3665781028292814</v>
      </c>
      <c r="O97" s="966"/>
      <c r="Q97" s="934"/>
      <c r="R97" s="934"/>
      <c r="S97" s="934"/>
      <c r="T97" s="934"/>
      <c r="U97" s="934"/>
      <c r="V97" s="934"/>
      <c r="W97" s="934"/>
      <c r="X97" s="934"/>
    </row>
    <row r="98" spans="1:24">
      <c r="A98" s="970" t="s">
        <v>323</v>
      </c>
      <c r="B98" s="971">
        <v>14937434</v>
      </c>
      <c r="C98" s="971">
        <v>15953536</v>
      </c>
      <c r="D98" s="971">
        <v>15998273</v>
      </c>
      <c r="E98" s="971">
        <v>16083274</v>
      </c>
      <c r="F98" s="971">
        <v>16014661</v>
      </c>
      <c r="G98" s="971">
        <v>16727820</v>
      </c>
      <c r="H98" s="971">
        <v>17876685</v>
      </c>
      <c r="I98" s="971">
        <v>17702665</v>
      </c>
      <c r="J98" s="971">
        <v>16709897</v>
      </c>
      <c r="K98" s="971">
        <v>16046023</v>
      </c>
      <c r="L98" s="971">
        <v>16259267</v>
      </c>
      <c r="M98" s="971">
        <v>15568543</v>
      </c>
      <c r="N98" s="935">
        <f t="shared" ref="N98:N114" si="45">M38/M98</f>
        <v>1.0574345974443466</v>
      </c>
      <c r="O98" s="966"/>
      <c r="Q98" s="934"/>
      <c r="R98" s="934"/>
      <c r="S98" s="934"/>
      <c r="T98" s="934"/>
      <c r="U98" s="934"/>
      <c r="V98" s="934"/>
      <c r="W98" s="934"/>
      <c r="X98" s="934"/>
    </row>
    <row r="99" spans="1:24">
      <c r="A99" s="969" t="s">
        <v>324</v>
      </c>
      <c r="B99" s="966">
        <v>1427585</v>
      </c>
      <c r="C99" s="966">
        <v>1502951</v>
      </c>
      <c r="D99" s="966">
        <v>1525205</v>
      </c>
      <c r="E99" s="966">
        <v>1547511</v>
      </c>
      <c r="F99" s="966">
        <v>1513670</v>
      </c>
      <c r="G99" s="966">
        <v>1520717</v>
      </c>
      <c r="H99" s="966">
        <v>1657121</v>
      </c>
      <c r="I99" s="966">
        <v>1652391</v>
      </c>
      <c r="J99" s="966">
        <v>1682055</v>
      </c>
      <c r="K99" s="966">
        <v>1668296</v>
      </c>
      <c r="L99" s="966">
        <v>1662775</v>
      </c>
      <c r="M99" s="966">
        <v>1626499</v>
      </c>
      <c r="N99" s="935">
        <f t="shared" si="45"/>
        <v>1.0026824486212411</v>
      </c>
      <c r="O99" s="966"/>
      <c r="Q99" s="934"/>
      <c r="R99" s="934"/>
      <c r="S99" s="934"/>
      <c r="T99" s="934"/>
      <c r="U99" s="934"/>
      <c r="V99" s="934"/>
      <c r="W99" s="934"/>
      <c r="X99" s="934"/>
    </row>
    <row r="100" spans="1:24">
      <c r="A100" s="970" t="s">
        <v>325</v>
      </c>
      <c r="B100" s="971">
        <v>16365019</v>
      </c>
      <c r="C100" s="971">
        <v>17456487</v>
      </c>
      <c r="D100" s="971">
        <v>17523478</v>
      </c>
      <c r="E100" s="971">
        <v>17630785</v>
      </c>
      <c r="F100" s="971">
        <v>17528331</v>
      </c>
      <c r="G100" s="971">
        <v>18248537</v>
      </c>
      <c r="H100" s="971">
        <v>19533806</v>
      </c>
      <c r="I100" s="971">
        <v>19355056</v>
      </c>
      <c r="J100" s="971">
        <v>18391952</v>
      </c>
      <c r="K100" s="971">
        <v>17714319</v>
      </c>
      <c r="L100" s="971">
        <v>17922042</v>
      </c>
      <c r="M100" s="971">
        <v>17195042</v>
      </c>
      <c r="N100" s="935">
        <f t="shared" si="45"/>
        <v>1.0522555280760582</v>
      </c>
      <c r="O100" s="966"/>
      <c r="Q100" s="934"/>
      <c r="R100" s="934"/>
      <c r="S100" s="934"/>
      <c r="T100" s="934"/>
      <c r="U100" s="934"/>
      <c r="V100" s="934"/>
      <c r="W100" s="934"/>
      <c r="X100" s="934"/>
    </row>
    <row r="101" spans="1:24">
      <c r="A101" s="969" t="s">
        <v>326</v>
      </c>
      <c r="B101" s="966">
        <v>-201687</v>
      </c>
      <c r="C101" s="966">
        <v>-209218</v>
      </c>
      <c r="D101" s="966">
        <v>505</v>
      </c>
      <c r="E101" s="966">
        <v>299946</v>
      </c>
      <c r="F101" s="966">
        <v>990286</v>
      </c>
      <c r="G101" s="966">
        <v>928006</v>
      </c>
      <c r="H101" s="966">
        <v>761260</v>
      </c>
      <c r="I101" s="966">
        <v>822219</v>
      </c>
      <c r="J101" s="966">
        <v>1097537</v>
      </c>
      <c r="K101" s="966">
        <v>1669221</v>
      </c>
      <c r="L101" s="966">
        <v>1771039</v>
      </c>
      <c r="M101" s="966">
        <v>1925224</v>
      </c>
      <c r="N101" s="935">
        <f t="shared" si="45"/>
        <v>0.99739199178900739</v>
      </c>
      <c r="O101" s="966"/>
      <c r="Q101" s="934"/>
      <c r="R101" s="934"/>
      <c r="S101" s="934"/>
      <c r="T101" s="934"/>
      <c r="U101" s="934"/>
      <c r="V101" s="934"/>
      <c r="W101" s="934"/>
      <c r="X101" s="934"/>
    </row>
    <row r="102" spans="1:24">
      <c r="A102" s="969" t="s">
        <v>327</v>
      </c>
      <c r="B102" s="966">
        <v>-793792</v>
      </c>
      <c r="C102" s="966">
        <v>-778571</v>
      </c>
      <c r="D102" s="966">
        <v>-656167</v>
      </c>
      <c r="E102" s="966">
        <v>-535471</v>
      </c>
      <c r="F102" s="966">
        <v>-531354</v>
      </c>
      <c r="G102" s="966">
        <v>-520562</v>
      </c>
      <c r="H102" s="966">
        <v>-681034</v>
      </c>
      <c r="I102" s="966">
        <v>-529551</v>
      </c>
      <c r="J102" s="966">
        <v>-433356</v>
      </c>
      <c r="K102" s="966">
        <v>-407878</v>
      </c>
      <c r="L102" s="966">
        <v>-366975</v>
      </c>
      <c r="M102" s="966">
        <v>-332019</v>
      </c>
      <c r="N102" s="935">
        <f t="shared" si="45"/>
        <v>0.90816489417774282</v>
      </c>
      <c r="O102" s="966"/>
      <c r="Q102" s="934"/>
      <c r="R102" s="934"/>
      <c r="S102" s="934"/>
      <c r="T102" s="934"/>
      <c r="U102" s="934"/>
      <c r="V102" s="934"/>
      <c r="W102" s="934"/>
      <c r="X102" s="934"/>
    </row>
    <row r="103" spans="1:24">
      <c r="A103" s="969" t="s">
        <v>300</v>
      </c>
      <c r="B103" s="966">
        <v>2344297</v>
      </c>
      <c r="C103" s="966">
        <v>2397483</v>
      </c>
      <c r="D103" s="966">
        <v>2399017</v>
      </c>
      <c r="E103" s="966">
        <v>2465934</v>
      </c>
      <c r="F103" s="966">
        <v>2594299</v>
      </c>
      <c r="G103" s="966">
        <v>2712379</v>
      </c>
      <c r="H103" s="966">
        <v>2652377</v>
      </c>
      <c r="I103" s="966">
        <v>2596565</v>
      </c>
      <c r="J103" s="966">
        <v>2556386</v>
      </c>
      <c r="K103" s="966">
        <v>2848036</v>
      </c>
      <c r="L103" s="966">
        <v>3049350</v>
      </c>
      <c r="M103" s="966">
        <v>3036379</v>
      </c>
      <c r="N103" s="935">
        <f t="shared" si="45"/>
        <v>0.99393949174329033</v>
      </c>
      <c r="O103" s="966"/>
      <c r="Q103" s="934"/>
      <c r="R103" s="934"/>
      <c r="S103" s="934"/>
      <c r="T103" s="934"/>
      <c r="U103" s="934"/>
      <c r="V103" s="934"/>
      <c r="W103" s="934"/>
      <c r="X103" s="934"/>
    </row>
    <row r="104" spans="1:24">
      <c r="A104" s="969" t="s">
        <v>301</v>
      </c>
      <c r="B104" s="966">
        <v>-1993127</v>
      </c>
      <c r="C104" s="966">
        <v>-2077040</v>
      </c>
      <c r="D104" s="966">
        <v>-2010639</v>
      </c>
      <c r="E104" s="966">
        <v>-1911107</v>
      </c>
      <c r="F104" s="966">
        <v>-1365155</v>
      </c>
      <c r="G104" s="966">
        <v>-1584906</v>
      </c>
      <c r="H104" s="966">
        <v>-1530989</v>
      </c>
      <c r="I104" s="966">
        <v>-1547590</v>
      </c>
      <c r="J104" s="966">
        <v>-1313188</v>
      </c>
      <c r="K104" s="966">
        <v>-1058289</v>
      </c>
      <c r="L104" s="966">
        <v>-1147036</v>
      </c>
      <c r="M104" s="966">
        <v>-1023496</v>
      </c>
      <c r="N104" s="935">
        <f t="shared" si="45"/>
        <v>1.0082765345443461</v>
      </c>
      <c r="O104" s="966"/>
      <c r="Q104" s="934"/>
      <c r="R104" s="934"/>
      <c r="S104" s="934"/>
      <c r="T104" s="934"/>
      <c r="U104" s="934"/>
      <c r="V104" s="934"/>
      <c r="W104" s="934"/>
      <c r="X104" s="934"/>
    </row>
    <row r="105" spans="1:24">
      <c r="A105" s="965" t="s">
        <v>302</v>
      </c>
      <c r="B105" s="966">
        <v>240935</v>
      </c>
      <c r="C105" s="966">
        <v>248910</v>
      </c>
      <c r="D105" s="966">
        <v>268294</v>
      </c>
      <c r="E105" s="966">
        <v>280590</v>
      </c>
      <c r="F105" s="966">
        <v>292496</v>
      </c>
      <c r="G105" s="966">
        <v>321095</v>
      </c>
      <c r="H105" s="966">
        <v>320906</v>
      </c>
      <c r="I105" s="966">
        <v>302795</v>
      </c>
      <c r="J105" s="966">
        <v>287695</v>
      </c>
      <c r="K105" s="967">
        <v>287352</v>
      </c>
      <c r="L105" s="966">
        <v>235700</v>
      </c>
      <c r="M105" s="966">
        <v>244360</v>
      </c>
      <c r="N105" s="935">
        <f t="shared" si="45"/>
        <v>0.96464642330987072</v>
      </c>
      <c r="O105" s="966"/>
      <c r="Q105" s="934"/>
      <c r="R105" s="934"/>
      <c r="S105" s="934"/>
      <c r="T105" s="934"/>
      <c r="U105" s="934"/>
      <c r="V105" s="934"/>
      <c r="W105" s="934"/>
      <c r="X105" s="934"/>
    </row>
    <row r="106" spans="1:24">
      <c r="A106" s="972" t="s">
        <v>328</v>
      </c>
      <c r="B106" s="973">
        <v>16163332</v>
      </c>
      <c r="C106" s="973">
        <v>17247269</v>
      </c>
      <c r="D106" s="973">
        <v>17523983</v>
      </c>
      <c r="E106" s="973">
        <v>17930731</v>
      </c>
      <c r="F106" s="973">
        <v>18518617</v>
      </c>
      <c r="G106" s="973">
        <v>19176543</v>
      </c>
      <c r="H106" s="973">
        <v>20295066</v>
      </c>
      <c r="I106" s="973">
        <v>20177275</v>
      </c>
      <c r="J106" s="973">
        <v>19489489</v>
      </c>
      <c r="K106" s="973">
        <v>19383540</v>
      </c>
      <c r="L106" s="973">
        <v>19693081</v>
      </c>
      <c r="M106" s="973">
        <v>19120266</v>
      </c>
      <c r="N106" s="935">
        <f t="shared" si="45"/>
        <v>1.0467313059347605</v>
      </c>
      <c r="O106" s="973"/>
      <c r="Q106" s="934"/>
      <c r="R106" s="934"/>
      <c r="S106" s="934"/>
      <c r="T106" s="934"/>
      <c r="U106" s="934"/>
      <c r="V106" s="934"/>
      <c r="W106" s="934"/>
      <c r="X106" s="934"/>
    </row>
    <row r="107" spans="1:24">
      <c r="A107" s="974" t="s">
        <v>327</v>
      </c>
      <c r="B107" s="973">
        <v>924911</v>
      </c>
      <c r="C107" s="973">
        <v>781349</v>
      </c>
      <c r="D107" s="973">
        <v>819123</v>
      </c>
      <c r="E107" s="973">
        <v>1054229</v>
      </c>
      <c r="F107" s="973">
        <v>1002258</v>
      </c>
      <c r="G107" s="973">
        <v>1595184</v>
      </c>
      <c r="H107" s="973">
        <v>2004271</v>
      </c>
      <c r="I107" s="973">
        <v>1902667</v>
      </c>
      <c r="J107" s="973">
        <v>1908695</v>
      </c>
      <c r="K107" s="973">
        <v>1661896</v>
      </c>
      <c r="L107" s="973">
        <v>1780094</v>
      </c>
      <c r="M107" s="973">
        <v>1497390</v>
      </c>
      <c r="N107" s="935">
        <f t="shared" si="45"/>
        <v>1.2413452741102853</v>
      </c>
      <c r="O107" s="973"/>
      <c r="Q107" s="934"/>
      <c r="R107" s="934"/>
      <c r="S107" s="934"/>
      <c r="T107" s="934"/>
      <c r="U107" s="934"/>
      <c r="V107" s="934"/>
      <c r="W107" s="934"/>
      <c r="X107" s="934"/>
    </row>
    <row r="108" spans="1:24">
      <c r="A108" s="974" t="s">
        <v>300</v>
      </c>
      <c r="B108" s="973">
        <v>3607191</v>
      </c>
      <c r="C108" s="973">
        <v>3750567</v>
      </c>
      <c r="D108" s="973">
        <v>3754556</v>
      </c>
      <c r="E108" s="973">
        <v>3839038</v>
      </c>
      <c r="F108" s="973">
        <v>3867453</v>
      </c>
      <c r="G108" s="973">
        <v>4020598</v>
      </c>
      <c r="H108" s="973">
        <v>4054061</v>
      </c>
      <c r="I108" s="973">
        <v>3938507</v>
      </c>
      <c r="J108" s="973">
        <v>3907777</v>
      </c>
      <c r="K108" s="973">
        <v>4167789</v>
      </c>
      <c r="L108" s="973">
        <v>4372826</v>
      </c>
      <c r="M108" s="973">
        <v>4332978</v>
      </c>
      <c r="N108" s="935">
        <f t="shared" si="45"/>
        <v>0.9979859117678419</v>
      </c>
      <c r="O108" s="973"/>
      <c r="Q108" s="934"/>
      <c r="R108" s="934"/>
      <c r="S108" s="934"/>
      <c r="T108" s="934"/>
      <c r="U108" s="934"/>
      <c r="V108" s="934"/>
      <c r="W108" s="934"/>
      <c r="X108" s="934"/>
    </row>
    <row r="109" spans="1:24">
      <c r="A109" s="974" t="s">
        <v>301</v>
      </c>
      <c r="B109" s="973">
        <v>11356736</v>
      </c>
      <c r="C109" s="973">
        <v>12436951</v>
      </c>
      <c r="D109" s="973">
        <v>12661945</v>
      </c>
      <c r="E109" s="973">
        <v>12738630</v>
      </c>
      <c r="F109" s="973">
        <v>13339051</v>
      </c>
      <c r="G109" s="973">
        <v>13220238</v>
      </c>
      <c r="H109" s="973">
        <v>13899487</v>
      </c>
      <c r="I109" s="973">
        <v>14016233</v>
      </c>
      <c r="J109" s="973">
        <v>13374626</v>
      </c>
      <c r="K109" s="973">
        <v>13259049</v>
      </c>
      <c r="L109" s="973">
        <v>13297993</v>
      </c>
      <c r="M109" s="973">
        <v>13042973</v>
      </c>
      <c r="N109" s="935">
        <f t="shared" si="45"/>
        <v>1.0415261152499511</v>
      </c>
      <c r="O109" s="973"/>
    </row>
    <row r="110" spans="1:24">
      <c r="A110" s="974" t="s">
        <v>302</v>
      </c>
      <c r="B110" s="973">
        <v>274494</v>
      </c>
      <c r="C110" s="973">
        <v>278402</v>
      </c>
      <c r="D110" s="973">
        <v>288359</v>
      </c>
      <c r="E110" s="973">
        <v>298834</v>
      </c>
      <c r="F110" s="973">
        <v>309855</v>
      </c>
      <c r="G110" s="973">
        <v>340523</v>
      </c>
      <c r="H110" s="973">
        <v>337247</v>
      </c>
      <c r="I110" s="973">
        <v>319868</v>
      </c>
      <c r="J110" s="973">
        <v>298391</v>
      </c>
      <c r="K110" s="973">
        <v>294806</v>
      </c>
      <c r="L110" s="973">
        <v>242168</v>
      </c>
      <c r="M110" s="973">
        <v>246925</v>
      </c>
      <c r="N110" s="935">
        <f t="shared" si="45"/>
        <v>0.99688164422395464</v>
      </c>
      <c r="O110" s="973"/>
    </row>
    <row r="111" spans="1:24">
      <c r="A111" s="975" t="s">
        <v>304</v>
      </c>
      <c r="B111" s="976">
        <v>1887137</v>
      </c>
      <c r="C111" s="976">
        <v>1569598</v>
      </c>
      <c r="D111" s="976">
        <v>1293925</v>
      </c>
      <c r="E111" s="976">
        <v>954589</v>
      </c>
      <c r="F111" s="976">
        <v>758021</v>
      </c>
      <c r="G111" s="976">
        <v>863931</v>
      </c>
      <c r="H111" s="976">
        <v>967568</v>
      </c>
      <c r="I111" s="976">
        <v>835866</v>
      </c>
      <c r="J111" s="976">
        <v>527844</v>
      </c>
      <c r="K111" s="976">
        <v>708670</v>
      </c>
      <c r="L111" s="976">
        <v>667277</v>
      </c>
      <c r="M111" s="976">
        <v>746349</v>
      </c>
      <c r="N111" s="935">
        <f t="shared" si="45"/>
        <v>0.99132041444418095</v>
      </c>
      <c r="O111" s="973"/>
    </row>
    <row r="112" spans="1:24">
      <c r="A112" s="977" t="s">
        <v>305</v>
      </c>
      <c r="B112" s="976">
        <v>19022393</v>
      </c>
      <c r="C112" s="976">
        <v>20366950</v>
      </c>
      <c r="D112" s="976">
        <v>20630065</v>
      </c>
      <c r="E112" s="976">
        <v>20909984</v>
      </c>
      <c r="F112" s="976">
        <v>20840862</v>
      </c>
      <c r="G112" s="976">
        <v>21861609</v>
      </c>
      <c r="H112" s="976">
        <v>23385068</v>
      </c>
      <c r="I112" s="976">
        <v>23162770</v>
      </c>
      <c r="J112" s="976">
        <v>22191853</v>
      </c>
      <c r="K112" s="976">
        <v>21438436</v>
      </c>
      <c r="L112" s="976">
        <v>21666318</v>
      </c>
      <c r="M112" s="976">
        <v>20883885</v>
      </c>
      <c r="N112" s="935">
        <f t="shared" si="45"/>
        <v>1.0521891030431387</v>
      </c>
      <c r="O112" s="973"/>
    </row>
    <row r="113" spans="1:15">
      <c r="A113" s="978" t="s">
        <v>306</v>
      </c>
      <c r="B113" s="979">
        <v>2763.612110178648</v>
      </c>
      <c r="C113" s="979">
        <v>2940.4686160263705</v>
      </c>
      <c r="D113" s="979">
        <v>2939.0437156462185</v>
      </c>
      <c r="E113" s="979">
        <v>2947.4516605454132</v>
      </c>
      <c r="F113" s="979">
        <v>2928.0685491538316</v>
      </c>
      <c r="G113" s="979">
        <v>3096.6680655631362</v>
      </c>
      <c r="H113" s="979">
        <v>3297.4715987642148</v>
      </c>
      <c r="I113" s="979">
        <v>3245.2818047943379</v>
      </c>
      <c r="J113" s="979">
        <v>3041.6460521520826</v>
      </c>
      <c r="K113" s="979">
        <v>2902.7770089391511</v>
      </c>
      <c r="L113" s="979">
        <v>2929.2946999715705</v>
      </c>
      <c r="M113" s="979">
        <v>2794.1039069607336</v>
      </c>
      <c r="N113" s="935">
        <f t="shared" si="45"/>
        <v>1.0574345974443466</v>
      </c>
      <c r="O113" s="973"/>
    </row>
    <row r="114" spans="1:15" ht="12.75" thickBot="1">
      <c r="A114" s="980" t="s">
        <v>307</v>
      </c>
      <c r="B114" s="981">
        <v>5405040</v>
      </c>
      <c r="C114" s="981">
        <v>5425508</v>
      </c>
      <c r="D114" s="981">
        <v>5443360</v>
      </c>
      <c r="E114" s="981">
        <v>5456671</v>
      </c>
      <c r="F114" s="981">
        <v>5469360</v>
      </c>
      <c r="G114" s="981">
        <v>5401877</v>
      </c>
      <c r="H114" s="981">
        <v>5421331</v>
      </c>
      <c r="I114" s="981">
        <v>5454893</v>
      </c>
      <c r="J114" s="981">
        <v>5493702</v>
      </c>
      <c r="K114" s="981">
        <v>5527818</v>
      </c>
      <c r="L114" s="981">
        <v>5550574</v>
      </c>
      <c r="M114" s="981">
        <v>5571927</v>
      </c>
      <c r="N114" s="935">
        <f t="shared" si="45"/>
        <v>1</v>
      </c>
      <c r="O114" s="973"/>
    </row>
    <row r="115" spans="1:15">
      <c r="A115" s="982" t="s">
        <v>405</v>
      </c>
      <c r="B115" s="983"/>
      <c r="C115" s="983"/>
      <c r="D115" s="983"/>
      <c r="E115" s="983"/>
      <c r="F115" s="983"/>
      <c r="G115" s="983"/>
      <c r="H115" s="983"/>
      <c r="I115" s="983"/>
      <c r="J115" s="983"/>
      <c r="K115" s="983"/>
      <c r="L115" s="983"/>
      <c r="M115" s="983"/>
      <c r="N115" s="983"/>
      <c r="O115" s="874"/>
    </row>
    <row r="116" spans="1:15">
      <c r="N116" s="874"/>
    </row>
  </sheetData>
  <phoneticPr fontId="2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AA55"/>
  <sheetViews>
    <sheetView workbookViewId="0">
      <selection activeCell="AB27" sqref="A27:AB27"/>
    </sheetView>
  </sheetViews>
  <sheetFormatPr defaultColWidth="10.625" defaultRowHeight="17.25"/>
  <cols>
    <col min="1" max="1" width="1.625" style="151" customWidth="1"/>
    <col min="2" max="2" width="27.625" style="151" customWidth="1"/>
    <col min="3" max="14" width="11.625" style="151" customWidth="1"/>
    <col min="15" max="25" width="11.625" style="153" customWidth="1"/>
    <col min="26" max="26" width="11.125" style="135" customWidth="1"/>
    <col min="27" max="16384" width="10.625" style="134"/>
  </cols>
  <sheetData>
    <row r="1" spans="1:27">
      <c r="A1" s="429" t="s">
        <v>709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678"/>
      <c r="N1" s="152"/>
      <c r="V1" s="154"/>
    </row>
    <row r="2" spans="1:27" ht="15" customHeight="1" thickBot="1">
      <c r="A2" s="155"/>
      <c r="B2" s="156"/>
      <c r="C2" s="310" t="s">
        <v>1</v>
      </c>
      <c r="D2" s="310" t="s">
        <v>1</v>
      </c>
      <c r="E2" s="310" t="s">
        <v>1</v>
      </c>
      <c r="F2" s="310" t="s">
        <v>1</v>
      </c>
      <c r="G2" s="310" t="s">
        <v>1</v>
      </c>
      <c r="H2" s="310" t="s">
        <v>1</v>
      </c>
      <c r="I2" s="310" t="s">
        <v>1</v>
      </c>
      <c r="J2" s="310" t="s">
        <v>1</v>
      </c>
      <c r="K2" s="310" t="s">
        <v>1</v>
      </c>
      <c r="L2" s="310" t="s">
        <v>1</v>
      </c>
      <c r="M2" s="310" t="s">
        <v>1</v>
      </c>
      <c r="N2" s="156"/>
      <c r="O2" s="157"/>
      <c r="P2" s="157"/>
      <c r="Q2" s="157"/>
      <c r="R2" s="157"/>
      <c r="S2" s="157"/>
      <c r="T2" s="157"/>
      <c r="U2" s="157"/>
      <c r="V2" s="157"/>
      <c r="Z2" s="157" t="s">
        <v>36</v>
      </c>
    </row>
    <row r="3" spans="1:27" ht="13.9" customHeight="1">
      <c r="A3" s="413"/>
      <c r="B3" s="419"/>
      <c r="C3" s="3942" t="s">
        <v>710</v>
      </c>
      <c r="D3" s="3943"/>
      <c r="E3" s="3943"/>
      <c r="F3" s="3943"/>
      <c r="G3" s="3943"/>
      <c r="H3" s="3943"/>
      <c r="I3" s="3943"/>
      <c r="J3" s="3943"/>
      <c r="K3" s="3943"/>
      <c r="L3" s="3943"/>
      <c r="M3" s="3943"/>
      <c r="N3" s="3943"/>
      <c r="O3" s="3943"/>
      <c r="P3" s="3943"/>
      <c r="Q3" s="3943"/>
      <c r="R3" s="3943"/>
      <c r="S3" s="3943"/>
      <c r="T3" s="3943"/>
      <c r="U3" s="3943"/>
      <c r="V3" s="3943"/>
      <c r="W3" s="3943"/>
      <c r="X3" s="3943"/>
      <c r="Y3" s="3943"/>
      <c r="Z3" s="3943"/>
      <c r="AA3" s="3944"/>
    </row>
    <row r="4" spans="1:27" ht="13.9" customHeight="1">
      <c r="A4" s="3940" t="s">
        <v>313</v>
      </c>
      <c r="B4" s="3941"/>
      <c r="C4" s="359" t="s">
        <v>9</v>
      </c>
      <c r="D4" s="314" t="s">
        <v>10</v>
      </c>
      <c r="E4" s="358" t="s">
        <v>11</v>
      </c>
      <c r="F4" s="314" t="s">
        <v>12</v>
      </c>
      <c r="G4" s="358" t="s">
        <v>13</v>
      </c>
      <c r="H4" s="314" t="s">
        <v>14</v>
      </c>
      <c r="I4" s="358" t="s">
        <v>15</v>
      </c>
      <c r="J4" s="314" t="s">
        <v>16</v>
      </c>
      <c r="K4" s="358" t="s">
        <v>17</v>
      </c>
      <c r="L4" s="314" t="s">
        <v>18</v>
      </c>
      <c r="M4" s="358" t="s">
        <v>19</v>
      </c>
      <c r="N4" s="297" t="s">
        <v>370</v>
      </c>
      <c r="O4" s="360" t="s">
        <v>371</v>
      </c>
      <c r="P4" s="297" t="s">
        <v>372</v>
      </c>
      <c r="Q4" s="360" t="s">
        <v>373</v>
      </c>
      <c r="R4" s="297" t="s">
        <v>374</v>
      </c>
      <c r="S4" s="360" t="s">
        <v>375</v>
      </c>
      <c r="T4" s="297" t="s">
        <v>376</v>
      </c>
      <c r="U4" s="360" t="s">
        <v>377</v>
      </c>
      <c r="V4" s="297" t="s">
        <v>378</v>
      </c>
      <c r="W4" s="360" t="s">
        <v>379</v>
      </c>
      <c r="X4" s="360" t="s">
        <v>380</v>
      </c>
      <c r="Y4" s="297" t="s">
        <v>381</v>
      </c>
      <c r="Z4" s="433" t="s">
        <v>401</v>
      </c>
      <c r="AA4" s="679" t="s">
        <v>410</v>
      </c>
    </row>
    <row r="5" spans="1:27" s="139" customFormat="1" ht="13.9" customHeight="1" thickBot="1">
      <c r="A5" s="418"/>
      <c r="B5" s="420"/>
      <c r="C5" s="378"/>
      <c r="D5" s="376"/>
      <c r="E5" s="377"/>
      <c r="F5" s="376"/>
      <c r="G5" s="377"/>
      <c r="H5" s="376"/>
      <c r="I5" s="377"/>
      <c r="J5" s="376"/>
      <c r="K5" s="377"/>
      <c r="L5" s="376"/>
      <c r="M5" s="377"/>
      <c r="N5" s="380"/>
      <c r="O5" s="381"/>
      <c r="P5" s="380"/>
      <c r="Q5" s="381"/>
      <c r="R5" s="380"/>
      <c r="S5" s="381"/>
      <c r="T5" s="380"/>
      <c r="U5" s="381"/>
      <c r="V5" s="380"/>
      <c r="W5" s="381"/>
      <c r="X5" s="381"/>
      <c r="Y5" s="380"/>
      <c r="Z5" s="434"/>
      <c r="AA5" s="680"/>
    </row>
    <row r="6" spans="1:27" ht="13.9" customHeight="1">
      <c r="A6" s="414"/>
      <c r="B6" s="421" t="s">
        <v>48</v>
      </c>
      <c r="C6" s="305">
        <v>9303119</v>
      </c>
      <c r="D6" s="305">
        <v>9992953</v>
      </c>
      <c r="E6" s="305">
        <v>10302054</v>
      </c>
      <c r="F6" s="305">
        <v>10611083</v>
      </c>
      <c r="G6" s="305">
        <v>10493722</v>
      </c>
      <c r="H6" s="305">
        <v>10540402</v>
      </c>
      <c r="I6" s="305">
        <v>10956823</v>
      </c>
      <c r="J6" s="305">
        <v>11059246</v>
      </c>
      <c r="K6" s="305">
        <v>11060072</v>
      </c>
      <c r="L6" s="305">
        <v>11086570</v>
      </c>
      <c r="M6" s="366">
        <v>11053919</v>
      </c>
      <c r="N6" s="301">
        <v>11080604</v>
      </c>
      <c r="O6" s="301">
        <v>10977550</v>
      </c>
      <c r="P6" s="301">
        <v>11004066</v>
      </c>
      <c r="Q6" s="301">
        <v>11082229</v>
      </c>
      <c r="R6" s="301">
        <v>11136673</v>
      </c>
      <c r="S6" s="301">
        <v>11150665</v>
      </c>
      <c r="T6" s="301">
        <v>11373161</v>
      </c>
      <c r="U6" s="301">
        <v>11316913</v>
      </c>
      <c r="V6" s="301">
        <v>11299256</v>
      </c>
      <c r="W6" s="301">
        <v>11081430</v>
      </c>
      <c r="X6" s="301">
        <v>11540997</v>
      </c>
      <c r="Y6" s="301">
        <v>11541921</v>
      </c>
      <c r="Z6" s="301">
        <v>12070395</v>
      </c>
      <c r="AA6" s="700">
        <v>12241428</v>
      </c>
    </row>
    <row r="7" spans="1:27" ht="13.9" customHeight="1">
      <c r="A7" s="414"/>
      <c r="B7" s="422" t="s">
        <v>49</v>
      </c>
      <c r="C7" s="316">
        <v>9164044</v>
      </c>
      <c r="D7" s="316">
        <v>9835277</v>
      </c>
      <c r="E7" s="316">
        <v>10126952</v>
      </c>
      <c r="F7" s="316">
        <v>10427028</v>
      </c>
      <c r="G7" s="316">
        <v>10305571</v>
      </c>
      <c r="H7" s="316">
        <v>10340348</v>
      </c>
      <c r="I7" s="316">
        <v>10752700</v>
      </c>
      <c r="J7" s="316">
        <v>10860214</v>
      </c>
      <c r="K7" s="316">
        <v>10834647</v>
      </c>
      <c r="L7" s="316">
        <v>10852596</v>
      </c>
      <c r="M7" s="317">
        <v>10846823</v>
      </c>
      <c r="N7" s="301">
        <v>10860516</v>
      </c>
      <c r="O7" s="301">
        <v>10765711</v>
      </c>
      <c r="P7" s="301">
        <v>10773048</v>
      </c>
      <c r="Q7" s="301">
        <v>10840986</v>
      </c>
      <c r="R7" s="301">
        <v>10891253</v>
      </c>
      <c r="S7" s="301">
        <v>10904298</v>
      </c>
      <c r="T7" s="301">
        <v>11147679</v>
      </c>
      <c r="U7" s="301">
        <v>11099144</v>
      </c>
      <c r="V7" s="301">
        <v>11066168</v>
      </c>
      <c r="W7" s="301">
        <v>10828859</v>
      </c>
      <c r="X7" s="301">
        <v>11267076</v>
      </c>
      <c r="Y7" s="301">
        <v>11250750</v>
      </c>
      <c r="Z7" s="301">
        <v>11777985</v>
      </c>
      <c r="AA7" s="700">
        <v>11942766</v>
      </c>
    </row>
    <row r="8" spans="1:27" ht="13.9" customHeight="1">
      <c r="A8" s="414"/>
      <c r="B8" s="422" t="s">
        <v>139</v>
      </c>
      <c r="C8" s="306" t="s">
        <v>479</v>
      </c>
      <c r="D8" s="306" t="s">
        <v>479</v>
      </c>
      <c r="E8" s="306" t="s">
        <v>479</v>
      </c>
      <c r="F8" s="306" t="s">
        <v>479</v>
      </c>
      <c r="G8" s="306" t="s">
        <v>479</v>
      </c>
      <c r="H8" s="306" t="s">
        <v>479</v>
      </c>
      <c r="I8" s="306" t="s">
        <v>479</v>
      </c>
      <c r="J8" s="306" t="s">
        <v>479</v>
      </c>
      <c r="K8" s="306" t="s">
        <v>479</v>
      </c>
      <c r="L8" s="306" t="s">
        <v>479</v>
      </c>
      <c r="M8" s="307" t="s">
        <v>479</v>
      </c>
      <c r="N8" s="301">
        <v>1718747</v>
      </c>
      <c r="O8" s="301">
        <v>1669169</v>
      </c>
      <c r="P8" s="301">
        <v>1687843</v>
      </c>
      <c r="Q8" s="301">
        <v>1691310</v>
      </c>
      <c r="R8" s="301">
        <v>1665770</v>
      </c>
      <c r="S8" s="301">
        <v>1657715</v>
      </c>
      <c r="T8" s="301">
        <v>1650986</v>
      </c>
      <c r="U8" s="301">
        <v>1692358</v>
      </c>
      <c r="V8" s="301">
        <v>1692314</v>
      </c>
      <c r="W8" s="301">
        <v>1675533</v>
      </c>
      <c r="X8" s="301">
        <v>1732513</v>
      </c>
      <c r="Y8" s="301">
        <v>1732923</v>
      </c>
      <c r="Z8" s="301">
        <v>1807213</v>
      </c>
      <c r="AA8" s="700">
        <v>1978492</v>
      </c>
    </row>
    <row r="9" spans="1:27" ht="13.9" customHeight="1">
      <c r="A9" s="414"/>
      <c r="B9" s="422" t="s">
        <v>140</v>
      </c>
      <c r="C9" s="306" t="s">
        <v>479</v>
      </c>
      <c r="D9" s="306" t="s">
        <v>479</v>
      </c>
      <c r="E9" s="306" t="s">
        <v>479</v>
      </c>
      <c r="F9" s="306" t="s">
        <v>479</v>
      </c>
      <c r="G9" s="306" t="s">
        <v>479</v>
      </c>
      <c r="H9" s="306" t="s">
        <v>479</v>
      </c>
      <c r="I9" s="306" t="s">
        <v>479</v>
      </c>
      <c r="J9" s="306" t="s">
        <v>479</v>
      </c>
      <c r="K9" s="306" t="s">
        <v>479</v>
      </c>
      <c r="L9" s="306" t="s">
        <v>479</v>
      </c>
      <c r="M9" s="307" t="s">
        <v>479</v>
      </c>
      <c r="N9" s="301">
        <v>240256</v>
      </c>
      <c r="O9" s="301">
        <v>255971</v>
      </c>
      <c r="P9" s="301">
        <v>226601</v>
      </c>
      <c r="Q9" s="301">
        <v>203019</v>
      </c>
      <c r="R9" s="301">
        <v>183403</v>
      </c>
      <c r="S9" s="301">
        <v>181819</v>
      </c>
      <c r="T9" s="301">
        <v>202384</v>
      </c>
      <c r="U9" s="301">
        <v>187727</v>
      </c>
      <c r="V9" s="301">
        <v>159175</v>
      </c>
      <c r="W9" s="301">
        <v>169880</v>
      </c>
      <c r="X9" s="301">
        <v>163282</v>
      </c>
      <c r="Y9" s="301">
        <v>154813</v>
      </c>
      <c r="Z9" s="301">
        <v>154810</v>
      </c>
      <c r="AA9" s="700">
        <v>159239</v>
      </c>
    </row>
    <row r="10" spans="1:27" ht="13.9" customHeight="1">
      <c r="A10" s="414"/>
      <c r="B10" s="422" t="s">
        <v>141</v>
      </c>
      <c r="C10" s="306" t="s">
        <v>479</v>
      </c>
      <c r="D10" s="306" t="s">
        <v>479</v>
      </c>
      <c r="E10" s="306" t="s">
        <v>479</v>
      </c>
      <c r="F10" s="306" t="s">
        <v>479</v>
      </c>
      <c r="G10" s="306" t="s">
        <v>479</v>
      </c>
      <c r="H10" s="306" t="s">
        <v>479</v>
      </c>
      <c r="I10" s="306" t="s">
        <v>479</v>
      </c>
      <c r="J10" s="306" t="s">
        <v>479</v>
      </c>
      <c r="K10" s="306" t="s">
        <v>479</v>
      </c>
      <c r="L10" s="306" t="s">
        <v>479</v>
      </c>
      <c r="M10" s="307" t="s">
        <v>479</v>
      </c>
      <c r="N10" s="301">
        <v>369461</v>
      </c>
      <c r="O10" s="301">
        <v>369855</v>
      </c>
      <c r="P10" s="301">
        <v>316419</v>
      </c>
      <c r="Q10" s="301">
        <v>318588</v>
      </c>
      <c r="R10" s="301">
        <v>287976</v>
      </c>
      <c r="S10" s="301">
        <v>311504</v>
      </c>
      <c r="T10" s="301">
        <v>327186</v>
      </c>
      <c r="U10" s="301">
        <v>339716</v>
      </c>
      <c r="V10" s="301">
        <v>293328</v>
      </c>
      <c r="W10" s="301">
        <v>292391</v>
      </c>
      <c r="X10" s="301">
        <v>295112</v>
      </c>
      <c r="Y10" s="301">
        <v>304036</v>
      </c>
      <c r="Z10" s="301">
        <v>329803</v>
      </c>
      <c r="AA10" s="700">
        <v>344839</v>
      </c>
    </row>
    <row r="11" spans="1:27" ht="13.9" customHeight="1">
      <c r="A11" s="414"/>
      <c r="B11" s="422" t="s">
        <v>142</v>
      </c>
      <c r="C11" s="306" t="s">
        <v>479</v>
      </c>
      <c r="D11" s="306" t="s">
        <v>479</v>
      </c>
      <c r="E11" s="306" t="s">
        <v>479</v>
      </c>
      <c r="F11" s="306" t="s">
        <v>479</v>
      </c>
      <c r="G11" s="306" t="s">
        <v>479</v>
      </c>
      <c r="H11" s="306" t="s">
        <v>479</v>
      </c>
      <c r="I11" s="306" t="s">
        <v>479</v>
      </c>
      <c r="J11" s="306" t="s">
        <v>479</v>
      </c>
      <c r="K11" s="306" t="s">
        <v>479</v>
      </c>
      <c r="L11" s="306" t="s">
        <v>479</v>
      </c>
      <c r="M11" s="307" t="s">
        <v>479</v>
      </c>
      <c r="N11" s="301">
        <v>3536893</v>
      </c>
      <c r="O11" s="301">
        <v>3547622</v>
      </c>
      <c r="P11" s="301">
        <v>3523460</v>
      </c>
      <c r="Q11" s="301">
        <v>3608013</v>
      </c>
      <c r="R11" s="301">
        <v>3638998</v>
      </c>
      <c r="S11" s="301">
        <v>3727136</v>
      </c>
      <c r="T11" s="301">
        <v>3788769</v>
      </c>
      <c r="U11" s="301">
        <v>3856112</v>
      </c>
      <c r="V11" s="301">
        <v>3835480</v>
      </c>
      <c r="W11" s="301">
        <v>3692062</v>
      </c>
      <c r="X11" s="301">
        <v>3988074</v>
      </c>
      <c r="Y11" s="301">
        <v>4031910</v>
      </c>
      <c r="Z11" s="301">
        <v>4115842</v>
      </c>
      <c r="AA11" s="700">
        <v>4085161</v>
      </c>
    </row>
    <row r="12" spans="1:27" ht="13.9" customHeight="1">
      <c r="A12" s="414"/>
      <c r="B12" s="422" t="s">
        <v>143</v>
      </c>
      <c r="C12" s="306" t="s">
        <v>479</v>
      </c>
      <c r="D12" s="306" t="s">
        <v>479</v>
      </c>
      <c r="E12" s="306" t="s">
        <v>479</v>
      </c>
      <c r="F12" s="306" t="s">
        <v>479</v>
      </c>
      <c r="G12" s="306" t="s">
        <v>479</v>
      </c>
      <c r="H12" s="306" t="s">
        <v>479</v>
      </c>
      <c r="I12" s="306" t="s">
        <v>479</v>
      </c>
      <c r="J12" s="306" t="s">
        <v>479</v>
      </c>
      <c r="K12" s="306" t="s">
        <v>479</v>
      </c>
      <c r="L12" s="306" t="s">
        <v>479</v>
      </c>
      <c r="M12" s="307" t="s">
        <v>479</v>
      </c>
      <c r="N12" s="301">
        <v>321333</v>
      </c>
      <c r="O12" s="301">
        <v>286331</v>
      </c>
      <c r="P12" s="301">
        <v>292649</v>
      </c>
      <c r="Q12" s="301">
        <v>271082</v>
      </c>
      <c r="R12" s="301">
        <v>307066</v>
      </c>
      <c r="S12" s="301">
        <v>264184</v>
      </c>
      <c r="T12" s="301">
        <v>292721</v>
      </c>
      <c r="U12" s="301">
        <v>291055</v>
      </c>
      <c r="V12" s="301">
        <v>313409</v>
      </c>
      <c r="W12" s="301">
        <v>285687</v>
      </c>
      <c r="X12" s="301">
        <v>282844</v>
      </c>
      <c r="Y12" s="301">
        <v>291882</v>
      </c>
      <c r="Z12" s="301">
        <v>314652</v>
      </c>
      <c r="AA12" s="700">
        <v>304316</v>
      </c>
    </row>
    <row r="13" spans="1:27" ht="13.9" customHeight="1">
      <c r="A13" s="414"/>
      <c r="B13" s="422" t="s">
        <v>144</v>
      </c>
      <c r="C13" s="306" t="s">
        <v>479</v>
      </c>
      <c r="D13" s="306" t="s">
        <v>479</v>
      </c>
      <c r="E13" s="306" t="s">
        <v>479</v>
      </c>
      <c r="F13" s="306" t="s">
        <v>479</v>
      </c>
      <c r="G13" s="306" t="s">
        <v>479</v>
      </c>
      <c r="H13" s="306" t="s">
        <v>479</v>
      </c>
      <c r="I13" s="306" t="s">
        <v>479</v>
      </c>
      <c r="J13" s="306" t="s">
        <v>479</v>
      </c>
      <c r="K13" s="306" t="s">
        <v>479</v>
      </c>
      <c r="L13" s="306" t="s">
        <v>479</v>
      </c>
      <c r="M13" s="307" t="s">
        <v>479</v>
      </c>
      <c r="N13" s="301">
        <v>444795</v>
      </c>
      <c r="O13" s="301">
        <v>437418</v>
      </c>
      <c r="P13" s="301">
        <v>475989</v>
      </c>
      <c r="Q13" s="301">
        <v>484898</v>
      </c>
      <c r="R13" s="301">
        <v>489312</v>
      </c>
      <c r="S13" s="301">
        <v>451875</v>
      </c>
      <c r="T13" s="301">
        <v>475594</v>
      </c>
      <c r="U13" s="301">
        <v>488521</v>
      </c>
      <c r="V13" s="301">
        <v>538242</v>
      </c>
      <c r="W13" s="301">
        <v>544775</v>
      </c>
      <c r="X13" s="301">
        <v>549363</v>
      </c>
      <c r="Y13" s="301">
        <v>532842</v>
      </c>
      <c r="Z13" s="301">
        <v>544044</v>
      </c>
      <c r="AA13" s="700">
        <v>533856</v>
      </c>
    </row>
    <row r="14" spans="1:27" ht="13.9" customHeight="1">
      <c r="A14" s="414"/>
      <c r="B14" s="422" t="s">
        <v>145</v>
      </c>
      <c r="C14" s="306" t="s">
        <v>479</v>
      </c>
      <c r="D14" s="306" t="s">
        <v>479</v>
      </c>
      <c r="E14" s="306" t="s">
        <v>479</v>
      </c>
      <c r="F14" s="306" t="s">
        <v>479</v>
      </c>
      <c r="G14" s="306" t="s">
        <v>479</v>
      </c>
      <c r="H14" s="306" t="s">
        <v>479</v>
      </c>
      <c r="I14" s="306" t="s">
        <v>479</v>
      </c>
      <c r="J14" s="306" t="s">
        <v>479</v>
      </c>
      <c r="K14" s="306" t="s">
        <v>479</v>
      </c>
      <c r="L14" s="306" t="s">
        <v>479</v>
      </c>
      <c r="M14" s="307" t="s">
        <v>479</v>
      </c>
      <c r="N14" s="301">
        <v>815284</v>
      </c>
      <c r="O14" s="301">
        <v>804880</v>
      </c>
      <c r="P14" s="301">
        <v>829617</v>
      </c>
      <c r="Q14" s="301">
        <v>842552</v>
      </c>
      <c r="R14" s="301">
        <v>877333</v>
      </c>
      <c r="S14" s="301">
        <v>836685</v>
      </c>
      <c r="T14" s="301">
        <v>839787</v>
      </c>
      <c r="U14" s="301">
        <v>828806</v>
      </c>
      <c r="V14" s="301">
        <v>820713</v>
      </c>
      <c r="W14" s="301">
        <v>762503</v>
      </c>
      <c r="X14" s="301">
        <v>742022</v>
      </c>
      <c r="Y14" s="301">
        <v>702696</v>
      </c>
      <c r="Z14" s="301">
        <v>728354</v>
      </c>
      <c r="AA14" s="700">
        <v>699684</v>
      </c>
    </row>
    <row r="15" spans="1:27" ht="13.9" customHeight="1">
      <c r="A15" s="414"/>
      <c r="B15" s="422" t="s">
        <v>146</v>
      </c>
      <c r="C15" s="306" t="s">
        <v>479</v>
      </c>
      <c r="D15" s="306" t="s">
        <v>479</v>
      </c>
      <c r="E15" s="306" t="s">
        <v>479</v>
      </c>
      <c r="F15" s="306" t="s">
        <v>479</v>
      </c>
      <c r="G15" s="306" t="s">
        <v>479</v>
      </c>
      <c r="H15" s="306" t="s">
        <v>479</v>
      </c>
      <c r="I15" s="306" t="s">
        <v>479</v>
      </c>
      <c r="J15" s="306" t="s">
        <v>479</v>
      </c>
      <c r="K15" s="306" t="s">
        <v>479</v>
      </c>
      <c r="L15" s="306" t="s">
        <v>479</v>
      </c>
      <c r="M15" s="307" t="s">
        <v>479</v>
      </c>
      <c r="N15" s="301">
        <v>246641</v>
      </c>
      <c r="O15" s="301">
        <v>266642</v>
      </c>
      <c r="P15" s="301">
        <v>282522</v>
      </c>
      <c r="Q15" s="301">
        <v>293553</v>
      </c>
      <c r="R15" s="301">
        <v>281018</v>
      </c>
      <c r="S15" s="301">
        <v>301585</v>
      </c>
      <c r="T15" s="301">
        <v>306625</v>
      </c>
      <c r="U15" s="301">
        <v>315491</v>
      </c>
      <c r="V15" s="301">
        <v>324137</v>
      </c>
      <c r="W15" s="301">
        <v>317053</v>
      </c>
      <c r="X15" s="301">
        <v>335615</v>
      </c>
      <c r="Y15" s="301">
        <v>340486</v>
      </c>
      <c r="Z15" s="301">
        <v>354018</v>
      </c>
      <c r="AA15" s="700">
        <v>392117</v>
      </c>
    </row>
    <row r="16" spans="1:27" ht="13.9" customHeight="1">
      <c r="A16" s="414"/>
      <c r="B16" s="422" t="s">
        <v>147</v>
      </c>
      <c r="C16" s="306" t="s">
        <v>479</v>
      </c>
      <c r="D16" s="306" t="s">
        <v>479</v>
      </c>
      <c r="E16" s="306" t="s">
        <v>479</v>
      </c>
      <c r="F16" s="306" t="s">
        <v>479</v>
      </c>
      <c r="G16" s="306" t="s">
        <v>479</v>
      </c>
      <c r="H16" s="306" t="s">
        <v>479</v>
      </c>
      <c r="I16" s="306" t="s">
        <v>479</v>
      </c>
      <c r="J16" s="306" t="s">
        <v>479</v>
      </c>
      <c r="K16" s="306" t="s">
        <v>479</v>
      </c>
      <c r="L16" s="306" t="s">
        <v>479</v>
      </c>
      <c r="M16" s="307" t="s">
        <v>479</v>
      </c>
      <c r="N16" s="301">
        <v>1159201</v>
      </c>
      <c r="O16" s="301">
        <v>1105591</v>
      </c>
      <c r="P16" s="301">
        <v>1081552</v>
      </c>
      <c r="Q16" s="301">
        <v>1110745</v>
      </c>
      <c r="R16" s="301">
        <v>1067811</v>
      </c>
      <c r="S16" s="301">
        <v>1046253</v>
      </c>
      <c r="T16" s="301">
        <v>1067260</v>
      </c>
      <c r="U16" s="301">
        <v>1101478</v>
      </c>
      <c r="V16" s="301">
        <v>1109512</v>
      </c>
      <c r="W16" s="301">
        <v>1099256</v>
      </c>
      <c r="X16" s="301">
        <v>1117736</v>
      </c>
      <c r="Y16" s="301">
        <v>1067289</v>
      </c>
      <c r="Z16" s="301">
        <v>1161407</v>
      </c>
      <c r="AA16" s="700">
        <v>1234666</v>
      </c>
    </row>
    <row r="17" spans="1:27" ht="13.9" customHeight="1">
      <c r="A17" s="414"/>
      <c r="B17" s="422" t="s">
        <v>148</v>
      </c>
      <c r="C17" s="306" t="s">
        <v>479</v>
      </c>
      <c r="D17" s="306" t="s">
        <v>479</v>
      </c>
      <c r="E17" s="306" t="s">
        <v>479</v>
      </c>
      <c r="F17" s="306" t="s">
        <v>479</v>
      </c>
      <c r="G17" s="306" t="s">
        <v>479</v>
      </c>
      <c r="H17" s="306" t="s">
        <v>479</v>
      </c>
      <c r="I17" s="306" t="s">
        <v>479</v>
      </c>
      <c r="J17" s="306" t="s">
        <v>479</v>
      </c>
      <c r="K17" s="306" t="s">
        <v>479</v>
      </c>
      <c r="L17" s="306" t="s">
        <v>479</v>
      </c>
      <c r="M17" s="307" t="s">
        <v>479</v>
      </c>
      <c r="N17" s="301">
        <v>282613</v>
      </c>
      <c r="O17" s="301">
        <v>344690</v>
      </c>
      <c r="P17" s="301">
        <v>354003</v>
      </c>
      <c r="Q17" s="301">
        <v>343820</v>
      </c>
      <c r="R17" s="301">
        <v>301488</v>
      </c>
      <c r="S17" s="301">
        <v>339419</v>
      </c>
      <c r="T17" s="301">
        <v>343913</v>
      </c>
      <c r="U17" s="301">
        <v>341430</v>
      </c>
      <c r="V17" s="301">
        <v>350807</v>
      </c>
      <c r="W17" s="301">
        <v>344353</v>
      </c>
      <c r="X17" s="301">
        <v>381220</v>
      </c>
      <c r="Y17" s="301">
        <v>385474</v>
      </c>
      <c r="Z17" s="301">
        <v>442483</v>
      </c>
      <c r="AA17" s="700">
        <v>508700</v>
      </c>
    </row>
    <row r="18" spans="1:27" ht="13.9" customHeight="1">
      <c r="A18" s="414"/>
      <c r="B18" s="422" t="s">
        <v>149</v>
      </c>
      <c r="C18" s="306" t="s">
        <v>479</v>
      </c>
      <c r="D18" s="306" t="s">
        <v>479</v>
      </c>
      <c r="E18" s="306" t="s">
        <v>479</v>
      </c>
      <c r="F18" s="306" t="s">
        <v>479</v>
      </c>
      <c r="G18" s="306" t="s">
        <v>479</v>
      </c>
      <c r="H18" s="306" t="s">
        <v>479</v>
      </c>
      <c r="I18" s="306" t="s">
        <v>479</v>
      </c>
      <c r="J18" s="306" t="s">
        <v>479</v>
      </c>
      <c r="K18" s="306" t="s">
        <v>479</v>
      </c>
      <c r="L18" s="306" t="s">
        <v>479</v>
      </c>
      <c r="M18" s="307" t="s">
        <v>479</v>
      </c>
      <c r="N18" s="301">
        <v>426853</v>
      </c>
      <c r="O18" s="301">
        <v>426392</v>
      </c>
      <c r="P18" s="301">
        <v>398537</v>
      </c>
      <c r="Q18" s="301">
        <v>417462</v>
      </c>
      <c r="R18" s="301">
        <v>403939</v>
      </c>
      <c r="S18" s="301">
        <v>405197</v>
      </c>
      <c r="T18" s="301">
        <v>435990</v>
      </c>
      <c r="U18" s="301">
        <v>468204</v>
      </c>
      <c r="V18" s="301">
        <v>431748</v>
      </c>
      <c r="W18" s="301">
        <v>442485</v>
      </c>
      <c r="X18" s="301">
        <v>472515</v>
      </c>
      <c r="Y18" s="301">
        <v>480498</v>
      </c>
      <c r="Z18" s="301">
        <v>542848</v>
      </c>
      <c r="AA18" s="700">
        <v>487837</v>
      </c>
    </row>
    <row r="19" spans="1:27" ht="13.9" customHeight="1">
      <c r="A19" s="414"/>
      <c r="B19" s="422" t="s">
        <v>150</v>
      </c>
      <c r="C19" s="306" t="s">
        <v>479</v>
      </c>
      <c r="D19" s="306" t="s">
        <v>479</v>
      </c>
      <c r="E19" s="306" t="s">
        <v>479</v>
      </c>
      <c r="F19" s="306" t="s">
        <v>479</v>
      </c>
      <c r="G19" s="306" t="s">
        <v>479</v>
      </c>
      <c r="H19" s="306" t="s">
        <v>479</v>
      </c>
      <c r="I19" s="306" t="s">
        <v>479</v>
      </c>
      <c r="J19" s="306" t="s">
        <v>479</v>
      </c>
      <c r="K19" s="306" t="s">
        <v>479</v>
      </c>
      <c r="L19" s="306" t="s">
        <v>479</v>
      </c>
      <c r="M19" s="307" t="s">
        <v>479</v>
      </c>
      <c r="N19" s="301">
        <v>1298439</v>
      </c>
      <c r="O19" s="301">
        <v>1251150</v>
      </c>
      <c r="P19" s="301">
        <v>1303856</v>
      </c>
      <c r="Q19" s="301">
        <v>1255944</v>
      </c>
      <c r="R19" s="301">
        <v>1387139</v>
      </c>
      <c r="S19" s="301">
        <v>1380926</v>
      </c>
      <c r="T19" s="301">
        <v>1416464</v>
      </c>
      <c r="U19" s="301">
        <v>1188246</v>
      </c>
      <c r="V19" s="301">
        <v>1197303</v>
      </c>
      <c r="W19" s="301">
        <v>1202881</v>
      </c>
      <c r="X19" s="301">
        <v>1206780</v>
      </c>
      <c r="Y19" s="301">
        <v>1225901</v>
      </c>
      <c r="Z19" s="301">
        <v>1282511</v>
      </c>
      <c r="AA19" s="700">
        <v>1213859</v>
      </c>
    </row>
    <row r="20" spans="1:27" ht="13.9" customHeight="1">
      <c r="A20" s="415"/>
      <c r="B20" s="423" t="s">
        <v>60</v>
      </c>
      <c r="C20" s="316">
        <v>139075</v>
      </c>
      <c r="D20" s="316">
        <v>157676</v>
      </c>
      <c r="E20" s="316">
        <v>175102</v>
      </c>
      <c r="F20" s="316">
        <v>184055</v>
      </c>
      <c r="G20" s="316">
        <v>188151</v>
      </c>
      <c r="H20" s="316">
        <v>200054</v>
      </c>
      <c r="I20" s="316">
        <v>204123</v>
      </c>
      <c r="J20" s="316">
        <v>199032</v>
      </c>
      <c r="K20" s="316">
        <v>225425</v>
      </c>
      <c r="L20" s="316">
        <v>233974</v>
      </c>
      <c r="M20" s="317">
        <v>207096</v>
      </c>
      <c r="N20" s="303">
        <v>220088</v>
      </c>
      <c r="O20" s="303">
        <v>211839</v>
      </c>
      <c r="P20" s="303">
        <v>231018</v>
      </c>
      <c r="Q20" s="303">
        <v>241243</v>
      </c>
      <c r="R20" s="303">
        <v>245420</v>
      </c>
      <c r="S20" s="303">
        <v>246367</v>
      </c>
      <c r="T20" s="303">
        <v>225482</v>
      </c>
      <c r="U20" s="303">
        <v>217769</v>
      </c>
      <c r="V20" s="303">
        <v>233088</v>
      </c>
      <c r="W20" s="303">
        <v>252571</v>
      </c>
      <c r="X20" s="303">
        <v>273921</v>
      </c>
      <c r="Y20" s="303">
        <v>291171</v>
      </c>
      <c r="Z20" s="303">
        <v>292410</v>
      </c>
      <c r="AA20" s="701">
        <v>298662</v>
      </c>
    </row>
    <row r="21" spans="1:27" ht="13.9" customHeight="1">
      <c r="A21" s="414"/>
      <c r="B21" s="421" t="s">
        <v>61</v>
      </c>
      <c r="C21" s="316">
        <v>2271390</v>
      </c>
      <c r="D21" s="316">
        <v>2393756</v>
      </c>
      <c r="E21" s="316">
        <v>2536646</v>
      </c>
      <c r="F21" s="316">
        <v>2657757</v>
      </c>
      <c r="G21" s="316">
        <v>2873098</v>
      </c>
      <c r="H21" s="316">
        <v>3083799</v>
      </c>
      <c r="I21" s="316">
        <v>2930063</v>
      </c>
      <c r="J21" s="316">
        <v>2974076</v>
      </c>
      <c r="K21" s="316">
        <v>3045206</v>
      </c>
      <c r="L21" s="316">
        <v>3232674</v>
      </c>
      <c r="M21" s="317">
        <v>3310651</v>
      </c>
      <c r="N21" s="301">
        <v>3384970.6229999997</v>
      </c>
      <c r="O21" s="301">
        <v>3433513.8109999998</v>
      </c>
      <c r="P21" s="301">
        <v>3434348.35</v>
      </c>
      <c r="Q21" s="301">
        <v>3482048.5920000002</v>
      </c>
      <c r="R21" s="301">
        <v>3504641.56</v>
      </c>
      <c r="S21" s="301">
        <v>3467584.88</v>
      </c>
      <c r="T21" s="301">
        <v>3531301.1189999999</v>
      </c>
      <c r="U21" s="301">
        <v>3556217.6749999998</v>
      </c>
      <c r="V21" s="301">
        <v>3636038.55</v>
      </c>
      <c r="W21" s="301">
        <v>3662385.301</v>
      </c>
      <c r="X21" s="301">
        <v>3751688.0290000001</v>
      </c>
      <c r="Y21" s="301">
        <v>3620505.051</v>
      </c>
      <c r="Z21" s="301">
        <v>3657096.946</v>
      </c>
      <c r="AA21" s="700">
        <v>3716512.33</v>
      </c>
    </row>
    <row r="22" spans="1:27" ht="13.9" customHeight="1">
      <c r="A22" s="414"/>
      <c r="B22" s="422" t="s">
        <v>62</v>
      </c>
      <c r="C22" s="316">
        <v>165227</v>
      </c>
      <c r="D22" s="316">
        <v>167606</v>
      </c>
      <c r="E22" s="316">
        <v>172850</v>
      </c>
      <c r="F22" s="316">
        <v>178461</v>
      </c>
      <c r="G22" s="316">
        <v>179994</v>
      </c>
      <c r="H22" s="316">
        <v>194431</v>
      </c>
      <c r="I22" s="316">
        <v>132991</v>
      </c>
      <c r="J22" s="316">
        <v>141507</v>
      </c>
      <c r="K22" s="316">
        <v>139652</v>
      </c>
      <c r="L22" s="316">
        <v>207799</v>
      </c>
      <c r="M22" s="317">
        <v>205563</v>
      </c>
      <c r="N22" s="301">
        <v>197613</v>
      </c>
      <c r="O22" s="301">
        <v>133543</v>
      </c>
      <c r="P22" s="301">
        <v>137465</v>
      </c>
      <c r="Q22" s="301">
        <v>181935</v>
      </c>
      <c r="R22" s="301">
        <v>136857</v>
      </c>
      <c r="S22" s="301">
        <v>157425</v>
      </c>
      <c r="T22" s="301">
        <v>137019</v>
      </c>
      <c r="U22" s="301">
        <v>122840</v>
      </c>
      <c r="V22" s="301">
        <v>122545</v>
      </c>
      <c r="W22" s="301">
        <v>130191</v>
      </c>
      <c r="X22" s="301">
        <v>143538</v>
      </c>
      <c r="Y22" s="301">
        <v>139121</v>
      </c>
      <c r="Z22" s="301">
        <v>128778</v>
      </c>
      <c r="AA22" s="700">
        <v>159728</v>
      </c>
    </row>
    <row r="23" spans="1:27" ht="13.9" customHeight="1">
      <c r="A23" s="414"/>
      <c r="B23" s="422" t="s">
        <v>63</v>
      </c>
      <c r="C23" s="316">
        <v>640543</v>
      </c>
      <c r="D23" s="316">
        <v>676929</v>
      </c>
      <c r="E23" s="316">
        <v>694312</v>
      </c>
      <c r="F23" s="316">
        <v>720280</v>
      </c>
      <c r="G23" s="316">
        <v>827110</v>
      </c>
      <c r="H23" s="316">
        <v>769809</v>
      </c>
      <c r="I23" s="316">
        <v>777570</v>
      </c>
      <c r="J23" s="316">
        <v>805240</v>
      </c>
      <c r="K23" s="316">
        <v>815369</v>
      </c>
      <c r="L23" s="316">
        <v>839442</v>
      </c>
      <c r="M23" s="317">
        <v>818143</v>
      </c>
      <c r="N23" s="301">
        <v>818330</v>
      </c>
      <c r="O23" s="301">
        <v>854789</v>
      </c>
      <c r="P23" s="301">
        <v>844327</v>
      </c>
      <c r="Q23" s="301">
        <v>826452</v>
      </c>
      <c r="R23" s="301">
        <v>818653</v>
      </c>
      <c r="S23" s="301">
        <v>774886</v>
      </c>
      <c r="T23" s="301">
        <v>803477</v>
      </c>
      <c r="U23" s="301">
        <v>773821</v>
      </c>
      <c r="V23" s="301">
        <v>742625</v>
      </c>
      <c r="W23" s="301">
        <v>782837</v>
      </c>
      <c r="X23" s="301">
        <v>813873</v>
      </c>
      <c r="Y23" s="301">
        <v>754552</v>
      </c>
      <c r="Z23" s="301">
        <v>715544</v>
      </c>
      <c r="AA23" s="700">
        <v>719380</v>
      </c>
    </row>
    <row r="24" spans="1:27" ht="13.9" customHeight="1">
      <c r="A24" s="414"/>
      <c r="B24" s="422" t="s">
        <v>64</v>
      </c>
      <c r="C24" s="316">
        <v>689503</v>
      </c>
      <c r="D24" s="316">
        <v>728121</v>
      </c>
      <c r="E24" s="316">
        <v>783716</v>
      </c>
      <c r="F24" s="316">
        <v>831350</v>
      </c>
      <c r="G24" s="316">
        <v>903535</v>
      </c>
      <c r="H24" s="316">
        <v>1121112</v>
      </c>
      <c r="I24" s="316">
        <v>966958</v>
      </c>
      <c r="J24" s="316">
        <v>973971</v>
      </c>
      <c r="K24" s="316">
        <v>1012411</v>
      </c>
      <c r="L24" s="316">
        <v>1050418</v>
      </c>
      <c r="M24" s="317">
        <v>1026241</v>
      </c>
      <c r="N24" s="301">
        <v>1042113</v>
      </c>
      <c r="O24" s="301">
        <v>1141293</v>
      </c>
      <c r="P24" s="301">
        <v>1115581</v>
      </c>
      <c r="Q24" s="301">
        <v>1085320</v>
      </c>
      <c r="R24" s="301">
        <v>1112770</v>
      </c>
      <c r="S24" s="301">
        <v>1068701</v>
      </c>
      <c r="T24" s="301">
        <v>1098570</v>
      </c>
      <c r="U24" s="301">
        <v>1085983</v>
      </c>
      <c r="V24" s="301">
        <v>1083216</v>
      </c>
      <c r="W24" s="301">
        <v>978726</v>
      </c>
      <c r="X24" s="301">
        <v>948965</v>
      </c>
      <c r="Y24" s="301">
        <v>959086</v>
      </c>
      <c r="Z24" s="301">
        <v>998393</v>
      </c>
      <c r="AA24" s="700">
        <v>986331</v>
      </c>
    </row>
    <row r="25" spans="1:27" ht="13.9" customHeight="1">
      <c r="A25" s="414"/>
      <c r="B25" s="422" t="s">
        <v>65</v>
      </c>
      <c r="C25" s="316">
        <v>776117</v>
      </c>
      <c r="D25" s="316">
        <v>821100</v>
      </c>
      <c r="E25" s="316">
        <v>885768</v>
      </c>
      <c r="F25" s="316">
        <v>927666</v>
      </c>
      <c r="G25" s="316">
        <v>962459</v>
      </c>
      <c r="H25" s="316">
        <v>998447</v>
      </c>
      <c r="I25" s="316">
        <v>1052544</v>
      </c>
      <c r="J25" s="316">
        <v>1053358</v>
      </c>
      <c r="K25" s="316">
        <v>1077774</v>
      </c>
      <c r="L25" s="316">
        <v>1135015</v>
      </c>
      <c r="M25" s="317">
        <v>1260704</v>
      </c>
      <c r="N25" s="301">
        <v>1326914.6229999999</v>
      </c>
      <c r="O25" s="301">
        <v>1303888.811</v>
      </c>
      <c r="P25" s="301">
        <v>1336975.3500000001</v>
      </c>
      <c r="Q25" s="301">
        <v>1388341.5919999999</v>
      </c>
      <c r="R25" s="301">
        <v>1436361.56</v>
      </c>
      <c r="S25" s="301">
        <v>1466572.8800000001</v>
      </c>
      <c r="T25" s="301">
        <v>1492235.1189999999</v>
      </c>
      <c r="U25" s="301">
        <v>1573573.675</v>
      </c>
      <c r="V25" s="301">
        <v>1687652.5499999998</v>
      </c>
      <c r="W25" s="301">
        <v>1770631.301</v>
      </c>
      <c r="X25" s="301">
        <v>1845312.0290000001</v>
      </c>
      <c r="Y25" s="301">
        <v>1767746.051</v>
      </c>
      <c r="Z25" s="301">
        <v>1814381.946</v>
      </c>
      <c r="AA25" s="700">
        <v>1851073.33</v>
      </c>
    </row>
    <row r="26" spans="1:27" ht="13.9" customHeight="1">
      <c r="A26" s="414"/>
      <c r="B26" s="422" t="s">
        <v>66</v>
      </c>
      <c r="C26" s="316" t="s">
        <v>479</v>
      </c>
      <c r="D26" s="316" t="s">
        <v>479</v>
      </c>
      <c r="E26" s="316" t="s">
        <v>479</v>
      </c>
      <c r="F26" s="316" t="s">
        <v>479</v>
      </c>
      <c r="G26" s="316" t="s">
        <v>479</v>
      </c>
      <c r="H26" s="316" t="s">
        <v>479</v>
      </c>
      <c r="I26" s="316" t="s">
        <v>479</v>
      </c>
      <c r="J26" s="316" t="s">
        <v>479</v>
      </c>
      <c r="K26" s="316" t="s">
        <v>479</v>
      </c>
      <c r="L26" s="316" t="s">
        <v>479</v>
      </c>
      <c r="M26" s="317" t="s">
        <v>479</v>
      </c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700"/>
    </row>
    <row r="27" spans="1:27" ht="13.9" customHeight="1">
      <c r="A27" s="414"/>
      <c r="B27" s="422" t="s">
        <v>67</v>
      </c>
      <c r="C27" s="316">
        <v>10580049</v>
      </c>
      <c r="D27" s="316">
        <v>11351529</v>
      </c>
      <c r="E27" s="316">
        <v>11752759</v>
      </c>
      <c r="F27" s="316">
        <v>12107390</v>
      </c>
      <c r="G27" s="316">
        <v>12033806</v>
      </c>
      <c r="H27" s="316">
        <v>12018760</v>
      </c>
      <c r="I27" s="316">
        <v>12515899</v>
      </c>
      <c r="J27" s="316">
        <v>12707490</v>
      </c>
      <c r="K27" s="316">
        <v>12764543</v>
      </c>
      <c r="L27" s="316">
        <v>12866621</v>
      </c>
      <c r="M27" s="317">
        <v>12995285</v>
      </c>
      <c r="N27" s="301">
        <v>13085140.623</v>
      </c>
      <c r="O27" s="301">
        <v>12961289.811000001</v>
      </c>
      <c r="P27" s="301">
        <v>12979685.35</v>
      </c>
      <c r="Q27" s="301">
        <v>13116492.592</v>
      </c>
      <c r="R27" s="301">
        <v>13108635.560000001</v>
      </c>
      <c r="S27" s="301">
        <v>13259797.879999999</v>
      </c>
      <c r="T27" s="301">
        <v>13555568.118999999</v>
      </c>
      <c r="U27" s="301">
        <v>13558555.675000001</v>
      </c>
      <c r="V27" s="301">
        <v>13607866.550000001</v>
      </c>
      <c r="W27" s="301">
        <v>13443680.300999999</v>
      </c>
      <c r="X27" s="301">
        <v>14012232.028999999</v>
      </c>
      <c r="Y27" s="301">
        <v>14032737.050999999</v>
      </c>
      <c r="Z27" s="301">
        <v>14483842.946</v>
      </c>
      <c r="AA27" s="700">
        <v>14739763.33</v>
      </c>
    </row>
    <row r="28" spans="1:27" ht="13.9" customHeight="1">
      <c r="A28" s="415"/>
      <c r="B28" s="423" t="s">
        <v>68</v>
      </c>
      <c r="C28" s="316">
        <v>974880</v>
      </c>
      <c r="D28" s="316">
        <v>1014634</v>
      </c>
      <c r="E28" s="316">
        <v>1068246</v>
      </c>
      <c r="F28" s="316">
        <v>1144144</v>
      </c>
      <c r="G28" s="316">
        <v>1317059</v>
      </c>
      <c r="H28" s="316">
        <v>1597652</v>
      </c>
      <c r="I28" s="316">
        <v>1360205</v>
      </c>
      <c r="J28" s="316">
        <v>1316087</v>
      </c>
      <c r="K28" s="316">
        <v>1335239</v>
      </c>
      <c r="L28" s="316">
        <v>1445779</v>
      </c>
      <c r="M28" s="317">
        <v>1366068</v>
      </c>
      <c r="N28" s="303">
        <v>1380434</v>
      </c>
      <c r="O28" s="303">
        <v>1449774</v>
      </c>
      <c r="P28" s="303">
        <v>1458729</v>
      </c>
      <c r="Q28" s="303">
        <v>1447785</v>
      </c>
      <c r="R28" s="303">
        <v>1532679</v>
      </c>
      <c r="S28" s="303">
        <v>1358452</v>
      </c>
      <c r="T28" s="303">
        <v>1348894</v>
      </c>
      <c r="U28" s="303">
        <v>1314575</v>
      </c>
      <c r="V28" s="303">
        <v>1327428</v>
      </c>
      <c r="W28" s="303">
        <v>1300135</v>
      </c>
      <c r="X28" s="303">
        <v>1280453</v>
      </c>
      <c r="Y28" s="303">
        <v>1129689</v>
      </c>
      <c r="Z28" s="303">
        <v>1243649</v>
      </c>
      <c r="AA28" s="701">
        <v>1218177</v>
      </c>
    </row>
    <row r="29" spans="1:27" ht="13.9" customHeight="1">
      <c r="A29" s="414"/>
      <c r="B29" s="422" t="s">
        <v>69</v>
      </c>
      <c r="C29" s="316">
        <v>6552675</v>
      </c>
      <c r="D29" s="316">
        <v>6792585</v>
      </c>
      <c r="E29" s="316">
        <v>6348873</v>
      </c>
      <c r="F29" s="316">
        <v>6262477</v>
      </c>
      <c r="G29" s="316">
        <v>6048806</v>
      </c>
      <c r="H29" s="316">
        <v>8015305</v>
      </c>
      <c r="I29" s="316">
        <v>8585041</v>
      </c>
      <c r="J29" s="316">
        <v>7445571</v>
      </c>
      <c r="K29" s="316">
        <v>6104778</v>
      </c>
      <c r="L29" s="316">
        <v>5428394</v>
      </c>
      <c r="M29" s="317">
        <v>5063303</v>
      </c>
      <c r="N29" s="301">
        <v>4709646</v>
      </c>
      <c r="O29" s="301">
        <v>4140672</v>
      </c>
      <c r="P29" s="301">
        <v>4163362</v>
      </c>
      <c r="Q29" s="301">
        <v>4276555</v>
      </c>
      <c r="R29" s="301">
        <v>4486633</v>
      </c>
      <c r="S29" s="301">
        <v>4661719</v>
      </c>
      <c r="T29" s="301">
        <v>4523867</v>
      </c>
      <c r="U29" s="301">
        <v>4402629</v>
      </c>
      <c r="V29" s="301">
        <v>3444487</v>
      </c>
      <c r="W29" s="301">
        <v>3834438</v>
      </c>
      <c r="X29" s="301">
        <v>3961709</v>
      </c>
      <c r="Y29" s="301">
        <v>3844925</v>
      </c>
      <c r="Z29" s="301">
        <v>4109770</v>
      </c>
      <c r="AA29" s="700">
        <v>4027646</v>
      </c>
    </row>
    <row r="30" spans="1:27" ht="13.9" customHeight="1">
      <c r="A30" s="414"/>
      <c r="B30" s="422" t="s">
        <v>70</v>
      </c>
      <c r="C30" s="316">
        <v>6174921</v>
      </c>
      <c r="D30" s="316">
        <v>6318357</v>
      </c>
      <c r="E30" s="316">
        <v>6362485</v>
      </c>
      <c r="F30" s="316">
        <v>6337608</v>
      </c>
      <c r="G30" s="316">
        <v>6026183</v>
      </c>
      <c r="H30" s="316">
        <v>7844755</v>
      </c>
      <c r="I30" s="316">
        <v>8278059</v>
      </c>
      <c r="J30" s="316">
        <v>7175848</v>
      </c>
      <c r="K30" s="316">
        <v>6000809</v>
      </c>
      <c r="L30" s="316">
        <v>5582615</v>
      </c>
      <c r="M30" s="317">
        <v>5237947</v>
      </c>
      <c r="N30" s="301">
        <v>4735757</v>
      </c>
      <c r="O30" s="301">
        <v>4367368</v>
      </c>
      <c r="P30" s="301">
        <v>4247057</v>
      </c>
      <c r="Q30" s="301">
        <v>4230145</v>
      </c>
      <c r="R30" s="301">
        <v>4387218</v>
      </c>
      <c r="S30" s="301">
        <v>4586286</v>
      </c>
      <c r="T30" s="301">
        <v>4281895</v>
      </c>
      <c r="U30" s="301">
        <v>4188920</v>
      </c>
      <c r="V30" s="301">
        <v>3755360</v>
      </c>
      <c r="W30" s="301">
        <v>3925105</v>
      </c>
      <c r="X30" s="301">
        <v>3835684</v>
      </c>
      <c r="Y30" s="301">
        <v>3905845</v>
      </c>
      <c r="Z30" s="301">
        <v>4107827</v>
      </c>
      <c r="AA30" s="700">
        <v>3998405</v>
      </c>
    </row>
    <row r="31" spans="1:27" ht="13.9" customHeight="1">
      <c r="A31" s="414"/>
      <c r="B31" s="422" t="s">
        <v>71</v>
      </c>
      <c r="C31" s="316">
        <v>4862614</v>
      </c>
      <c r="D31" s="316">
        <v>4771621</v>
      </c>
      <c r="E31" s="316">
        <v>4743840</v>
      </c>
      <c r="F31" s="316">
        <v>4383069</v>
      </c>
      <c r="G31" s="316">
        <v>4426264</v>
      </c>
      <c r="H31" s="316">
        <v>5474742</v>
      </c>
      <c r="I31" s="316">
        <v>5769627</v>
      </c>
      <c r="J31" s="316">
        <v>5046130</v>
      </c>
      <c r="K31" s="316">
        <v>4270966</v>
      </c>
      <c r="L31" s="316">
        <v>3875934</v>
      </c>
      <c r="M31" s="317">
        <v>3786042</v>
      </c>
      <c r="N31" s="301">
        <v>3479933</v>
      </c>
      <c r="O31" s="301">
        <v>3291755</v>
      </c>
      <c r="P31" s="301">
        <v>3276980</v>
      </c>
      <c r="Q31" s="301">
        <v>3294247</v>
      </c>
      <c r="R31" s="301">
        <v>3487535</v>
      </c>
      <c r="S31" s="301">
        <v>3872195</v>
      </c>
      <c r="T31" s="301">
        <v>3661361</v>
      </c>
      <c r="U31" s="301">
        <v>3542154</v>
      </c>
      <c r="V31" s="301">
        <v>3236062</v>
      </c>
      <c r="W31" s="301">
        <v>3210994</v>
      </c>
      <c r="X31" s="301">
        <v>3262469</v>
      </c>
      <c r="Y31" s="301">
        <v>3297633</v>
      </c>
      <c r="Z31" s="301">
        <v>3402968</v>
      </c>
      <c r="AA31" s="700">
        <v>3334785</v>
      </c>
    </row>
    <row r="32" spans="1:27" ht="13.9" customHeight="1">
      <c r="A32" s="414"/>
      <c r="B32" s="422" t="s">
        <v>72</v>
      </c>
      <c r="C32" s="316">
        <v>1086908</v>
      </c>
      <c r="D32" s="316">
        <v>961119</v>
      </c>
      <c r="E32" s="316">
        <v>920795</v>
      </c>
      <c r="F32" s="316">
        <v>977738</v>
      </c>
      <c r="G32" s="316">
        <v>1059035</v>
      </c>
      <c r="H32" s="316">
        <v>1625606</v>
      </c>
      <c r="I32" s="316">
        <v>1738196</v>
      </c>
      <c r="J32" s="316">
        <v>1256060</v>
      </c>
      <c r="K32" s="316">
        <v>1036097</v>
      </c>
      <c r="L32" s="316">
        <v>974953</v>
      </c>
      <c r="M32" s="317">
        <v>932215</v>
      </c>
      <c r="N32" s="301">
        <v>787605</v>
      </c>
      <c r="O32" s="301">
        <v>769573</v>
      </c>
      <c r="P32" s="301">
        <v>733624</v>
      </c>
      <c r="Q32" s="301">
        <v>725420</v>
      </c>
      <c r="R32" s="301">
        <v>723207</v>
      </c>
      <c r="S32" s="301">
        <v>760836</v>
      </c>
      <c r="T32" s="301">
        <v>673790</v>
      </c>
      <c r="U32" s="301">
        <v>635346</v>
      </c>
      <c r="V32" s="301">
        <v>494524</v>
      </c>
      <c r="W32" s="301">
        <v>509614</v>
      </c>
      <c r="X32" s="301">
        <v>514581</v>
      </c>
      <c r="Y32" s="301">
        <v>527288</v>
      </c>
      <c r="Z32" s="301">
        <v>570540</v>
      </c>
      <c r="AA32" s="700">
        <v>542392</v>
      </c>
    </row>
    <row r="33" spans="1:27" ht="13.9" customHeight="1">
      <c r="A33" s="414"/>
      <c r="B33" s="422" t="s">
        <v>73</v>
      </c>
      <c r="C33" s="316">
        <v>3775706</v>
      </c>
      <c r="D33" s="316">
        <v>3810502</v>
      </c>
      <c r="E33" s="316">
        <v>3823045</v>
      </c>
      <c r="F33" s="316">
        <v>3405331</v>
      </c>
      <c r="G33" s="316">
        <v>3367229</v>
      </c>
      <c r="H33" s="316">
        <v>3849136</v>
      </c>
      <c r="I33" s="316">
        <v>4031431</v>
      </c>
      <c r="J33" s="316">
        <v>3790070</v>
      </c>
      <c r="K33" s="316">
        <v>3234869</v>
      </c>
      <c r="L33" s="316">
        <v>2900981</v>
      </c>
      <c r="M33" s="317">
        <v>2853827</v>
      </c>
      <c r="N33" s="301">
        <v>2692328</v>
      </c>
      <c r="O33" s="301">
        <v>2522182</v>
      </c>
      <c r="P33" s="301">
        <v>2543356</v>
      </c>
      <c r="Q33" s="301">
        <v>2568827</v>
      </c>
      <c r="R33" s="301">
        <v>2764328</v>
      </c>
      <c r="S33" s="301">
        <v>3111359</v>
      </c>
      <c r="T33" s="301">
        <v>2987571</v>
      </c>
      <c r="U33" s="301">
        <v>2906808</v>
      </c>
      <c r="V33" s="301">
        <v>2741538</v>
      </c>
      <c r="W33" s="301">
        <v>2701380</v>
      </c>
      <c r="X33" s="301">
        <v>2747888</v>
      </c>
      <c r="Y33" s="301">
        <v>2770345</v>
      </c>
      <c r="Z33" s="301">
        <v>2832428</v>
      </c>
      <c r="AA33" s="700">
        <v>2792393</v>
      </c>
    </row>
    <row r="34" spans="1:27" ht="13.9" customHeight="1">
      <c r="A34" s="414"/>
      <c r="B34" s="422" t="s">
        <v>74</v>
      </c>
      <c r="C34" s="316">
        <v>1312307</v>
      </c>
      <c r="D34" s="316">
        <v>1546736</v>
      </c>
      <c r="E34" s="316">
        <v>1618645</v>
      </c>
      <c r="F34" s="316">
        <v>1954539</v>
      </c>
      <c r="G34" s="316">
        <v>1599919</v>
      </c>
      <c r="H34" s="316">
        <v>2370013</v>
      </c>
      <c r="I34" s="316">
        <v>2508432</v>
      </c>
      <c r="J34" s="316">
        <v>2129718</v>
      </c>
      <c r="K34" s="316">
        <v>1729843</v>
      </c>
      <c r="L34" s="316">
        <v>1706681</v>
      </c>
      <c r="M34" s="317">
        <v>1451905</v>
      </c>
      <c r="N34" s="301">
        <v>1255824</v>
      </c>
      <c r="O34" s="301">
        <v>1075613</v>
      </c>
      <c r="P34" s="301">
        <v>970077</v>
      </c>
      <c r="Q34" s="301">
        <v>935898</v>
      </c>
      <c r="R34" s="301">
        <v>899683</v>
      </c>
      <c r="S34" s="301">
        <v>714091</v>
      </c>
      <c r="T34" s="301">
        <v>620534</v>
      </c>
      <c r="U34" s="301">
        <v>646766</v>
      </c>
      <c r="V34" s="301">
        <v>519298</v>
      </c>
      <c r="W34" s="301">
        <v>714111</v>
      </c>
      <c r="X34" s="301">
        <v>573215</v>
      </c>
      <c r="Y34" s="301">
        <v>608212</v>
      </c>
      <c r="Z34" s="301">
        <v>704859</v>
      </c>
      <c r="AA34" s="700">
        <v>663620</v>
      </c>
    </row>
    <row r="35" spans="1:27" ht="13.9" customHeight="1">
      <c r="A35" s="414"/>
      <c r="B35" s="422" t="s">
        <v>72</v>
      </c>
      <c r="C35" s="316">
        <v>90075</v>
      </c>
      <c r="D35" s="316">
        <v>115347</v>
      </c>
      <c r="E35" s="316">
        <v>111695</v>
      </c>
      <c r="F35" s="316">
        <v>158564</v>
      </c>
      <c r="G35" s="316">
        <v>162930</v>
      </c>
      <c r="H35" s="316">
        <v>171581</v>
      </c>
      <c r="I35" s="316">
        <v>248002</v>
      </c>
      <c r="J35" s="316">
        <v>355867</v>
      </c>
      <c r="K35" s="316">
        <v>168814</v>
      </c>
      <c r="L35" s="316">
        <v>121770</v>
      </c>
      <c r="M35" s="317">
        <v>68581</v>
      </c>
      <c r="N35" s="301">
        <v>62754</v>
      </c>
      <c r="O35" s="301">
        <v>38793</v>
      </c>
      <c r="P35" s="301">
        <v>31876</v>
      </c>
      <c r="Q35" s="301">
        <v>31196</v>
      </c>
      <c r="R35" s="301">
        <v>37673</v>
      </c>
      <c r="S35" s="301">
        <v>33871</v>
      </c>
      <c r="T35" s="301">
        <v>25863</v>
      </c>
      <c r="U35" s="301">
        <v>30438</v>
      </c>
      <c r="V35" s="301">
        <v>22789</v>
      </c>
      <c r="W35" s="301">
        <v>22738</v>
      </c>
      <c r="X35" s="301">
        <v>26757</v>
      </c>
      <c r="Y35" s="301">
        <v>21489</v>
      </c>
      <c r="Z35" s="301">
        <v>26150</v>
      </c>
      <c r="AA35" s="700">
        <v>24142</v>
      </c>
    </row>
    <row r="36" spans="1:27" ht="13.9" customHeight="1">
      <c r="A36" s="414"/>
      <c r="B36" s="422" t="s">
        <v>73</v>
      </c>
      <c r="C36" s="316">
        <v>506653</v>
      </c>
      <c r="D36" s="316">
        <v>631438</v>
      </c>
      <c r="E36" s="316">
        <v>584152</v>
      </c>
      <c r="F36" s="316">
        <v>791990</v>
      </c>
      <c r="G36" s="316">
        <v>524096</v>
      </c>
      <c r="H36" s="316">
        <v>693453</v>
      </c>
      <c r="I36" s="316">
        <v>721744</v>
      </c>
      <c r="J36" s="316">
        <v>616303</v>
      </c>
      <c r="K36" s="316">
        <v>544122</v>
      </c>
      <c r="L36" s="316">
        <v>578632</v>
      </c>
      <c r="M36" s="317">
        <v>488172</v>
      </c>
      <c r="N36" s="301">
        <v>432788</v>
      </c>
      <c r="O36" s="301">
        <v>351114</v>
      </c>
      <c r="P36" s="301">
        <v>286997</v>
      </c>
      <c r="Q36" s="301">
        <v>294258</v>
      </c>
      <c r="R36" s="301">
        <v>239764</v>
      </c>
      <c r="S36" s="301">
        <v>173219</v>
      </c>
      <c r="T36" s="301">
        <v>158411</v>
      </c>
      <c r="U36" s="301">
        <v>165642</v>
      </c>
      <c r="V36" s="301">
        <v>168752</v>
      </c>
      <c r="W36" s="301">
        <v>177228</v>
      </c>
      <c r="X36" s="301">
        <v>119446</v>
      </c>
      <c r="Y36" s="301">
        <v>173139</v>
      </c>
      <c r="Z36" s="301">
        <v>184638</v>
      </c>
      <c r="AA36" s="700">
        <v>177528</v>
      </c>
    </row>
    <row r="37" spans="1:27" ht="13.9" customHeight="1">
      <c r="A37" s="414"/>
      <c r="B37" s="422" t="s">
        <v>75</v>
      </c>
      <c r="C37" s="316">
        <v>715579</v>
      </c>
      <c r="D37" s="316">
        <v>799951</v>
      </c>
      <c r="E37" s="316">
        <v>922798</v>
      </c>
      <c r="F37" s="316">
        <v>1003985</v>
      </c>
      <c r="G37" s="316">
        <v>912893</v>
      </c>
      <c r="H37" s="316">
        <v>1504979</v>
      </c>
      <c r="I37" s="316">
        <v>1538686</v>
      </c>
      <c r="J37" s="316">
        <v>1157548</v>
      </c>
      <c r="K37" s="316">
        <v>1016907</v>
      </c>
      <c r="L37" s="316">
        <v>1006279</v>
      </c>
      <c r="M37" s="317">
        <v>895152</v>
      </c>
      <c r="N37" s="301">
        <v>760282</v>
      </c>
      <c r="O37" s="301">
        <v>685706</v>
      </c>
      <c r="P37" s="301">
        <v>651204</v>
      </c>
      <c r="Q37" s="301">
        <v>610444</v>
      </c>
      <c r="R37" s="301">
        <v>622246</v>
      </c>
      <c r="S37" s="301">
        <v>507001</v>
      </c>
      <c r="T37" s="301">
        <v>436260</v>
      </c>
      <c r="U37" s="301">
        <v>450686</v>
      </c>
      <c r="V37" s="301">
        <v>327757</v>
      </c>
      <c r="W37" s="301">
        <v>514145</v>
      </c>
      <c r="X37" s="301">
        <v>427012</v>
      </c>
      <c r="Y37" s="301">
        <v>413584</v>
      </c>
      <c r="Z37" s="301">
        <v>494071</v>
      </c>
      <c r="AA37" s="700">
        <v>461950</v>
      </c>
    </row>
    <row r="38" spans="1:27" ht="13.9" customHeight="1">
      <c r="A38" s="414"/>
      <c r="B38" s="422" t="s">
        <v>76</v>
      </c>
      <c r="C38" s="316">
        <v>377754</v>
      </c>
      <c r="D38" s="316">
        <v>474228</v>
      </c>
      <c r="E38" s="316">
        <v>-13612</v>
      </c>
      <c r="F38" s="316">
        <v>-75131</v>
      </c>
      <c r="G38" s="316">
        <v>22623</v>
      </c>
      <c r="H38" s="316">
        <v>170550</v>
      </c>
      <c r="I38" s="316">
        <v>306982</v>
      </c>
      <c r="J38" s="316">
        <v>269723</v>
      </c>
      <c r="K38" s="316">
        <v>103969</v>
      </c>
      <c r="L38" s="316">
        <v>-154221</v>
      </c>
      <c r="M38" s="317">
        <v>-174644</v>
      </c>
      <c r="N38" s="301">
        <v>-26111</v>
      </c>
      <c r="O38" s="301">
        <v>-226696</v>
      </c>
      <c r="P38" s="301">
        <v>-83695</v>
      </c>
      <c r="Q38" s="301">
        <v>46410</v>
      </c>
      <c r="R38" s="301">
        <v>99415</v>
      </c>
      <c r="S38" s="301">
        <v>75433</v>
      </c>
      <c r="T38" s="301">
        <v>241972</v>
      </c>
      <c r="U38" s="301">
        <v>213709</v>
      </c>
      <c r="V38" s="301">
        <v>-310873</v>
      </c>
      <c r="W38" s="301">
        <v>-90667</v>
      </c>
      <c r="X38" s="301">
        <v>126025</v>
      </c>
      <c r="Y38" s="301">
        <v>-60920</v>
      </c>
      <c r="Z38" s="301">
        <v>1943</v>
      </c>
      <c r="AA38" s="700">
        <v>29241</v>
      </c>
    </row>
    <row r="39" spans="1:27" ht="13.9" customHeight="1">
      <c r="A39" s="414"/>
      <c r="B39" s="422" t="s">
        <v>77</v>
      </c>
      <c r="C39" s="316">
        <v>374189</v>
      </c>
      <c r="D39" s="316">
        <v>471684</v>
      </c>
      <c r="E39" s="316">
        <v>-11185</v>
      </c>
      <c r="F39" s="316">
        <v>-73160</v>
      </c>
      <c r="G39" s="316">
        <v>22800</v>
      </c>
      <c r="H39" s="316">
        <v>169239</v>
      </c>
      <c r="I39" s="316">
        <v>307641</v>
      </c>
      <c r="J39" s="316">
        <v>269785</v>
      </c>
      <c r="K39" s="316">
        <v>103608</v>
      </c>
      <c r="L39" s="316">
        <v>-154471</v>
      </c>
      <c r="M39" s="317">
        <v>-175326</v>
      </c>
      <c r="N39" s="301">
        <v>-26741</v>
      </c>
      <c r="O39" s="301">
        <v>-226876</v>
      </c>
      <c r="P39" s="301">
        <v>-83237</v>
      </c>
      <c r="Q39" s="301">
        <v>46893</v>
      </c>
      <c r="R39" s="301">
        <v>99531</v>
      </c>
      <c r="S39" s="301">
        <v>75339</v>
      </c>
      <c r="T39" s="301">
        <v>241535</v>
      </c>
      <c r="U39" s="301">
        <v>212891</v>
      </c>
      <c r="V39" s="301">
        <v>-311248</v>
      </c>
      <c r="W39" s="301">
        <v>-90064</v>
      </c>
      <c r="X39" s="301">
        <v>126582</v>
      </c>
      <c r="Y39" s="301">
        <v>-62911</v>
      </c>
      <c r="Z39" s="301">
        <v>1180</v>
      </c>
      <c r="AA39" s="700">
        <v>29725</v>
      </c>
    </row>
    <row r="40" spans="1:27" ht="13.9" customHeight="1">
      <c r="A40" s="415"/>
      <c r="B40" s="423" t="s">
        <v>78</v>
      </c>
      <c r="C40" s="316">
        <v>3565</v>
      </c>
      <c r="D40" s="316">
        <v>2544</v>
      </c>
      <c r="E40" s="316">
        <v>-2427</v>
      </c>
      <c r="F40" s="316">
        <v>-1971</v>
      </c>
      <c r="G40" s="316">
        <v>-177</v>
      </c>
      <c r="H40" s="316">
        <v>1311</v>
      </c>
      <c r="I40" s="316">
        <v>-659</v>
      </c>
      <c r="J40" s="316">
        <v>-62</v>
      </c>
      <c r="K40" s="316">
        <v>361</v>
      </c>
      <c r="L40" s="316">
        <v>250</v>
      </c>
      <c r="M40" s="317">
        <v>682</v>
      </c>
      <c r="N40" s="303">
        <v>630</v>
      </c>
      <c r="O40" s="303">
        <v>180</v>
      </c>
      <c r="P40" s="303">
        <v>-458</v>
      </c>
      <c r="Q40" s="303">
        <v>-483</v>
      </c>
      <c r="R40" s="303">
        <v>-116</v>
      </c>
      <c r="S40" s="303">
        <v>94</v>
      </c>
      <c r="T40" s="303">
        <v>437</v>
      </c>
      <c r="U40" s="301">
        <v>818</v>
      </c>
      <c r="V40" s="301">
        <v>375</v>
      </c>
      <c r="W40" s="301">
        <v>-603</v>
      </c>
      <c r="X40" s="301">
        <v>-557</v>
      </c>
      <c r="Y40" s="301">
        <v>1991</v>
      </c>
      <c r="Z40" s="301">
        <v>763</v>
      </c>
      <c r="AA40" s="700">
        <v>-484</v>
      </c>
    </row>
    <row r="41" spans="1:27" ht="13.9" customHeight="1">
      <c r="A41" s="414"/>
      <c r="B41" s="421" t="s">
        <v>79</v>
      </c>
      <c r="C41" s="316">
        <v>887428.48100947065</v>
      </c>
      <c r="D41" s="316">
        <v>942072.48100947065</v>
      </c>
      <c r="E41" s="316">
        <v>1164443.4810094708</v>
      </c>
      <c r="F41" s="316">
        <v>1435077.4810094708</v>
      </c>
      <c r="G41" s="316">
        <v>1194431.4810094708</v>
      </c>
      <c r="H41" s="316">
        <v>186255.48100947065</v>
      </c>
      <c r="I41" s="316">
        <v>145134.48100947065</v>
      </c>
      <c r="J41" s="316">
        <v>738770.48100947065</v>
      </c>
      <c r="K41" s="316">
        <v>1167227.4810094708</v>
      </c>
      <c r="L41" s="316">
        <v>1014589.4810094706</v>
      </c>
      <c r="M41" s="317">
        <v>1395770.4810094708</v>
      </c>
      <c r="N41" s="301">
        <v>681784.75662365777</v>
      </c>
      <c r="O41" s="301">
        <v>1022833.1633972668</v>
      </c>
      <c r="P41" s="301">
        <v>793752.14948859788</v>
      </c>
      <c r="Q41" s="301">
        <v>767396.47713276348</v>
      </c>
      <c r="R41" s="301">
        <v>490241.72018152988</v>
      </c>
      <c r="S41" s="301">
        <v>811921.40656382951</v>
      </c>
      <c r="T41" s="301">
        <v>394947.66408731847</v>
      </c>
      <c r="U41" s="304">
        <v>69601.65925948252</v>
      </c>
      <c r="V41" s="304">
        <v>15123.53878458729</v>
      </c>
      <c r="W41" s="304">
        <v>756821.09236601251</v>
      </c>
      <c r="X41" s="304">
        <v>-353482.39302205102</v>
      </c>
      <c r="Y41" s="304">
        <v>-152445.94707727106</v>
      </c>
      <c r="Z41" s="304">
        <v>-680481.53224736918</v>
      </c>
      <c r="AA41" s="702">
        <v>-197515.5248155247</v>
      </c>
    </row>
    <row r="42" spans="1:27" ht="13.9" customHeight="1">
      <c r="A42" s="414"/>
      <c r="B42" s="424" t="s">
        <v>151</v>
      </c>
      <c r="C42" s="316">
        <v>15334933</v>
      </c>
      <c r="D42" s="316">
        <v>15895741</v>
      </c>
      <c r="E42" s="316">
        <v>15426173</v>
      </c>
      <c r="F42" s="316">
        <v>15017264</v>
      </c>
      <c r="G42" s="316">
        <v>14189674</v>
      </c>
      <c r="H42" s="316">
        <v>14275895</v>
      </c>
      <c r="I42" s="316">
        <v>15021881</v>
      </c>
      <c r="J42" s="316">
        <v>15041738</v>
      </c>
      <c r="K42" s="316">
        <v>14342219</v>
      </c>
      <c r="L42" s="316">
        <v>13900759</v>
      </c>
      <c r="M42" s="317">
        <v>14756416</v>
      </c>
      <c r="N42" s="301">
        <v>13693700</v>
      </c>
      <c r="O42" s="301">
        <v>13844226</v>
      </c>
      <c r="P42" s="301">
        <v>13829469</v>
      </c>
      <c r="Q42" s="301">
        <v>14629499</v>
      </c>
      <c r="R42" s="301">
        <v>15192125</v>
      </c>
      <c r="S42" s="301">
        <v>16406471</v>
      </c>
      <c r="T42" s="301">
        <v>16845689</v>
      </c>
      <c r="U42" s="301">
        <v>15757890</v>
      </c>
      <c r="V42" s="301">
        <v>13919144</v>
      </c>
      <c r="W42" s="301">
        <v>14918533</v>
      </c>
      <c r="X42" s="301">
        <v>15012014</v>
      </c>
      <c r="Y42" s="301">
        <v>14175949</v>
      </c>
      <c r="Z42" s="301">
        <v>14617664</v>
      </c>
      <c r="AA42" s="700">
        <v>15482674</v>
      </c>
    </row>
    <row r="43" spans="1:27" ht="13.9" customHeight="1">
      <c r="A43" s="414"/>
      <c r="B43" s="424" t="s">
        <v>152</v>
      </c>
      <c r="C43" s="316">
        <v>15341307</v>
      </c>
      <c r="D43" s="316">
        <v>15492115</v>
      </c>
      <c r="E43" s="316">
        <v>15038990</v>
      </c>
      <c r="F43" s="316">
        <v>14637258</v>
      </c>
      <c r="G43" s="316">
        <v>14812693</v>
      </c>
      <c r="H43" s="316">
        <v>15999309</v>
      </c>
      <c r="I43" s="316">
        <v>16444722</v>
      </c>
      <c r="J43" s="316">
        <v>15660800</v>
      </c>
      <c r="K43" s="316">
        <v>14669778</v>
      </c>
      <c r="L43" s="316">
        <v>14303931</v>
      </c>
      <c r="M43" s="317">
        <v>14129528</v>
      </c>
      <c r="N43" s="301">
        <v>13996188</v>
      </c>
      <c r="O43" s="301">
        <v>13752692</v>
      </c>
      <c r="P43" s="301">
        <v>13690188</v>
      </c>
      <c r="Q43" s="301">
        <v>14116084</v>
      </c>
      <c r="R43" s="301">
        <v>15676775</v>
      </c>
      <c r="S43" s="301">
        <v>16188985</v>
      </c>
      <c r="T43" s="301">
        <v>16605180</v>
      </c>
      <c r="U43" s="301">
        <v>16510413</v>
      </c>
      <c r="V43" s="301">
        <v>14961898</v>
      </c>
      <c r="W43" s="301">
        <v>15406100</v>
      </c>
      <c r="X43" s="301">
        <v>15499528</v>
      </c>
      <c r="Y43" s="301">
        <v>15113167</v>
      </c>
      <c r="Z43" s="301">
        <v>15759007</v>
      </c>
      <c r="AA43" s="700">
        <v>16155710</v>
      </c>
    </row>
    <row r="44" spans="1:27" ht="13.9" customHeight="1">
      <c r="A44" s="416"/>
      <c r="B44" s="424" t="s">
        <v>153</v>
      </c>
      <c r="C44" s="316">
        <v>-217882.51899052935</v>
      </c>
      <c r="D44" s="316">
        <v>-217882.51899052935</v>
      </c>
      <c r="E44" s="316">
        <v>-217882.51899052935</v>
      </c>
      <c r="F44" s="316">
        <v>-217882.51899052935</v>
      </c>
      <c r="G44" s="316">
        <v>-217882.51899052935</v>
      </c>
      <c r="H44" s="316">
        <v>-217882.51899052935</v>
      </c>
      <c r="I44" s="316">
        <v>-217882.51899052935</v>
      </c>
      <c r="J44" s="316">
        <v>-217882.51899052935</v>
      </c>
      <c r="K44" s="316">
        <v>-217882.51899052935</v>
      </c>
      <c r="L44" s="316">
        <v>-217882.51899052935</v>
      </c>
      <c r="M44" s="317">
        <v>-217882.51899052935</v>
      </c>
      <c r="N44" s="301">
        <v>-217882.51899052935</v>
      </c>
      <c r="O44" s="301">
        <v>-53900.463200290455</v>
      </c>
      <c r="P44" s="301">
        <v>-32459.244766004616</v>
      </c>
      <c r="Q44" s="301">
        <v>-75140.027383629465</v>
      </c>
      <c r="R44" s="301">
        <v>-48520.625069139991</v>
      </c>
      <c r="S44" s="301">
        <v>-40661.906882874784</v>
      </c>
      <c r="T44" s="301">
        <v>13629.606385727064</v>
      </c>
      <c r="U44" s="301">
        <v>7615.8785939358058</v>
      </c>
      <c r="V44" s="301">
        <v>67091.000131370034</v>
      </c>
      <c r="W44" s="301">
        <v>-8836.337565073045</v>
      </c>
      <c r="X44" s="301">
        <v>25585.01315939991</v>
      </c>
      <c r="Y44" s="301">
        <v>4582.0702744196751</v>
      </c>
      <c r="Z44" s="301">
        <v>-7195.4932597774314</v>
      </c>
      <c r="AA44" s="700">
        <v>-26785.598771000921</v>
      </c>
    </row>
    <row r="45" spans="1:27" ht="13.9" customHeight="1">
      <c r="A45" s="415"/>
      <c r="B45" s="425" t="s">
        <v>154</v>
      </c>
      <c r="C45" s="316">
        <v>1111685</v>
      </c>
      <c r="D45" s="316">
        <v>756329</v>
      </c>
      <c r="E45" s="316">
        <v>995143</v>
      </c>
      <c r="F45" s="316">
        <v>1272954</v>
      </c>
      <c r="G45" s="316">
        <v>2035333</v>
      </c>
      <c r="H45" s="316">
        <v>2127552</v>
      </c>
      <c r="I45" s="316">
        <v>1785858</v>
      </c>
      <c r="J45" s="316">
        <v>1575715</v>
      </c>
      <c r="K45" s="316">
        <v>1712669</v>
      </c>
      <c r="L45" s="316">
        <v>1635644</v>
      </c>
      <c r="M45" s="317">
        <v>986765</v>
      </c>
      <c r="N45" s="303">
        <v>1202155.2756141871</v>
      </c>
      <c r="O45" s="303">
        <v>985199.62659755722</v>
      </c>
      <c r="P45" s="303">
        <v>686930.39425460249</v>
      </c>
      <c r="Q45" s="303">
        <v>329121.50451639295</v>
      </c>
      <c r="R45" s="303">
        <v>1023412.3452506699</v>
      </c>
      <c r="S45" s="303">
        <v>635097.3134467043</v>
      </c>
      <c r="T45" s="303">
        <v>140809.0577015914</v>
      </c>
      <c r="U45" s="303">
        <v>814508.78066554666</v>
      </c>
      <c r="V45" s="303">
        <v>990786.53865321726</v>
      </c>
      <c r="W45" s="303">
        <v>1253224.4299310856</v>
      </c>
      <c r="X45" s="303">
        <v>108446.59381854907</v>
      </c>
      <c r="Y45" s="303">
        <v>780189.98264830932</v>
      </c>
      <c r="Z45" s="303">
        <v>468056.96101240814</v>
      </c>
      <c r="AA45" s="701">
        <v>502306.07395547628</v>
      </c>
    </row>
    <row r="46" spans="1:27" ht="13.9" customHeight="1">
      <c r="A46" s="703"/>
      <c r="B46" s="704" t="s">
        <v>83</v>
      </c>
      <c r="C46" s="316">
        <v>19014612.481009468</v>
      </c>
      <c r="D46" s="316">
        <v>20121366.481009468</v>
      </c>
      <c r="E46" s="316">
        <v>20352016.481009468</v>
      </c>
      <c r="F46" s="316">
        <v>20966394.481009468</v>
      </c>
      <c r="G46" s="316">
        <v>20610057.481009468</v>
      </c>
      <c r="H46" s="316">
        <v>21825761.481009468</v>
      </c>
      <c r="I46" s="316">
        <v>22617061.481009468</v>
      </c>
      <c r="J46" s="316">
        <v>22217663.481009468</v>
      </c>
      <c r="K46" s="316">
        <v>21377283.481009468</v>
      </c>
      <c r="L46" s="316">
        <v>20762227.481009468</v>
      </c>
      <c r="M46" s="705">
        <v>20823643.481009468</v>
      </c>
      <c r="N46" s="316">
        <v>19857005.379623659</v>
      </c>
      <c r="O46" s="316">
        <v>19574568.974397268</v>
      </c>
      <c r="P46" s="316">
        <v>19395528.4994886</v>
      </c>
      <c r="Q46" s="316">
        <v>19608229.069132764</v>
      </c>
      <c r="R46" s="316">
        <v>19618189.280181531</v>
      </c>
      <c r="S46" s="316">
        <v>20091890.286563825</v>
      </c>
      <c r="T46" s="316">
        <v>19823276.783087321</v>
      </c>
      <c r="U46" s="316">
        <v>19345361.33425948</v>
      </c>
      <c r="V46" s="316">
        <v>18394905.088784587</v>
      </c>
      <c r="W46" s="316">
        <v>19335074.393366013</v>
      </c>
      <c r="X46" s="316">
        <v>18900911.63597795</v>
      </c>
      <c r="Y46" s="316">
        <v>18854905.103922728</v>
      </c>
      <c r="Z46" s="316">
        <v>19156780.413752634</v>
      </c>
      <c r="AA46" s="706">
        <v>19788070.805184472</v>
      </c>
    </row>
    <row r="47" spans="1:27" ht="13.5" customHeight="1">
      <c r="A47" s="414" t="s">
        <v>84</v>
      </c>
      <c r="B47" s="426" t="s">
        <v>85</v>
      </c>
      <c r="C47" s="707">
        <v>414469</v>
      </c>
      <c r="D47" s="707">
        <v>720262</v>
      </c>
      <c r="E47" s="707">
        <v>635550</v>
      </c>
      <c r="F47" s="707">
        <v>378368</v>
      </c>
      <c r="G47" s="707">
        <v>685834</v>
      </c>
      <c r="H47" s="707">
        <v>497198</v>
      </c>
      <c r="I47" s="707">
        <v>1287632</v>
      </c>
      <c r="J47" s="707">
        <v>1462033</v>
      </c>
      <c r="K47" s="707">
        <v>1338546</v>
      </c>
      <c r="L47" s="707">
        <v>1193890</v>
      </c>
      <c r="M47" s="708">
        <v>1361547</v>
      </c>
      <c r="N47" s="302">
        <v>2116791</v>
      </c>
      <c r="O47" s="302">
        <v>2051344</v>
      </c>
      <c r="P47" s="302">
        <v>1910802</v>
      </c>
      <c r="Q47" s="302">
        <v>1900191</v>
      </c>
      <c r="R47" s="302">
        <v>1938996</v>
      </c>
      <c r="S47" s="302">
        <v>1975351</v>
      </c>
      <c r="T47" s="302">
        <v>1951262</v>
      </c>
      <c r="U47" s="302">
        <v>1884872</v>
      </c>
      <c r="V47" s="302">
        <v>1923874</v>
      </c>
      <c r="W47" s="302">
        <v>1808825</v>
      </c>
      <c r="X47" s="302">
        <v>1924875</v>
      </c>
      <c r="Y47" s="302">
        <v>2063409</v>
      </c>
      <c r="Z47" s="302">
        <v>2086288</v>
      </c>
      <c r="AA47" s="709">
        <v>2152249</v>
      </c>
    </row>
    <row r="48" spans="1:27" ht="13.5" customHeight="1" thickBot="1">
      <c r="A48" s="417" t="s">
        <v>86</v>
      </c>
      <c r="B48" s="427" t="s">
        <v>87</v>
      </c>
      <c r="C48" s="710">
        <v>19429081.481009468</v>
      </c>
      <c r="D48" s="710">
        <v>20841628.481009468</v>
      </c>
      <c r="E48" s="710">
        <v>20987566.481009468</v>
      </c>
      <c r="F48" s="710">
        <v>21344762.481009468</v>
      </c>
      <c r="G48" s="710">
        <v>21295891.481009468</v>
      </c>
      <c r="H48" s="710">
        <v>22322959.481009468</v>
      </c>
      <c r="I48" s="710">
        <v>23904693.481009468</v>
      </c>
      <c r="J48" s="710">
        <v>23679696.481009468</v>
      </c>
      <c r="K48" s="710">
        <v>22715829.481009468</v>
      </c>
      <c r="L48" s="710">
        <v>21956117.481009468</v>
      </c>
      <c r="M48" s="711">
        <v>22185190.481009468</v>
      </c>
      <c r="N48" s="374">
        <v>21973796.379623659</v>
      </c>
      <c r="O48" s="374">
        <v>21625913</v>
      </c>
      <c r="P48" s="374">
        <v>21306330</v>
      </c>
      <c r="Q48" s="374">
        <v>21508420.069132764</v>
      </c>
      <c r="R48" s="374">
        <v>21557185.280181531</v>
      </c>
      <c r="S48" s="374">
        <v>22067241</v>
      </c>
      <c r="T48" s="374">
        <v>21774538.783087321</v>
      </c>
      <c r="U48" s="374">
        <v>21230233.33425948</v>
      </c>
      <c r="V48" s="374">
        <v>20318779.088784587</v>
      </c>
      <c r="W48" s="374">
        <v>21143899</v>
      </c>
      <c r="X48" s="374">
        <v>20825786.63597795</v>
      </c>
      <c r="Y48" s="374">
        <v>20918314.103922728</v>
      </c>
      <c r="Z48" s="374">
        <v>21243068</v>
      </c>
      <c r="AA48" s="712">
        <v>21940320</v>
      </c>
    </row>
    <row r="49" spans="1:27" ht="13.5" customHeight="1">
      <c r="A49" s="357"/>
      <c r="B49" s="156"/>
      <c r="C49" s="489"/>
      <c r="D49" s="490">
        <v>5.8</v>
      </c>
      <c r="E49" s="490">
        <v>1.1000000000000001</v>
      </c>
      <c r="F49" s="490">
        <v>3</v>
      </c>
      <c r="G49" s="490">
        <v>-1.7</v>
      </c>
      <c r="H49" s="490">
        <v>5.9</v>
      </c>
      <c r="I49" s="490">
        <v>3.6</v>
      </c>
      <c r="J49" s="490">
        <v>-1.8</v>
      </c>
      <c r="K49" s="490">
        <v>-3.8</v>
      </c>
      <c r="L49" s="490">
        <v>-2.9</v>
      </c>
      <c r="M49" s="490">
        <v>0.3</v>
      </c>
      <c r="N49" s="490">
        <v>-4.5999999999999996</v>
      </c>
      <c r="O49" s="490">
        <v>-1.4</v>
      </c>
      <c r="P49" s="490">
        <v>-0.9</v>
      </c>
      <c r="Q49" s="490">
        <v>1.1000000000000001</v>
      </c>
      <c r="R49" s="490">
        <v>0.1</v>
      </c>
      <c r="S49" s="490">
        <v>2.4</v>
      </c>
      <c r="T49" s="490">
        <v>-1.3</v>
      </c>
      <c r="U49" s="490">
        <v>-2.4</v>
      </c>
      <c r="V49" s="490">
        <v>-4.9000000000000004</v>
      </c>
      <c r="W49" s="490">
        <v>5.0999999999999996</v>
      </c>
      <c r="X49" s="490">
        <v>-2.2000000000000002</v>
      </c>
      <c r="Y49" s="490">
        <v>-0.2</v>
      </c>
      <c r="Z49" s="490">
        <v>1.6</v>
      </c>
      <c r="AA49" s="363">
        <v>3.3</v>
      </c>
    </row>
    <row r="50" spans="1:27" s="136" customFormat="1">
      <c r="A50" s="158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37"/>
    </row>
    <row r="51" spans="1:27" s="136" customFormat="1">
      <c r="A51" s="158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37"/>
    </row>
    <row r="52" spans="1:27" s="136" customFormat="1">
      <c r="A52" s="158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37"/>
    </row>
    <row r="53" spans="1:27" s="136" customFormat="1">
      <c r="A53" s="158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37"/>
    </row>
    <row r="54" spans="1:27" s="136" customFormat="1">
      <c r="A54" s="158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37"/>
    </row>
    <row r="55" spans="1:27" s="136" customFormat="1">
      <c r="A55" s="158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37"/>
    </row>
  </sheetData>
  <mergeCells count="2">
    <mergeCell ref="A4:B4"/>
    <mergeCell ref="C3:AA3"/>
  </mergeCells>
  <phoneticPr fontId="2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53"/>
  <sheetViews>
    <sheetView topLeftCell="S7" workbookViewId="0">
      <selection activeCell="X21" sqref="X21"/>
    </sheetView>
  </sheetViews>
  <sheetFormatPr defaultColWidth="8.75" defaultRowHeight="12"/>
  <cols>
    <col min="1" max="1" width="2.625" style="361" customWidth="1"/>
    <col min="2" max="2" width="27.625" style="361" customWidth="1"/>
    <col min="3" max="14" width="11.625" style="361" customWidth="1"/>
    <col min="15" max="25" width="11.625" style="362" customWidth="1"/>
    <col min="26" max="26" width="11.625" style="312" customWidth="1"/>
    <col min="27" max="27" width="11.625" style="363" customWidth="1"/>
    <col min="28" max="16384" width="8.75" style="363"/>
  </cols>
  <sheetData>
    <row r="1" spans="1:27" ht="13.5">
      <c r="A1" s="429" t="s">
        <v>711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678"/>
      <c r="N1" s="300"/>
    </row>
    <row r="2" spans="1:27" ht="15" customHeight="1" thickBot="1">
      <c r="B2" s="299"/>
      <c r="C2" s="310" t="s">
        <v>1</v>
      </c>
      <c r="D2" s="310" t="s">
        <v>1</v>
      </c>
      <c r="E2" s="310" t="s">
        <v>1</v>
      </c>
      <c r="F2" s="310" t="s">
        <v>1</v>
      </c>
      <c r="G2" s="310" t="s">
        <v>1</v>
      </c>
      <c r="H2" s="310" t="s">
        <v>1</v>
      </c>
      <c r="I2" s="310" t="s">
        <v>1</v>
      </c>
      <c r="J2" s="310" t="s">
        <v>1</v>
      </c>
      <c r="K2" s="310" t="s">
        <v>1</v>
      </c>
      <c r="L2" s="310" t="s">
        <v>1</v>
      </c>
      <c r="M2" s="310" t="s">
        <v>1</v>
      </c>
      <c r="N2" s="299"/>
      <c r="O2" s="364"/>
      <c r="P2" s="364"/>
      <c r="Q2" s="364"/>
      <c r="R2" s="364"/>
      <c r="S2" s="364"/>
      <c r="T2" s="364"/>
      <c r="U2" s="364"/>
      <c r="V2" s="364"/>
      <c r="Z2" s="364" t="s">
        <v>36</v>
      </c>
    </row>
    <row r="3" spans="1:27" ht="13.9" customHeight="1">
      <c r="A3" s="370"/>
      <c r="B3" s="382"/>
      <c r="C3" s="3947" t="s">
        <v>710</v>
      </c>
      <c r="D3" s="3948"/>
      <c r="E3" s="3948"/>
      <c r="F3" s="3948"/>
      <c r="G3" s="3948"/>
      <c r="H3" s="3948"/>
      <c r="I3" s="3948"/>
      <c r="J3" s="3948"/>
      <c r="K3" s="3948"/>
      <c r="L3" s="3948"/>
      <c r="M3" s="3948"/>
      <c r="N3" s="3948"/>
      <c r="O3" s="3948"/>
      <c r="P3" s="3948"/>
      <c r="Q3" s="3948"/>
      <c r="R3" s="3948"/>
      <c r="S3" s="3948"/>
      <c r="T3" s="3948"/>
      <c r="U3" s="3948"/>
      <c r="V3" s="3948"/>
      <c r="W3" s="3948"/>
      <c r="X3" s="3948"/>
      <c r="Y3" s="3948"/>
      <c r="Z3" s="3211"/>
      <c r="AA3" s="713"/>
    </row>
    <row r="4" spans="1:27" ht="13.9" customHeight="1">
      <c r="A4" s="3945" t="s">
        <v>313</v>
      </c>
      <c r="B4" s="3946"/>
      <c r="C4" s="314" t="s">
        <v>9</v>
      </c>
      <c r="D4" s="358" t="s">
        <v>10</v>
      </c>
      <c r="E4" s="314" t="s">
        <v>11</v>
      </c>
      <c r="F4" s="358" t="s">
        <v>12</v>
      </c>
      <c r="G4" s="314" t="s">
        <v>13</v>
      </c>
      <c r="H4" s="358" t="s">
        <v>14</v>
      </c>
      <c r="I4" s="314" t="s">
        <v>15</v>
      </c>
      <c r="J4" s="358" t="s">
        <v>16</v>
      </c>
      <c r="K4" s="314" t="s">
        <v>17</v>
      </c>
      <c r="L4" s="358" t="s">
        <v>18</v>
      </c>
      <c r="M4" s="359" t="s">
        <v>19</v>
      </c>
      <c r="N4" s="298" t="s">
        <v>370</v>
      </c>
      <c r="O4" s="297" t="s">
        <v>371</v>
      </c>
      <c r="P4" s="360" t="s">
        <v>372</v>
      </c>
      <c r="Q4" s="360" t="s">
        <v>373</v>
      </c>
      <c r="R4" s="297" t="s">
        <v>374</v>
      </c>
      <c r="S4" s="360" t="s">
        <v>375</v>
      </c>
      <c r="T4" s="297" t="s">
        <v>376</v>
      </c>
      <c r="U4" s="360" t="s">
        <v>377</v>
      </c>
      <c r="V4" s="297" t="s">
        <v>378</v>
      </c>
      <c r="W4" s="360" t="s">
        <v>379</v>
      </c>
      <c r="X4" s="297" t="s">
        <v>380</v>
      </c>
      <c r="Y4" s="433" t="s">
        <v>381</v>
      </c>
      <c r="Z4" s="433" t="s">
        <v>401</v>
      </c>
      <c r="AA4" s="679" t="s">
        <v>410</v>
      </c>
    </row>
    <row r="5" spans="1:27" s="365" customFormat="1" ht="13.9" customHeight="1" thickBot="1">
      <c r="A5" s="375"/>
      <c r="B5" s="383"/>
      <c r="C5" s="376"/>
      <c r="D5" s="377"/>
      <c r="E5" s="376"/>
      <c r="F5" s="377"/>
      <c r="G5" s="376"/>
      <c r="H5" s="377"/>
      <c r="I5" s="376"/>
      <c r="J5" s="377"/>
      <c r="K5" s="376"/>
      <c r="L5" s="377"/>
      <c r="M5" s="378"/>
      <c r="N5" s="379"/>
      <c r="O5" s="380"/>
      <c r="P5" s="381"/>
      <c r="Q5" s="381"/>
      <c r="R5" s="380"/>
      <c r="S5" s="381"/>
      <c r="T5" s="380"/>
      <c r="U5" s="381"/>
      <c r="V5" s="380"/>
      <c r="W5" s="381"/>
      <c r="X5" s="380"/>
      <c r="Y5" s="434"/>
      <c r="Z5" s="434"/>
      <c r="AA5" s="680"/>
    </row>
    <row r="6" spans="1:27" ht="13.9" customHeight="1">
      <c r="A6" s="371"/>
      <c r="B6" s="384" t="s">
        <v>48</v>
      </c>
      <c r="C6" s="308">
        <v>9579332</v>
      </c>
      <c r="D6" s="308">
        <v>9992329</v>
      </c>
      <c r="E6" s="308">
        <v>10284044</v>
      </c>
      <c r="F6" s="308">
        <v>10474674</v>
      </c>
      <c r="G6" s="308">
        <v>10262973</v>
      </c>
      <c r="H6" s="308">
        <v>10209331</v>
      </c>
      <c r="I6" s="308">
        <v>10411838</v>
      </c>
      <c r="J6" s="308">
        <v>10294929</v>
      </c>
      <c r="K6" s="308">
        <v>10292788</v>
      </c>
      <c r="L6" s="308">
        <v>10469447</v>
      </c>
      <c r="M6" s="367">
        <v>10488508</v>
      </c>
      <c r="N6" s="301">
        <v>10729732</v>
      </c>
      <c r="O6" s="301">
        <v>10762534</v>
      </c>
      <c r="P6" s="301">
        <v>10859743</v>
      </c>
      <c r="Q6" s="301">
        <v>11011668</v>
      </c>
      <c r="R6" s="301">
        <v>11148065</v>
      </c>
      <c r="S6" s="301">
        <v>11228589</v>
      </c>
      <c r="T6" s="301">
        <v>11531072</v>
      </c>
      <c r="U6" s="301">
        <v>11544559</v>
      </c>
      <c r="V6" s="301">
        <v>11977929</v>
      </c>
      <c r="W6" s="301">
        <v>12253565</v>
      </c>
      <c r="X6" s="301">
        <v>12939990</v>
      </c>
      <c r="Y6" s="301">
        <v>12821690</v>
      </c>
      <c r="Z6" s="301">
        <v>13556434</v>
      </c>
      <c r="AA6" s="700">
        <v>13522923</v>
      </c>
    </row>
    <row r="7" spans="1:27" ht="13.9" customHeight="1">
      <c r="A7" s="371"/>
      <c r="B7" s="385" t="s">
        <v>49</v>
      </c>
      <c r="C7" s="309">
        <v>9444026</v>
      </c>
      <c r="D7" s="309">
        <v>9842454</v>
      </c>
      <c r="E7" s="309">
        <v>10116919</v>
      </c>
      <c r="F7" s="309">
        <v>10298698</v>
      </c>
      <c r="G7" s="309">
        <v>10084782</v>
      </c>
      <c r="H7" s="309">
        <v>10019974</v>
      </c>
      <c r="I7" s="309">
        <v>10220729</v>
      </c>
      <c r="J7" s="309">
        <v>10111701</v>
      </c>
      <c r="K7" s="309">
        <v>10082546</v>
      </c>
      <c r="L7" s="309">
        <v>10247299</v>
      </c>
      <c r="M7" s="368">
        <v>10292279</v>
      </c>
      <c r="N7" s="301">
        <v>10517292</v>
      </c>
      <c r="O7" s="301">
        <v>10553207</v>
      </c>
      <c r="P7" s="301">
        <v>10629186</v>
      </c>
      <c r="Q7" s="301">
        <v>10769456</v>
      </c>
      <c r="R7" s="301">
        <v>10902399</v>
      </c>
      <c r="S7" s="301">
        <v>10983691</v>
      </c>
      <c r="T7" s="301">
        <v>11306935</v>
      </c>
      <c r="U7" s="301">
        <v>11326790</v>
      </c>
      <c r="V7" s="301">
        <v>11735382</v>
      </c>
      <c r="W7" s="301">
        <v>11988538</v>
      </c>
      <c r="X7" s="301">
        <v>12651652</v>
      </c>
      <c r="Y7" s="301">
        <v>12512263</v>
      </c>
      <c r="Z7" s="301">
        <v>13245360</v>
      </c>
      <c r="AA7" s="700">
        <v>13209202</v>
      </c>
    </row>
    <row r="8" spans="1:27" ht="13.9" customHeight="1">
      <c r="A8" s="371"/>
      <c r="B8" s="385" t="s">
        <v>712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69" t="s">
        <v>479</v>
      </c>
      <c r="N8" s="301">
        <v>1685046</v>
      </c>
      <c r="O8" s="301">
        <v>1641267</v>
      </c>
      <c r="P8" s="301">
        <v>1667829</v>
      </c>
      <c r="Q8" s="301">
        <v>1667959</v>
      </c>
      <c r="R8" s="301">
        <v>1669108</v>
      </c>
      <c r="S8" s="301">
        <v>1654406</v>
      </c>
      <c r="T8" s="301">
        <v>1642772</v>
      </c>
      <c r="U8" s="301">
        <v>1628833</v>
      </c>
      <c r="V8" s="301">
        <v>1652650</v>
      </c>
      <c r="W8" s="301">
        <v>1657303</v>
      </c>
      <c r="X8" s="301">
        <v>1713663</v>
      </c>
      <c r="Y8" s="301">
        <v>1729464</v>
      </c>
      <c r="Z8" s="301">
        <v>1789320</v>
      </c>
      <c r="AA8" s="700">
        <v>1882485</v>
      </c>
    </row>
    <row r="9" spans="1:27" ht="13.9" customHeight="1">
      <c r="A9" s="371"/>
      <c r="B9" s="385" t="s">
        <v>713</v>
      </c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69" t="s">
        <v>479</v>
      </c>
      <c r="N9" s="301">
        <v>247177</v>
      </c>
      <c r="O9" s="301">
        <v>264980</v>
      </c>
      <c r="P9" s="301">
        <v>228428</v>
      </c>
      <c r="Q9" s="301">
        <v>203019</v>
      </c>
      <c r="R9" s="301">
        <v>183587</v>
      </c>
      <c r="S9" s="301">
        <v>177212</v>
      </c>
      <c r="T9" s="301">
        <v>194975</v>
      </c>
      <c r="U9" s="301">
        <v>178788</v>
      </c>
      <c r="V9" s="301">
        <v>152759</v>
      </c>
      <c r="W9" s="301">
        <v>154859</v>
      </c>
      <c r="X9" s="301">
        <v>136752</v>
      </c>
      <c r="Y9" s="301">
        <v>130424</v>
      </c>
      <c r="Z9" s="301">
        <v>131195</v>
      </c>
      <c r="AA9" s="700">
        <v>131711</v>
      </c>
    </row>
    <row r="10" spans="1:27" ht="13.9" customHeight="1">
      <c r="A10" s="371"/>
      <c r="B10" s="385" t="s">
        <v>714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69" t="s">
        <v>479</v>
      </c>
      <c r="N10" s="301">
        <v>359398</v>
      </c>
      <c r="O10" s="301">
        <v>366193</v>
      </c>
      <c r="P10" s="301">
        <v>317053</v>
      </c>
      <c r="Q10" s="301">
        <v>318907</v>
      </c>
      <c r="R10" s="301">
        <v>287688</v>
      </c>
      <c r="S10" s="301">
        <v>308420</v>
      </c>
      <c r="T10" s="301">
        <v>322987</v>
      </c>
      <c r="U10" s="301">
        <v>334037</v>
      </c>
      <c r="V10" s="301">
        <v>289850</v>
      </c>
      <c r="W10" s="301">
        <v>294452</v>
      </c>
      <c r="X10" s="301">
        <v>297192</v>
      </c>
      <c r="Y10" s="301">
        <v>305871</v>
      </c>
      <c r="Z10" s="301">
        <v>330133</v>
      </c>
      <c r="AA10" s="700">
        <v>335446</v>
      </c>
    </row>
    <row r="11" spans="1:27" ht="13.9" customHeight="1">
      <c r="A11" s="371"/>
      <c r="B11" s="385" t="s">
        <v>715</v>
      </c>
      <c r="C11" s="315"/>
      <c r="D11" s="315"/>
      <c r="E11" s="315"/>
      <c r="F11" s="315"/>
      <c r="G11" s="315"/>
      <c r="H11" s="315"/>
      <c r="I11" s="315"/>
      <c r="J11" s="315"/>
      <c r="K11" s="315"/>
      <c r="L11" s="315"/>
      <c r="M11" s="369" t="s">
        <v>479</v>
      </c>
      <c r="N11" s="301">
        <v>3423904</v>
      </c>
      <c r="O11" s="301">
        <v>3478061</v>
      </c>
      <c r="P11" s="301">
        <v>3478243</v>
      </c>
      <c r="Q11" s="301">
        <v>3593638</v>
      </c>
      <c r="R11" s="301">
        <v>3631735</v>
      </c>
      <c r="S11" s="301">
        <v>3742104</v>
      </c>
      <c r="T11" s="301">
        <v>3819324</v>
      </c>
      <c r="U11" s="301">
        <v>3906902</v>
      </c>
      <c r="V11" s="301">
        <v>3958184</v>
      </c>
      <c r="W11" s="301">
        <v>3833917</v>
      </c>
      <c r="X11" s="301">
        <v>4154244</v>
      </c>
      <c r="Y11" s="301">
        <v>4217479</v>
      </c>
      <c r="Z11" s="301">
        <v>4318827</v>
      </c>
      <c r="AA11" s="700">
        <v>4300169</v>
      </c>
    </row>
    <row r="12" spans="1:27" ht="13.9" customHeight="1">
      <c r="A12" s="371"/>
      <c r="B12" s="385" t="s">
        <v>716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69" t="s">
        <v>480</v>
      </c>
      <c r="N12" s="301">
        <v>273941</v>
      </c>
      <c r="O12" s="301">
        <v>255425</v>
      </c>
      <c r="P12" s="301">
        <v>272232</v>
      </c>
      <c r="Q12" s="301">
        <v>264470</v>
      </c>
      <c r="R12" s="301">
        <v>309231</v>
      </c>
      <c r="S12" s="301">
        <v>273482</v>
      </c>
      <c r="T12" s="301">
        <v>311737</v>
      </c>
      <c r="U12" s="301">
        <v>317746</v>
      </c>
      <c r="V12" s="301">
        <v>365279</v>
      </c>
      <c r="W12" s="301">
        <v>369105</v>
      </c>
      <c r="X12" s="301">
        <v>402912</v>
      </c>
      <c r="Y12" s="301">
        <v>456066</v>
      </c>
      <c r="Z12" s="301">
        <v>525295</v>
      </c>
      <c r="AA12" s="700">
        <v>501344</v>
      </c>
    </row>
    <row r="13" spans="1:27" ht="13.9" customHeight="1">
      <c r="A13" s="371"/>
      <c r="B13" s="385" t="s">
        <v>717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69" t="s">
        <v>479</v>
      </c>
      <c r="N13" s="301">
        <v>431421</v>
      </c>
      <c r="O13" s="301">
        <v>431805</v>
      </c>
      <c r="P13" s="301">
        <v>471276</v>
      </c>
      <c r="Q13" s="301">
        <v>485383</v>
      </c>
      <c r="R13" s="301">
        <v>489312</v>
      </c>
      <c r="S13" s="301">
        <v>457827</v>
      </c>
      <c r="T13" s="301">
        <v>480884</v>
      </c>
      <c r="U13" s="301">
        <v>492461</v>
      </c>
      <c r="V13" s="301">
        <v>539321</v>
      </c>
      <c r="W13" s="301">
        <v>545320</v>
      </c>
      <c r="X13" s="301">
        <v>552124</v>
      </c>
      <c r="Y13" s="301">
        <v>536058</v>
      </c>
      <c r="Z13" s="301">
        <v>548431</v>
      </c>
      <c r="AA13" s="700">
        <v>531729</v>
      </c>
    </row>
    <row r="14" spans="1:27" ht="13.9" customHeight="1">
      <c r="A14" s="371"/>
      <c r="B14" s="385" t="s">
        <v>718</v>
      </c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69" t="s">
        <v>479</v>
      </c>
      <c r="N14" s="301">
        <v>843107</v>
      </c>
      <c r="O14" s="301">
        <v>838417</v>
      </c>
      <c r="P14" s="301">
        <v>860599</v>
      </c>
      <c r="Q14" s="301">
        <v>858871</v>
      </c>
      <c r="R14" s="301">
        <v>872968</v>
      </c>
      <c r="S14" s="301">
        <v>821891</v>
      </c>
      <c r="T14" s="301">
        <v>809043</v>
      </c>
      <c r="U14" s="301">
        <v>790092</v>
      </c>
      <c r="V14" s="301">
        <v>815818</v>
      </c>
      <c r="W14" s="301">
        <v>745360</v>
      </c>
      <c r="X14" s="301">
        <v>710069</v>
      </c>
      <c r="Y14" s="301">
        <v>672436</v>
      </c>
      <c r="Z14" s="301">
        <v>689077</v>
      </c>
      <c r="AA14" s="700">
        <v>641324</v>
      </c>
    </row>
    <row r="15" spans="1:27" ht="13.9" customHeight="1">
      <c r="A15" s="371"/>
      <c r="B15" s="385" t="s">
        <v>719</v>
      </c>
      <c r="C15" s="315"/>
      <c r="D15" s="315"/>
      <c r="E15" s="315"/>
      <c r="F15" s="315"/>
      <c r="G15" s="315"/>
      <c r="H15" s="315"/>
      <c r="I15" s="315"/>
      <c r="J15" s="315"/>
      <c r="K15" s="315"/>
      <c r="L15" s="315"/>
      <c r="M15" s="369" t="s">
        <v>479</v>
      </c>
      <c r="N15" s="301">
        <v>234005</v>
      </c>
      <c r="O15" s="301">
        <v>254916</v>
      </c>
      <c r="P15" s="301">
        <v>271134</v>
      </c>
      <c r="Q15" s="301">
        <v>285835</v>
      </c>
      <c r="R15" s="301">
        <v>284431</v>
      </c>
      <c r="S15" s="301">
        <v>314479</v>
      </c>
      <c r="T15" s="301">
        <v>327241</v>
      </c>
      <c r="U15" s="301">
        <v>335986</v>
      </c>
      <c r="V15" s="301">
        <v>348160</v>
      </c>
      <c r="W15" s="301">
        <v>342020</v>
      </c>
      <c r="X15" s="301">
        <v>363220</v>
      </c>
      <c r="Y15" s="301">
        <v>370093</v>
      </c>
      <c r="Z15" s="301">
        <v>386483</v>
      </c>
      <c r="AA15" s="700">
        <v>424829</v>
      </c>
    </row>
    <row r="16" spans="1:27" ht="13.9" customHeight="1">
      <c r="A16" s="371"/>
      <c r="B16" s="385" t="s">
        <v>720</v>
      </c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69" t="s">
        <v>480</v>
      </c>
      <c r="N16" s="301">
        <v>1015952</v>
      </c>
      <c r="O16" s="301">
        <v>1006913</v>
      </c>
      <c r="P16" s="301">
        <v>1013638</v>
      </c>
      <c r="Q16" s="301">
        <v>1074221</v>
      </c>
      <c r="R16" s="301">
        <v>1081875</v>
      </c>
      <c r="S16" s="301">
        <v>1111852</v>
      </c>
      <c r="T16" s="301">
        <v>1193803</v>
      </c>
      <c r="U16" s="301">
        <v>1333508</v>
      </c>
      <c r="V16" s="301">
        <v>1591839</v>
      </c>
      <c r="W16" s="301">
        <v>2009609</v>
      </c>
      <c r="X16" s="301">
        <v>2208964</v>
      </c>
      <c r="Y16" s="301">
        <v>1916138</v>
      </c>
      <c r="Z16" s="301">
        <v>2166804</v>
      </c>
      <c r="AA16" s="700">
        <v>2204761</v>
      </c>
    </row>
    <row r="17" spans="1:27" ht="13.9" customHeight="1">
      <c r="A17" s="371"/>
      <c r="B17" s="385" t="s">
        <v>721</v>
      </c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69" t="s">
        <v>479</v>
      </c>
      <c r="N17" s="301">
        <v>272005</v>
      </c>
      <c r="O17" s="301">
        <v>337931</v>
      </c>
      <c r="P17" s="301">
        <v>350845</v>
      </c>
      <c r="Q17" s="301">
        <v>344164</v>
      </c>
      <c r="R17" s="301">
        <v>301790</v>
      </c>
      <c r="S17" s="301">
        <v>341468</v>
      </c>
      <c r="T17" s="301">
        <v>345294</v>
      </c>
      <c r="U17" s="301">
        <v>344531</v>
      </c>
      <c r="V17" s="301">
        <v>364286</v>
      </c>
      <c r="W17" s="301">
        <v>364395</v>
      </c>
      <c r="X17" s="301">
        <v>405985</v>
      </c>
      <c r="Y17" s="301">
        <v>414934</v>
      </c>
      <c r="Z17" s="301">
        <v>477843</v>
      </c>
      <c r="AA17" s="700">
        <v>541170</v>
      </c>
    </row>
    <row r="18" spans="1:27" ht="13.9" customHeight="1">
      <c r="A18" s="371"/>
      <c r="B18" s="385" t="s">
        <v>722</v>
      </c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69" t="s">
        <v>479</v>
      </c>
      <c r="N18" s="301">
        <v>430295</v>
      </c>
      <c r="O18" s="301">
        <v>431134</v>
      </c>
      <c r="P18" s="301">
        <v>400540</v>
      </c>
      <c r="Q18" s="301">
        <v>417045</v>
      </c>
      <c r="R18" s="301">
        <v>403535</v>
      </c>
      <c r="S18" s="301">
        <v>402380</v>
      </c>
      <c r="T18" s="301">
        <v>429547</v>
      </c>
      <c r="U18" s="301">
        <v>456339</v>
      </c>
      <c r="V18" s="301">
        <v>421629</v>
      </c>
      <c r="W18" s="301">
        <v>432114</v>
      </c>
      <c r="X18" s="301">
        <v>463705</v>
      </c>
      <c r="Y18" s="301">
        <v>470155</v>
      </c>
      <c r="Z18" s="301">
        <v>529092</v>
      </c>
      <c r="AA18" s="700">
        <v>456349</v>
      </c>
    </row>
    <row r="19" spans="1:27" ht="13.9" customHeight="1">
      <c r="A19" s="371"/>
      <c r="B19" s="385" t="s">
        <v>723</v>
      </c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69" t="s">
        <v>479</v>
      </c>
      <c r="N19" s="301">
        <v>1301041</v>
      </c>
      <c r="O19" s="301">
        <v>1246165</v>
      </c>
      <c r="P19" s="301">
        <v>1297369</v>
      </c>
      <c r="Q19" s="301">
        <v>1255944</v>
      </c>
      <c r="R19" s="301">
        <v>1387139</v>
      </c>
      <c r="S19" s="301">
        <v>1378170</v>
      </c>
      <c r="T19" s="301">
        <v>1429328</v>
      </c>
      <c r="U19" s="301">
        <v>1207567</v>
      </c>
      <c r="V19" s="301">
        <v>1235607</v>
      </c>
      <c r="W19" s="301">
        <v>1240084</v>
      </c>
      <c r="X19" s="301">
        <v>1242822</v>
      </c>
      <c r="Y19" s="301">
        <v>1293145</v>
      </c>
      <c r="Z19" s="301">
        <v>1352860</v>
      </c>
      <c r="AA19" s="700">
        <v>1257885</v>
      </c>
    </row>
    <row r="20" spans="1:27" ht="13.9" customHeight="1">
      <c r="A20" s="372"/>
      <c r="B20" s="386" t="s">
        <v>60</v>
      </c>
      <c r="C20" s="309">
        <v>135306</v>
      </c>
      <c r="D20" s="309">
        <v>149875</v>
      </c>
      <c r="E20" s="309">
        <v>167125</v>
      </c>
      <c r="F20" s="309">
        <v>175976</v>
      </c>
      <c r="G20" s="309">
        <v>178191</v>
      </c>
      <c r="H20" s="309">
        <v>189357</v>
      </c>
      <c r="I20" s="309">
        <v>191109</v>
      </c>
      <c r="J20" s="309">
        <v>183228</v>
      </c>
      <c r="K20" s="309">
        <v>210242</v>
      </c>
      <c r="L20" s="309">
        <v>222148</v>
      </c>
      <c r="M20" s="368">
        <v>196229</v>
      </c>
      <c r="N20" s="303">
        <v>212440</v>
      </c>
      <c r="O20" s="303">
        <v>209327</v>
      </c>
      <c r="P20" s="303">
        <v>230557</v>
      </c>
      <c r="Q20" s="303">
        <v>242212</v>
      </c>
      <c r="R20" s="303">
        <v>245666</v>
      </c>
      <c r="S20" s="303">
        <v>244898</v>
      </c>
      <c r="T20" s="303">
        <v>224137</v>
      </c>
      <c r="U20" s="303">
        <v>217769</v>
      </c>
      <c r="V20" s="303">
        <v>242547</v>
      </c>
      <c r="W20" s="303">
        <v>265027</v>
      </c>
      <c r="X20" s="303">
        <v>288338</v>
      </c>
      <c r="Y20" s="303">
        <v>309427</v>
      </c>
      <c r="Z20" s="303">
        <v>311074</v>
      </c>
      <c r="AA20" s="701">
        <v>313721</v>
      </c>
    </row>
    <row r="21" spans="1:27" ht="13.9" customHeight="1">
      <c r="A21" s="371"/>
      <c r="B21" s="384" t="s">
        <v>61</v>
      </c>
      <c r="C21" s="309">
        <v>2282704</v>
      </c>
      <c r="D21" s="309">
        <v>2341581</v>
      </c>
      <c r="E21" s="309">
        <v>2443125</v>
      </c>
      <c r="F21" s="309">
        <v>2546238</v>
      </c>
      <c r="G21" s="309">
        <v>2723813</v>
      </c>
      <c r="H21" s="309">
        <v>2904485</v>
      </c>
      <c r="I21" s="309">
        <v>2719129</v>
      </c>
      <c r="J21" s="309">
        <v>2722239</v>
      </c>
      <c r="K21" s="309">
        <v>2818104</v>
      </c>
      <c r="L21" s="309">
        <v>3072461</v>
      </c>
      <c r="M21" s="368">
        <v>3163446</v>
      </c>
      <c r="N21" s="301">
        <v>3267347</v>
      </c>
      <c r="O21" s="301">
        <v>3372804</v>
      </c>
      <c r="P21" s="301">
        <v>3417262</v>
      </c>
      <c r="Q21" s="301">
        <v>3482049</v>
      </c>
      <c r="R21" s="301">
        <v>3501140</v>
      </c>
      <c r="S21" s="301">
        <v>3495550</v>
      </c>
      <c r="T21" s="301">
        <v>3552617</v>
      </c>
      <c r="U21" s="301">
        <v>3574088</v>
      </c>
      <c r="V21" s="301">
        <v>3698920</v>
      </c>
      <c r="W21" s="301">
        <v>3744770</v>
      </c>
      <c r="X21" s="301">
        <v>3836082</v>
      </c>
      <c r="Y21" s="301">
        <v>3724800</v>
      </c>
      <c r="Z21" s="301">
        <v>3766320</v>
      </c>
      <c r="AA21" s="700">
        <v>3750265</v>
      </c>
    </row>
    <row r="22" spans="1:27" ht="13.9" customHeight="1">
      <c r="A22" s="371"/>
      <c r="B22" s="385" t="s">
        <v>62</v>
      </c>
      <c r="C22" s="309">
        <v>166050</v>
      </c>
      <c r="D22" s="309">
        <v>163952</v>
      </c>
      <c r="E22" s="309">
        <v>166477</v>
      </c>
      <c r="F22" s="309">
        <v>170973</v>
      </c>
      <c r="G22" s="309">
        <v>170642</v>
      </c>
      <c r="H22" s="309">
        <v>183126</v>
      </c>
      <c r="I22" s="309">
        <v>123418</v>
      </c>
      <c r="J22" s="309">
        <v>129525</v>
      </c>
      <c r="K22" s="309">
        <v>129237</v>
      </c>
      <c r="L22" s="309">
        <v>197500</v>
      </c>
      <c r="M22" s="368">
        <v>196423</v>
      </c>
      <c r="N22" s="301">
        <v>190746</v>
      </c>
      <c r="O22" s="301">
        <v>131182</v>
      </c>
      <c r="P22" s="301">
        <v>136781</v>
      </c>
      <c r="Q22" s="301">
        <v>181935</v>
      </c>
      <c r="R22" s="301">
        <v>136720</v>
      </c>
      <c r="S22" s="301">
        <v>158695</v>
      </c>
      <c r="T22" s="301">
        <v>137846</v>
      </c>
      <c r="U22" s="301">
        <v>123457</v>
      </c>
      <c r="V22" s="301">
        <v>124664</v>
      </c>
      <c r="W22" s="301">
        <v>133120</v>
      </c>
      <c r="X22" s="301">
        <v>146767</v>
      </c>
      <c r="Y22" s="301">
        <v>143129</v>
      </c>
      <c r="Z22" s="301">
        <v>132624</v>
      </c>
      <c r="AA22" s="700">
        <v>161179</v>
      </c>
    </row>
    <row r="23" spans="1:27" ht="13.9" customHeight="1">
      <c r="A23" s="371"/>
      <c r="B23" s="385" t="s">
        <v>63</v>
      </c>
      <c r="C23" s="309">
        <v>643734</v>
      </c>
      <c r="D23" s="309">
        <v>662175</v>
      </c>
      <c r="E23" s="309">
        <v>668714</v>
      </c>
      <c r="F23" s="309">
        <v>690057</v>
      </c>
      <c r="G23" s="309">
        <v>784133</v>
      </c>
      <c r="H23" s="309">
        <v>725047</v>
      </c>
      <c r="I23" s="309">
        <v>721593</v>
      </c>
      <c r="J23" s="309">
        <v>737054</v>
      </c>
      <c r="K23" s="309">
        <v>754562</v>
      </c>
      <c r="L23" s="309">
        <v>797839</v>
      </c>
      <c r="M23" s="368">
        <v>781765</v>
      </c>
      <c r="N23" s="301">
        <v>789894</v>
      </c>
      <c r="O23" s="301">
        <v>839675</v>
      </c>
      <c r="P23" s="301">
        <v>840126</v>
      </c>
      <c r="Q23" s="301">
        <v>826452</v>
      </c>
      <c r="R23" s="301">
        <v>817835</v>
      </c>
      <c r="S23" s="301">
        <v>781135</v>
      </c>
      <c r="T23" s="301">
        <v>808327</v>
      </c>
      <c r="U23" s="301">
        <v>777710</v>
      </c>
      <c r="V23" s="301">
        <v>755468</v>
      </c>
      <c r="W23" s="301">
        <v>800447</v>
      </c>
      <c r="X23" s="301">
        <v>832181</v>
      </c>
      <c r="Y23" s="301">
        <v>776288</v>
      </c>
      <c r="Z23" s="301">
        <v>736915</v>
      </c>
      <c r="AA23" s="700">
        <v>725913</v>
      </c>
    </row>
    <row r="24" spans="1:27" ht="13.9" customHeight="1">
      <c r="A24" s="371"/>
      <c r="B24" s="385" t="s">
        <v>64</v>
      </c>
      <c r="C24" s="309">
        <v>692937</v>
      </c>
      <c r="D24" s="309">
        <v>712251</v>
      </c>
      <c r="E24" s="309">
        <v>754822</v>
      </c>
      <c r="F24" s="309">
        <v>796466</v>
      </c>
      <c r="G24" s="309">
        <v>856588</v>
      </c>
      <c r="H24" s="309">
        <v>1055922</v>
      </c>
      <c r="I24" s="309">
        <v>897346</v>
      </c>
      <c r="J24" s="309">
        <v>891498</v>
      </c>
      <c r="K24" s="309">
        <v>936908</v>
      </c>
      <c r="L24" s="309">
        <v>998358</v>
      </c>
      <c r="M24" s="368">
        <v>980610</v>
      </c>
      <c r="N24" s="301">
        <v>1005901</v>
      </c>
      <c r="O24" s="301">
        <v>1121113</v>
      </c>
      <c r="P24" s="301">
        <v>1110031</v>
      </c>
      <c r="Q24" s="301">
        <v>1085320</v>
      </c>
      <c r="R24" s="301">
        <v>1111658</v>
      </c>
      <c r="S24" s="301">
        <v>1077320</v>
      </c>
      <c r="T24" s="301">
        <v>1105201</v>
      </c>
      <c r="U24" s="301">
        <v>1091440</v>
      </c>
      <c r="V24" s="301">
        <v>1101949</v>
      </c>
      <c r="W24" s="301">
        <v>1000742</v>
      </c>
      <c r="X24" s="301">
        <v>970312</v>
      </c>
      <c r="Y24" s="301">
        <v>986714</v>
      </c>
      <c r="Z24" s="301">
        <v>1028211</v>
      </c>
      <c r="AA24" s="700">
        <v>995289</v>
      </c>
    </row>
    <row r="25" spans="1:27" ht="13.9" customHeight="1">
      <c r="A25" s="371"/>
      <c r="B25" s="385" t="s">
        <v>65</v>
      </c>
      <c r="C25" s="309">
        <v>779983</v>
      </c>
      <c r="D25" s="309">
        <v>803203</v>
      </c>
      <c r="E25" s="309">
        <v>853112</v>
      </c>
      <c r="F25" s="309">
        <v>888742</v>
      </c>
      <c r="G25" s="309">
        <v>912450</v>
      </c>
      <c r="H25" s="309">
        <v>940390</v>
      </c>
      <c r="I25" s="309">
        <v>976772</v>
      </c>
      <c r="J25" s="309">
        <v>964162</v>
      </c>
      <c r="K25" s="309">
        <v>997397</v>
      </c>
      <c r="L25" s="309">
        <v>1078764</v>
      </c>
      <c r="M25" s="368">
        <v>1204648</v>
      </c>
      <c r="N25" s="301">
        <v>1280806</v>
      </c>
      <c r="O25" s="301">
        <v>1280834</v>
      </c>
      <c r="P25" s="301">
        <v>1330324</v>
      </c>
      <c r="Q25" s="301">
        <v>1388342</v>
      </c>
      <c r="R25" s="301">
        <v>1434927</v>
      </c>
      <c r="S25" s="301">
        <v>1478400</v>
      </c>
      <c r="T25" s="301">
        <v>1501243</v>
      </c>
      <c r="U25" s="301">
        <v>1581481</v>
      </c>
      <c r="V25" s="301">
        <v>1716839</v>
      </c>
      <c r="W25" s="301">
        <v>1810461</v>
      </c>
      <c r="X25" s="301">
        <v>1886822</v>
      </c>
      <c r="Y25" s="301">
        <v>1818669</v>
      </c>
      <c r="Z25" s="301">
        <v>1868570</v>
      </c>
      <c r="AA25" s="700">
        <v>1867884</v>
      </c>
    </row>
    <row r="26" spans="1:27" ht="13.9" customHeight="1">
      <c r="A26" s="371"/>
      <c r="B26" s="385" t="s">
        <v>66</v>
      </c>
      <c r="C26" s="309" t="s">
        <v>479</v>
      </c>
      <c r="D26" s="309" t="s">
        <v>479</v>
      </c>
      <c r="E26" s="309" t="s">
        <v>479</v>
      </c>
      <c r="F26" s="309" t="s">
        <v>479</v>
      </c>
      <c r="G26" s="309" t="s">
        <v>479</v>
      </c>
      <c r="H26" s="309" t="s">
        <v>479</v>
      </c>
      <c r="I26" s="309" t="s">
        <v>479</v>
      </c>
      <c r="J26" s="309" t="s">
        <v>479</v>
      </c>
      <c r="K26" s="309" t="s">
        <v>479</v>
      </c>
      <c r="L26" s="309" t="s">
        <v>479</v>
      </c>
      <c r="M26" s="368" t="s">
        <v>479</v>
      </c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700"/>
    </row>
    <row r="27" spans="1:27" ht="13.9" customHeight="1">
      <c r="A27" s="371"/>
      <c r="B27" s="385" t="s">
        <v>67</v>
      </c>
      <c r="C27" s="309">
        <v>10896035</v>
      </c>
      <c r="D27" s="309">
        <v>11362733</v>
      </c>
      <c r="E27" s="309">
        <v>11713009</v>
      </c>
      <c r="F27" s="309">
        <v>11936657</v>
      </c>
      <c r="G27" s="309">
        <v>11744279</v>
      </c>
      <c r="H27" s="309">
        <v>11624068</v>
      </c>
      <c r="I27" s="309">
        <v>11873149</v>
      </c>
      <c r="J27" s="309">
        <v>11816255</v>
      </c>
      <c r="K27" s="309">
        <v>11877171</v>
      </c>
      <c r="L27" s="309">
        <v>12170323</v>
      </c>
      <c r="M27" s="368">
        <v>12346696</v>
      </c>
      <c r="N27" s="301">
        <v>12659449</v>
      </c>
      <c r="O27" s="301">
        <v>12708395</v>
      </c>
      <c r="P27" s="301">
        <v>12819733</v>
      </c>
      <c r="Q27" s="301">
        <v>13045932</v>
      </c>
      <c r="R27" s="301">
        <v>13118057</v>
      </c>
      <c r="S27" s="301">
        <v>13360231</v>
      </c>
      <c r="T27" s="301">
        <v>13733445</v>
      </c>
      <c r="U27" s="301">
        <v>13806696</v>
      </c>
      <c r="V27" s="301">
        <v>14316779</v>
      </c>
      <c r="W27" s="301">
        <v>14652440</v>
      </c>
      <c r="X27" s="301">
        <v>15449178</v>
      </c>
      <c r="Y27" s="301">
        <v>15362330</v>
      </c>
      <c r="Z27" s="301">
        <v>16017771</v>
      </c>
      <c r="AA27" s="700">
        <v>16028881</v>
      </c>
    </row>
    <row r="28" spans="1:27" ht="13.9" customHeight="1">
      <c r="A28" s="372"/>
      <c r="B28" s="386" t="s">
        <v>68</v>
      </c>
      <c r="C28" s="309">
        <v>949260</v>
      </c>
      <c r="D28" s="309">
        <v>954592</v>
      </c>
      <c r="E28" s="309">
        <v>999387</v>
      </c>
      <c r="F28" s="309">
        <v>1070105</v>
      </c>
      <c r="G28" s="309">
        <v>1228763</v>
      </c>
      <c r="H28" s="309">
        <v>1483785</v>
      </c>
      <c r="I28" s="309">
        <v>1249706</v>
      </c>
      <c r="J28" s="309">
        <v>1193907</v>
      </c>
      <c r="K28" s="309">
        <v>1230559</v>
      </c>
      <c r="L28" s="309">
        <v>1367048</v>
      </c>
      <c r="M28" s="368">
        <v>1303780</v>
      </c>
      <c r="N28" s="303">
        <v>1337630</v>
      </c>
      <c r="O28" s="303">
        <v>1426943</v>
      </c>
      <c r="P28" s="303">
        <v>1457272</v>
      </c>
      <c r="Q28" s="303">
        <v>1447785</v>
      </c>
      <c r="R28" s="303">
        <v>1531148</v>
      </c>
      <c r="S28" s="303">
        <v>1363908</v>
      </c>
      <c r="T28" s="303">
        <v>1350244</v>
      </c>
      <c r="U28" s="303">
        <v>1311951</v>
      </c>
      <c r="V28" s="303">
        <v>1360070</v>
      </c>
      <c r="W28" s="303">
        <v>1345895</v>
      </c>
      <c r="X28" s="303">
        <v>1326894</v>
      </c>
      <c r="Y28" s="303">
        <v>1184160</v>
      </c>
      <c r="Z28" s="303">
        <v>1304983</v>
      </c>
      <c r="AA28" s="701">
        <v>1244307</v>
      </c>
    </row>
    <row r="29" spans="1:27" ht="13.9" customHeight="1">
      <c r="A29" s="371"/>
      <c r="B29" s="385" t="s">
        <v>69</v>
      </c>
      <c r="C29" s="309">
        <v>6049894</v>
      </c>
      <c r="D29" s="309">
        <v>6204741</v>
      </c>
      <c r="E29" s="309">
        <v>5523613</v>
      </c>
      <c r="F29" s="309">
        <v>5473823</v>
      </c>
      <c r="G29" s="309">
        <v>5387933</v>
      </c>
      <c r="H29" s="309">
        <v>7340475</v>
      </c>
      <c r="I29" s="309">
        <v>7927691</v>
      </c>
      <c r="J29" s="309">
        <v>6861057</v>
      </c>
      <c r="K29" s="309">
        <v>5646914</v>
      </c>
      <c r="L29" s="309">
        <v>4921306</v>
      </c>
      <c r="M29" s="368">
        <v>4609112</v>
      </c>
      <c r="N29" s="301">
        <v>4553342</v>
      </c>
      <c r="O29" s="301">
        <v>4082635</v>
      </c>
      <c r="P29" s="301">
        <v>4147130</v>
      </c>
      <c r="Q29" s="301">
        <v>4278682</v>
      </c>
      <c r="R29" s="301">
        <v>4479719</v>
      </c>
      <c r="S29" s="301">
        <v>4634996</v>
      </c>
      <c r="T29" s="301">
        <v>4476189</v>
      </c>
      <c r="U29" s="301">
        <v>4331899</v>
      </c>
      <c r="V29" s="301">
        <v>3515005</v>
      </c>
      <c r="W29" s="301">
        <v>3970722</v>
      </c>
      <c r="X29" s="301">
        <v>4120708</v>
      </c>
      <c r="Y29" s="301">
        <v>3989107</v>
      </c>
      <c r="Z29" s="301">
        <v>4221011</v>
      </c>
      <c r="AA29" s="700">
        <v>4041373</v>
      </c>
    </row>
    <row r="30" spans="1:27" ht="13.9" customHeight="1">
      <c r="A30" s="371"/>
      <c r="B30" s="385" t="s">
        <v>70</v>
      </c>
      <c r="C30" s="309">
        <v>5757528</v>
      </c>
      <c r="D30" s="309">
        <v>5831322</v>
      </c>
      <c r="E30" s="309">
        <v>5535885</v>
      </c>
      <c r="F30" s="309">
        <v>5538131</v>
      </c>
      <c r="G30" s="309">
        <v>5368748</v>
      </c>
      <c r="H30" s="309">
        <v>7191687</v>
      </c>
      <c r="I30" s="309">
        <v>7666589</v>
      </c>
      <c r="J30" s="309">
        <v>6620224</v>
      </c>
      <c r="K30" s="309">
        <v>5551253</v>
      </c>
      <c r="L30" s="309">
        <v>5065315</v>
      </c>
      <c r="M30" s="368">
        <v>4774425</v>
      </c>
      <c r="N30" s="301">
        <v>4579764</v>
      </c>
      <c r="O30" s="301">
        <v>4308387</v>
      </c>
      <c r="P30" s="301">
        <v>4232107</v>
      </c>
      <c r="Q30" s="301">
        <v>4231693</v>
      </c>
      <c r="R30" s="301">
        <v>4380891</v>
      </c>
      <c r="S30" s="301">
        <v>4562185</v>
      </c>
      <c r="T30" s="301">
        <v>4244069</v>
      </c>
      <c r="U30" s="301">
        <v>4121535</v>
      </c>
      <c r="V30" s="301">
        <v>3828094</v>
      </c>
      <c r="W30" s="301">
        <v>4061996</v>
      </c>
      <c r="X30" s="301">
        <v>3993631</v>
      </c>
      <c r="Y30" s="301">
        <v>4051292</v>
      </c>
      <c r="Z30" s="301">
        <v>4219353</v>
      </c>
      <c r="AA30" s="700">
        <v>4013180</v>
      </c>
    </row>
    <row r="31" spans="1:27" ht="13.9" customHeight="1">
      <c r="A31" s="371"/>
      <c r="B31" s="385" t="s">
        <v>71</v>
      </c>
      <c r="C31" s="309">
        <v>4205954</v>
      </c>
      <c r="D31" s="309">
        <v>4021308</v>
      </c>
      <c r="E31" s="309">
        <v>4032675</v>
      </c>
      <c r="F31" s="309">
        <v>3758803</v>
      </c>
      <c r="G31" s="309">
        <v>3838895</v>
      </c>
      <c r="H31" s="309">
        <v>4812633</v>
      </c>
      <c r="I31" s="309">
        <v>5060881</v>
      </c>
      <c r="J31" s="309">
        <v>4402983</v>
      </c>
      <c r="K31" s="309">
        <v>3810265</v>
      </c>
      <c r="L31" s="309">
        <v>3550774</v>
      </c>
      <c r="M31" s="368">
        <v>3521927</v>
      </c>
      <c r="N31" s="301">
        <v>3324327</v>
      </c>
      <c r="O31" s="301">
        <v>3215831</v>
      </c>
      <c r="P31" s="301">
        <v>3247553</v>
      </c>
      <c r="Q31" s="301">
        <v>3287658</v>
      </c>
      <c r="R31" s="301">
        <v>3485372</v>
      </c>
      <c r="S31" s="301">
        <v>3861324</v>
      </c>
      <c r="T31" s="301">
        <v>3646200</v>
      </c>
      <c r="U31" s="301">
        <v>3515612</v>
      </c>
      <c r="V31" s="301">
        <v>3324039</v>
      </c>
      <c r="W31" s="301">
        <v>3368100</v>
      </c>
      <c r="X31" s="301">
        <v>3441439</v>
      </c>
      <c r="Y31" s="301">
        <v>3462742</v>
      </c>
      <c r="Z31" s="301">
        <v>3549792</v>
      </c>
      <c r="AA31" s="700">
        <v>3401958</v>
      </c>
    </row>
    <row r="32" spans="1:27" ht="13.9" customHeight="1">
      <c r="A32" s="371"/>
      <c r="B32" s="385" t="s">
        <v>72</v>
      </c>
      <c r="C32" s="309">
        <v>1098917</v>
      </c>
      <c r="D32" s="309">
        <v>942585</v>
      </c>
      <c r="E32" s="309">
        <v>904985</v>
      </c>
      <c r="F32" s="309">
        <v>945593</v>
      </c>
      <c r="G32" s="309">
        <v>1017669</v>
      </c>
      <c r="H32" s="309">
        <v>1575045</v>
      </c>
      <c r="I32" s="309">
        <v>1657810</v>
      </c>
      <c r="J32" s="309">
        <v>1182794</v>
      </c>
      <c r="K32" s="309">
        <v>1005001</v>
      </c>
      <c r="L32" s="309">
        <v>959898</v>
      </c>
      <c r="M32" s="368">
        <v>920914</v>
      </c>
      <c r="N32" s="301">
        <v>791563</v>
      </c>
      <c r="O32" s="301">
        <v>781292</v>
      </c>
      <c r="P32" s="301">
        <v>741784</v>
      </c>
      <c r="Q32" s="301">
        <v>729065</v>
      </c>
      <c r="R32" s="301">
        <v>721044</v>
      </c>
      <c r="S32" s="301">
        <v>743730</v>
      </c>
      <c r="T32" s="301">
        <v>646631</v>
      </c>
      <c r="U32" s="301">
        <v>597130</v>
      </c>
      <c r="V32" s="301">
        <v>480120</v>
      </c>
      <c r="W32" s="301">
        <v>494291</v>
      </c>
      <c r="X32" s="301">
        <v>496221</v>
      </c>
      <c r="Y32" s="301">
        <v>512428</v>
      </c>
      <c r="Z32" s="301">
        <v>539773</v>
      </c>
      <c r="AA32" s="700">
        <v>496242</v>
      </c>
    </row>
    <row r="33" spans="1:27" ht="13.9" customHeight="1">
      <c r="A33" s="371"/>
      <c r="B33" s="385" t="s">
        <v>73</v>
      </c>
      <c r="C33" s="309">
        <v>3107037</v>
      </c>
      <c r="D33" s="309">
        <v>3078723</v>
      </c>
      <c r="E33" s="309">
        <v>3127690</v>
      </c>
      <c r="F33" s="309">
        <v>2813210</v>
      </c>
      <c r="G33" s="309">
        <v>2821226</v>
      </c>
      <c r="H33" s="309">
        <v>3237588</v>
      </c>
      <c r="I33" s="309">
        <v>3403071</v>
      </c>
      <c r="J33" s="309">
        <v>3220189</v>
      </c>
      <c r="K33" s="309">
        <v>2805264</v>
      </c>
      <c r="L33" s="309">
        <v>2590876</v>
      </c>
      <c r="M33" s="368">
        <v>2601013</v>
      </c>
      <c r="N33" s="301">
        <v>2532764</v>
      </c>
      <c r="O33" s="301">
        <v>2434539</v>
      </c>
      <c r="P33" s="301">
        <v>2505769</v>
      </c>
      <c r="Q33" s="301">
        <v>2558593</v>
      </c>
      <c r="R33" s="301">
        <v>2764328</v>
      </c>
      <c r="S33" s="301">
        <v>3117594</v>
      </c>
      <c r="T33" s="301">
        <v>2999569</v>
      </c>
      <c r="U33" s="301">
        <v>2918482</v>
      </c>
      <c r="V33" s="301">
        <v>2843919</v>
      </c>
      <c r="W33" s="301">
        <v>2873809</v>
      </c>
      <c r="X33" s="301">
        <v>2945218</v>
      </c>
      <c r="Y33" s="301">
        <v>2950314</v>
      </c>
      <c r="Z33" s="301">
        <v>3010019</v>
      </c>
      <c r="AA33" s="700">
        <v>2905716</v>
      </c>
    </row>
    <row r="34" spans="1:27" ht="13.9" customHeight="1">
      <c r="A34" s="371"/>
      <c r="B34" s="385" t="s">
        <v>74</v>
      </c>
      <c r="C34" s="309">
        <v>1259208</v>
      </c>
      <c r="D34" s="309">
        <v>1436595</v>
      </c>
      <c r="E34" s="309">
        <v>1515482</v>
      </c>
      <c r="F34" s="309">
        <v>1843636</v>
      </c>
      <c r="G34" s="309">
        <v>1510668</v>
      </c>
      <c r="H34" s="309">
        <v>2230266</v>
      </c>
      <c r="I34" s="309">
        <v>2344606</v>
      </c>
      <c r="J34" s="309">
        <v>1976408</v>
      </c>
      <c r="K34" s="309">
        <v>1645327</v>
      </c>
      <c r="L34" s="309">
        <v>1658550</v>
      </c>
      <c r="M34" s="368">
        <v>1417811</v>
      </c>
      <c r="N34" s="301">
        <v>1255437</v>
      </c>
      <c r="O34" s="301">
        <v>1092556</v>
      </c>
      <c r="P34" s="301">
        <v>984554</v>
      </c>
      <c r="Q34" s="301">
        <v>944035</v>
      </c>
      <c r="R34" s="301">
        <v>895519</v>
      </c>
      <c r="S34" s="301">
        <v>700861</v>
      </c>
      <c r="T34" s="301">
        <v>597869</v>
      </c>
      <c r="U34" s="301">
        <v>605923</v>
      </c>
      <c r="V34" s="301">
        <v>504055</v>
      </c>
      <c r="W34" s="301">
        <v>693896</v>
      </c>
      <c r="X34" s="301">
        <v>552192</v>
      </c>
      <c r="Y34" s="301">
        <v>588550</v>
      </c>
      <c r="Z34" s="301">
        <v>669561</v>
      </c>
      <c r="AA34" s="700">
        <v>611222</v>
      </c>
    </row>
    <row r="35" spans="1:27" ht="13.9" customHeight="1">
      <c r="A35" s="371"/>
      <c r="B35" s="385" t="s">
        <v>72</v>
      </c>
      <c r="C35" s="309">
        <v>91528</v>
      </c>
      <c r="D35" s="309">
        <v>113463</v>
      </c>
      <c r="E35" s="309">
        <v>110440</v>
      </c>
      <c r="F35" s="309">
        <v>155037</v>
      </c>
      <c r="G35" s="309">
        <v>158597</v>
      </c>
      <c r="H35" s="309">
        <v>167580</v>
      </c>
      <c r="I35" s="309">
        <v>238893</v>
      </c>
      <c r="J35" s="309">
        <v>337778</v>
      </c>
      <c r="K35" s="309">
        <v>164572</v>
      </c>
      <c r="L35" s="309">
        <v>120735</v>
      </c>
      <c r="M35" s="368">
        <v>68090</v>
      </c>
      <c r="N35" s="301">
        <v>63452</v>
      </c>
      <c r="O35" s="301">
        <v>39585</v>
      </c>
      <c r="P35" s="301">
        <v>32361</v>
      </c>
      <c r="Q35" s="301">
        <v>31416</v>
      </c>
      <c r="R35" s="301">
        <v>37560</v>
      </c>
      <c r="S35" s="301">
        <v>33142</v>
      </c>
      <c r="T35" s="301">
        <v>24844</v>
      </c>
      <c r="U35" s="301">
        <v>28500</v>
      </c>
      <c r="V35" s="301">
        <v>22082</v>
      </c>
      <c r="W35" s="301">
        <v>22012</v>
      </c>
      <c r="X35" s="301">
        <v>25728</v>
      </c>
      <c r="Y35" s="301">
        <v>20843</v>
      </c>
      <c r="Z35" s="301">
        <v>24810</v>
      </c>
      <c r="AA35" s="700">
        <v>22230</v>
      </c>
    </row>
    <row r="36" spans="1:27" ht="13.9" customHeight="1">
      <c r="A36" s="371"/>
      <c r="B36" s="385" t="s">
        <v>73</v>
      </c>
      <c r="C36" s="309">
        <v>484913</v>
      </c>
      <c r="D36" s="309">
        <v>584086</v>
      </c>
      <c r="E36" s="309">
        <v>544433</v>
      </c>
      <c r="F36" s="309">
        <v>744346</v>
      </c>
      <c r="G36" s="309">
        <v>492290</v>
      </c>
      <c r="H36" s="309">
        <v>650308</v>
      </c>
      <c r="I36" s="309">
        <v>671577</v>
      </c>
      <c r="J36" s="309">
        <v>572295</v>
      </c>
      <c r="K36" s="309">
        <v>517852</v>
      </c>
      <c r="L36" s="309">
        <v>563959</v>
      </c>
      <c r="M36" s="368">
        <v>477875</v>
      </c>
      <c r="N36" s="301">
        <v>433221</v>
      </c>
      <c r="O36" s="301">
        <v>356823</v>
      </c>
      <c r="P36" s="301">
        <v>291072</v>
      </c>
      <c r="Q36" s="301">
        <v>296631</v>
      </c>
      <c r="R36" s="301">
        <v>238809</v>
      </c>
      <c r="S36" s="301">
        <v>170659</v>
      </c>
      <c r="T36" s="301">
        <v>153947</v>
      </c>
      <c r="U36" s="301">
        <v>157007</v>
      </c>
      <c r="V36" s="301">
        <v>165605</v>
      </c>
      <c r="W36" s="301">
        <v>175126</v>
      </c>
      <c r="X36" s="301">
        <v>117449</v>
      </c>
      <c r="Y36" s="301">
        <v>170412</v>
      </c>
      <c r="Z36" s="301">
        <v>179086</v>
      </c>
      <c r="AA36" s="700">
        <v>168273</v>
      </c>
    </row>
    <row r="37" spans="1:27" ht="13.9" customHeight="1">
      <c r="A37" s="371"/>
      <c r="B37" s="385" t="s">
        <v>75</v>
      </c>
      <c r="C37" s="309">
        <v>682767</v>
      </c>
      <c r="D37" s="309">
        <v>739046</v>
      </c>
      <c r="E37" s="309">
        <v>860609</v>
      </c>
      <c r="F37" s="309">
        <v>944253</v>
      </c>
      <c r="G37" s="309">
        <v>859781</v>
      </c>
      <c r="H37" s="309">
        <v>1412378</v>
      </c>
      <c r="I37" s="309">
        <v>1434136</v>
      </c>
      <c r="J37" s="309">
        <v>1066335</v>
      </c>
      <c r="K37" s="309">
        <v>962903</v>
      </c>
      <c r="L37" s="309">
        <v>973856</v>
      </c>
      <c r="M37" s="368">
        <v>871846</v>
      </c>
      <c r="N37" s="301">
        <v>758764</v>
      </c>
      <c r="O37" s="301">
        <v>696148</v>
      </c>
      <c r="P37" s="301">
        <v>661121</v>
      </c>
      <c r="Q37" s="301">
        <v>615988</v>
      </c>
      <c r="R37" s="301">
        <v>619150</v>
      </c>
      <c r="S37" s="301">
        <v>497060</v>
      </c>
      <c r="T37" s="301">
        <v>419078</v>
      </c>
      <c r="U37" s="301">
        <v>420416</v>
      </c>
      <c r="V37" s="301">
        <v>316368</v>
      </c>
      <c r="W37" s="301">
        <v>496758</v>
      </c>
      <c r="X37" s="301">
        <v>409015</v>
      </c>
      <c r="Y37" s="301">
        <v>397295</v>
      </c>
      <c r="Z37" s="301">
        <v>465665</v>
      </c>
      <c r="AA37" s="700">
        <v>420719</v>
      </c>
    </row>
    <row r="38" spans="1:27" ht="13.9" customHeight="1">
      <c r="A38" s="371"/>
      <c r="B38" s="385" t="s">
        <v>76</v>
      </c>
      <c r="C38" s="309">
        <v>292366</v>
      </c>
      <c r="D38" s="309">
        <v>373419</v>
      </c>
      <c r="E38" s="309">
        <v>-12272</v>
      </c>
      <c r="F38" s="309">
        <v>-64308</v>
      </c>
      <c r="G38" s="309">
        <v>19185</v>
      </c>
      <c r="H38" s="309">
        <v>148788</v>
      </c>
      <c r="I38" s="309">
        <v>261102</v>
      </c>
      <c r="J38" s="309">
        <v>240833</v>
      </c>
      <c r="K38" s="309">
        <v>95661</v>
      </c>
      <c r="L38" s="309">
        <v>-144009</v>
      </c>
      <c r="M38" s="368">
        <v>-165313</v>
      </c>
      <c r="N38" s="301">
        <v>-26422</v>
      </c>
      <c r="O38" s="301">
        <v>-225752</v>
      </c>
      <c r="P38" s="301">
        <v>-84977</v>
      </c>
      <c r="Q38" s="301">
        <v>46989</v>
      </c>
      <c r="R38" s="301">
        <v>98828</v>
      </c>
      <c r="S38" s="301">
        <v>72811</v>
      </c>
      <c r="T38" s="301">
        <v>232120</v>
      </c>
      <c r="U38" s="301">
        <v>210364</v>
      </c>
      <c r="V38" s="301">
        <v>-313089</v>
      </c>
      <c r="W38" s="301">
        <v>-91274</v>
      </c>
      <c r="X38" s="301">
        <v>127077</v>
      </c>
      <c r="Y38" s="301">
        <v>-62185</v>
      </c>
      <c r="Z38" s="301">
        <v>1658</v>
      </c>
      <c r="AA38" s="700">
        <v>28193</v>
      </c>
    </row>
    <row r="39" spans="1:27" ht="13.9" customHeight="1">
      <c r="A39" s="371"/>
      <c r="B39" s="385" t="s">
        <v>77</v>
      </c>
      <c r="C39" s="309">
        <v>287911</v>
      </c>
      <c r="D39" s="309">
        <v>370193</v>
      </c>
      <c r="E39" s="309">
        <v>-9129</v>
      </c>
      <c r="F39" s="309">
        <v>-61732</v>
      </c>
      <c r="G39" s="309">
        <v>19417</v>
      </c>
      <c r="H39" s="309">
        <v>147087</v>
      </c>
      <c r="I39" s="309">
        <v>261940</v>
      </c>
      <c r="J39" s="309">
        <v>240912</v>
      </c>
      <c r="K39" s="309">
        <v>95189</v>
      </c>
      <c r="L39" s="309">
        <v>-144329</v>
      </c>
      <c r="M39" s="368">
        <v>-166180</v>
      </c>
      <c r="N39" s="301">
        <v>-27231</v>
      </c>
      <c r="O39" s="301">
        <v>-225972</v>
      </c>
      <c r="P39" s="301">
        <v>-84333</v>
      </c>
      <c r="Q39" s="301">
        <v>47559</v>
      </c>
      <c r="R39" s="301">
        <v>98937</v>
      </c>
      <c r="S39" s="301">
        <v>72721</v>
      </c>
      <c r="T39" s="301">
        <v>231799</v>
      </c>
      <c r="U39" s="301">
        <v>209332</v>
      </c>
      <c r="V39" s="301">
        <v>-313442</v>
      </c>
      <c r="W39" s="301">
        <v>-90790</v>
      </c>
      <c r="X39" s="301">
        <v>127474</v>
      </c>
      <c r="Y39" s="301">
        <v>-63546</v>
      </c>
      <c r="Z39" s="301">
        <v>1150</v>
      </c>
      <c r="AA39" s="700">
        <v>28664</v>
      </c>
    </row>
    <row r="40" spans="1:27" ht="13.9" customHeight="1">
      <c r="A40" s="372"/>
      <c r="B40" s="386" t="s">
        <v>78</v>
      </c>
      <c r="C40" s="309">
        <v>4455</v>
      </c>
      <c r="D40" s="309">
        <v>3226</v>
      </c>
      <c r="E40" s="309">
        <v>-3143</v>
      </c>
      <c r="F40" s="309">
        <v>-2576</v>
      </c>
      <c r="G40" s="309">
        <v>-232</v>
      </c>
      <c r="H40" s="309">
        <v>1701</v>
      </c>
      <c r="I40" s="309">
        <v>-838</v>
      </c>
      <c r="J40" s="309">
        <v>-79</v>
      </c>
      <c r="K40" s="309">
        <v>472</v>
      </c>
      <c r="L40" s="309">
        <v>320</v>
      </c>
      <c r="M40" s="368">
        <v>867</v>
      </c>
      <c r="N40" s="303">
        <v>809</v>
      </c>
      <c r="O40" s="303">
        <v>220</v>
      </c>
      <c r="P40" s="303">
        <v>-644</v>
      </c>
      <c r="Q40" s="303">
        <v>-570</v>
      </c>
      <c r="R40" s="303">
        <v>-109</v>
      </c>
      <c r="S40" s="303">
        <v>90</v>
      </c>
      <c r="T40" s="303">
        <v>321</v>
      </c>
      <c r="U40" s="301">
        <v>1032</v>
      </c>
      <c r="V40" s="301">
        <v>353</v>
      </c>
      <c r="W40" s="301">
        <v>-484</v>
      </c>
      <c r="X40" s="301">
        <v>-397</v>
      </c>
      <c r="Y40" s="301">
        <v>1361</v>
      </c>
      <c r="Z40" s="301">
        <v>508</v>
      </c>
      <c r="AA40" s="700">
        <v>-471</v>
      </c>
    </row>
    <row r="41" spans="1:27" ht="13.9" customHeight="1">
      <c r="A41" s="371"/>
      <c r="B41" s="384" t="s">
        <v>79</v>
      </c>
      <c r="C41" s="309">
        <v>895752</v>
      </c>
      <c r="D41" s="309">
        <v>669887</v>
      </c>
      <c r="E41" s="309">
        <v>835444</v>
      </c>
      <c r="F41" s="309">
        <v>966957</v>
      </c>
      <c r="G41" s="309">
        <v>723217</v>
      </c>
      <c r="H41" s="309">
        <v>-130401</v>
      </c>
      <c r="I41" s="309">
        <v>-219062</v>
      </c>
      <c r="J41" s="309">
        <v>428028</v>
      </c>
      <c r="K41" s="309">
        <v>730829</v>
      </c>
      <c r="L41" s="309">
        <v>659091</v>
      </c>
      <c r="M41" s="368">
        <v>1169487</v>
      </c>
      <c r="N41" s="301">
        <v>403737</v>
      </c>
      <c r="O41" s="301">
        <v>816474</v>
      </c>
      <c r="P41" s="301">
        <v>581737</v>
      </c>
      <c r="Q41" s="301">
        <v>673163</v>
      </c>
      <c r="R41" s="301">
        <v>560903</v>
      </c>
      <c r="S41" s="301">
        <v>1094025</v>
      </c>
      <c r="T41" s="301">
        <v>701814</v>
      </c>
      <c r="U41" s="304">
        <v>182550</v>
      </c>
      <c r="V41" s="304">
        <v>-50111</v>
      </c>
      <c r="W41" s="304">
        <v>738509</v>
      </c>
      <c r="X41" s="304">
        <v>-201630</v>
      </c>
      <c r="Y41" s="304">
        <v>-15015</v>
      </c>
      <c r="Z41" s="304">
        <v>-286726</v>
      </c>
      <c r="AA41" s="702">
        <v>314983</v>
      </c>
    </row>
    <row r="42" spans="1:27" ht="13.9" customHeight="1">
      <c r="A42" s="371"/>
      <c r="B42" s="387" t="s">
        <v>151</v>
      </c>
      <c r="C42" s="309">
        <v>13651588</v>
      </c>
      <c r="D42" s="309">
        <v>14146471</v>
      </c>
      <c r="E42" s="309">
        <v>13909479</v>
      </c>
      <c r="F42" s="309">
        <v>13926015</v>
      </c>
      <c r="G42" s="309">
        <v>13276571</v>
      </c>
      <c r="H42" s="309">
        <v>13419984</v>
      </c>
      <c r="I42" s="309">
        <v>14228673</v>
      </c>
      <c r="J42" s="309">
        <v>14127057</v>
      </c>
      <c r="K42" s="309">
        <v>13707160</v>
      </c>
      <c r="L42" s="309">
        <v>13554072</v>
      </c>
      <c r="M42" s="368">
        <v>14546209</v>
      </c>
      <c r="N42" s="301">
        <v>13757183</v>
      </c>
      <c r="O42" s="301">
        <v>14146578</v>
      </c>
      <c r="P42" s="301">
        <v>14181192</v>
      </c>
      <c r="Q42" s="301">
        <v>14777848</v>
      </c>
      <c r="R42" s="301">
        <v>15152208</v>
      </c>
      <c r="S42" s="301">
        <v>16138425</v>
      </c>
      <c r="T42" s="301">
        <v>16288736</v>
      </c>
      <c r="U42" s="301">
        <v>14832135</v>
      </c>
      <c r="V42" s="301">
        <v>13733609</v>
      </c>
      <c r="W42" s="301">
        <v>14767592</v>
      </c>
      <c r="X42" s="301">
        <v>14849790</v>
      </c>
      <c r="Y42" s="301">
        <v>14098522</v>
      </c>
      <c r="Z42" s="301">
        <v>14391749</v>
      </c>
      <c r="AA42" s="700">
        <v>14894368</v>
      </c>
    </row>
    <row r="43" spans="1:27" ht="13.9" customHeight="1">
      <c r="A43" s="371"/>
      <c r="B43" s="387" t="s">
        <v>152</v>
      </c>
      <c r="C43" s="309">
        <v>13685687</v>
      </c>
      <c r="D43" s="309">
        <v>14003180</v>
      </c>
      <c r="E43" s="309">
        <v>13829359</v>
      </c>
      <c r="F43" s="309">
        <v>13980350</v>
      </c>
      <c r="G43" s="309">
        <v>14325722</v>
      </c>
      <c r="H43" s="309">
        <v>15420335</v>
      </c>
      <c r="I43" s="309">
        <v>15959203</v>
      </c>
      <c r="J43" s="309">
        <v>14993499</v>
      </c>
      <c r="K43" s="309">
        <v>14402786</v>
      </c>
      <c r="L43" s="309">
        <v>14268417</v>
      </c>
      <c r="M43" s="368">
        <v>14122651</v>
      </c>
      <c r="N43" s="301">
        <v>14259921</v>
      </c>
      <c r="O43" s="301">
        <v>14233003</v>
      </c>
      <c r="P43" s="301">
        <v>14240635</v>
      </c>
      <c r="Q43" s="301">
        <v>14356528</v>
      </c>
      <c r="R43" s="301">
        <v>15570306</v>
      </c>
      <c r="S43" s="301">
        <v>15649234</v>
      </c>
      <c r="T43" s="301">
        <v>15745397</v>
      </c>
      <c r="U43" s="301">
        <v>15484921</v>
      </c>
      <c r="V43" s="301">
        <v>14892144</v>
      </c>
      <c r="W43" s="301">
        <v>15360433</v>
      </c>
      <c r="X43" s="301">
        <v>15201026</v>
      </c>
      <c r="Y43" s="301">
        <v>14968308</v>
      </c>
      <c r="Z43" s="301">
        <v>15188302</v>
      </c>
      <c r="AA43" s="700">
        <v>15092048</v>
      </c>
    </row>
    <row r="44" spans="1:27" ht="13.9" customHeight="1">
      <c r="A44" s="371"/>
      <c r="B44" s="387" t="s">
        <v>153</v>
      </c>
      <c r="C44" s="714">
        <v>-242813</v>
      </c>
      <c r="D44" s="714">
        <v>-242813</v>
      </c>
      <c r="E44" s="714">
        <v>-242813</v>
      </c>
      <c r="F44" s="714">
        <v>-242813</v>
      </c>
      <c r="G44" s="714">
        <v>-242813</v>
      </c>
      <c r="H44" s="714">
        <v>-242813</v>
      </c>
      <c r="I44" s="714">
        <v>-242813</v>
      </c>
      <c r="J44" s="714">
        <v>-242813</v>
      </c>
      <c r="K44" s="714">
        <v>-242813</v>
      </c>
      <c r="L44" s="714">
        <v>-242813</v>
      </c>
      <c r="M44" s="715">
        <v>-242813</v>
      </c>
      <c r="N44" s="301">
        <v>-242813</v>
      </c>
      <c r="O44" s="301">
        <v>-55466</v>
      </c>
      <c r="P44" s="301">
        <v>-32281</v>
      </c>
      <c r="Q44" s="301">
        <v>-74666</v>
      </c>
      <c r="R44" s="301">
        <v>-48521</v>
      </c>
      <c r="S44" s="301">
        <v>-41905</v>
      </c>
      <c r="T44" s="301">
        <v>14498</v>
      </c>
      <c r="U44" s="301">
        <v>8424</v>
      </c>
      <c r="V44" s="301">
        <v>77429</v>
      </c>
      <c r="W44" s="301">
        <v>-10432</v>
      </c>
      <c r="X44" s="301">
        <v>30826</v>
      </c>
      <c r="Y44" s="301">
        <v>5816</v>
      </c>
      <c r="Z44" s="301">
        <v>-9659</v>
      </c>
      <c r="AA44" s="700">
        <v>-36305</v>
      </c>
    </row>
    <row r="45" spans="1:27" ht="13.5" customHeight="1">
      <c r="A45" s="372"/>
      <c r="B45" s="388" t="s">
        <v>154</v>
      </c>
      <c r="C45" s="309">
        <v>1172664</v>
      </c>
      <c r="D45" s="309">
        <v>769409</v>
      </c>
      <c r="E45" s="309">
        <v>998137</v>
      </c>
      <c r="F45" s="309">
        <v>1264105</v>
      </c>
      <c r="G45" s="309">
        <v>2015181</v>
      </c>
      <c r="H45" s="309">
        <v>2112763</v>
      </c>
      <c r="I45" s="309">
        <v>1754281</v>
      </c>
      <c r="J45" s="309">
        <v>1537283</v>
      </c>
      <c r="K45" s="309">
        <v>1669268</v>
      </c>
      <c r="L45" s="309">
        <v>1616249</v>
      </c>
      <c r="M45" s="368">
        <v>988742</v>
      </c>
      <c r="N45" s="303">
        <v>1149288</v>
      </c>
      <c r="O45" s="303">
        <v>958365</v>
      </c>
      <c r="P45" s="303">
        <v>673461</v>
      </c>
      <c r="Q45" s="303">
        <v>326509</v>
      </c>
      <c r="R45" s="303">
        <v>1027522</v>
      </c>
      <c r="S45" s="303">
        <v>646739</v>
      </c>
      <c r="T45" s="303">
        <v>143977</v>
      </c>
      <c r="U45" s="303">
        <v>826912</v>
      </c>
      <c r="V45" s="303">
        <v>1030995</v>
      </c>
      <c r="W45" s="303">
        <v>1341782</v>
      </c>
      <c r="X45" s="303">
        <v>118780</v>
      </c>
      <c r="Y45" s="303">
        <v>848955</v>
      </c>
      <c r="Z45" s="303">
        <v>519486</v>
      </c>
      <c r="AA45" s="701">
        <v>548968</v>
      </c>
    </row>
    <row r="46" spans="1:27" ht="13.9" customHeight="1">
      <c r="A46" s="716"/>
      <c r="B46" s="717" t="s">
        <v>83</v>
      </c>
      <c r="C46" s="714">
        <v>18807682</v>
      </c>
      <c r="D46" s="714">
        <v>19208538</v>
      </c>
      <c r="E46" s="714">
        <v>19086226</v>
      </c>
      <c r="F46" s="714">
        <v>19461692</v>
      </c>
      <c r="G46" s="714">
        <v>19097936</v>
      </c>
      <c r="H46" s="714">
        <v>20323890</v>
      </c>
      <c r="I46" s="714">
        <v>20839596</v>
      </c>
      <c r="J46" s="714">
        <v>20306253</v>
      </c>
      <c r="K46" s="714">
        <v>19488635</v>
      </c>
      <c r="L46" s="714">
        <v>19122305</v>
      </c>
      <c r="M46" s="715">
        <v>19430553</v>
      </c>
      <c r="N46" s="316">
        <v>18954158</v>
      </c>
      <c r="O46" s="316">
        <v>19034447</v>
      </c>
      <c r="P46" s="316">
        <v>19005872</v>
      </c>
      <c r="Q46" s="316">
        <v>19445562</v>
      </c>
      <c r="R46" s="316">
        <v>19689827</v>
      </c>
      <c r="S46" s="316">
        <v>20453160</v>
      </c>
      <c r="T46" s="316">
        <v>20261692</v>
      </c>
      <c r="U46" s="316">
        <v>19633096</v>
      </c>
      <c r="V46" s="316">
        <v>19141743</v>
      </c>
      <c r="W46" s="316">
        <v>20707566</v>
      </c>
      <c r="X46" s="316">
        <v>20695150</v>
      </c>
      <c r="Y46" s="316">
        <v>20520582</v>
      </c>
      <c r="Z46" s="316">
        <v>21257039</v>
      </c>
      <c r="AA46" s="706">
        <v>21629544</v>
      </c>
    </row>
    <row r="47" spans="1:27" ht="13.5" customHeight="1">
      <c r="A47" s="371" t="s">
        <v>84</v>
      </c>
      <c r="B47" s="389" t="s">
        <v>85</v>
      </c>
      <c r="C47" s="707">
        <v>409999</v>
      </c>
      <c r="D47" s="707">
        <v>687658</v>
      </c>
      <c r="E47" s="707">
        <v>596076</v>
      </c>
      <c r="F47" s="707">
        <v>351228</v>
      </c>
      <c r="G47" s="707">
        <v>635618</v>
      </c>
      <c r="H47" s="707">
        <v>462935</v>
      </c>
      <c r="I47" s="707">
        <v>1186522</v>
      </c>
      <c r="J47" s="707">
        <v>1336795</v>
      </c>
      <c r="K47" s="707">
        <v>1220681</v>
      </c>
      <c r="L47" s="707">
        <v>1100081</v>
      </c>
      <c r="M47" s="708">
        <v>1270221</v>
      </c>
      <c r="N47" s="302">
        <v>2019839</v>
      </c>
      <c r="O47" s="302">
        <v>1995472</v>
      </c>
      <c r="P47" s="302">
        <v>1871500</v>
      </c>
      <c r="Q47" s="302">
        <v>1885110</v>
      </c>
      <c r="R47" s="302">
        <v>1946783</v>
      </c>
      <c r="S47" s="302">
        <v>2011558</v>
      </c>
      <c r="T47" s="302">
        <v>1995155</v>
      </c>
      <c r="U47" s="302">
        <v>1913576</v>
      </c>
      <c r="V47" s="302">
        <v>2001950</v>
      </c>
      <c r="W47" s="302">
        <v>1936645</v>
      </c>
      <c r="X47" s="302">
        <v>2108297</v>
      </c>
      <c r="Y47" s="302">
        <v>2245276</v>
      </c>
      <c r="Z47" s="302">
        <v>2315526</v>
      </c>
      <c r="AA47" s="709">
        <v>2352184</v>
      </c>
    </row>
    <row r="48" spans="1:27" ht="13.5" customHeight="1" thickBot="1">
      <c r="A48" s="373" t="s">
        <v>86</v>
      </c>
      <c r="B48" s="390" t="s">
        <v>87</v>
      </c>
      <c r="C48" s="718">
        <v>19217681</v>
      </c>
      <c r="D48" s="718">
        <v>19896196</v>
      </c>
      <c r="E48" s="718">
        <v>19682302</v>
      </c>
      <c r="F48" s="718">
        <v>19812920</v>
      </c>
      <c r="G48" s="718">
        <v>19733554</v>
      </c>
      <c r="H48" s="718">
        <v>20786825</v>
      </c>
      <c r="I48" s="718">
        <v>22026118</v>
      </c>
      <c r="J48" s="718">
        <v>21643048</v>
      </c>
      <c r="K48" s="718">
        <v>20709316</v>
      </c>
      <c r="L48" s="718">
        <v>20222386</v>
      </c>
      <c r="M48" s="719">
        <v>20700774</v>
      </c>
      <c r="N48" s="374">
        <v>20973997</v>
      </c>
      <c r="O48" s="374">
        <v>21029919</v>
      </c>
      <c r="P48" s="374">
        <v>20877372</v>
      </c>
      <c r="Q48" s="374">
        <v>21330672</v>
      </c>
      <c r="R48" s="374">
        <v>21636610</v>
      </c>
      <c r="S48" s="374">
        <v>22464718</v>
      </c>
      <c r="T48" s="374">
        <v>22256847</v>
      </c>
      <c r="U48" s="374">
        <v>21546672</v>
      </c>
      <c r="V48" s="374">
        <v>21143693</v>
      </c>
      <c r="W48" s="374">
        <v>22644211</v>
      </c>
      <c r="X48" s="374">
        <v>22803447</v>
      </c>
      <c r="Y48" s="374">
        <v>22765858</v>
      </c>
      <c r="Z48" s="374">
        <v>23572565</v>
      </c>
      <c r="AA48" s="712">
        <v>23981728</v>
      </c>
    </row>
    <row r="49" spans="1:27" ht="13.5" customHeight="1">
      <c r="A49" s="311"/>
      <c r="B49" s="299"/>
      <c r="C49" s="491"/>
      <c r="D49" s="492">
        <v>2.1</v>
      </c>
      <c r="E49" s="492">
        <v>-0.6</v>
      </c>
      <c r="F49" s="492">
        <v>2</v>
      </c>
      <c r="G49" s="492">
        <v>-1.9</v>
      </c>
      <c r="H49" s="492">
        <v>6.4</v>
      </c>
      <c r="I49" s="492">
        <v>2.5</v>
      </c>
      <c r="J49" s="492">
        <v>-2.6</v>
      </c>
      <c r="K49" s="492">
        <v>-4</v>
      </c>
      <c r="L49" s="492">
        <v>-1.9</v>
      </c>
      <c r="M49" s="492">
        <v>1.6</v>
      </c>
      <c r="N49" s="492">
        <v>-2.5</v>
      </c>
      <c r="O49" s="492">
        <v>0.4</v>
      </c>
      <c r="P49" s="492">
        <v>-0.2</v>
      </c>
      <c r="Q49" s="492">
        <v>2.2999999999999998</v>
      </c>
      <c r="R49" s="492">
        <v>1.3</v>
      </c>
      <c r="S49" s="492">
        <v>3.9</v>
      </c>
      <c r="T49" s="492">
        <v>-0.9</v>
      </c>
      <c r="U49" s="492">
        <v>-3.1</v>
      </c>
      <c r="V49" s="492">
        <v>-2.5</v>
      </c>
      <c r="W49" s="492">
        <v>8.1999999999999993</v>
      </c>
      <c r="X49" s="492">
        <v>-0.1</v>
      </c>
      <c r="Y49" s="492">
        <v>-0.8</v>
      </c>
      <c r="Z49" s="492">
        <v>3.6</v>
      </c>
      <c r="AA49" s="363">
        <v>1.8</v>
      </c>
    </row>
    <row r="50" spans="1:27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</row>
    <row r="51" spans="1:27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</row>
    <row r="52" spans="1:27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</row>
    <row r="53" spans="1:27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</row>
  </sheetData>
  <mergeCells count="2">
    <mergeCell ref="A4:B4"/>
    <mergeCell ref="C3:Y3"/>
  </mergeCells>
  <phoneticPr fontId="2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X48"/>
  <sheetViews>
    <sheetView topLeftCell="F28" workbookViewId="0">
      <selection activeCell="M21" sqref="M21"/>
    </sheetView>
  </sheetViews>
  <sheetFormatPr defaultRowHeight="15.75"/>
  <cols>
    <col min="1" max="1" width="1.875" style="148" customWidth="1"/>
    <col min="2" max="2" width="30.625" style="148" customWidth="1"/>
    <col min="3" max="8" width="9" style="148" customWidth="1"/>
    <col min="9" max="14" width="9" style="147" customWidth="1"/>
    <col min="15" max="15" width="9" style="442"/>
    <col min="16" max="16" width="9" style="589"/>
    <col min="17" max="24" width="9" style="142"/>
    <col min="25" max="16384" width="9" style="141"/>
  </cols>
  <sheetData>
    <row r="1" spans="1:24" ht="17.25">
      <c r="A1" s="144"/>
      <c r="B1" s="145" t="s">
        <v>308</v>
      </c>
      <c r="C1" s="144"/>
      <c r="D1" s="144"/>
      <c r="E1" s="144"/>
      <c r="F1" s="146"/>
      <c r="G1" s="144"/>
      <c r="H1" s="144"/>
    </row>
    <row r="2" spans="1:24" ht="15" customHeight="1" thickBot="1">
      <c r="B2" s="149"/>
      <c r="C2" s="150"/>
    </row>
    <row r="3" spans="1:24" s="143" customFormat="1" ht="14.1" customHeight="1">
      <c r="A3" s="443"/>
      <c r="B3" s="444"/>
      <c r="C3" s="3949" t="s">
        <v>309</v>
      </c>
      <c r="D3" s="3948"/>
      <c r="E3" s="3948"/>
      <c r="F3" s="3948"/>
      <c r="G3" s="3948"/>
      <c r="H3" s="3948"/>
      <c r="I3" s="3948"/>
      <c r="J3" s="3948"/>
      <c r="K3" s="3948"/>
      <c r="L3" s="3948"/>
      <c r="M3" s="3948"/>
      <c r="N3" s="3948"/>
      <c r="O3" s="3277"/>
      <c r="P3" s="3278"/>
      <c r="Q3" s="142"/>
      <c r="R3" s="142"/>
      <c r="S3" s="142"/>
      <c r="T3" s="142"/>
      <c r="U3" s="142"/>
      <c r="V3" s="142"/>
      <c r="W3" s="142"/>
      <c r="X3" s="142"/>
    </row>
    <row r="4" spans="1:24" s="143" customFormat="1" ht="14.1" customHeight="1">
      <c r="A4" s="3946" t="s">
        <v>310</v>
      </c>
      <c r="B4" s="3946"/>
      <c r="C4" s="445" t="s">
        <v>137</v>
      </c>
      <c r="D4" s="445"/>
      <c r="E4" s="446"/>
      <c r="F4" s="447"/>
      <c r="G4" s="445"/>
      <c r="H4" s="445"/>
      <c r="I4" s="448"/>
      <c r="J4" s="449"/>
      <c r="K4" s="450"/>
      <c r="L4" s="449"/>
      <c r="M4" s="449"/>
      <c r="N4" s="448"/>
      <c r="O4" s="448"/>
      <c r="P4" s="3269"/>
      <c r="Q4" s="142"/>
      <c r="R4" s="142"/>
      <c r="S4" s="142"/>
      <c r="T4" s="142"/>
      <c r="U4" s="142"/>
      <c r="V4" s="142"/>
      <c r="W4" s="142"/>
      <c r="X4" s="142"/>
    </row>
    <row r="5" spans="1:24" s="143" customFormat="1" ht="14.1" customHeight="1">
      <c r="A5" s="451"/>
      <c r="B5" s="452"/>
      <c r="C5" s="453" t="s">
        <v>161</v>
      </c>
      <c r="D5" s="454" t="s">
        <v>162</v>
      </c>
      <c r="E5" s="453" t="s">
        <v>163</v>
      </c>
      <c r="F5" s="455" t="s">
        <v>164</v>
      </c>
      <c r="G5" s="454" t="s">
        <v>165</v>
      </c>
      <c r="H5" s="454" t="s">
        <v>166</v>
      </c>
      <c r="I5" s="456" t="s">
        <v>167</v>
      </c>
      <c r="J5" s="457" t="s">
        <v>168</v>
      </c>
      <c r="K5" s="458" t="s">
        <v>169</v>
      </c>
      <c r="L5" s="457" t="s">
        <v>311</v>
      </c>
      <c r="M5" s="457" t="s">
        <v>138</v>
      </c>
      <c r="N5" s="459" t="s">
        <v>240</v>
      </c>
      <c r="O5" s="459" t="s">
        <v>403</v>
      </c>
      <c r="P5" s="3270" t="s">
        <v>503</v>
      </c>
      <c r="Q5" s="142"/>
      <c r="R5" s="142"/>
      <c r="S5" s="142"/>
      <c r="T5" s="142"/>
      <c r="U5" s="142"/>
      <c r="V5" s="142"/>
      <c r="W5" s="142"/>
      <c r="X5" s="142"/>
    </row>
    <row r="6" spans="1:24" s="143" customFormat="1" ht="14.1" customHeight="1">
      <c r="A6" s="460"/>
      <c r="B6" s="461" t="s">
        <v>48</v>
      </c>
      <c r="C6" s="462">
        <v>103.3</v>
      </c>
      <c r="D6" s="462">
        <v>102</v>
      </c>
      <c r="E6" s="462">
        <v>101.3</v>
      </c>
      <c r="F6" s="462">
        <v>100.6</v>
      </c>
      <c r="G6" s="463">
        <v>99.9</v>
      </c>
      <c r="H6" s="463">
        <v>99.3</v>
      </c>
      <c r="I6" s="464">
        <v>98.6</v>
      </c>
      <c r="J6" s="465">
        <v>98</v>
      </c>
      <c r="K6" s="465">
        <v>94.3</v>
      </c>
      <c r="L6" s="466">
        <v>90.4</v>
      </c>
      <c r="M6" s="466">
        <v>89.2</v>
      </c>
      <c r="N6" s="466">
        <v>90</v>
      </c>
      <c r="O6" s="466">
        <v>89</v>
      </c>
      <c r="P6" s="3271">
        <v>90.5</v>
      </c>
      <c r="Q6" s="142"/>
      <c r="R6" s="142"/>
      <c r="S6" s="142"/>
      <c r="T6" s="142"/>
      <c r="U6" s="142"/>
      <c r="V6" s="142"/>
      <c r="W6" s="142"/>
      <c r="X6" s="142"/>
    </row>
    <row r="7" spans="1:24" s="143" customFormat="1" ht="14.1" customHeight="1">
      <c r="A7" s="460"/>
      <c r="B7" s="467" t="s">
        <v>49</v>
      </c>
      <c r="C7" s="462">
        <v>103.3</v>
      </c>
      <c r="D7" s="462">
        <v>102</v>
      </c>
      <c r="E7" s="462">
        <v>101.4</v>
      </c>
      <c r="F7" s="462">
        <v>100.7</v>
      </c>
      <c r="G7" s="462">
        <v>99.9</v>
      </c>
      <c r="H7" s="462">
        <v>99.3</v>
      </c>
      <c r="I7" s="464">
        <v>98.6</v>
      </c>
      <c r="J7" s="465">
        <v>98</v>
      </c>
      <c r="K7" s="465">
        <v>94.3</v>
      </c>
      <c r="L7" s="465">
        <v>90.3</v>
      </c>
      <c r="M7" s="465">
        <v>89.1</v>
      </c>
      <c r="N7" s="465">
        <v>89.9</v>
      </c>
      <c r="O7" s="465">
        <v>88.9</v>
      </c>
      <c r="P7" s="3272">
        <v>90.4</v>
      </c>
      <c r="Q7" s="142"/>
      <c r="R7" s="142"/>
      <c r="S7" s="142"/>
      <c r="T7" s="142"/>
      <c r="U7" s="142"/>
      <c r="V7" s="142"/>
      <c r="W7" s="142"/>
      <c r="X7" s="142"/>
    </row>
    <row r="8" spans="1:24" s="143" customFormat="1" ht="14.1" customHeight="1">
      <c r="A8" s="460"/>
      <c r="B8" s="468" t="s">
        <v>174</v>
      </c>
      <c r="C8" s="462">
        <v>102</v>
      </c>
      <c r="D8" s="462">
        <v>101.7</v>
      </c>
      <c r="E8" s="462">
        <v>101.2</v>
      </c>
      <c r="F8" s="462">
        <v>101.4</v>
      </c>
      <c r="G8" s="462">
        <v>99.8</v>
      </c>
      <c r="H8" s="462">
        <v>100.2</v>
      </c>
      <c r="I8" s="464">
        <v>100.5</v>
      </c>
      <c r="J8" s="465">
        <v>103.9</v>
      </c>
      <c r="K8" s="465">
        <v>102.4</v>
      </c>
      <c r="L8" s="465">
        <v>101.1</v>
      </c>
      <c r="M8" s="465">
        <v>101.1</v>
      </c>
      <c r="N8" s="465">
        <v>100.2</v>
      </c>
      <c r="O8" s="465">
        <v>101</v>
      </c>
      <c r="P8" s="3272">
        <v>105.1</v>
      </c>
      <c r="Q8" s="142"/>
      <c r="R8" s="142"/>
      <c r="S8" s="142"/>
      <c r="T8" s="142"/>
      <c r="U8" s="142"/>
      <c r="V8" s="142"/>
      <c r="W8" s="142"/>
      <c r="X8" s="142"/>
    </row>
    <row r="9" spans="1:24" s="143" customFormat="1" ht="14.1" customHeight="1">
      <c r="A9" s="460"/>
      <c r="B9" s="468" t="s">
        <v>175</v>
      </c>
      <c r="C9" s="462">
        <v>97.2</v>
      </c>
      <c r="D9" s="462">
        <v>96.6</v>
      </c>
      <c r="E9" s="462">
        <v>99.2</v>
      </c>
      <c r="F9" s="462">
        <v>100</v>
      </c>
      <c r="G9" s="462">
        <v>99.9</v>
      </c>
      <c r="H9" s="462">
        <v>102.6</v>
      </c>
      <c r="I9" s="464">
        <v>103.8</v>
      </c>
      <c r="J9" s="465">
        <v>105</v>
      </c>
      <c r="K9" s="465">
        <v>104.2</v>
      </c>
      <c r="L9" s="465">
        <v>109.7</v>
      </c>
      <c r="M9" s="465">
        <v>119.4</v>
      </c>
      <c r="N9" s="465">
        <v>118.7</v>
      </c>
      <c r="O9" s="465">
        <v>118</v>
      </c>
      <c r="P9" s="3272">
        <v>120.9</v>
      </c>
      <c r="Q9" s="142"/>
      <c r="R9" s="142"/>
      <c r="S9" s="142"/>
      <c r="T9" s="142"/>
      <c r="U9" s="142"/>
      <c r="V9" s="142"/>
      <c r="W9" s="142"/>
      <c r="X9" s="142"/>
    </row>
    <row r="10" spans="1:24" s="143" customFormat="1" ht="14.1" customHeight="1">
      <c r="A10" s="460"/>
      <c r="B10" s="468" t="s">
        <v>176</v>
      </c>
      <c r="C10" s="462">
        <v>102.8</v>
      </c>
      <c r="D10" s="462">
        <v>101</v>
      </c>
      <c r="E10" s="462">
        <v>99.8</v>
      </c>
      <c r="F10" s="462">
        <v>99.9</v>
      </c>
      <c r="G10" s="462">
        <v>100.1</v>
      </c>
      <c r="H10" s="462">
        <v>101</v>
      </c>
      <c r="I10" s="464">
        <v>101.3</v>
      </c>
      <c r="J10" s="465">
        <v>101.7</v>
      </c>
      <c r="K10" s="465">
        <v>101.2</v>
      </c>
      <c r="L10" s="465">
        <v>99.3</v>
      </c>
      <c r="M10" s="465">
        <v>99.3</v>
      </c>
      <c r="N10" s="465">
        <v>99.4</v>
      </c>
      <c r="O10" s="465">
        <v>99.9</v>
      </c>
      <c r="P10" s="3272">
        <v>102.8</v>
      </c>
      <c r="Q10" s="142"/>
      <c r="R10" s="142"/>
      <c r="S10" s="142"/>
      <c r="T10" s="142"/>
      <c r="U10" s="142"/>
      <c r="V10" s="142"/>
      <c r="W10" s="142"/>
      <c r="X10" s="142"/>
    </row>
    <row r="11" spans="1:24" s="143" customFormat="1" ht="14.1" customHeight="1">
      <c r="A11" s="460"/>
      <c r="B11" s="468" t="s">
        <v>177</v>
      </c>
      <c r="C11" s="462">
        <v>103.3</v>
      </c>
      <c r="D11" s="462">
        <v>102</v>
      </c>
      <c r="E11" s="462">
        <v>101.3</v>
      </c>
      <c r="F11" s="462">
        <v>100.4</v>
      </c>
      <c r="G11" s="462">
        <v>100.2</v>
      </c>
      <c r="H11" s="462">
        <v>99.6</v>
      </c>
      <c r="I11" s="464">
        <v>99.2</v>
      </c>
      <c r="J11" s="465">
        <v>98.7</v>
      </c>
      <c r="K11" s="465">
        <v>96.9</v>
      </c>
      <c r="L11" s="465">
        <v>96.3</v>
      </c>
      <c r="M11" s="465">
        <v>96</v>
      </c>
      <c r="N11" s="465">
        <v>95.6</v>
      </c>
      <c r="O11" s="465">
        <v>95.3</v>
      </c>
      <c r="P11" s="3272">
        <v>95</v>
      </c>
      <c r="Q11" s="142"/>
      <c r="R11" s="142"/>
      <c r="S11" s="142"/>
      <c r="T11" s="142"/>
      <c r="U11" s="142"/>
      <c r="V11" s="142"/>
      <c r="W11" s="142"/>
      <c r="X11" s="142"/>
    </row>
    <row r="12" spans="1:24" s="143" customFormat="1" ht="14.1" customHeight="1">
      <c r="A12" s="460"/>
      <c r="B12" s="468" t="s">
        <v>178</v>
      </c>
      <c r="C12" s="462">
        <v>117.3</v>
      </c>
      <c r="D12" s="462">
        <v>112.1</v>
      </c>
      <c r="E12" s="462">
        <v>107.5</v>
      </c>
      <c r="F12" s="462">
        <v>102.5</v>
      </c>
      <c r="G12" s="462">
        <v>99.3</v>
      </c>
      <c r="H12" s="462">
        <v>96.6</v>
      </c>
      <c r="I12" s="464">
        <v>93.9</v>
      </c>
      <c r="J12" s="465">
        <v>91.6</v>
      </c>
      <c r="K12" s="465">
        <v>85.8</v>
      </c>
      <c r="L12" s="465">
        <v>77.400000000000006</v>
      </c>
      <c r="M12" s="465">
        <v>70.2</v>
      </c>
      <c r="N12" s="465">
        <v>64</v>
      </c>
      <c r="O12" s="465">
        <v>59.9</v>
      </c>
      <c r="P12" s="3272">
        <v>60.7</v>
      </c>
      <c r="Q12" s="142"/>
      <c r="R12" s="142"/>
      <c r="S12" s="142"/>
      <c r="T12" s="142"/>
      <c r="U12" s="142"/>
      <c r="V12" s="142"/>
      <c r="W12" s="142"/>
      <c r="X12" s="142"/>
    </row>
    <row r="13" spans="1:24" s="143" customFormat="1" ht="14.1" customHeight="1">
      <c r="A13" s="460"/>
      <c r="B13" s="468" t="s">
        <v>179</v>
      </c>
      <c r="C13" s="462">
        <v>103.1</v>
      </c>
      <c r="D13" s="462">
        <v>101.3</v>
      </c>
      <c r="E13" s="462">
        <v>101</v>
      </c>
      <c r="F13" s="462">
        <v>99.9</v>
      </c>
      <c r="G13" s="462">
        <v>100</v>
      </c>
      <c r="H13" s="462">
        <v>98.7</v>
      </c>
      <c r="I13" s="464">
        <v>98.9</v>
      </c>
      <c r="J13" s="465">
        <v>99.2</v>
      </c>
      <c r="K13" s="465">
        <v>99.8</v>
      </c>
      <c r="L13" s="465">
        <v>99.9</v>
      </c>
      <c r="M13" s="465">
        <v>99.5</v>
      </c>
      <c r="N13" s="465">
        <v>99.4</v>
      </c>
      <c r="O13" s="465">
        <v>99.2</v>
      </c>
      <c r="P13" s="3272">
        <v>100.4</v>
      </c>
      <c r="Q13" s="142"/>
      <c r="R13" s="142"/>
      <c r="S13" s="142"/>
      <c r="T13" s="142"/>
      <c r="U13" s="142"/>
      <c r="V13" s="142"/>
      <c r="W13" s="142"/>
      <c r="X13" s="142"/>
    </row>
    <row r="14" spans="1:24" s="143" customFormat="1" ht="14.1" customHeight="1">
      <c r="A14" s="460"/>
      <c r="B14" s="468" t="s">
        <v>180</v>
      </c>
      <c r="C14" s="462">
        <v>96.7</v>
      </c>
      <c r="D14" s="462">
        <v>96</v>
      </c>
      <c r="E14" s="462">
        <v>96.4</v>
      </c>
      <c r="F14" s="462">
        <v>98.1</v>
      </c>
      <c r="G14" s="462">
        <v>100.5</v>
      </c>
      <c r="H14" s="462">
        <v>101.8</v>
      </c>
      <c r="I14" s="464">
        <v>103.8</v>
      </c>
      <c r="J14" s="465">
        <v>104.9</v>
      </c>
      <c r="K14" s="465">
        <v>100.6</v>
      </c>
      <c r="L14" s="465">
        <v>102.3</v>
      </c>
      <c r="M14" s="465">
        <v>104.5</v>
      </c>
      <c r="N14" s="465">
        <v>104.5</v>
      </c>
      <c r="O14" s="465">
        <v>105.7</v>
      </c>
      <c r="P14" s="3272">
        <v>109.1</v>
      </c>
      <c r="Q14" s="142"/>
      <c r="R14" s="142"/>
      <c r="S14" s="142"/>
      <c r="T14" s="142"/>
      <c r="U14" s="142"/>
      <c r="V14" s="142"/>
      <c r="W14" s="142"/>
      <c r="X14" s="142"/>
    </row>
    <row r="15" spans="1:24" s="143" customFormat="1" ht="14.1" customHeight="1">
      <c r="A15" s="460"/>
      <c r="B15" s="468" t="s">
        <v>181</v>
      </c>
      <c r="C15" s="462">
        <v>105.4</v>
      </c>
      <c r="D15" s="462">
        <v>104.6</v>
      </c>
      <c r="E15" s="462">
        <v>104.2</v>
      </c>
      <c r="F15" s="462">
        <v>102.7</v>
      </c>
      <c r="G15" s="462">
        <v>98.8</v>
      </c>
      <c r="H15" s="462">
        <v>95.9</v>
      </c>
      <c r="I15" s="464">
        <v>93.7</v>
      </c>
      <c r="J15" s="465">
        <v>93.9</v>
      </c>
      <c r="K15" s="465">
        <v>93.1</v>
      </c>
      <c r="L15" s="465">
        <v>92.7</v>
      </c>
      <c r="M15" s="465">
        <v>92.4</v>
      </c>
      <c r="N15" s="465">
        <v>92</v>
      </c>
      <c r="O15" s="465">
        <v>91.6</v>
      </c>
      <c r="P15" s="3272">
        <v>92.3</v>
      </c>
      <c r="Q15" s="142"/>
      <c r="R15" s="142"/>
      <c r="S15" s="142"/>
      <c r="T15" s="142"/>
      <c r="U15" s="142"/>
      <c r="V15" s="142"/>
      <c r="W15" s="142"/>
      <c r="X15" s="142"/>
    </row>
    <row r="16" spans="1:24" s="143" customFormat="1" ht="14.1" customHeight="1">
      <c r="A16" s="460"/>
      <c r="B16" s="468" t="s">
        <v>182</v>
      </c>
      <c r="C16" s="462">
        <v>114.1</v>
      </c>
      <c r="D16" s="462">
        <v>109.8</v>
      </c>
      <c r="E16" s="462">
        <v>106.7</v>
      </c>
      <c r="F16" s="462">
        <v>103.4</v>
      </c>
      <c r="G16" s="462">
        <v>98.7</v>
      </c>
      <c r="H16" s="462">
        <v>94.1</v>
      </c>
      <c r="I16" s="464">
        <v>89.4</v>
      </c>
      <c r="J16" s="465">
        <v>82.6</v>
      </c>
      <c r="K16" s="465">
        <v>69.7</v>
      </c>
      <c r="L16" s="465">
        <v>54.7</v>
      </c>
      <c r="M16" s="465">
        <v>50.6</v>
      </c>
      <c r="N16" s="465">
        <v>55.7</v>
      </c>
      <c r="O16" s="465">
        <v>53.6</v>
      </c>
      <c r="P16" s="3272">
        <v>56</v>
      </c>
      <c r="Q16" s="142"/>
      <c r="R16" s="142"/>
      <c r="S16" s="142"/>
      <c r="T16" s="142"/>
      <c r="U16" s="142"/>
      <c r="V16" s="142"/>
      <c r="W16" s="142"/>
      <c r="X16" s="142"/>
    </row>
    <row r="17" spans="1:24" s="143" customFormat="1" ht="14.1" customHeight="1">
      <c r="A17" s="460"/>
      <c r="B17" s="468" t="s">
        <v>183</v>
      </c>
      <c r="C17" s="462">
        <v>103.9</v>
      </c>
      <c r="D17" s="462">
        <v>102</v>
      </c>
      <c r="E17" s="462">
        <v>100.9</v>
      </c>
      <c r="F17" s="462">
        <v>99.9</v>
      </c>
      <c r="G17" s="462">
        <v>99.9</v>
      </c>
      <c r="H17" s="462">
        <v>99.4</v>
      </c>
      <c r="I17" s="464">
        <v>99.6</v>
      </c>
      <c r="J17" s="465">
        <v>99.1</v>
      </c>
      <c r="K17" s="465">
        <v>96.3</v>
      </c>
      <c r="L17" s="465">
        <v>94.5</v>
      </c>
      <c r="M17" s="465">
        <v>93.9</v>
      </c>
      <c r="N17" s="465">
        <v>92.9</v>
      </c>
      <c r="O17" s="465">
        <v>92.6</v>
      </c>
      <c r="P17" s="3272">
        <v>94</v>
      </c>
      <c r="Q17" s="142"/>
      <c r="R17" s="142"/>
      <c r="S17" s="142"/>
      <c r="T17" s="142"/>
      <c r="U17" s="142"/>
      <c r="V17" s="142"/>
      <c r="W17" s="142"/>
      <c r="X17" s="142"/>
    </row>
    <row r="18" spans="1:24" s="143" customFormat="1" ht="14.1" customHeight="1">
      <c r="A18" s="460"/>
      <c r="B18" s="468" t="s">
        <v>184</v>
      </c>
      <c r="C18" s="462">
        <v>99.2</v>
      </c>
      <c r="D18" s="462">
        <v>98.9</v>
      </c>
      <c r="E18" s="462">
        <v>99.5</v>
      </c>
      <c r="F18" s="462">
        <v>100.1</v>
      </c>
      <c r="G18" s="462">
        <v>100.1</v>
      </c>
      <c r="H18" s="462">
        <v>100.7</v>
      </c>
      <c r="I18" s="464">
        <v>101.5</v>
      </c>
      <c r="J18" s="465">
        <v>102.6</v>
      </c>
      <c r="K18" s="465">
        <v>102.4</v>
      </c>
      <c r="L18" s="465">
        <v>102.4</v>
      </c>
      <c r="M18" s="465">
        <v>101.9</v>
      </c>
      <c r="N18" s="465">
        <v>102.2</v>
      </c>
      <c r="O18" s="465">
        <v>102.6</v>
      </c>
      <c r="P18" s="3272">
        <v>106.9</v>
      </c>
      <c r="Q18" s="142"/>
      <c r="R18" s="142"/>
      <c r="S18" s="142"/>
      <c r="T18" s="142"/>
      <c r="U18" s="142"/>
      <c r="V18" s="142"/>
      <c r="W18" s="142"/>
      <c r="X18" s="142"/>
    </row>
    <row r="19" spans="1:24" s="143" customFormat="1" ht="14.1" customHeight="1">
      <c r="A19" s="460"/>
      <c r="B19" s="468" t="s">
        <v>185</v>
      </c>
      <c r="C19" s="462">
        <v>99.8</v>
      </c>
      <c r="D19" s="462">
        <v>100.4</v>
      </c>
      <c r="E19" s="462">
        <v>100.5</v>
      </c>
      <c r="F19" s="462">
        <v>100</v>
      </c>
      <c r="G19" s="462">
        <v>100</v>
      </c>
      <c r="H19" s="462">
        <v>100.2</v>
      </c>
      <c r="I19" s="464">
        <v>99.1</v>
      </c>
      <c r="J19" s="465">
        <v>98.4</v>
      </c>
      <c r="K19" s="465">
        <v>96.9</v>
      </c>
      <c r="L19" s="465">
        <v>97</v>
      </c>
      <c r="M19" s="465">
        <v>97.1</v>
      </c>
      <c r="N19" s="465">
        <v>94.8</v>
      </c>
      <c r="O19" s="465">
        <v>94.8</v>
      </c>
      <c r="P19" s="3272">
        <v>96.5</v>
      </c>
      <c r="Q19" s="142"/>
      <c r="R19" s="142"/>
      <c r="S19" s="142"/>
      <c r="T19" s="142"/>
      <c r="U19" s="142"/>
      <c r="V19" s="142"/>
      <c r="W19" s="142"/>
      <c r="X19" s="142"/>
    </row>
    <row r="20" spans="1:24" s="143" customFormat="1" ht="14.1" customHeight="1">
      <c r="A20" s="469"/>
      <c r="B20" s="470" t="s">
        <v>60</v>
      </c>
      <c r="C20" s="471">
        <v>103.6</v>
      </c>
      <c r="D20" s="471">
        <v>101.2</v>
      </c>
      <c r="E20" s="471">
        <v>100.2</v>
      </c>
      <c r="F20" s="471">
        <v>99.6</v>
      </c>
      <c r="G20" s="471">
        <v>99.9</v>
      </c>
      <c r="H20" s="471">
        <v>100.6</v>
      </c>
      <c r="I20" s="472">
        <v>100.6</v>
      </c>
      <c r="J20" s="473">
        <v>100</v>
      </c>
      <c r="K20" s="473">
        <v>96.1</v>
      </c>
      <c r="L20" s="473">
        <v>95.3</v>
      </c>
      <c r="M20" s="473">
        <v>95</v>
      </c>
      <c r="N20" s="473">
        <v>94.1</v>
      </c>
      <c r="O20" s="473">
        <v>94</v>
      </c>
      <c r="P20" s="3273">
        <v>95.2</v>
      </c>
      <c r="Q20" s="142"/>
      <c r="R20" s="142"/>
      <c r="S20" s="142"/>
      <c r="T20" s="142"/>
      <c r="U20" s="142"/>
      <c r="V20" s="142"/>
      <c r="W20" s="142"/>
      <c r="X20" s="142"/>
    </row>
    <row r="21" spans="1:24" s="143" customFormat="1" ht="14.1" customHeight="1">
      <c r="A21" s="460"/>
      <c r="B21" s="461" t="s">
        <v>61</v>
      </c>
      <c r="C21" s="462">
        <v>103.6</v>
      </c>
      <c r="D21" s="462">
        <v>101.8</v>
      </c>
      <c r="E21" s="462">
        <v>100.5</v>
      </c>
      <c r="F21" s="462">
        <v>100</v>
      </c>
      <c r="G21" s="462">
        <v>100.1</v>
      </c>
      <c r="H21" s="462">
        <v>99.2</v>
      </c>
      <c r="I21" s="464">
        <v>99.4</v>
      </c>
      <c r="J21" s="465">
        <v>99.5</v>
      </c>
      <c r="K21" s="465">
        <v>98.3</v>
      </c>
      <c r="L21" s="465">
        <v>97.8</v>
      </c>
      <c r="M21" s="465">
        <v>97.8</v>
      </c>
      <c r="N21" s="465">
        <v>97.2</v>
      </c>
      <c r="O21" s="465">
        <v>97.1</v>
      </c>
      <c r="P21" s="3272">
        <v>99.1</v>
      </c>
      <c r="Q21" s="142"/>
      <c r="R21" s="142"/>
      <c r="S21" s="142"/>
      <c r="T21" s="142"/>
      <c r="U21" s="142"/>
      <c r="V21" s="142"/>
      <c r="W21" s="142"/>
      <c r="X21" s="142"/>
    </row>
    <row r="22" spans="1:24" s="143" customFormat="1" ht="14.1" customHeight="1">
      <c r="A22" s="460"/>
      <c r="B22" s="467" t="s">
        <v>62</v>
      </c>
      <c r="C22" s="462">
        <v>103.6</v>
      </c>
      <c r="D22" s="462">
        <v>101.8</v>
      </c>
      <c r="E22" s="462">
        <v>100.5</v>
      </c>
      <c r="F22" s="462">
        <v>100</v>
      </c>
      <c r="G22" s="462">
        <v>100.1</v>
      </c>
      <c r="H22" s="462">
        <v>99.2</v>
      </c>
      <c r="I22" s="464">
        <v>99.4</v>
      </c>
      <c r="J22" s="465">
        <v>99.5</v>
      </c>
      <c r="K22" s="465">
        <v>98.3</v>
      </c>
      <c r="L22" s="465">
        <v>97.8</v>
      </c>
      <c r="M22" s="465">
        <v>97.8</v>
      </c>
      <c r="N22" s="465">
        <v>97.2</v>
      </c>
      <c r="O22" s="465">
        <v>97.1</v>
      </c>
      <c r="P22" s="3272">
        <v>99.1</v>
      </c>
      <c r="Q22" s="142"/>
      <c r="R22" s="142"/>
      <c r="S22" s="142"/>
      <c r="T22" s="142"/>
      <c r="U22" s="142"/>
      <c r="V22" s="142"/>
      <c r="W22" s="142"/>
      <c r="X22" s="142"/>
    </row>
    <row r="23" spans="1:24" s="143" customFormat="1" ht="14.1" customHeight="1">
      <c r="A23" s="460"/>
      <c r="B23" s="467" t="s">
        <v>63</v>
      </c>
      <c r="C23" s="462">
        <v>103.6</v>
      </c>
      <c r="D23" s="462">
        <v>101.8</v>
      </c>
      <c r="E23" s="462">
        <v>100.5</v>
      </c>
      <c r="F23" s="462">
        <v>100</v>
      </c>
      <c r="G23" s="462">
        <v>100.1</v>
      </c>
      <c r="H23" s="462">
        <v>99.2</v>
      </c>
      <c r="I23" s="464">
        <v>99.4</v>
      </c>
      <c r="J23" s="465">
        <v>99.5</v>
      </c>
      <c r="K23" s="465">
        <v>98.3</v>
      </c>
      <c r="L23" s="465">
        <v>97.8</v>
      </c>
      <c r="M23" s="465">
        <v>97.8</v>
      </c>
      <c r="N23" s="465">
        <v>97.2</v>
      </c>
      <c r="O23" s="465">
        <v>97.1</v>
      </c>
      <c r="P23" s="3272">
        <v>99.1</v>
      </c>
      <c r="Q23" s="142"/>
      <c r="R23" s="142"/>
      <c r="S23" s="142"/>
      <c r="T23" s="142"/>
      <c r="U23" s="142"/>
      <c r="V23" s="142"/>
      <c r="W23" s="142"/>
      <c r="X23" s="142"/>
    </row>
    <row r="24" spans="1:24" s="143" customFormat="1" ht="14.1" customHeight="1">
      <c r="A24" s="460"/>
      <c r="B24" s="467" t="s">
        <v>64</v>
      </c>
      <c r="C24" s="462">
        <v>103.6</v>
      </c>
      <c r="D24" s="462">
        <v>101.8</v>
      </c>
      <c r="E24" s="462">
        <v>100.5</v>
      </c>
      <c r="F24" s="462">
        <v>100</v>
      </c>
      <c r="G24" s="462">
        <v>100.1</v>
      </c>
      <c r="H24" s="462">
        <v>99.2</v>
      </c>
      <c r="I24" s="464">
        <v>99.4</v>
      </c>
      <c r="J24" s="465">
        <v>99.5</v>
      </c>
      <c r="K24" s="465">
        <v>98.3</v>
      </c>
      <c r="L24" s="465">
        <v>97.8</v>
      </c>
      <c r="M24" s="465">
        <v>97.8</v>
      </c>
      <c r="N24" s="465">
        <v>97.2</v>
      </c>
      <c r="O24" s="465">
        <v>97.1</v>
      </c>
      <c r="P24" s="3272">
        <v>99.1</v>
      </c>
      <c r="Q24" s="142"/>
      <c r="R24" s="142"/>
      <c r="S24" s="142"/>
      <c r="T24" s="142"/>
      <c r="U24" s="142"/>
      <c r="V24" s="142"/>
      <c r="W24" s="142"/>
      <c r="X24" s="142"/>
    </row>
    <row r="25" spans="1:24" s="143" customFormat="1" ht="14.1" customHeight="1">
      <c r="A25" s="460"/>
      <c r="B25" s="467" t="s">
        <v>65</v>
      </c>
      <c r="C25" s="462">
        <v>103.6</v>
      </c>
      <c r="D25" s="462">
        <v>101.8</v>
      </c>
      <c r="E25" s="462">
        <v>100.5</v>
      </c>
      <c r="F25" s="462">
        <v>100</v>
      </c>
      <c r="G25" s="462">
        <v>100.1</v>
      </c>
      <c r="H25" s="462">
        <v>99.2</v>
      </c>
      <c r="I25" s="464">
        <v>99.4</v>
      </c>
      <c r="J25" s="465">
        <v>99.5</v>
      </c>
      <c r="K25" s="465">
        <v>98.3</v>
      </c>
      <c r="L25" s="465">
        <v>97.8</v>
      </c>
      <c r="M25" s="465">
        <v>97.8</v>
      </c>
      <c r="N25" s="465">
        <v>97.2</v>
      </c>
      <c r="O25" s="465">
        <v>97.1</v>
      </c>
      <c r="P25" s="3272">
        <v>99.1</v>
      </c>
      <c r="Q25" s="142"/>
      <c r="R25" s="142"/>
      <c r="S25" s="142"/>
      <c r="T25" s="142"/>
      <c r="U25" s="142"/>
      <c r="V25" s="142"/>
      <c r="W25" s="142"/>
      <c r="X25" s="142"/>
    </row>
    <row r="26" spans="1:24" s="143" customFormat="1" ht="14.1" customHeight="1">
      <c r="A26" s="460"/>
      <c r="B26" s="467" t="s">
        <v>66</v>
      </c>
      <c r="C26" s="462"/>
      <c r="D26" s="462"/>
      <c r="E26" s="462"/>
      <c r="F26" s="462"/>
      <c r="G26" s="462"/>
      <c r="H26" s="462"/>
      <c r="I26" s="464"/>
      <c r="J26" s="465"/>
      <c r="K26" s="465"/>
      <c r="L26" s="465"/>
      <c r="M26" s="465"/>
      <c r="N26" s="465"/>
      <c r="O26" s="465"/>
      <c r="P26" s="3272"/>
      <c r="Q26" s="142"/>
      <c r="R26" s="142"/>
      <c r="S26" s="142"/>
      <c r="T26" s="142"/>
      <c r="U26" s="142"/>
      <c r="V26" s="142"/>
      <c r="W26" s="142"/>
      <c r="X26" s="142"/>
    </row>
    <row r="27" spans="1:24" s="143" customFormat="1" ht="14.1" customHeight="1">
      <c r="A27" s="460"/>
      <c r="B27" s="467" t="s">
        <v>67</v>
      </c>
      <c r="C27" s="462">
        <v>103.4</v>
      </c>
      <c r="D27" s="462">
        <v>102</v>
      </c>
      <c r="E27" s="462">
        <v>101.2</v>
      </c>
      <c r="F27" s="462">
        <v>100.5</v>
      </c>
      <c r="G27" s="462">
        <v>99.9</v>
      </c>
      <c r="H27" s="462">
        <v>99.2</v>
      </c>
      <c r="I27" s="464">
        <v>98.7</v>
      </c>
      <c r="J27" s="465">
        <v>98.2</v>
      </c>
      <c r="K27" s="465">
        <v>95</v>
      </c>
      <c r="L27" s="465">
        <v>91.8</v>
      </c>
      <c r="M27" s="465">
        <v>90.7</v>
      </c>
      <c r="N27" s="465">
        <v>91.3</v>
      </c>
      <c r="O27" s="465">
        <v>90.4</v>
      </c>
      <c r="P27" s="3272">
        <v>92</v>
      </c>
      <c r="Q27" s="142"/>
      <c r="R27" s="142"/>
      <c r="S27" s="142"/>
      <c r="T27" s="142"/>
      <c r="U27" s="142"/>
      <c r="V27" s="142"/>
      <c r="W27" s="142"/>
      <c r="X27" s="142"/>
    </row>
    <row r="28" spans="1:24" s="143" customFormat="1" ht="14.1" customHeight="1">
      <c r="A28" s="469"/>
      <c r="B28" s="470" t="s">
        <v>68</v>
      </c>
      <c r="C28" s="471">
        <v>103.2</v>
      </c>
      <c r="D28" s="471">
        <v>101.6</v>
      </c>
      <c r="E28" s="471">
        <v>100.1</v>
      </c>
      <c r="F28" s="471">
        <v>100</v>
      </c>
      <c r="G28" s="471">
        <v>100.1</v>
      </c>
      <c r="H28" s="471">
        <v>99.6</v>
      </c>
      <c r="I28" s="472">
        <v>99.9</v>
      </c>
      <c r="J28" s="473">
        <v>100.2</v>
      </c>
      <c r="K28" s="473">
        <v>97.6</v>
      </c>
      <c r="L28" s="473">
        <v>96.6</v>
      </c>
      <c r="M28" s="473">
        <v>96.5</v>
      </c>
      <c r="N28" s="473">
        <v>95.4</v>
      </c>
      <c r="O28" s="473">
        <v>95.3</v>
      </c>
      <c r="P28" s="3273">
        <v>97.9</v>
      </c>
      <c r="Q28" s="142"/>
      <c r="R28" s="142"/>
      <c r="S28" s="142"/>
      <c r="T28" s="142"/>
      <c r="U28" s="142"/>
      <c r="V28" s="142"/>
      <c r="W28" s="142"/>
      <c r="X28" s="142"/>
    </row>
    <row r="29" spans="1:24" s="143" customFormat="1" ht="14.1" customHeight="1">
      <c r="A29" s="460"/>
      <c r="B29" s="468" t="s">
        <v>170</v>
      </c>
      <c r="C29" s="462">
        <v>103.4</v>
      </c>
      <c r="D29" s="462">
        <v>101.4</v>
      </c>
      <c r="E29" s="462">
        <v>100.4</v>
      </c>
      <c r="F29" s="462">
        <v>100</v>
      </c>
      <c r="G29" s="462">
        <v>100.2</v>
      </c>
      <c r="H29" s="462">
        <v>100.6</v>
      </c>
      <c r="I29" s="464">
        <v>101.1</v>
      </c>
      <c r="J29" s="465">
        <v>101.6</v>
      </c>
      <c r="K29" s="465">
        <v>98</v>
      </c>
      <c r="L29" s="465">
        <v>96.6</v>
      </c>
      <c r="M29" s="465">
        <v>96.1</v>
      </c>
      <c r="N29" s="465">
        <v>96.4</v>
      </c>
      <c r="O29" s="465">
        <v>97.4</v>
      </c>
      <c r="P29" s="3272">
        <v>99.7</v>
      </c>
      <c r="Q29" s="142"/>
      <c r="R29" s="142"/>
      <c r="S29" s="142"/>
      <c r="T29" s="142"/>
      <c r="U29" s="142"/>
      <c r="V29" s="142"/>
      <c r="W29" s="142"/>
      <c r="X29" s="142"/>
    </row>
    <row r="30" spans="1:24" s="143" customFormat="1" ht="14.1" customHeight="1">
      <c r="A30" s="460"/>
      <c r="B30" s="467" t="s">
        <v>70</v>
      </c>
      <c r="C30" s="462">
        <v>103.4</v>
      </c>
      <c r="D30" s="462">
        <v>101.4</v>
      </c>
      <c r="E30" s="462">
        <v>100.4</v>
      </c>
      <c r="F30" s="462">
        <v>100</v>
      </c>
      <c r="G30" s="462">
        <v>100.1</v>
      </c>
      <c r="H30" s="462">
        <v>100.5</v>
      </c>
      <c r="I30" s="464">
        <v>100.9</v>
      </c>
      <c r="J30" s="465">
        <v>101.6</v>
      </c>
      <c r="K30" s="465">
        <v>98.1</v>
      </c>
      <c r="L30" s="465">
        <v>96.6</v>
      </c>
      <c r="M30" s="465">
        <v>96</v>
      </c>
      <c r="N30" s="465">
        <v>96.4</v>
      </c>
      <c r="O30" s="465">
        <v>97.4</v>
      </c>
      <c r="P30" s="3272">
        <v>99.6</v>
      </c>
      <c r="Q30" s="142"/>
      <c r="R30" s="142"/>
      <c r="S30" s="142"/>
      <c r="T30" s="142"/>
      <c r="U30" s="142"/>
      <c r="V30" s="142"/>
      <c r="W30" s="142"/>
      <c r="X30" s="142"/>
    </row>
    <row r="31" spans="1:24" s="143" customFormat="1" ht="14.1" customHeight="1">
      <c r="A31" s="460"/>
      <c r="B31" s="467" t="s">
        <v>71</v>
      </c>
      <c r="C31" s="462">
        <v>104.7</v>
      </c>
      <c r="D31" s="462">
        <v>102.4</v>
      </c>
      <c r="E31" s="462">
        <v>100.9</v>
      </c>
      <c r="F31" s="462">
        <v>100.2</v>
      </c>
      <c r="G31" s="462">
        <v>100.1</v>
      </c>
      <c r="H31" s="462">
        <v>100.3</v>
      </c>
      <c r="I31" s="464">
        <v>100.4</v>
      </c>
      <c r="J31" s="465">
        <v>100.8</v>
      </c>
      <c r="K31" s="465">
        <v>97.4</v>
      </c>
      <c r="L31" s="465">
        <v>95.3</v>
      </c>
      <c r="M31" s="465">
        <v>94.8</v>
      </c>
      <c r="N31" s="465">
        <v>95.2</v>
      </c>
      <c r="O31" s="465">
        <v>95.9</v>
      </c>
      <c r="P31" s="3272">
        <v>98</v>
      </c>
      <c r="Q31" s="142"/>
      <c r="R31" s="142"/>
      <c r="S31" s="142"/>
      <c r="T31" s="142"/>
      <c r="U31" s="142"/>
      <c r="V31" s="142"/>
      <c r="W31" s="142"/>
      <c r="X31" s="142"/>
    </row>
    <row r="32" spans="1:24" s="143" customFormat="1" ht="14.1" customHeight="1">
      <c r="A32" s="460"/>
      <c r="B32" s="467" t="s">
        <v>72</v>
      </c>
      <c r="C32" s="462">
        <v>99.5</v>
      </c>
      <c r="D32" s="462">
        <v>98.5</v>
      </c>
      <c r="E32" s="462">
        <v>98.9</v>
      </c>
      <c r="F32" s="462">
        <v>99.5</v>
      </c>
      <c r="G32" s="462">
        <v>100.3</v>
      </c>
      <c r="H32" s="462">
        <v>102.3</v>
      </c>
      <c r="I32" s="464">
        <v>104.2</v>
      </c>
      <c r="J32" s="465">
        <v>106.4</v>
      </c>
      <c r="K32" s="465">
        <v>103</v>
      </c>
      <c r="L32" s="465">
        <v>103.1</v>
      </c>
      <c r="M32" s="465">
        <v>103.7</v>
      </c>
      <c r="N32" s="465">
        <v>102.9</v>
      </c>
      <c r="O32" s="465">
        <v>105.7</v>
      </c>
      <c r="P32" s="3272">
        <v>109.3</v>
      </c>
      <c r="Q32" s="142"/>
      <c r="R32" s="142"/>
      <c r="S32" s="142"/>
      <c r="T32" s="142"/>
      <c r="U32" s="142"/>
      <c r="V32" s="142"/>
      <c r="W32" s="142"/>
      <c r="X32" s="142"/>
    </row>
    <row r="33" spans="1:24" s="143" customFormat="1" ht="14.1" customHeight="1">
      <c r="A33" s="460"/>
      <c r="B33" s="467" t="s">
        <v>73</v>
      </c>
      <c r="C33" s="462">
        <v>106.3</v>
      </c>
      <c r="D33" s="462">
        <v>103.6</v>
      </c>
      <c r="E33" s="462">
        <v>101.5</v>
      </c>
      <c r="F33" s="462">
        <v>100.4</v>
      </c>
      <c r="G33" s="462">
        <v>100</v>
      </c>
      <c r="H33" s="462">
        <v>99.8</v>
      </c>
      <c r="I33" s="464">
        <v>99.6</v>
      </c>
      <c r="J33" s="465">
        <v>99.6</v>
      </c>
      <c r="K33" s="465">
        <v>96.4</v>
      </c>
      <c r="L33" s="465">
        <v>94</v>
      </c>
      <c r="M33" s="465">
        <v>93.3</v>
      </c>
      <c r="N33" s="465">
        <v>93.9</v>
      </c>
      <c r="O33" s="465">
        <v>94.1</v>
      </c>
      <c r="P33" s="3272">
        <v>96.1</v>
      </c>
      <c r="Q33" s="142"/>
      <c r="R33" s="142"/>
      <c r="S33" s="142"/>
      <c r="T33" s="142"/>
      <c r="U33" s="142"/>
      <c r="V33" s="142"/>
      <c r="W33" s="142"/>
      <c r="X33" s="142"/>
    </row>
    <row r="34" spans="1:24" s="143" customFormat="1" ht="14.1" customHeight="1">
      <c r="A34" s="460"/>
      <c r="B34" s="467" t="s">
        <v>74</v>
      </c>
      <c r="C34" s="462">
        <v>100</v>
      </c>
      <c r="D34" s="462">
        <v>98.4</v>
      </c>
      <c r="E34" s="462">
        <v>98.5</v>
      </c>
      <c r="F34" s="462">
        <v>99.1</v>
      </c>
      <c r="G34" s="462">
        <v>100.5</v>
      </c>
      <c r="H34" s="462">
        <v>101.9</v>
      </c>
      <c r="I34" s="464">
        <v>103.8</v>
      </c>
      <c r="J34" s="465">
        <v>106.7</v>
      </c>
      <c r="K34" s="465">
        <v>103</v>
      </c>
      <c r="L34" s="465">
        <v>102.9</v>
      </c>
      <c r="M34" s="465">
        <v>103.8</v>
      </c>
      <c r="N34" s="465">
        <v>103.3</v>
      </c>
      <c r="O34" s="465">
        <v>105.3</v>
      </c>
      <c r="P34" s="3272">
        <v>108.6</v>
      </c>
      <c r="Q34" s="142"/>
      <c r="R34" s="142"/>
      <c r="S34" s="142"/>
      <c r="T34" s="142"/>
      <c r="U34" s="142"/>
      <c r="V34" s="142"/>
      <c r="W34" s="142"/>
      <c r="X34" s="142"/>
    </row>
    <row r="35" spans="1:24" s="143" customFormat="1" ht="14.1" customHeight="1">
      <c r="A35" s="460"/>
      <c r="B35" s="467" t="s">
        <v>72</v>
      </c>
      <c r="C35" s="462">
        <v>98.9</v>
      </c>
      <c r="D35" s="462">
        <v>98</v>
      </c>
      <c r="E35" s="462">
        <v>98.5</v>
      </c>
      <c r="F35" s="462">
        <v>99.3</v>
      </c>
      <c r="G35" s="462">
        <v>100.3</v>
      </c>
      <c r="H35" s="462">
        <v>102.2</v>
      </c>
      <c r="I35" s="464">
        <v>104.1</v>
      </c>
      <c r="J35" s="465">
        <v>106.8</v>
      </c>
      <c r="K35" s="465">
        <v>103.2</v>
      </c>
      <c r="L35" s="465">
        <v>103.3</v>
      </c>
      <c r="M35" s="465">
        <v>104</v>
      </c>
      <c r="N35" s="465">
        <v>103.1</v>
      </c>
      <c r="O35" s="465">
        <v>105.4</v>
      </c>
      <c r="P35" s="3272">
        <v>108.6</v>
      </c>
      <c r="Q35" s="142"/>
      <c r="R35" s="142"/>
      <c r="S35" s="142"/>
      <c r="T35" s="142"/>
      <c r="U35" s="142"/>
      <c r="V35" s="142"/>
      <c r="W35" s="142"/>
      <c r="X35" s="142"/>
    </row>
    <row r="36" spans="1:24" s="143" customFormat="1" ht="14.1" customHeight="1">
      <c r="A36" s="460"/>
      <c r="B36" s="467" t="s">
        <v>73</v>
      </c>
      <c r="C36" s="462">
        <v>99.9</v>
      </c>
      <c r="D36" s="462">
        <v>98.4</v>
      </c>
      <c r="E36" s="462">
        <v>98.6</v>
      </c>
      <c r="F36" s="462">
        <v>99.2</v>
      </c>
      <c r="G36" s="462">
        <v>100.4</v>
      </c>
      <c r="H36" s="462">
        <v>101.5</v>
      </c>
      <c r="I36" s="464">
        <v>102.9</v>
      </c>
      <c r="J36" s="465">
        <v>105.5</v>
      </c>
      <c r="K36" s="465">
        <v>101.9</v>
      </c>
      <c r="L36" s="465">
        <v>101.2</v>
      </c>
      <c r="M36" s="465">
        <v>101.7</v>
      </c>
      <c r="N36" s="465">
        <v>101.6</v>
      </c>
      <c r="O36" s="465">
        <v>103.1</v>
      </c>
      <c r="P36" s="3272">
        <v>105.5</v>
      </c>
      <c r="Q36" s="142"/>
      <c r="R36" s="142"/>
      <c r="S36" s="142"/>
      <c r="T36" s="142"/>
      <c r="U36" s="142"/>
      <c r="V36" s="142"/>
      <c r="W36" s="142"/>
      <c r="X36" s="142"/>
    </row>
    <row r="37" spans="1:24" s="143" customFormat="1" ht="14.1" customHeight="1">
      <c r="A37" s="460"/>
      <c r="B37" s="467" t="s">
        <v>75</v>
      </c>
      <c r="C37" s="462">
        <v>100.2</v>
      </c>
      <c r="D37" s="462">
        <v>98.5</v>
      </c>
      <c r="E37" s="462">
        <v>98.5</v>
      </c>
      <c r="F37" s="462">
        <v>99.1</v>
      </c>
      <c r="G37" s="462">
        <v>100.5</v>
      </c>
      <c r="H37" s="462">
        <v>102</v>
      </c>
      <c r="I37" s="464">
        <v>104.1</v>
      </c>
      <c r="J37" s="465">
        <v>107.2</v>
      </c>
      <c r="K37" s="465">
        <v>103.6</v>
      </c>
      <c r="L37" s="465">
        <v>103.5</v>
      </c>
      <c r="M37" s="465">
        <v>104.4</v>
      </c>
      <c r="N37" s="465">
        <v>104.1</v>
      </c>
      <c r="O37" s="465">
        <v>106.1</v>
      </c>
      <c r="P37" s="3272">
        <v>109.8</v>
      </c>
      <c r="Q37" s="142"/>
      <c r="R37" s="142"/>
      <c r="S37" s="142"/>
      <c r="T37" s="142"/>
      <c r="U37" s="142"/>
      <c r="V37" s="142"/>
      <c r="W37" s="142"/>
      <c r="X37" s="142"/>
    </row>
    <row r="38" spans="1:24" s="143" customFormat="1" ht="14.1" customHeight="1">
      <c r="A38" s="460"/>
      <c r="B38" s="467" t="s">
        <v>76</v>
      </c>
      <c r="C38" s="462">
        <v>98.8</v>
      </c>
      <c r="D38" s="462">
        <v>100.4</v>
      </c>
      <c r="E38" s="462">
        <v>98.5</v>
      </c>
      <c r="F38" s="462">
        <v>98.8</v>
      </c>
      <c r="G38" s="462">
        <v>100.6</v>
      </c>
      <c r="H38" s="462">
        <v>103.6</v>
      </c>
      <c r="I38" s="464">
        <v>104.2</v>
      </c>
      <c r="J38" s="465">
        <v>101.6</v>
      </c>
      <c r="K38" s="465">
        <v>99.3</v>
      </c>
      <c r="L38" s="465">
        <v>99.3</v>
      </c>
      <c r="M38" s="465">
        <v>99.2</v>
      </c>
      <c r="N38" s="465">
        <v>98</v>
      </c>
      <c r="O38" s="465">
        <v>117.2</v>
      </c>
      <c r="P38" s="3272">
        <v>103.7</v>
      </c>
      <c r="Q38" s="142"/>
      <c r="R38" s="142"/>
      <c r="S38" s="142"/>
      <c r="T38" s="142"/>
      <c r="U38" s="142"/>
      <c r="V38" s="142"/>
      <c r="W38" s="142"/>
      <c r="X38" s="142"/>
    </row>
    <row r="39" spans="1:24" s="143" customFormat="1" ht="14.1" customHeight="1">
      <c r="A39" s="460"/>
      <c r="B39" s="467" t="s">
        <v>77</v>
      </c>
      <c r="C39" s="462">
        <v>98.2</v>
      </c>
      <c r="D39" s="462">
        <v>100.4</v>
      </c>
      <c r="E39" s="462">
        <v>98.7</v>
      </c>
      <c r="F39" s="462">
        <v>98.6</v>
      </c>
      <c r="G39" s="462">
        <v>100.6</v>
      </c>
      <c r="H39" s="462">
        <v>103.6</v>
      </c>
      <c r="I39" s="464">
        <v>104.2</v>
      </c>
      <c r="J39" s="465">
        <v>101.7</v>
      </c>
      <c r="K39" s="465">
        <v>99.3</v>
      </c>
      <c r="L39" s="465">
        <v>99.2</v>
      </c>
      <c r="M39" s="465">
        <v>99.3</v>
      </c>
      <c r="N39" s="465">
        <v>99</v>
      </c>
      <c r="O39" s="465">
        <v>102.6</v>
      </c>
      <c r="P39" s="3272">
        <v>103.7</v>
      </c>
      <c r="Q39" s="142"/>
      <c r="R39" s="142"/>
      <c r="S39" s="142"/>
      <c r="T39" s="142"/>
      <c r="U39" s="142"/>
      <c r="V39" s="142"/>
      <c r="W39" s="142"/>
      <c r="X39" s="142"/>
    </row>
    <row r="40" spans="1:24" s="143" customFormat="1" ht="14.1" customHeight="1">
      <c r="A40" s="469"/>
      <c r="B40" s="470" t="s">
        <v>78</v>
      </c>
      <c r="C40" s="471">
        <v>77.900000000000006</v>
      </c>
      <c r="D40" s="471">
        <v>81.8</v>
      </c>
      <c r="E40" s="471">
        <v>71.099999999999994</v>
      </c>
      <c r="F40" s="471">
        <v>84.7</v>
      </c>
      <c r="G40" s="471">
        <v>106.4</v>
      </c>
      <c r="H40" s="471">
        <v>104.5</v>
      </c>
      <c r="I40" s="472">
        <v>136.19999999999999</v>
      </c>
      <c r="J40" s="473">
        <v>79.3</v>
      </c>
      <c r="K40" s="473">
        <v>106.1</v>
      </c>
      <c r="L40" s="473">
        <v>124.6</v>
      </c>
      <c r="M40" s="473">
        <v>140.19999999999999</v>
      </c>
      <c r="N40" s="473">
        <v>146.30000000000001</v>
      </c>
      <c r="O40" s="473">
        <v>150.19999999999999</v>
      </c>
      <c r="P40" s="3273">
        <v>102.7</v>
      </c>
      <c r="Q40" s="142"/>
      <c r="R40" s="142"/>
      <c r="S40" s="142"/>
      <c r="T40" s="142"/>
      <c r="U40" s="142"/>
      <c r="V40" s="142"/>
      <c r="W40" s="142"/>
      <c r="X40" s="142"/>
    </row>
    <row r="41" spans="1:24" s="143" customFormat="1" ht="14.1" customHeight="1">
      <c r="A41" s="460"/>
      <c r="B41" s="461" t="s">
        <v>171</v>
      </c>
      <c r="C41" s="635" t="s">
        <v>242</v>
      </c>
      <c r="D41" s="635" t="s">
        <v>242</v>
      </c>
      <c r="E41" s="635" t="s">
        <v>242</v>
      </c>
      <c r="F41" s="635" t="s">
        <v>242</v>
      </c>
      <c r="G41" s="635" t="s">
        <v>242</v>
      </c>
      <c r="H41" s="635" t="s">
        <v>242</v>
      </c>
      <c r="I41" s="636" t="s">
        <v>242</v>
      </c>
      <c r="J41" s="637" t="s">
        <v>242</v>
      </c>
      <c r="K41" s="637" t="s">
        <v>242</v>
      </c>
      <c r="L41" s="637" t="s">
        <v>242</v>
      </c>
      <c r="M41" s="637" t="s">
        <v>242</v>
      </c>
      <c r="N41" s="637" t="s">
        <v>242</v>
      </c>
      <c r="O41" s="637" t="s">
        <v>242</v>
      </c>
      <c r="P41" s="3274" t="s">
        <v>242</v>
      </c>
      <c r="Q41" s="142"/>
      <c r="R41" s="142"/>
      <c r="S41" s="142"/>
      <c r="T41" s="142"/>
      <c r="U41" s="142"/>
      <c r="V41" s="142"/>
      <c r="W41" s="142"/>
      <c r="X41" s="142"/>
    </row>
    <row r="42" spans="1:24" s="143" customFormat="1" ht="14.1" customHeight="1">
      <c r="A42" s="460"/>
      <c r="B42" s="475" t="s">
        <v>151</v>
      </c>
      <c r="C42" s="474">
        <v>99.5</v>
      </c>
      <c r="D42" s="474">
        <v>97.9</v>
      </c>
      <c r="E42" s="474">
        <v>97.5</v>
      </c>
      <c r="F42" s="474">
        <v>99</v>
      </c>
      <c r="G42" s="474">
        <v>100.3</v>
      </c>
      <c r="H42" s="474">
        <v>101.7</v>
      </c>
      <c r="I42" s="464">
        <v>103.4</v>
      </c>
      <c r="J42" s="465">
        <v>106.2</v>
      </c>
      <c r="K42" s="465">
        <v>101.4</v>
      </c>
      <c r="L42" s="465">
        <v>101</v>
      </c>
      <c r="M42" s="465">
        <v>101.1</v>
      </c>
      <c r="N42" s="465">
        <v>100.5</v>
      </c>
      <c r="O42" s="465">
        <v>101.6</v>
      </c>
      <c r="P42" s="3272">
        <v>103.9</v>
      </c>
      <c r="Q42" s="142"/>
      <c r="R42" s="142" t="s">
        <v>33</v>
      </c>
      <c r="S42" s="142"/>
      <c r="T42" s="142"/>
      <c r="U42" s="142"/>
      <c r="V42" s="142"/>
      <c r="W42" s="142"/>
      <c r="X42" s="142"/>
    </row>
    <row r="43" spans="1:24" s="143" customFormat="1" ht="14.1" customHeight="1">
      <c r="A43" s="460"/>
      <c r="B43" s="475" t="s">
        <v>152</v>
      </c>
      <c r="C43" s="474">
        <v>98.2</v>
      </c>
      <c r="D43" s="474">
        <v>96.6</v>
      </c>
      <c r="E43" s="474">
        <v>96.1</v>
      </c>
      <c r="F43" s="474">
        <v>98.3</v>
      </c>
      <c r="G43" s="474">
        <v>100.7</v>
      </c>
      <c r="H43" s="474">
        <v>103.4</v>
      </c>
      <c r="I43" s="464">
        <v>105.5</v>
      </c>
      <c r="J43" s="465">
        <v>106.6</v>
      </c>
      <c r="K43" s="465">
        <v>100.5</v>
      </c>
      <c r="L43" s="465">
        <v>100.3</v>
      </c>
      <c r="M43" s="465">
        <v>102</v>
      </c>
      <c r="N43" s="465">
        <v>101</v>
      </c>
      <c r="O43" s="465">
        <v>103.8</v>
      </c>
      <c r="P43" s="3272">
        <v>107</v>
      </c>
      <c r="Q43" s="142"/>
      <c r="R43" s="142"/>
      <c r="S43" s="142"/>
      <c r="T43" s="142"/>
      <c r="U43" s="142"/>
      <c r="V43" s="142"/>
      <c r="W43" s="142"/>
      <c r="X43" s="142"/>
    </row>
    <row r="44" spans="1:24" s="143" customFormat="1" ht="14.1" customHeight="1">
      <c r="A44" s="460"/>
      <c r="B44" s="475" t="s">
        <v>153</v>
      </c>
      <c r="C44" s="474">
        <v>99.5</v>
      </c>
      <c r="D44" s="474">
        <v>97.9</v>
      </c>
      <c r="E44" s="474">
        <v>97.5</v>
      </c>
      <c r="F44" s="474">
        <v>99</v>
      </c>
      <c r="G44" s="474">
        <v>100.3</v>
      </c>
      <c r="H44" s="474">
        <v>101.7</v>
      </c>
      <c r="I44" s="464">
        <v>103.4</v>
      </c>
      <c r="J44" s="465">
        <v>106.2</v>
      </c>
      <c r="K44" s="465">
        <v>101.4</v>
      </c>
      <c r="L44" s="465">
        <v>101</v>
      </c>
      <c r="M44" s="465">
        <v>101.1</v>
      </c>
      <c r="N44" s="465">
        <v>100.5</v>
      </c>
      <c r="O44" s="465">
        <v>74.49156321882343</v>
      </c>
      <c r="P44" s="3272">
        <v>73.780302566092331</v>
      </c>
      <c r="Q44" s="142"/>
      <c r="R44" s="142"/>
      <c r="S44" s="142"/>
      <c r="T44" s="142"/>
      <c r="U44" s="142"/>
      <c r="V44" s="142"/>
      <c r="W44" s="142"/>
      <c r="X44" s="142"/>
    </row>
    <row r="45" spans="1:24" s="143" customFormat="1" ht="14.1" customHeight="1">
      <c r="A45" s="469"/>
      <c r="B45" s="476" t="s">
        <v>154</v>
      </c>
      <c r="C45" s="477">
        <v>104.6</v>
      </c>
      <c r="D45" s="477">
        <v>102.8</v>
      </c>
      <c r="E45" s="477">
        <v>102</v>
      </c>
      <c r="F45" s="477">
        <v>100.8</v>
      </c>
      <c r="G45" s="477">
        <v>99.6</v>
      </c>
      <c r="H45" s="477">
        <v>98.2</v>
      </c>
      <c r="I45" s="472">
        <v>97.8</v>
      </c>
      <c r="J45" s="473">
        <v>98.5</v>
      </c>
      <c r="K45" s="465">
        <v>96.1</v>
      </c>
      <c r="L45" s="465">
        <v>93.4</v>
      </c>
      <c r="M45" s="465">
        <v>91.3</v>
      </c>
      <c r="N45" s="465">
        <v>91.9</v>
      </c>
      <c r="O45" s="465">
        <v>90.1</v>
      </c>
      <c r="P45" s="3272">
        <v>91.5</v>
      </c>
      <c r="Q45" s="142"/>
      <c r="R45" s="142"/>
      <c r="S45" s="142"/>
      <c r="T45" s="142"/>
      <c r="U45" s="142"/>
      <c r="V45" s="142"/>
      <c r="W45" s="142"/>
      <c r="X45" s="142"/>
    </row>
    <row r="46" spans="1:24" s="143" customFormat="1" ht="14.1" customHeight="1">
      <c r="A46" s="460"/>
      <c r="B46" s="467" t="s">
        <v>172</v>
      </c>
      <c r="C46" s="462">
        <v>104.8</v>
      </c>
      <c r="D46" s="462">
        <v>102.8</v>
      </c>
      <c r="E46" s="462">
        <v>102.1</v>
      </c>
      <c r="F46" s="462">
        <v>100.8</v>
      </c>
      <c r="G46" s="462">
        <v>99.6</v>
      </c>
      <c r="H46" s="462">
        <v>98.2</v>
      </c>
      <c r="I46" s="478">
        <v>97.8</v>
      </c>
      <c r="J46" s="479">
        <v>98.5</v>
      </c>
      <c r="K46" s="480">
        <v>96.1</v>
      </c>
      <c r="L46" s="480">
        <v>93.4</v>
      </c>
      <c r="M46" s="480">
        <v>91.3</v>
      </c>
      <c r="N46" s="480">
        <v>91.9</v>
      </c>
      <c r="O46" s="480">
        <v>90.1</v>
      </c>
      <c r="P46" s="3275">
        <v>91.5</v>
      </c>
      <c r="Q46" s="142"/>
      <c r="R46" s="142"/>
      <c r="S46" s="142"/>
      <c r="T46" s="142"/>
      <c r="U46" s="142"/>
      <c r="V46" s="142"/>
      <c r="W46" s="142"/>
      <c r="X46" s="142"/>
    </row>
    <row r="47" spans="1:24" s="143" customFormat="1" ht="14.1" customHeight="1">
      <c r="A47" s="481" t="s">
        <v>84</v>
      </c>
      <c r="B47" s="482" t="s">
        <v>312</v>
      </c>
      <c r="C47" s="463">
        <v>104.8</v>
      </c>
      <c r="D47" s="463">
        <v>102.8</v>
      </c>
      <c r="E47" s="463">
        <v>102.1</v>
      </c>
      <c r="F47" s="463">
        <v>100.8</v>
      </c>
      <c r="G47" s="463">
        <v>99.6</v>
      </c>
      <c r="H47" s="463">
        <v>98.2</v>
      </c>
      <c r="I47" s="464">
        <v>97.8</v>
      </c>
      <c r="J47" s="465">
        <v>98.5</v>
      </c>
      <c r="K47" s="465">
        <v>96.1</v>
      </c>
      <c r="L47" s="465">
        <v>93.4</v>
      </c>
      <c r="M47" s="465">
        <v>91.3</v>
      </c>
      <c r="N47" s="465">
        <v>91.9</v>
      </c>
      <c r="O47" s="465">
        <v>90.1</v>
      </c>
      <c r="P47" s="3272">
        <v>91.5</v>
      </c>
      <c r="Q47" s="142"/>
      <c r="R47" s="142"/>
      <c r="S47" s="142"/>
      <c r="T47" s="142"/>
      <c r="U47" s="142"/>
      <c r="V47" s="142"/>
      <c r="W47" s="142"/>
      <c r="X47" s="142"/>
    </row>
    <row r="48" spans="1:24" s="143" customFormat="1" ht="14.1" customHeight="1" thickBot="1">
      <c r="A48" s="483" t="s">
        <v>86</v>
      </c>
      <c r="B48" s="484" t="s">
        <v>173</v>
      </c>
      <c r="C48" s="485">
        <v>104.8</v>
      </c>
      <c r="D48" s="485">
        <v>102.8</v>
      </c>
      <c r="E48" s="485">
        <v>102.1</v>
      </c>
      <c r="F48" s="485">
        <v>100.8</v>
      </c>
      <c r="G48" s="485">
        <v>99.6</v>
      </c>
      <c r="H48" s="485">
        <v>98.2</v>
      </c>
      <c r="I48" s="486">
        <v>97.8</v>
      </c>
      <c r="J48" s="487">
        <v>98.5</v>
      </c>
      <c r="K48" s="487">
        <v>96.1</v>
      </c>
      <c r="L48" s="487">
        <v>93.4</v>
      </c>
      <c r="M48" s="487">
        <v>91.3</v>
      </c>
      <c r="N48" s="487">
        <v>91.9</v>
      </c>
      <c r="O48" s="487">
        <v>90.1</v>
      </c>
      <c r="P48" s="3276">
        <v>91.5</v>
      </c>
      <c r="Q48" s="142"/>
      <c r="R48" s="142"/>
      <c r="S48" s="142"/>
      <c r="T48" s="142"/>
      <c r="U48" s="142"/>
      <c r="V48" s="142"/>
      <c r="W48" s="142"/>
      <c r="X48" s="142"/>
    </row>
  </sheetData>
  <mergeCells count="2">
    <mergeCell ref="C3:N3"/>
    <mergeCell ref="A4:B4"/>
  </mergeCells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39997558519241921"/>
  </sheetPr>
  <dimension ref="A1:CD71"/>
  <sheetViews>
    <sheetView workbookViewId="0">
      <selection activeCell="B1" sqref="B1:D1048576"/>
    </sheetView>
  </sheetViews>
  <sheetFormatPr defaultRowHeight="13.5"/>
  <cols>
    <col min="1" max="1" width="11.375" style="549" customWidth="1"/>
    <col min="2" max="2" width="5" style="549" customWidth="1"/>
    <col min="3" max="3" width="10.875" style="549" hidden="1" customWidth="1"/>
    <col min="4" max="6" width="10.875" style="549" customWidth="1"/>
    <col min="7" max="7" width="10.875" style="549" hidden="1" customWidth="1"/>
    <col min="8" max="9" width="10.875" style="549" customWidth="1"/>
    <col min="10" max="10" width="12.75" style="549" bestFit="1" customWidth="1"/>
    <col min="11" max="11" width="7.5" style="549" customWidth="1"/>
    <col min="12" max="13" width="10.875" style="549" customWidth="1"/>
    <col min="14" max="15" width="10.875" style="549" hidden="1" customWidth="1"/>
    <col min="16" max="16" width="11" style="549" hidden="1" customWidth="1"/>
    <col min="17" max="19" width="11" style="549" customWidth="1"/>
    <col min="20" max="20" width="11.125" style="549" customWidth="1"/>
    <col min="21" max="21" width="9.125" style="549" customWidth="1"/>
    <col min="22" max="23" width="9" style="549" customWidth="1"/>
    <col min="24" max="24" width="8" style="549" customWidth="1"/>
    <col min="25" max="25" width="8.25" style="549" customWidth="1"/>
    <col min="26" max="29" width="12" style="549" customWidth="1"/>
    <col min="30" max="31" width="8.625" style="549" customWidth="1"/>
    <col min="32" max="32" width="12.875" style="549" customWidth="1"/>
    <col min="33" max="33" width="11.375" style="549" customWidth="1"/>
    <col min="34" max="34" width="5.75" style="549" customWidth="1"/>
    <col min="35" max="35" width="11.625" style="549" customWidth="1"/>
    <col min="36" max="39" width="11.625" style="549" hidden="1" customWidth="1"/>
    <col min="40" max="40" width="11.625" style="549" customWidth="1"/>
    <col min="41" max="44" width="11.625" style="549" hidden="1" customWidth="1"/>
    <col min="45" max="46" width="11.625" style="549" customWidth="1"/>
    <col min="47" max="47" width="11.625" style="549" hidden="1" customWidth="1"/>
    <col min="48" max="48" width="11.625" style="549" customWidth="1"/>
    <col min="49" max="50" width="10.25" style="549" hidden="1" customWidth="1"/>
    <col min="51" max="51" width="10.25" style="549" customWidth="1"/>
    <col min="52" max="52" width="13.625" style="549" customWidth="1"/>
    <col min="53" max="53" width="11.125" style="549" customWidth="1"/>
    <col min="54" max="54" width="5.25" style="549" hidden="1" customWidth="1"/>
    <col min="55" max="55" width="9.25" style="549" hidden="1" customWidth="1"/>
    <col min="56" max="56" width="9.625" style="549" hidden="1" customWidth="1"/>
    <col min="57" max="61" width="9.625" style="549" customWidth="1"/>
    <col min="62" max="62" width="5.125" style="549" customWidth="1"/>
    <col min="63" max="63" width="10.5" style="549" customWidth="1"/>
    <col min="64" max="65" width="10.25" style="549" hidden="1" customWidth="1"/>
    <col min="66" max="70" width="10.25" style="549" customWidth="1"/>
    <col min="71" max="71" width="10.25" style="549" hidden="1" customWidth="1"/>
    <col min="72" max="72" width="7.875" style="549" customWidth="1"/>
    <col min="73" max="73" width="10.5" style="549" customWidth="1"/>
    <col min="74" max="74" width="11" style="549" customWidth="1"/>
    <col min="75" max="77" width="10.875" style="549" customWidth="1"/>
    <col min="78" max="79" width="8.625" style="549" customWidth="1"/>
    <col min="80" max="80" width="10.875" style="549" customWidth="1"/>
    <col min="81" max="16384" width="9" style="549"/>
  </cols>
  <sheetData>
    <row r="1" spans="1:82">
      <c r="A1" s="1" t="s">
        <v>0</v>
      </c>
      <c r="B1" s="1"/>
      <c r="D1" s="549" t="s">
        <v>1</v>
      </c>
      <c r="E1" s="2437" t="s">
        <v>606</v>
      </c>
      <c r="F1" s="2438"/>
      <c r="H1" s="645" t="s">
        <v>607</v>
      </c>
      <c r="I1" s="645"/>
      <c r="J1" s="2439">
        <f>SUM(K23:K27)/SUM(J23:J27)</f>
        <v>0.93198984300435317</v>
      </c>
      <c r="K1" s="645"/>
      <c r="L1" s="2437" t="s">
        <v>606</v>
      </c>
      <c r="M1" s="777"/>
      <c r="O1" s="549" t="s">
        <v>1</v>
      </c>
      <c r="R1" s="645" t="s">
        <v>607</v>
      </c>
      <c r="S1" s="2437" t="s">
        <v>606</v>
      </c>
      <c r="T1" s="2437" t="s">
        <v>606</v>
      </c>
      <c r="Z1" s="645" t="s">
        <v>607</v>
      </c>
      <c r="AA1" s="647" t="s">
        <v>606</v>
      </c>
      <c r="AC1" s="647" t="s">
        <v>606</v>
      </c>
      <c r="AG1" s="573" t="s">
        <v>489</v>
      </c>
      <c r="AH1" s="573"/>
      <c r="AI1" s="648" t="s">
        <v>606</v>
      </c>
      <c r="AJ1" s="645" t="s">
        <v>607</v>
      </c>
      <c r="AK1" s="645" t="s">
        <v>607</v>
      </c>
      <c r="AL1" s="645" t="s">
        <v>607</v>
      </c>
      <c r="AM1" s="645" t="s">
        <v>607</v>
      </c>
      <c r="AN1" s="647" t="s">
        <v>606</v>
      </c>
      <c r="AO1" s="645" t="s">
        <v>607</v>
      </c>
      <c r="AP1" s="645" t="s">
        <v>607</v>
      </c>
      <c r="AQ1" s="645"/>
      <c r="AR1" s="645"/>
      <c r="AS1" s="645" t="s">
        <v>606</v>
      </c>
      <c r="AT1" s="645" t="s">
        <v>606</v>
      </c>
      <c r="AU1" s="645" t="s">
        <v>618</v>
      </c>
      <c r="AV1" s="645" t="s">
        <v>606</v>
      </c>
      <c r="AW1" s="645" t="s">
        <v>607</v>
      </c>
      <c r="AX1" s="645" t="s">
        <v>607</v>
      </c>
      <c r="AY1" s="645" t="s">
        <v>606</v>
      </c>
      <c r="BD1" s="549" t="s">
        <v>34</v>
      </c>
    </row>
    <row r="2" spans="1:82" ht="23.25" customHeight="1">
      <c r="A2" s="3831" t="s">
        <v>407</v>
      </c>
      <c r="B2" s="3832"/>
      <c r="C2" s="747" t="s">
        <v>2</v>
      </c>
      <c r="D2" s="1630" t="s">
        <v>33</v>
      </c>
      <c r="E2" s="747" t="s">
        <v>2</v>
      </c>
      <c r="F2" s="1617"/>
      <c r="G2" s="747"/>
      <c r="H2" s="3844" t="s">
        <v>4</v>
      </c>
      <c r="I2" s="3839"/>
      <c r="J2" s="3839"/>
      <c r="K2" s="3839"/>
      <c r="L2" s="3839"/>
      <c r="M2" s="774"/>
      <c r="N2" s="3841" t="s">
        <v>3</v>
      </c>
      <c r="O2" s="3842"/>
      <c r="P2" s="3843"/>
      <c r="Q2" s="3844" t="s">
        <v>384</v>
      </c>
      <c r="R2" s="3839"/>
      <c r="S2" s="3839"/>
      <c r="T2" s="3839"/>
      <c r="U2" s="3839"/>
      <c r="V2" s="3839"/>
      <c r="W2" s="3840"/>
      <c r="X2" s="3839" t="s">
        <v>395</v>
      </c>
      <c r="Y2" s="3840"/>
      <c r="Z2" s="1181" t="s">
        <v>398</v>
      </c>
      <c r="AA2" s="674" t="s">
        <v>398</v>
      </c>
      <c r="AB2" s="1184" t="s">
        <v>399</v>
      </c>
      <c r="AC2" s="674" t="s">
        <v>399</v>
      </c>
      <c r="AD2" s="3839" t="s">
        <v>395</v>
      </c>
      <c r="AE2" s="3839"/>
      <c r="AF2" s="550"/>
      <c r="AG2" s="3835" t="s">
        <v>407</v>
      </c>
      <c r="AH2" s="3832"/>
      <c r="AI2" s="3844" t="s">
        <v>481</v>
      </c>
      <c r="AJ2" s="3839"/>
      <c r="AK2" s="3839"/>
      <c r="AL2" s="3839"/>
      <c r="AM2" s="3839"/>
      <c r="AN2" s="3839"/>
      <c r="AO2" s="3839"/>
      <c r="AP2" s="3840"/>
      <c r="AQ2" s="3841" t="s">
        <v>747</v>
      </c>
      <c r="AR2" s="3842"/>
      <c r="AS2" s="3843"/>
      <c r="AT2" s="3839" t="s">
        <v>487</v>
      </c>
      <c r="AU2" s="3835"/>
      <c r="AV2" s="3832"/>
      <c r="AW2" s="3828" t="s">
        <v>724</v>
      </c>
      <c r="AX2" s="3829"/>
      <c r="AY2" s="3830"/>
      <c r="BA2" s="1" t="s">
        <v>604</v>
      </c>
      <c r="BI2" s="549" t="s">
        <v>602</v>
      </c>
      <c r="BK2" s="1" t="s">
        <v>610</v>
      </c>
      <c r="BU2" s="1" t="s">
        <v>1088</v>
      </c>
      <c r="CB2" s="1159" t="s">
        <v>761</v>
      </c>
    </row>
    <row r="3" spans="1:82">
      <c r="A3" s="3833"/>
      <c r="B3" s="3834"/>
      <c r="C3" s="1175" t="s">
        <v>5</v>
      </c>
      <c r="D3" s="1180" t="s">
        <v>5</v>
      </c>
      <c r="E3" s="2440" t="s">
        <v>5</v>
      </c>
      <c r="F3" s="753" t="s">
        <v>388</v>
      </c>
      <c r="G3" s="1175" t="s">
        <v>241</v>
      </c>
      <c r="H3" s="1180" t="s">
        <v>801</v>
      </c>
      <c r="I3" s="778" t="s">
        <v>802</v>
      </c>
      <c r="J3" s="560"/>
      <c r="K3" s="560"/>
      <c r="L3" s="2429" t="s">
        <v>1870</v>
      </c>
      <c r="M3" s="1628" t="s">
        <v>388</v>
      </c>
      <c r="N3" s="558" t="s">
        <v>5</v>
      </c>
      <c r="O3" s="752" t="s">
        <v>5</v>
      </c>
      <c r="P3" s="753" t="s">
        <v>241</v>
      </c>
      <c r="Q3" s="650" t="s">
        <v>5</v>
      </c>
      <c r="R3" s="1202" t="s">
        <v>5</v>
      </c>
      <c r="S3" s="2440" t="s">
        <v>5</v>
      </c>
      <c r="T3" s="2441" t="s">
        <v>906</v>
      </c>
      <c r="U3" s="554"/>
      <c r="V3" s="1182" t="s">
        <v>7</v>
      </c>
      <c r="W3" s="756" t="s">
        <v>596</v>
      </c>
      <c r="X3" s="649" t="s">
        <v>2</v>
      </c>
      <c r="Y3" s="640" t="s">
        <v>394</v>
      </c>
      <c r="Z3" s="1186" t="s">
        <v>396</v>
      </c>
      <c r="AA3" s="2149" t="s">
        <v>396</v>
      </c>
      <c r="AB3" s="1185" t="s">
        <v>397</v>
      </c>
      <c r="AC3" s="2149" t="s">
        <v>397</v>
      </c>
      <c r="AD3" s="750" t="s">
        <v>2</v>
      </c>
      <c r="AE3" s="581" t="s">
        <v>394</v>
      </c>
      <c r="AF3" s="550"/>
      <c r="AG3" s="3836"/>
      <c r="AH3" s="3834"/>
      <c r="AI3" s="674" t="s">
        <v>483</v>
      </c>
      <c r="AJ3" s="648" t="s">
        <v>483</v>
      </c>
      <c r="AK3" s="674" t="s">
        <v>483</v>
      </c>
      <c r="AL3" s="674" t="s">
        <v>484</v>
      </c>
      <c r="AM3" s="674" t="s">
        <v>484</v>
      </c>
      <c r="AN3" s="674" t="s">
        <v>484</v>
      </c>
      <c r="AO3" s="674" t="s">
        <v>484</v>
      </c>
      <c r="AP3" s="2419" t="s">
        <v>484</v>
      </c>
      <c r="AQ3" s="666"/>
      <c r="AR3" s="666"/>
      <c r="AS3" s="2419"/>
      <c r="AT3" s="2420" t="s">
        <v>485</v>
      </c>
      <c r="AU3" s="3837" t="s">
        <v>486</v>
      </c>
      <c r="AV3" s="3838"/>
      <c r="AW3" s="2421"/>
      <c r="AX3" s="2422"/>
      <c r="AY3" s="2423"/>
      <c r="BA3" s="640"/>
      <c r="BB3" s="581"/>
      <c r="BC3" s="546" t="s">
        <v>601</v>
      </c>
      <c r="BD3" s="546" t="s">
        <v>598</v>
      </c>
      <c r="BE3" s="546" t="s">
        <v>598</v>
      </c>
      <c r="BF3" s="3058" t="s">
        <v>598</v>
      </c>
      <c r="BG3" s="1187" t="s">
        <v>2</v>
      </c>
      <c r="BH3" s="555" t="s">
        <v>2</v>
      </c>
      <c r="BI3" s="674" t="s">
        <v>2</v>
      </c>
      <c r="BK3" s="556"/>
      <c r="BL3" s="649" t="s">
        <v>601</v>
      </c>
      <c r="BM3" s="546" t="s">
        <v>598</v>
      </c>
      <c r="BN3" s="2429" t="s">
        <v>598</v>
      </c>
      <c r="BO3" s="671" t="s">
        <v>598</v>
      </c>
      <c r="BP3" s="1184" t="s">
        <v>2</v>
      </c>
      <c r="BQ3" s="2429" t="s">
        <v>2</v>
      </c>
      <c r="BR3" s="674" t="s">
        <v>2</v>
      </c>
      <c r="BS3" s="724" t="s">
        <v>601</v>
      </c>
      <c r="BU3" s="640"/>
      <c r="BV3" s="1181" t="s">
        <v>5</v>
      </c>
      <c r="BW3" s="1184" t="s">
        <v>2</v>
      </c>
      <c r="BX3" s="674" t="s">
        <v>2</v>
      </c>
      <c r="BY3" s="1214" t="s">
        <v>394</v>
      </c>
      <c r="BZ3" s="555"/>
      <c r="CA3" s="555"/>
      <c r="CB3" s="674" t="s">
        <v>394</v>
      </c>
      <c r="CC3" s="555" t="s">
        <v>2</v>
      </c>
      <c r="CD3" s="750" t="s">
        <v>394</v>
      </c>
    </row>
    <row r="4" spans="1:82">
      <c r="A4" s="3833"/>
      <c r="B4" s="3834"/>
      <c r="C4" s="560" t="s">
        <v>6</v>
      </c>
      <c r="D4" s="1180" t="s">
        <v>7</v>
      </c>
      <c r="E4" s="2440" t="s">
        <v>596</v>
      </c>
      <c r="F4" s="753" t="s">
        <v>483</v>
      </c>
      <c r="G4" s="560" t="s">
        <v>7</v>
      </c>
      <c r="H4" s="1180" t="s">
        <v>7</v>
      </c>
      <c r="I4" s="753" t="s">
        <v>1</v>
      </c>
      <c r="J4" s="560" t="s">
        <v>1089</v>
      </c>
      <c r="K4" s="560" t="s">
        <v>1091</v>
      </c>
      <c r="L4" s="2430" t="s">
        <v>596</v>
      </c>
      <c r="M4" s="1608" t="s">
        <v>484</v>
      </c>
      <c r="N4" s="558" t="s">
        <v>6</v>
      </c>
      <c r="O4" s="558" t="s">
        <v>7</v>
      </c>
      <c r="P4" s="559" t="s">
        <v>7</v>
      </c>
      <c r="Q4" s="650" t="s">
        <v>6</v>
      </c>
      <c r="R4" s="1202" t="s">
        <v>7</v>
      </c>
      <c r="S4" s="2440" t="s">
        <v>596</v>
      </c>
      <c r="T4" s="2430" t="s">
        <v>596</v>
      </c>
      <c r="U4" s="560" t="s">
        <v>387</v>
      </c>
      <c r="V4" s="1183" t="s">
        <v>388</v>
      </c>
      <c r="W4" s="550" t="s">
        <v>388</v>
      </c>
      <c r="X4" s="553" t="s">
        <v>605</v>
      </c>
      <c r="Y4" s="550" t="s">
        <v>608</v>
      </c>
      <c r="Z4" s="1186" t="s">
        <v>7</v>
      </c>
      <c r="AA4" s="2149" t="s">
        <v>596</v>
      </c>
      <c r="AB4" s="1185" t="s">
        <v>7</v>
      </c>
      <c r="AC4" s="2149" t="s">
        <v>596</v>
      </c>
      <c r="AD4" s="561" t="s">
        <v>605</v>
      </c>
      <c r="AE4" s="550" t="s">
        <v>608</v>
      </c>
      <c r="AF4" s="550"/>
      <c r="AG4" s="3836"/>
      <c r="AH4" s="3834"/>
      <c r="AI4" s="666" t="s">
        <v>596</v>
      </c>
      <c r="AJ4" s="648" t="s">
        <v>7</v>
      </c>
      <c r="AK4" s="666" t="s">
        <v>6</v>
      </c>
      <c r="AL4" s="990" t="s">
        <v>488</v>
      </c>
      <c r="AM4" s="666" t="s">
        <v>6</v>
      </c>
      <c r="AN4" s="666" t="s">
        <v>597</v>
      </c>
      <c r="AO4" s="666" t="s">
        <v>492</v>
      </c>
      <c r="AP4" s="2419" t="s">
        <v>493</v>
      </c>
      <c r="AQ4" s="666" t="s">
        <v>6</v>
      </c>
      <c r="AR4" s="666" t="s">
        <v>7</v>
      </c>
      <c r="AS4" s="666" t="s">
        <v>596</v>
      </c>
      <c r="AT4" s="2423" t="s">
        <v>605</v>
      </c>
      <c r="AU4" s="2424" t="s">
        <v>488</v>
      </c>
      <c r="AV4" s="2419" t="s">
        <v>608</v>
      </c>
      <c r="AW4" s="648" t="s">
        <v>6</v>
      </c>
      <c r="AX4" s="2425" t="s">
        <v>7</v>
      </c>
      <c r="AY4" s="666" t="s">
        <v>596</v>
      </c>
      <c r="BA4" s="547" t="s">
        <v>603</v>
      </c>
      <c r="BB4" s="551"/>
      <c r="BC4" s="651" t="s">
        <v>599</v>
      </c>
      <c r="BD4" s="651" t="s">
        <v>599</v>
      </c>
      <c r="BE4" s="651" t="s">
        <v>599</v>
      </c>
      <c r="BF4" s="666" t="s">
        <v>600</v>
      </c>
      <c r="BG4" s="1188" t="s">
        <v>599</v>
      </c>
      <c r="BH4" s="654" t="s">
        <v>599</v>
      </c>
      <c r="BI4" s="666" t="s">
        <v>600</v>
      </c>
      <c r="BK4" s="799" t="s">
        <v>603</v>
      </c>
      <c r="BL4" s="663" t="s">
        <v>599</v>
      </c>
      <c r="BM4" s="651" t="s">
        <v>599</v>
      </c>
      <c r="BN4" s="2430" t="s">
        <v>599</v>
      </c>
      <c r="BO4" s="648" t="s">
        <v>600</v>
      </c>
      <c r="BP4" s="1180" t="s">
        <v>599</v>
      </c>
      <c r="BQ4" s="2430" t="s">
        <v>599</v>
      </c>
      <c r="BR4" s="666" t="s">
        <v>600</v>
      </c>
      <c r="BS4" s="651" t="s">
        <v>600</v>
      </c>
      <c r="BU4" s="547" t="s">
        <v>603</v>
      </c>
      <c r="BV4" s="1180" t="s">
        <v>7</v>
      </c>
      <c r="BW4" s="1211" t="s">
        <v>1066</v>
      </c>
      <c r="BX4" s="666" t="s">
        <v>1066</v>
      </c>
      <c r="BY4" s="1202" t="s">
        <v>1066</v>
      </c>
      <c r="BZ4" s="560" t="s">
        <v>1091</v>
      </c>
      <c r="CA4" s="650" t="s">
        <v>1066</v>
      </c>
      <c r="CB4" s="666" t="s">
        <v>1066</v>
      </c>
      <c r="CC4" s="654" t="s">
        <v>1086</v>
      </c>
      <c r="CD4" s="736" t="s">
        <v>1086</v>
      </c>
    </row>
    <row r="5" spans="1:82">
      <c r="A5" s="3833"/>
      <c r="B5" s="3834"/>
      <c r="C5" s="560" t="s">
        <v>8</v>
      </c>
      <c r="D5" s="1180" t="s">
        <v>8</v>
      </c>
      <c r="E5" s="2440" t="s">
        <v>8</v>
      </c>
      <c r="F5" s="753" t="s">
        <v>725</v>
      </c>
      <c r="G5" s="560" t="s">
        <v>8</v>
      </c>
      <c r="H5" s="1180" t="s">
        <v>8</v>
      </c>
      <c r="I5" s="753" t="s">
        <v>8</v>
      </c>
      <c r="J5" s="560" t="s">
        <v>1090</v>
      </c>
      <c r="K5" s="560" t="s">
        <v>1092</v>
      </c>
      <c r="L5" s="2430" t="s">
        <v>8</v>
      </c>
      <c r="M5" s="1608" t="s">
        <v>725</v>
      </c>
      <c r="N5" s="752" t="s">
        <v>8</v>
      </c>
      <c r="O5" s="752" t="s">
        <v>8</v>
      </c>
      <c r="P5" s="753" t="s">
        <v>8</v>
      </c>
      <c r="Q5" s="650" t="s">
        <v>8</v>
      </c>
      <c r="R5" s="1202" t="s">
        <v>8</v>
      </c>
      <c r="S5" s="2440" t="s">
        <v>8</v>
      </c>
      <c r="T5" s="2430" t="s">
        <v>8</v>
      </c>
      <c r="U5" s="1609">
        <v>43374</v>
      </c>
      <c r="V5" s="1202" t="s">
        <v>384</v>
      </c>
      <c r="W5" s="547" t="s">
        <v>384</v>
      </c>
      <c r="X5" s="799"/>
      <c r="Y5" s="547"/>
      <c r="Z5" s="1180"/>
      <c r="AA5" s="666"/>
      <c r="AB5" s="1211"/>
      <c r="AC5" s="666"/>
      <c r="AD5" s="735"/>
      <c r="AE5" s="650"/>
      <c r="AF5" s="550"/>
      <c r="AG5" s="3836"/>
      <c r="AH5" s="3834"/>
      <c r="AI5" s="666" t="s">
        <v>482</v>
      </c>
      <c r="AJ5" s="648" t="s">
        <v>482</v>
      </c>
      <c r="AK5" s="666" t="s">
        <v>482</v>
      </c>
      <c r="AL5" s="666" t="s">
        <v>482</v>
      </c>
      <c r="AM5" s="666" t="s">
        <v>482</v>
      </c>
      <c r="AN5" s="666" t="s">
        <v>482</v>
      </c>
      <c r="AO5" s="666" t="s">
        <v>482</v>
      </c>
      <c r="AP5" s="2419" t="s">
        <v>482</v>
      </c>
      <c r="AQ5" s="666" t="s">
        <v>482</v>
      </c>
      <c r="AR5" s="666" t="s">
        <v>482</v>
      </c>
      <c r="AS5" s="666" t="s">
        <v>482</v>
      </c>
      <c r="AT5" s="666" t="s">
        <v>482</v>
      </c>
      <c r="AU5" s="2425" t="s">
        <v>482</v>
      </c>
      <c r="AV5" s="2419" t="s">
        <v>482</v>
      </c>
      <c r="AW5" s="648" t="s">
        <v>725</v>
      </c>
      <c r="AX5" s="2425" t="s">
        <v>725</v>
      </c>
      <c r="AY5" s="666" t="s">
        <v>725</v>
      </c>
      <c r="BA5" s="657"/>
      <c r="BB5" s="584"/>
      <c r="BC5" s="664" t="s">
        <v>7</v>
      </c>
      <c r="BD5" s="759" t="s">
        <v>7</v>
      </c>
      <c r="BE5" s="759" t="s">
        <v>596</v>
      </c>
      <c r="BF5" s="667" t="s">
        <v>596</v>
      </c>
      <c r="BG5" s="1189" t="s">
        <v>7</v>
      </c>
      <c r="BH5" s="758" t="s">
        <v>596</v>
      </c>
      <c r="BI5" s="667" t="s">
        <v>596</v>
      </c>
      <c r="BK5" s="655"/>
      <c r="BL5" s="665" t="s">
        <v>7</v>
      </c>
      <c r="BM5" s="672" t="s">
        <v>7</v>
      </c>
      <c r="BN5" s="2431" t="s">
        <v>596</v>
      </c>
      <c r="BO5" s="802" t="s">
        <v>596</v>
      </c>
      <c r="BP5" s="1196" t="s">
        <v>7</v>
      </c>
      <c r="BQ5" s="2431" t="s">
        <v>596</v>
      </c>
      <c r="BR5" s="990" t="s">
        <v>596</v>
      </c>
      <c r="BS5" s="725" t="s">
        <v>7</v>
      </c>
      <c r="BU5" s="550"/>
      <c r="BV5" s="1180" t="s">
        <v>8</v>
      </c>
      <c r="BW5" s="1211" t="s">
        <v>316</v>
      </c>
      <c r="BX5" s="666" t="s">
        <v>605</v>
      </c>
      <c r="BY5" s="1202" t="s">
        <v>316</v>
      </c>
      <c r="BZ5" s="560" t="s">
        <v>1090</v>
      </c>
      <c r="CA5" s="560" t="s">
        <v>1090</v>
      </c>
      <c r="CB5" s="666" t="s">
        <v>605</v>
      </c>
      <c r="CC5" s="650" t="s">
        <v>605</v>
      </c>
      <c r="CD5" s="735" t="s">
        <v>605</v>
      </c>
    </row>
    <row r="6" spans="1:82">
      <c r="A6" s="1627" t="s">
        <v>1533</v>
      </c>
      <c r="B6" s="1619">
        <v>1989</v>
      </c>
      <c r="C6" s="1616"/>
      <c r="D6" s="1891">
        <f>ROUND(D7*D54/D55,0)</f>
        <v>17925846</v>
      </c>
      <c r="E6" s="1206">
        <f t="shared" ref="E6:E16" si="0">ROUND(D6*$E$18/$D$18,0)</f>
        <v>18145119</v>
      </c>
      <c r="F6" s="1206">
        <f t="shared" ref="F6:G34" si="1">E6/U6*1000</f>
        <v>3377.5044231150459</v>
      </c>
      <c r="G6" s="1616"/>
      <c r="H6" s="1614"/>
      <c r="I6" s="1893">
        <f>ROUND(D6/(K6/100),0)</f>
        <v>17748362</v>
      </c>
      <c r="J6" s="1616"/>
      <c r="K6" s="1892">
        <f>ROUND(K7*K54/K55,0)</f>
        <v>101</v>
      </c>
      <c r="L6" s="1206">
        <f t="shared" ref="L6:L16" si="2">ROUND(I6/(K6/100),0)</f>
        <v>17572636</v>
      </c>
      <c r="M6" s="1206">
        <f t="shared" ref="M6:M22" si="3">L6/U6*1000</f>
        <v>3270.943321771033</v>
      </c>
      <c r="N6" s="1613"/>
      <c r="O6" s="1613"/>
      <c r="P6" s="1615"/>
      <c r="Q6" s="747"/>
      <c r="R6" s="1891">
        <f>ROUND(R7*R54/R55,0)</f>
        <v>12928197</v>
      </c>
      <c r="S6" s="1895">
        <f>ROUND(S7*R6/R7,0)</f>
        <v>14094913</v>
      </c>
      <c r="T6" s="1894">
        <f>ROUND(T7*T54/T55,0)</f>
        <v>8421292</v>
      </c>
      <c r="U6" s="1635">
        <v>5372345</v>
      </c>
      <c r="V6" s="1206">
        <f>ROUND(R6/U6*1000,0)</f>
        <v>2406</v>
      </c>
      <c r="W6" s="1206">
        <f>ROUND(S6/U6*1000,0)</f>
        <v>2624</v>
      </c>
      <c r="X6" s="1900">
        <f>E6/$E$11*100</f>
        <v>85.763409868422912</v>
      </c>
      <c r="Y6" s="590">
        <f>L6/$L$11*100</f>
        <v>101.03057576375016</v>
      </c>
      <c r="Z6" s="1894">
        <f>ROUND(Z7*Z54/Z55,0)</f>
        <v>17797179</v>
      </c>
      <c r="AA6" s="1618"/>
      <c r="AB6" s="1894">
        <f>ROUND(AB7*AB54/AB55,0)</f>
        <v>17889691</v>
      </c>
      <c r="AC6" s="1618"/>
      <c r="AD6" s="774"/>
      <c r="AE6" s="774"/>
      <c r="AF6" s="561"/>
      <c r="AG6" s="1629" t="s">
        <v>1534</v>
      </c>
      <c r="AH6" s="1619">
        <v>1989</v>
      </c>
      <c r="AI6" s="1633">
        <v>427369.25703083066</v>
      </c>
      <c r="AJ6" s="1620"/>
      <c r="AK6" s="1620"/>
      <c r="AL6" s="1618"/>
      <c r="AM6" s="1620"/>
      <c r="AN6" s="1633">
        <v>389779.03288163751</v>
      </c>
      <c r="AO6" s="1622"/>
      <c r="AP6" s="1622"/>
      <c r="AQ6" s="1621"/>
      <c r="AR6" s="1621"/>
      <c r="AS6" s="2063"/>
      <c r="AT6" s="1618"/>
      <c r="AU6" s="1620"/>
      <c r="AV6" s="2063"/>
      <c r="AW6" s="1620"/>
      <c r="AX6" s="1614"/>
      <c r="AY6" s="1618"/>
      <c r="BA6" s="1605" t="s">
        <v>1534</v>
      </c>
      <c r="BB6" s="570"/>
      <c r="BC6" s="1623"/>
      <c r="BD6" s="1624"/>
      <c r="BE6" s="1606" t="s">
        <v>33</v>
      </c>
      <c r="BF6" s="1632" t="s">
        <v>34</v>
      </c>
      <c r="BG6" s="1626"/>
      <c r="BH6" s="1606" t="s">
        <v>33</v>
      </c>
      <c r="BI6" s="1625"/>
      <c r="BK6" s="553" t="s">
        <v>1534</v>
      </c>
      <c r="BL6" s="1610"/>
      <c r="BM6" s="1611"/>
      <c r="BN6" s="1182"/>
      <c r="BO6" s="2064"/>
      <c r="BP6" s="1196"/>
      <c r="BQ6" s="2065"/>
      <c r="BR6" s="1182"/>
      <c r="BS6" s="1612"/>
      <c r="BU6" s="1605" t="s">
        <v>1534</v>
      </c>
      <c r="BV6" s="1896">
        <f>D6</f>
        <v>17925846</v>
      </c>
      <c r="BW6" s="1899">
        <f>ROUND(BW7*BW54/BW55,0)</f>
        <v>10731464</v>
      </c>
      <c r="BX6" s="1898">
        <f t="shared" ref="BX6:BX16" si="4">ROUND(BW6*$BX$18/$BW$18,0)</f>
        <v>10868217</v>
      </c>
      <c r="BY6" s="1893">
        <f>ROUND(BW6/(CA6/100),0)</f>
        <v>10593745</v>
      </c>
      <c r="BZ6" s="1901">
        <f>K6</f>
        <v>101</v>
      </c>
      <c r="CA6" s="1897">
        <f t="shared" ref="CA6:CA21" si="5">ROUND(BZ6*SUM(CA7:CA11)/SUM(BZ7:BZ11),1)</f>
        <v>101.3</v>
      </c>
      <c r="CB6" s="1206">
        <f t="shared" ref="CB6:CB17" si="6">ROUND(BX6/(CA6/100),0)</f>
        <v>10728743</v>
      </c>
      <c r="CC6" s="1900">
        <f t="shared" ref="CC6:CC35" si="7">BX6/$BX$39*100</f>
        <v>82.660477953298056</v>
      </c>
      <c r="CD6" s="737">
        <f t="shared" ref="CD6:CD35" si="8">CB6/$CB$39*100</f>
        <v>89.841247909669235</v>
      </c>
    </row>
    <row r="7" spans="1:82" ht="15" customHeight="1">
      <c r="A7" s="550" t="s">
        <v>9</v>
      </c>
      <c r="B7" s="561">
        <v>1990</v>
      </c>
      <c r="C7" s="430">
        <v>18616600</v>
      </c>
      <c r="D7" s="721">
        <v>19351958.412774645</v>
      </c>
      <c r="E7" s="2153">
        <f t="shared" si="0"/>
        <v>19588676</v>
      </c>
      <c r="F7" s="740">
        <f t="shared" si="1"/>
        <v>3624.1500525435517</v>
      </c>
      <c r="G7" s="564"/>
      <c r="H7" s="1183"/>
      <c r="I7" s="721">
        <v>18807682</v>
      </c>
      <c r="J7" s="1198">
        <v>112.4</v>
      </c>
      <c r="K7" s="1205">
        <f t="shared" ref="K7:K22" si="9">ROUND(J7*$J$1,1)</f>
        <v>104.8</v>
      </c>
      <c r="L7" s="722">
        <f t="shared" si="2"/>
        <v>17946261</v>
      </c>
      <c r="M7" s="591">
        <f t="shared" si="3"/>
        <v>3320.2827361129616</v>
      </c>
      <c r="N7" s="131">
        <v>19635795</v>
      </c>
      <c r="O7" s="574">
        <f>'26H26確報支出実質固定'!C46</f>
        <v>18807682</v>
      </c>
      <c r="P7" s="740"/>
      <c r="Q7" s="430">
        <v>14937434</v>
      </c>
      <c r="R7" s="722">
        <f>'24H26確報分配'!B38</f>
        <v>14178073</v>
      </c>
      <c r="S7" s="574">
        <v>15457585</v>
      </c>
      <c r="T7" s="575">
        <v>9785354</v>
      </c>
      <c r="U7" s="564">
        <v>5405040</v>
      </c>
      <c r="V7" s="722">
        <f>R7/U7*1000</f>
        <v>2623.1208279679709</v>
      </c>
      <c r="W7" s="771">
        <f t="shared" ref="W7:W22" si="10">S7/U7*1000</f>
        <v>2859.8465506268226</v>
      </c>
      <c r="X7" s="545">
        <f t="shared" ref="X7:X34" si="11">E7/$E$11*100</f>
        <v>92.586422198043408</v>
      </c>
      <c r="Y7" s="432">
        <f>L7/$L$11*100</f>
        <v>103.17866264552084</v>
      </c>
      <c r="Z7" s="1179">
        <f>'25H26確報支出名目'!C48</f>
        <v>19429081.481009468</v>
      </c>
      <c r="AA7" s="132">
        <v>19791771</v>
      </c>
      <c r="AB7" s="1179">
        <f>'26H26確報支出実質固定'!C48</f>
        <v>19217681</v>
      </c>
      <c r="AC7" s="131">
        <v>18563933</v>
      </c>
      <c r="AD7" s="432">
        <f>AA7/$AA$11*100</f>
        <v>91.317430665405041</v>
      </c>
      <c r="AE7" s="488">
        <f>AC7/$AC$11*100</f>
        <v>95.30628214622061</v>
      </c>
      <c r="AF7" s="561"/>
      <c r="AG7" s="561" t="s">
        <v>9</v>
      </c>
      <c r="AH7" s="551">
        <v>1990</v>
      </c>
      <c r="AI7" s="563">
        <v>463069.72320449661</v>
      </c>
      <c r="AJ7" s="652">
        <f>ROUND(AK7*$AJ$11/$AK$11,1)</f>
        <v>457436.3</v>
      </c>
      <c r="AK7" s="652">
        <v>451683</v>
      </c>
      <c r="AL7" s="563">
        <f>ROUND(AM7*$AL$11/$AM$11,1)</f>
        <v>443879.3</v>
      </c>
      <c r="AM7" s="652">
        <v>463648.2</v>
      </c>
      <c r="AN7" s="1634">
        <v>411800.9574546552</v>
      </c>
      <c r="AO7" s="800">
        <f>AP7*$AO$11/$AP$11</f>
        <v>429513.01400186558</v>
      </c>
      <c r="AP7" s="770">
        <v>453603.9</v>
      </c>
      <c r="AQ7" s="566">
        <v>346892.9</v>
      </c>
      <c r="AR7" s="566"/>
      <c r="AS7" s="801"/>
      <c r="AT7" s="563"/>
      <c r="AU7" s="652"/>
      <c r="AV7" s="563"/>
      <c r="AW7" s="722">
        <v>2808</v>
      </c>
      <c r="AX7" s="721"/>
      <c r="AY7" s="722"/>
      <c r="BA7" s="640" t="s">
        <v>9</v>
      </c>
      <c r="BB7" s="557"/>
      <c r="BC7" s="640"/>
      <c r="BD7" s="640"/>
      <c r="BE7" s="661">
        <f t="shared" ref="BE7:BE23" si="12">ROUND((L7-L6)/L6*100,1)</f>
        <v>2.1</v>
      </c>
      <c r="BF7" s="669">
        <f t="shared" ref="BF7:BF12" si="13">ROUND((AN7-AN6)/AN6*100,1)</f>
        <v>5.6</v>
      </c>
      <c r="BG7" s="1190"/>
      <c r="BH7" s="661">
        <f t="shared" ref="BH7:BH36" si="14">ROUND((E7-E6)/E6*100,1)</f>
        <v>8</v>
      </c>
      <c r="BI7" s="669">
        <f t="shared" ref="BI7:BI12" si="15">ROUND((AI7-AI6)/AI6*100,1)</f>
        <v>8.4</v>
      </c>
      <c r="BK7" s="640" t="s">
        <v>9</v>
      </c>
      <c r="BL7" s="553"/>
      <c r="BM7" s="553"/>
      <c r="BN7" s="739">
        <f>ROUND(L7/$L$28*100,1)</f>
        <v>92.5</v>
      </c>
      <c r="BO7" s="762">
        <f>AN7/$AN$28*100</f>
        <v>83.145064268613908</v>
      </c>
      <c r="BP7" s="1197">
        <f>D7/$D$28*100</f>
        <v>102.38637357609606</v>
      </c>
      <c r="BQ7" s="731">
        <f>ROUND(E7/$E$28*100,1)</f>
        <v>100.9</v>
      </c>
      <c r="BR7" s="673">
        <f>AI7/$AI$28*100</f>
        <v>93.730746485271339</v>
      </c>
      <c r="BS7" s="561"/>
      <c r="BU7" s="550" t="s">
        <v>9</v>
      </c>
      <c r="BV7" s="721">
        <v>19351958.412774645</v>
      </c>
      <c r="BW7" s="1179">
        <v>12187623</v>
      </c>
      <c r="BX7" s="2434">
        <f t="shared" si="4"/>
        <v>12342932</v>
      </c>
      <c r="BY7" s="722">
        <v>12812240</v>
      </c>
      <c r="BZ7" s="563">
        <f>K7</f>
        <v>104.8</v>
      </c>
      <c r="CA7" s="568">
        <f t="shared" si="5"/>
        <v>105.1</v>
      </c>
      <c r="CB7" s="2434">
        <f t="shared" si="6"/>
        <v>11743989</v>
      </c>
      <c r="CC7" s="431">
        <f t="shared" si="7"/>
        <v>93.87672867270291</v>
      </c>
      <c r="CD7" s="488">
        <f t="shared" si="8"/>
        <v>98.342800009043799</v>
      </c>
    </row>
    <row r="8" spans="1:82" ht="15" customHeight="1">
      <c r="A8" s="550" t="s">
        <v>10</v>
      </c>
      <c r="B8" s="561">
        <v>1991</v>
      </c>
      <c r="C8" s="430">
        <v>19663092</v>
      </c>
      <c r="D8" s="721">
        <v>20444381.137038227</v>
      </c>
      <c r="E8" s="2153">
        <f t="shared" si="0"/>
        <v>20694461</v>
      </c>
      <c r="F8" s="740">
        <f t="shared" si="1"/>
        <v>3814.2900167136422</v>
      </c>
      <c r="G8" s="564"/>
      <c r="H8" s="1183"/>
      <c r="I8" s="721">
        <v>19208538</v>
      </c>
      <c r="J8" s="1198">
        <v>115.6</v>
      </c>
      <c r="K8" s="1205">
        <f t="shared" si="9"/>
        <v>107.7</v>
      </c>
      <c r="L8" s="722">
        <f t="shared" si="2"/>
        <v>17835226</v>
      </c>
      <c r="M8" s="591">
        <f t="shared" si="3"/>
        <v>3287.291438884617</v>
      </c>
      <c r="N8" s="131">
        <v>20001102</v>
      </c>
      <c r="O8" s="574">
        <f>'26H26確報支出実質固定'!D46</f>
        <v>19208538</v>
      </c>
      <c r="P8" s="740"/>
      <c r="Q8" s="430">
        <v>15953536</v>
      </c>
      <c r="R8" s="722">
        <f>'24H26確報分配'!C38</f>
        <v>14210577</v>
      </c>
      <c r="S8" s="574">
        <v>15455513</v>
      </c>
      <c r="T8" s="575">
        <v>10626155</v>
      </c>
      <c r="U8" s="564">
        <v>5425508</v>
      </c>
      <c r="V8" s="722">
        <f t="shared" ref="V8:V31" si="16">R8/U8*1000</f>
        <v>2619.2159333282707</v>
      </c>
      <c r="W8" s="771">
        <f t="shared" si="10"/>
        <v>2848.6757369079537</v>
      </c>
      <c r="X8" s="545">
        <f t="shared" si="11"/>
        <v>97.812945770655631</v>
      </c>
      <c r="Y8" s="432">
        <f t="shared" ref="Y8:Y34" si="17">L8/$L$11*100</f>
        <v>102.54028773239297</v>
      </c>
      <c r="Z8" s="1179">
        <f>'25H26確報支出名目'!D48</f>
        <v>20841628.481009468</v>
      </c>
      <c r="AA8" s="132">
        <v>21207073</v>
      </c>
      <c r="AB8" s="1179">
        <f>'26H26確報支出実質固定'!D48</f>
        <v>19896196</v>
      </c>
      <c r="AC8" s="131">
        <v>19403564</v>
      </c>
      <c r="AD8" s="432">
        <f t="shared" ref="AD8:AD34" si="18">AA8/$AA$11*100</f>
        <v>97.847505323989608</v>
      </c>
      <c r="AE8" s="488">
        <f t="shared" ref="AE8:AE34" si="19">AC8/$AC$11*100</f>
        <v>99.616904738141912</v>
      </c>
      <c r="AF8" s="561"/>
      <c r="AG8" s="561" t="s">
        <v>10</v>
      </c>
      <c r="AH8" s="551">
        <v>1991</v>
      </c>
      <c r="AI8" s="563">
        <v>487454.30096630519</v>
      </c>
      <c r="AJ8" s="652">
        <f>ROUND(AK8*$AJ$11/$AK$11,1)</f>
        <v>479640.1</v>
      </c>
      <c r="AK8" s="652">
        <v>473607.6</v>
      </c>
      <c r="AL8" s="563">
        <f>ROUND(AM8*$AL$11/$AM$11,1)</f>
        <v>451344.9</v>
      </c>
      <c r="AM8" s="652">
        <v>471446.3</v>
      </c>
      <c r="AN8" s="1634">
        <v>421716.81988065835</v>
      </c>
      <c r="AO8" s="800">
        <f>AP8*$AO$11/$AP$11</f>
        <v>439555.9191204207</v>
      </c>
      <c r="AP8" s="770">
        <v>464210.1</v>
      </c>
      <c r="AQ8" s="566">
        <v>368931.6</v>
      </c>
      <c r="AR8" s="566"/>
      <c r="AS8" s="801"/>
      <c r="AT8" s="563"/>
      <c r="AU8" s="652"/>
      <c r="AV8" s="563"/>
      <c r="AW8" s="722">
        <v>2974</v>
      </c>
      <c r="AX8" s="721"/>
      <c r="AY8" s="722"/>
      <c r="BA8" s="550" t="s">
        <v>10</v>
      </c>
      <c r="BB8" s="561"/>
      <c r="BC8" s="550"/>
      <c r="BD8" s="550"/>
      <c r="BE8" s="661">
        <f t="shared" si="12"/>
        <v>-0.6</v>
      </c>
      <c r="BF8" s="669">
        <f t="shared" si="13"/>
        <v>2.4</v>
      </c>
      <c r="BG8" s="1190"/>
      <c r="BH8" s="661">
        <f t="shared" si="14"/>
        <v>5.6</v>
      </c>
      <c r="BI8" s="669">
        <f t="shared" si="15"/>
        <v>5.3</v>
      </c>
      <c r="BK8" s="550" t="s">
        <v>10</v>
      </c>
      <c r="BL8" s="553"/>
      <c r="BM8" s="553"/>
      <c r="BN8" s="566">
        <f t="shared" ref="BN8:BN22" si="20">ROUND(L8/$L$28*100,1)</f>
        <v>91.9</v>
      </c>
      <c r="BO8" s="431">
        <f t="shared" ref="BO8:BO17" si="21">AN8/$AN$28*100</f>
        <v>85.147135909691983</v>
      </c>
      <c r="BP8" s="563">
        <f t="shared" ref="BP8:BP33" si="22">D8/$D$28*100</f>
        <v>108.16610908212286</v>
      </c>
      <c r="BQ8" s="770">
        <f t="shared" ref="BQ8:BQ36" si="23">ROUND(E8/$E$28*100,1)</f>
        <v>106.6</v>
      </c>
      <c r="BR8" s="432">
        <f t="shared" ref="BR8:BR17" si="24">AI8/$AI$28*100</f>
        <v>98.666471197580208</v>
      </c>
      <c r="BS8" s="561"/>
      <c r="BU8" s="550" t="s">
        <v>10</v>
      </c>
      <c r="BV8" s="721">
        <v>20444381.137038227</v>
      </c>
      <c r="BW8" s="1179">
        <v>12722365</v>
      </c>
      <c r="BX8" s="2434">
        <f t="shared" si="4"/>
        <v>12884488</v>
      </c>
      <c r="BY8" s="722">
        <v>12902115</v>
      </c>
      <c r="BZ8" s="563">
        <f t="shared" ref="BZ8:BZ34" si="25">K8</f>
        <v>107.7</v>
      </c>
      <c r="CA8" s="568">
        <f t="shared" si="5"/>
        <v>108</v>
      </c>
      <c r="CB8" s="2434">
        <f t="shared" si="6"/>
        <v>11930081</v>
      </c>
      <c r="CC8" s="431">
        <f t="shared" si="7"/>
        <v>97.995645124083694</v>
      </c>
      <c r="CD8" s="488">
        <f t="shared" si="8"/>
        <v>99.901112805426948</v>
      </c>
    </row>
    <row r="9" spans="1:82" ht="15" customHeight="1">
      <c r="A9" s="550" t="s">
        <v>11</v>
      </c>
      <c r="B9" s="561">
        <v>1992</v>
      </c>
      <c r="C9" s="430">
        <v>20005341</v>
      </c>
      <c r="D9" s="721">
        <v>20783492.364470825</v>
      </c>
      <c r="E9" s="2153">
        <f t="shared" si="0"/>
        <v>21037720</v>
      </c>
      <c r="F9" s="740">
        <f t="shared" si="1"/>
        <v>3864.8408336027746</v>
      </c>
      <c r="G9" s="564"/>
      <c r="H9" s="1183"/>
      <c r="I9" s="721">
        <v>19086226</v>
      </c>
      <c r="J9" s="1198">
        <v>117.2</v>
      </c>
      <c r="K9" s="1205">
        <f t="shared" si="9"/>
        <v>109.2</v>
      </c>
      <c r="L9" s="722">
        <f t="shared" si="2"/>
        <v>17478229</v>
      </c>
      <c r="M9" s="591">
        <f t="shared" si="3"/>
        <v>3210.9265233238293</v>
      </c>
      <c r="N9" s="131">
        <v>20063722</v>
      </c>
      <c r="O9" s="574">
        <f>'26H26確報支出実質固定'!E46</f>
        <v>19086226</v>
      </c>
      <c r="P9" s="740"/>
      <c r="Q9" s="430">
        <v>15998273</v>
      </c>
      <c r="R9" s="722">
        <f>'24H26確報分配'!D38</f>
        <v>14720703</v>
      </c>
      <c r="S9" s="574">
        <v>15911116</v>
      </c>
      <c r="T9" s="575">
        <v>10841449</v>
      </c>
      <c r="U9" s="564">
        <v>5443360</v>
      </c>
      <c r="V9" s="722">
        <f t="shared" si="16"/>
        <v>2704.3412524617152</v>
      </c>
      <c r="W9" s="771">
        <f t="shared" si="10"/>
        <v>2923.0320978219333</v>
      </c>
      <c r="X9" s="545">
        <f t="shared" si="11"/>
        <v>99.43536898584783</v>
      </c>
      <c r="Y9" s="432">
        <f t="shared" si="17"/>
        <v>100.48780041882593</v>
      </c>
      <c r="Z9" s="1179">
        <f>'25H26確報支出名目'!E48</f>
        <v>20987566.481009468</v>
      </c>
      <c r="AA9" s="132">
        <v>21363258</v>
      </c>
      <c r="AB9" s="1179">
        <f>'26H26確報支出実質固定'!E48</f>
        <v>19682302</v>
      </c>
      <c r="AC9" s="131">
        <v>19022924</v>
      </c>
      <c r="AD9" s="432">
        <f t="shared" si="18"/>
        <v>98.568128703700125</v>
      </c>
      <c r="AE9" s="488">
        <f t="shared" si="19"/>
        <v>97.662718454656755</v>
      </c>
      <c r="AF9" s="561"/>
      <c r="AG9" s="561" t="s">
        <v>11</v>
      </c>
      <c r="AH9" s="551">
        <v>1992</v>
      </c>
      <c r="AI9" s="563">
        <v>496795.33764786541</v>
      </c>
      <c r="AJ9" s="652">
        <f>ROUND(AK9*$AJ$11/$AK$11,1)</f>
        <v>489411</v>
      </c>
      <c r="AK9" s="652">
        <v>483255.6</v>
      </c>
      <c r="AL9" s="563">
        <f>ROUND(AM9*$AL$11/$AM$11,1)</f>
        <v>454848.4</v>
      </c>
      <c r="AM9" s="652">
        <v>475105.8</v>
      </c>
      <c r="AN9" s="1634">
        <v>423966.83324888925</v>
      </c>
      <c r="AO9" s="800">
        <f>AP9*$AO$11/$AP$11</f>
        <v>442688.70481036999</v>
      </c>
      <c r="AP9" s="770">
        <v>467518.6</v>
      </c>
      <c r="AQ9" s="566">
        <v>366007.2</v>
      </c>
      <c r="AR9" s="566"/>
      <c r="AS9" s="801"/>
      <c r="AT9" s="563"/>
      <c r="AU9" s="652"/>
      <c r="AV9" s="563"/>
      <c r="AW9" s="722">
        <v>2940</v>
      </c>
      <c r="AX9" s="721"/>
      <c r="AY9" s="722"/>
      <c r="BA9" s="550" t="s">
        <v>11</v>
      </c>
      <c r="BB9" s="561"/>
      <c r="BC9" s="550"/>
      <c r="BD9" s="550"/>
      <c r="BE9" s="661">
        <f t="shared" si="12"/>
        <v>-2</v>
      </c>
      <c r="BF9" s="669">
        <f t="shared" si="13"/>
        <v>0.5</v>
      </c>
      <c r="BG9" s="1190"/>
      <c r="BH9" s="661">
        <f t="shared" si="14"/>
        <v>1.7</v>
      </c>
      <c r="BI9" s="669">
        <f t="shared" si="15"/>
        <v>1.9</v>
      </c>
      <c r="BK9" s="550" t="s">
        <v>11</v>
      </c>
      <c r="BL9" s="553"/>
      <c r="BM9" s="553"/>
      <c r="BN9" s="566">
        <f t="shared" si="20"/>
        <v>90.1</v>
      </c>
      <c r="BO9" s="431">
        <f t="shared" si="21"/>
        <v>85.601427000376006</v>
      </c>
      <c r="BP9" s="563">
        <f t="shared" si="22"/>
        <v>109.96026180171752</v>
      </c>
      <c r="BQ9" s="770">
        <f t="shared" si="23"/>
        <v>108.4</v>
      </c>
      <c r="BR9" s="432">
        <f t="shared" si="24"/>
        <v>100.55720664676934</v>
      </c>
      <c r="BS9" s="561"/>
      <c r="BU9" s="550" t="s">
        <v>11</v>
      </c>
      <c r="BV9" s="721">
        <v>20783492.364470825</v>
      </c>
      <c r="BW9" s="1179">
        <v>12929390</v>
      </c>
      <c r="BX9" s="2434">
        <f t="shared" si="4"/>
        <v>13094152</v>
      </c>
      <c r="BY9" s="722">
        <v>12928558</v>
      </c>
      <c r="BZ9" s="563">
        <f t="shared" si="25"/>
        <v>109.2</v>
      </c>
      <c r="CA9" s="568">
        <f t="shared" si="5"/>
        <v>109.5</v>
      </c>
      <c r="CB9" s="2434">
        <f t="shared" si="6"/>
        <v>11958130</v>
      </c>
      <c r="CC9" s="431">
        <f t="shared" si="7"/>
        <v>99.590288150589359</v>
      </c>
      <c r="CD9" s="488">
        <f t="shared" si="8"/>
        <v>100.1359918739831</v>
      </c>
    </row>
    <row r="10" spans="1:82" ht="15" customHeight="1">
      <c r="A10" s="559" t="s">
        <v>12</v>
      </c>
      <c r="B10" s="769">
        <v>1993</v>
      </c>
      <c r="C10" s="564">
        <v>20539323</v>
      </c>
      <c r="D10" s="721">
        <v>21316294.998464786</v>
      </c>
      <c r="E10" s="2153">
        <f t="shared" si="0"/>
        <v>21577040</v>
      </c>
      <c r="F10" s="740">
        <f t="shared" si="1"/>
        <v>3954.2497614387967</v>
      </c>
      <c r="G10" s="564"/>
      <c r="H10" s="1183"/>
      <c r="I10" s="721">
        <v>19461692</v>
      </c>
      <c r="J10" s="1198">
        <v>117.8</v>
      </c>
      <c r="K10" s="1205">
        <f t="shared" si="9"/>
        <v>109.8</v>
      </c>
      <c r="L10" s="2152">
        <f t="shared" si="2"/>
        <v>17724674</v>
      </c>
      <c r="M10" s="591">
        <f t="shared" si="3"/>
        <v>3248.2577747494761</v>
      </c>
      <c r="N10" s="771">
        <v>20395714</v>
      </c>
      <c r="O10" s="574">
        <f>'26H26確報支出実質固定'!F46</f>
        <v>19461692</v>
      </c>
      <c r="P10" s="740"/>
      <c r="Q10" s="564">
        <v>16083274</v>
      </c>
      <c r="R10" s="722">
        <f>'24H26確報分配'!E38</f>
        <v>14540050</v>
      </c>
      <c r="S10" s="574">
        <v>15484956</v>
      </c>
      <c r="T10" s="575">
        <v>10907129</v>
      </c>
      <c r="U10" s="564">
        <v>5456671</v>
      </c>
      <c r="V10" s="722">
        <f t="shared" si="16"/>
        <v>2664.6374685224746</v>
      </c>
      <c r="W10" s="771">
        <f t="shared" si="10"/>
        <v>2837.8027555628696</v>
      </c>
      <c r="X10" s="545">
        <f t="shared" si="11"/>
        <v>101.98447997322894</v>
      </c>
      <c r="Y10" s="432">
        <f t="shared" si="17"/>
        <v>101.90468973720121</v>
      </c>
      <c r="Z10" s="1179">
        <f>'25H26確報支出名目'!F48</f>
        <v>21344762.481009468</v>
      </c>
      <c r="AA10" s="740">
        <v>21749805</v>
      </c>
      <c r="AB10" s="1179">
        <f>'26H26確報支出実質固定'!F48</f>
        <v>19812920</v>
      </c>
      <c r="AC10" s="771">
        <v>19109752</v>
      </c>
      <c r="AD10" s="432">
        <f t="shared" si="18"/>
        <v>100.35162139222305</v>
      </c>
      <c r="AE10" s="488">
        <f t="shared" si="19"/>
        <v>98.108488963858235</v>
      </c>
      <c r="AF10" s="561"/>
      <c r="AG10" s="769" t="s">
        <v>12</v>
      </c>
      <c r="AH10" s="554">
        <v>1993</v>
      </c>
      <c r="AI10" s="563">
        <v>495029.33368969447</v>
      </c>
      <c r="AJ10" s="652">
        <f>ROUND(AK10*$AJ$11/$AK$11,1)</f>
        <v>488754.8</v>
      </c>
      <c r="AK10" s="652">
        <v>482607.6</v>
      </c>
      <c r="AL10" s="563">
        <f>ROUND(AM10*$AL$11/$AM$11,1)</f>
        <v>452009.1</v>
      </c>
      <c r="AM10" s="652">
        <v>472140</v>
      </c>
      <c r="AN10" s="1634">
        <v>420170.36703841703</v>
      </c>
      <c r="AO10" s="800">
        <f>AP10*$AO$11/$AP$11</f>
        <v>440566.2507907172</v>
      </c>
      <c r="AP10" s="770">
        <v>465277.1</v>
      </c>
      <c r="AQ10" s="566">
        <v>365376</v>
      </c>
      <c r="AR10" s="641">
        <f>ROUND(AR11*AQ10/AQ11,1)</f>
        <v>362158.3</v>
      </c>
      <c r="AS10" s="801"/>
      <c r="AT10" s="563"/>
      <c r="AU10" s="652"/>
      <c r="AV10" s="563"/>
      <c r="AW10" s="722">
        <v>2927</v>
      </c>
      <c r="AX10" s="729">
        <f>ROUND(AX11*AW10/AW11,0)</f>
        <v>2900</v>
      </c>
      <c r="AY10" s="722"/>
      <c r="BA10" s="763" t="s">
        <v>12</v>
      </c>
      <c r="BB10" s="656"/>
      <c r="BC10" s="657"/>
      <c r="BD10" s="657"/>
      <c r="BE10" s="662">
        <f t="shared" si="12"/>
        <v>1.4</v>
      </c>
      <c r="BF10" s="670">
        <f t="shared" si="13"/>
        <v>-0.9</v>
      </c>
      <c r="BG10" s="1191"/>
      <c r="BH10" s="662">
        <f t="shared" si="14"/>
        <v>2.6</v>
      </c>
      <c r="BI10" s="670">
        <f t="shared" si="15"/>
        <v>-0.4</v>
      </c>
      <c r="BK10" s="763" t="s">
        <v>12</v>
      </c>
      <c r="BL10" s="553"/>
      <c r="BM10" s="553"/>
      <c r="BN10" s="566">
        <f t="shared" si="20"/>
        <v>91.4</v>
      </c>
      <c r="BO10" s="732">
        <f t="shared" si="21"/>
        <v>84.834897876659497</v>
      </c>
      <c r="BP10" s="563">
        <f t="shared" si="22"/>
        <v>112.77918732661027</v>
      </c>
      <c r="BQ10" s="770">
        <f t="shared" si="23"/>
        <v>111.2</v>
      </c>
      <c r="BR10" s="730">
        <f t="shared" si="24"/>
        <v>100.19974672010899</v>
      </c>
      <c r="BS10" s="761">
        <f t="shared" ref="BS10:BS33" si="26">AL10/$AL$28*100</f>
        <v>85.207566732016289</v>
      </c>
      <c r="BU10" s="763" t="s">
        <v>12</v>
      </c>
      <c r="BV10" s="984">
        <v>21316294.998464786</v>
      </c>
      <c r="BW10" s="854">
        <v>13237832</v>
      </c>
      <c r="BX10" s="2434">
        <f t="shared" si="4"/>
        <v>13406524</v>
      </c>
      <c r="BY10" s="851">
        <v>13107114</v>
      </c>
      <c r="BZ10" s="852">
        <f t="shared" si="25"/>
        <v>109.8</v>
      </c>
      <c r="CA10" s="568">
        <f t="shared" si="5"/>
        <v>110.1</v>
      </c>
      <c r="CB10" s="2434">
        <f t="shared" si="6"/>
        <v>12176679</v>
      </c>
      <c r="CC10" s="431">
        <f t="shared" si="7"/>
        <v>101.9660981679296</v>
      </c>
      <c r="CD10" s="488">
        <f t="shared" si="8"/>
        <v>101.96609581900353</v>
      </c>
    </row>
    <row r="11" spans="1:82" ht="15" customHeight="1">
      <c r="A11" s="2157" t="s">
        <v>13</v>
      </c>
      <c r="B11" s="2150">
        <v>1994</v>
      </c>
      <c r="C11" s="2442">
        <v>20169682</v>
      </c>
      <c r="D11" s="2153">
        <v>20901508.78788732</v>
      </c>
      <c r="E11" s="2153">
        <f t="shared" si="0"/>
        <v>21157180</v>
      </c>
      <c r="F11" s="2152">
        <f t="shared" si="1"/>
        <v>3868.3100033641963</v>
      </c>
      <c r="G11" s="2442"/>
      <c r="H11" s="2157"/>
      <c r="I11" s="2153">
        <v>19097936</v>
      </c>
      <c r="J11" s="2443">
        <v>117.8</v>
      </c>
      <c r="K11" s="2443">
        <f t="shared" si="9"/>
        <v>109.8</v>
      </c>
      <c r="L11" s="2152">
        <f t="shared" si="2"/>
        <v>17393384</v>
      </c>
      <c r="M11" s="2444">
        <f t="shared" si="3"/>
        <v>3180.1497798645546</v>
      </c>
      <c r="N11" s="2153">
        <v>19966793</v>
      </c>
      <c r="O11" s="2153">
        <f>'26H26確報支出実質固定'!G46</f>
        <v>19097936</v>
      </c>
      <c r="P11" s="2152"/>
      <c r="Q11" s="2442">
        <v>16014661</v>
      </c>
      <c r="R11" s="2152">
        <f>'24H26確報分配'!F38</f>
        <v>14454954</v>
      </c>
      <c r="S11" s="2153">
        <v>15405854</v>
      </c>
      <c r="T11" s="2152">
        <v>10764186</v>
      </c>
      <c r="U11" s="2442">
        <v>5469360</v>
      </c>
      <c r="V11" s="2152">
        <f t="shared" si="16"/>
        <v>2642.8967923120804</v>
      </c>
      <c r="W11" s="2153">
        <f t="shared" si="10"/>
        <v>2816.7562566735414</v>
      </c>
      <c r="X11" s="2443">
        <f t="shared" si="11"/>
        <v>100</v>
      </c>
      <c r="Y11" s="641">
        <f t="shared" si="17"/>
        <v>100</v>
      </c>
      <c r="Z11" s="2442">
        <f>'25H26確報支出名目'!G48</f>
        <v>21295891.481009468</v>
      </c>
      <c r="AA11" s="2152">
        <v>21673596</v>
      </c>
      <c r="AB11" s="2442">
        <f>'26H26確報支出実質固定'!G48</f>
        <v>19733554</v>
      </c>
      <c r="AC11" s="2153">
        <v>19478184</v>
      </c>
      <c r="AD11" s="641">
        <f t="shared" si="18"/>
        <v>100</v>
      </c>
      <c r="AE11" s="567">
        <f t="shared" si="19"/>
        <v>100</v>
      </c>
      <c r="AF11" s="561"/>
      <c r="AG11" s="2150" t="s">
        <v>13</v>
      </c>
      <c r="AH11" s="2151">
        <v>1994</v>
      </c>
      <c r="AI11" s="641">
        <v>502751.2</v>
      </c>
      <c r="AJ11" s="646">
        <v>495612.2</v>
      </c>
      <c r="AK11" s="646">
        <v>489378.8</v>
      </c>
      <c r="AL11" s="641">
        <v>457895.3</v>
      </c>
      <c r="AM11" s="646">
        <v>478288.4</v>
      </c>
      <c r="AN11" s="641">
        <v>426889.1</v>
      </c>
      <c r="AO11" s="567">
        <v>447167.4</v>
      </c>
      <c r="AP11" s="567">
        <v>472248.5</v>
      </c>
      <c r="AQ11" s="641">
        <v>370010.9</v>
      </c>
      <c r="AR11" s="641">
        <v>366752.4</v>
      </c>
      <c r="AS11" s="567">
        <v>368350.6</v>
      </c>
      <c r="AT11" s="641">
        <v>506957.3</v>
      </c>
      <c r="AU11" s="646">
        <v>477247.8</v>
      </c>
      <c r="AV11" s="641">
        <v>449843.6</v>
      </c>
      <c r="AW11" s="2152">
        <v>2956</v>
      </c>
      <c r="AX11" s="2153">
        <v>2929</v>
      </c>
      <c r="AY11" s="2152">
        <v>2942</v>
      </c>
      <c r="BA11" s="550" t="s">
        <v>13</v>
      </c>
      <c r="BB11" s="561">
        <v>1994</v>
      </c>
      <c r="BC11" s="661"/>
      <c r="BD11" s="661"/>
      <c r="BE11" s="661">
        <f t="shared" si="12"/>
        <v>-1.9</v>
      </c>
      <c r="BF11" s="669">
        <f t="shared" si="13"/>
        <v>1.6</v>
      </c>
      <c r="BG11" s="1192"/>
      <c r="BH11" s="661">
        <f t="shared" si="14"/>
        <v>-1.9</v>
      </c>
      <c r="BI11" s="669">
        <f t="shared" si="15"/>
        <v>1.6</v>
      </c>
      <c r="BK11" s="640" t="s">
        <v>13</v>
      </c>
      <c r="BL11" s="556"/>
      <c r="BM11" s="556"/>
      <c r="BN11" s="739">
        <f t="shared" si="20"/>
        <v>89.7</v>
      </c>
      <c r="BO11" s="431">
        <f t="shared" si="21"/>
        <v>86.191450050183732</v>
      </c>
      <c r="BP11" s="1197">
        <f t="shared" si="22"/>
        <v>110.58465719149157</v>
      </c>
      <c r="BQ11" s="731">
        <f t="shared" si="23"/>
        <v>109</v>
      </c>
      <c r="BR11" s="432">
        <f t="shared" si="24"/>
        <v>101.76274308384401</v>
      </c>
      <c r="BS11" s="659">
        <f t="shared" si="26"/>
        <v>86.317165585884482</v>
      </c>
      <c r="BU11" s="640" t="s">
        <v>13</v>
      </c>
      <c r="BV11" s="721">
        <v>20901508.78788732</v>
      </c>
      <c r="BW11" s="1178">
        <v>12897498</v>
      </c>
      <c r="BX11" s="2435">
        <f t="shared" si="4"/>
        <v>13061853</v>
      </c>
      <c r="BY11" s="1177">
        <v>12723049</v>
      </c>
      <c r="BZ11" s="1197">
        <f t="shared" si="25"/>
        <v>109.8</v>
      </c>
      <c r="CA11" s="1208">
        <f t="shared" si="5"/>
        <v>110.1</v>
      </c>
      <c r="CB11" s="2435">
        <f t="shared" si="6"/>
        <v>11863627</v>
      </c>
      <c r="CC11" s="762">
        <f t="shared" si="7"/>
        <v>99.344631408787677</v>
      </c>
      <c r="CD11" s="659">
        <f t="shared" si="8"/>
        <v>99.344634726998819</v>
      </c>
    </row>
    <row r="12" spans="1:82" ht="15" customHeight="1">
      <c r="A12" s="550" t="s">
        <v>14</v>
      </c>
      <c r="B12" s="561">
        <v>1995</v>
      </c>
      <c r="C12" s="430">
        <v>21374687</v>
      </c>
      <c r="D12" s="721">
        <v>22097914.732899394</v>
      </c>
      <c r="E12" s="2153">
        <f t="shared" si="0"/>
        <v>22368221</v>
      </c>
      <c r="F12" s="740">
        <f t="shared" si="1"/>
        <v>4140.8238284581448</v>
      </c>
      <c r="G12" s="564"/>
      <c r="H12" s="1183"/>
      <c r="I12" s="721">
        <v>20323890</v>
      </c>
      <c r="J12" s="1198">
        <v>117.1</v>
      </c>
      <c r="K12" s="1205">
        <f t="shared" si="9"/>
        <v>109.1</v>
      </c>
      <c r="L12" s="722">
        <f t="shared" si="2"/>
        <v>18628680</v>
      </c>
      <c r="M12" s="591">
        <f t="shared" si="3"/>
        <v>3448.5568627349344</v>
      </c>
      <c r="N12" s="131">
        <v>21228355</v>
      </c>
      <c r="O12" s="574">
        <f>'26H26確報支出実質固定'!H46</f>
        <v>20323890</v>
      </c>
      <c r="P12" s="740"/>
      <c r="Q12" s="430">
        <v>16727820</v>
      </c>
      <c r="R12" s="722">
        <f>'24H26確報分配'!G38</f>
        <v>15434094</v>
      </c>
      <c r="S12" s="574">
        <v>16170594</v>
      </c>
      <c r="T12" s="575">
        <v>11156323</v>
      </c>
      <c r="U12" s="564">
        <v>5401877</v>
      </c>
      <c r="V12" s="722">
        <f t="shared" si="16"/>
        <v>2857.1724235853571</v>
      </c>
      <c r="W12" s="771">
        <f t="shared" si="10"/>
        <v>2993.51392117962</v>
      </c>
      <c r="X12" s="545">
        <f t="shared" si="11"/>
        <v>105.72401898551698</v>
      </c>
      <c r="Y12" s="432">
        <f t="shared" si="17"/>
        <v>107.10210273055547</v>
      </c>
      <c r="Z12" s="1179">
        <f>'25H26確報支出名目'!H48</f>
        <v>22322959.481009468</v>
      </c>
      <c r="AA12" s="132">
        <v>22737871</v>
      </c>
      <c r="AB12" s="1179">
        <f>'26H26確報支出実質固定'!H48</f>
        <v>20786825</v>
      </c>
      <c r="AC12" s="131">
        <v>22095522</v>
      </c>
      <c r="AD12" s="432">
        <f t="shared" si="18"/>
        <v>104.91046801832053</v>
      </c>
      <c r="AE12" s="488">
        <f t="shared" si="19"/>
        <v>113.43727936854893</v>
      </c>
      <c r="AF12" s="561"/>
      <c r="AG12" s="561" t="s">
        <v>14</v>
      </c>
      <c r="AH12" s="551">
        <v>1995</v>
      </c>
      <c r="AI12" s="566">
        <v>516201.7</v>
      </c>
      <c r="AJ12" s="431">
        <v>504594.3</v>
      </c>
      <c r="AK12" s="431">
        <v>497740</v>
      </c>
      <c r="AL12" s="432">
        <v>466526.2</v>
      </c>
      <c r="AM12" s="431">
        <v>487077.3</v>
      </c>
      <c r="AN12" s="566">
        <v>440974.2</v>
      </c>
      <c r="AO12" s="488">
        <v>459057.6</v>
      </c>
      <c r="AP12" s="488">
        <v>483022.6</v>
      </c>
      <c r="AQ12" s="432">
        <v>368936.7</v>
      </c>
      <c r="AR12" s="432">
        <v>370772.7</v>
      </c>
      <c r="AS12" s="488">
        <v>378479.6</v>
      </c>
      <c r="AT12" s="432">
        <v>521079.7</v>
      </c>
      <c r="AU12" s="431">
        <v>486416.8</v>
      </c>
      <c r="AV12" s="432">
        <v>466587.7</v>
      </c>
      <c r="AW12" s="132">
        <v>2940</v>
      </c>
      <c r="AX12" s="131">
        <v>2954</v>
      </c>
      <c r="AY12" s="132">
        <v>3016</v>
      </c>
      <c r="BA12" s="550" t="s">
        <v>14</v>
      </c>
      <c r="BB12" s="561">
        <v>1995</v>
      </c>
      <c r="BC12" s="661">
        <f t="shared" ref="BC12:BC33" si="27">ROUND((O12-O11)/O11*100,1)</f>
        <v>6.4</v>
      </c>
      <c r="BD12" s="661"/>
      <c r="BE12" s="661">
        <f t="shared" si="12"/>
        <v>7.1</v>
      </c>
      <c r="BF12" s="669">
        <f t="shared" si="13"/>
        <v>3.3</v>
      </c>
      <c r="BG12" s="1192">
        <f t="shared" ref="BG12:BG33" si="28">ROUND((D12-D11)/D11*100,1)</f>
        <v>5.7</v>
      </c>
      <c r="BH12" s="661">
        <f t="shared" si="14"/>
        <v>5.7</v>
      </c>
      <c r="BI12" s="669">
        <f t="shared" si="15"/>
        <v>2.7</v>
      </c>
      <c r="BK12" s="550" t="s">
        <v>14</v>
      </c>
      <c r="BL12" s="553"/>
      <c r="BM12" s="553"/>
      <c r="BN12" s="566">
        <f t="shared" si="20"/>
        <v>96</v>
      </c>
      <c r="BO12" s="431">
        <f t="shared" si="21"/>
        <v>89.035315571935968</v>
      </c>
      <c r="BP12" s="563">
        <f t="shared" si="22"/>
        <v>116.91454192056409</v>
      </c>
      <c r="BQ12" s="770">
        <f t="shared" si="23"/>
        <v>115.2</v>
      </c>
      <c r="BR12" s="432">
        <f t="shared" si="24"/>
        <v>104.48528213665828</v>
      </c>
      <c r="BS12" s="488">
        <f t="shared" si="26"/>
        <v>87.944163776202686</v>
      </c>
      <c r="BU12" s="550" t="s">
        <v>14</v>
      </c>
      <c r="BV12" s="721">
        <v>22097914.732899394</v>
      </c>
      <c r="BW12" s="1179">
        <v>13765042</v>
      </c>
      <c r="BX12" s="2434">
        <f t="shared" si="4"/>
        <v>13940453</v>
      </c>
      <c r="BY12" s="722">
        <v>13623346</v>
      </c>
      <c r="BZ12" s="563">
        <f t="shared" si="25"/>
        <v>109.1</v>
      </c>
      <c r="CA12" s="568">
        <f t="shared" si="5"/>
        <v>109.4</v>
      </c>
      <c r="CB12" s="2434">
        <f t="shared" si="6"/>
        <v>12742644</v>
      </c>
      <c r="CC12" s="431">
        <f t="shared" si="7"/>
        <v>106.02700588932738</v>
      </c>
      <c r="CD12" s="488">
        <f t="shared" si="8"/>
        <v>106.7054210011983</v>
      </c>
    </row>
    <row r="13" spans="1:82" ht="15" customHeight="1">
      <c r="A13" s="550" t="s">
        <v>15</v>
      </c>
      <c r="B13" s="561">
        <v>1996</v>
      </c>
      <c r="C13" s="430">
        <v>22125426</v>
      </c>
      <c r="D13" s="721">
        <v>21626051.956424553</v>
      </c>
      <c r="E13" s="2153">
        <f t="shared" si="0"/>
        <v>21890586</v>
      </c>
      <c r="F13" s="740">
        <f t="shared" si="1"/>
        <v>4037.8619198864635</v>
      </c>
      <c r="G13" s="564"/>
      <c r="H13" s="1183"/>
      <c r="I13" s="721">
        <v>20839596</v>
      </c>
      <c r="J13" s="1198">
        <v>116.6</v>
      </c>
      <c r="K13" s="1205">
        <f t="shared" si="9"/>
        <v>108.7</v>
      </c>
      <c r="L13" s="722">
        <f t="shared" si="2"/>
        <v>19171661</v>
      </c>
      <c r="M13" s="591">
        <f t="shared" si="3"/>
        <v>3536.3384010310383</v>
      </c>
      <c r="N13" s="131">
        <v>21732657</v>
      </c>
      <c r="O13" s="574">
        <f>'26H26確報支出実質固定'!I46</f>
        <v>20839596</v>
      </c>
      <c r="P13" s="740"/>
      <c r="Q13" s="430">
        <v>17876685</v>
      </c>
      <c r="R13" s="722">
        <f>'24H26確報分配'!H38</f>
        <v>17213596</v>
      </c>
      <c r="S13" s="574">
        <v>17854611</v>
      </c>
      <c r="T13" s="575">
        <v>11827287</v>
      </c>
      <c r="U13" s="564">
        <v>5421331</v>
      </c>
      <c r="V13" s="722">
        <f t="shared" si="16"/>
        <v>3175.1604910307083</v>
      </c>
      <c r="W13" s="771">
        <f t="shared" si="10"/>
        <v>3293.3999049310955</v>
      </c>
      <c r="X13" s="545">
        <f t="shared" si="11"/>
        <v>103.46646386711274</v>
      </c>
      <c r="Y13" s="432">
        <f t="shared" si="17"/>
        <v>110.22387017960394</v>
      </c>
      <c r="Z13" s="1179">
        <f>'25H26確報支出名目'!I48</f>
        <v>23904693.481009468</v>
      </c>
      <c r="AA13" s="132">
        <v>24284315</v>
      </c>
      <c r="AB13" s="1179">
        <f>'26H26確報支出実質固定'!I48</f>
        <v>22026118</v>
      </c>
      <c r="AC13" s="131">
        <v>23043206</v>
      </c>
      <c r="AD13" s="432">
        <f t="shared" si="18"/>
        <v>112.04561993312045</v>
      </c>
      <c r="AE13" s="488">
        <f t="shared" si="19"/>
        <v>118.30264053363497</v>
      </c>
      <c r="AF13" s="561"/>
      <c r="AG13" s="561" t="s">
        <v>15</v>
      </c>
      <c r="AH13" s="551">
        <v>1996</v>
      </c>
      <c r="AI13" s="566">
        <v>528842.5</v>
      </c>
      <c r="AJ13" s="431">
        <v>515943.9</v>
      </c>
      <c r="AK13" s="431">
        <v>509095.8</v>
      </c>
      <c r="AL13" s="432">
        <v>477404.4</v>
      </c>
      <c r="AM13" s="431">
        <v>499272.7</v>
      </c>
      <c r="AN13" s="566">
        <v>453653.1</v>
      </c>
      <c r="AO13" s="488">
        <v>471311.4</v>
      </c>
      <c r="AP13" s="488">
        <v>496934.6</v>
      </c>
      <c r="AQ13" s="432">
        <v>380160.9</v>
      </c>
      <c r="AR13" s="432">
        <v>380912.2</v>
      </c>
      <c r="AS13" s="488">
        <v>391360.5</v>
      </c>
      <c r="AT13" s="432">
        <v>535382.9</v>
      </c>
      <c r="AU13" s="431">
        <v>495183.4</v>
      </c>
      <c r="AV13" s="432">
        <v>479128.1</v>
      </c>
      <c r="AW13" s="132">
        <v>3022</v>
      </c>
      <c r="AX13" s="131">
        <v>3028</v>
      </c>
      <c r="AY13" s="132">
        <v>3112</v>
      </c>
      <c r="BA13" s="550" t="s">
        <v>15</v>
      </c>
      <c r="BB13" s="561">
        <v>1996</v>
      </c>
      <c r="BC13" s="661">
        <f t="shared" si="27"/>
        <v>2.5</v>
      </c>
      <c r="BD13" s="661"/>
      <c r="BE13" s="661">
        <f t="shared" si="12"/>
        <v>2.9</v>
      </c>
      <c r="BF13" s="669">
        <f t="shared" ref="BF13:BF35" si="29">ROUND((AN13-AN12)/AN12*100,1)</f>
        <v>2.9</v>
      </c>
      <c r="BG13" s="1192">
        <f t="shared" si="28"/>
        <v>-2.1</v>
      </c>
      <c r="BH13" s="661">
        <f t="shared" si="14"/>
        <v>-2.1</v>
      </c>
      <c r="BI13" s="669">
        <f t="shared" ref="BI13:BI36" si="30">ROUND((AI13-AI12)/AI12*100,1)</f>
        <v>2.4</v>
      </c>
      <c r="BK13" s="550" t="s">
        <v>15</v>
      </c>
      <c r="BL13" s="553"/>
      <c r="BM13" s="553"/>
      <c r="BN13" s="566">
        <f t="shared" si="20"/>
        <v>98.8</v>
      </c>
      <c r="BO13" s="431">
        <f t="shared" si="21"/>
        <v>91.595260944261639</v>
      </c>
      <c r="BP13" s="563">
        <f t="shared" si="22"/>
        <v>114.41803394559267</v>
      </c>
      <c r="BQ13" s="770">
        <f t="shared" si="23"/>
        <v>112.8</v>
      </c>
      <c r="BR13" s="432">
        <f t="shared" si="24"/>
        <v>107.04392840696903</v>
      </c>
      <c r="BS13" s="488">
        <f t="shared" si="26"/>
        <v>89.994797164831851</v>
      </c>
      <c r="BU13" s="550" t="s">
        <v>15</v>
      </c>
      <c r="BV13" s="721">
        <v>21626051.956424553</v>
      </c>
      <c r="BW13" s="1179">
        <v>14301460</v>
      </c>
      <c r="BX13" s="2434">
        <f t="shared" si="4"/>
        <v>14483706</v>
      </c>
      <c r="BY13" s="722">
        <v>13987458</v>
      </c>
      <c r="BZ13" s="563">
        <f t="shared" si="25"/>
        <v>108.7</v>
      </c>
      <c r="CA13" s="568">
        <f t="shared" si="5"/>
        <v>109</v>
      </c>
      <c r="CB13" s="2434">
        <f t="shared" si="6"/>
        <v>13287804</v>
      </c>
      <c r="CC13" s="431">
        <f t="shared" si="7"/>
        <v>110.15882922608657</v>
      </c>
      <c r="CD13" s="488">
        <f t="shared" si="8"/>
        <v>111.2705275295619</v>
      </c>
    </row>
    <row r="14" spans="1:82" ht="15" customHeight="1">
      <c r="A14" s="550" t="s">
        <v>16</v>
      </c>
      <c r="B14" s="561">
        <v>1997</v>
      </c>
      <c r="C14" s="430">
        <v>21732653</v>
      </c>
      <c r="D14" s="721">
        <v>21352788.821346071</v>
      </c>
      <c r="E14" s="2153">
        <f t="shared" si="0"/>
        <v>21613981</v>
      </c>
      <c r="F14" s="740">
        <f t="shared" si="1"/>
        <v>3962.3107181020782</v>
      </c>
      <c r="G14" s="564"/>
      <c r="H14" s="1183"/>
      <c r="I14" s="721">
        <v>20306253</v>
      </c>
      <c r="J14" s="1198">
        <v>117.5</v>
      </c>
      <c r="K14" s="1205">
        <f t="shared" si="9"/>
        <v>109.5</v>
      </c>
      <c r="L14" s="722">
        <f t="shared" si="2"/>
        <v>18544523</v>
      </c>
      <c r="M14" s="591">
        <f t="shared" si="3"/>
        <v>3399.6126046835384</v>
      </c>
      <c r="N14" s="131">
        <v>21193983</v>
      </c>
      <c r="O14" s="574">
        <f>'26H26確報支出実質固定'!J46</f>
        <v>20306253</v>
      </c>
      <c r="P14" s="740"/>
      <c r="Q14" s="430">
        <v>17702665</v>
      </c>
      <c r="R14" s="722">
        <f>'24H26確報分配'!I38</f>
        <v>16397851</v>
      </c>
      <c r="S14" s="574">
        <v>16881008</v>
      </c>
      <c r="T14" s="575">
        <v>12090581</v>
      </c>
      <c r="U14" s="564">
        <v>5454893</v>
      </c>
      <c r="V14" s="722">
        <f t="shared" si="16"/>
        <v>3006.0811458629892</v>
      </c>
      <c r="W14" s="771">
        <f t="shared" si="10"/>
        <v>3094.6542856111018</v>
      </c>
      <c r="X14" s="545">
        <f t="shared" si="11"/>
        <v>102.15908263766723</v>
      </c>
      <c r="Y14" s="432">
        <f t="shared" si="17"/>
        <v>106.61825783872764</v>
      </c>
      <c r="Z14" s="1179">
        <f>'25H26確報支出名目'!J48</f>
        <v>23679696.481009468</v>
      </c>
      <c r="AA14" s="132">
        <v>24039768</v>
      </c>
      <c r="AB14" s="1179">
        <f>'26H26確報支出実質固定'!J48</f>
        <v>21643048</v>
      </c>
      <c r="AC14" s="131">
        <v>21501563</v>
      </c>
      <c r="AD14" s="432">
        <f t="shared" si="18"/>
        <v>110.91730232491184</v>
      </c>
      <c r="AE14" s="488">
        <f t="shared" si="19"/>
        <v>110.38792425412964</v>
      </c>
      <c r="AF14" s="561"/>
      <c r="AG14" s="561" t="s">
        <v>16</v>
      </c>
      <c r="AH14" s="551">
        <v>1997</v>
      </c>
      <c r="AI14" s="566">
        <v>533393.4</v>
      </c>
      <c r="AJ14" s="431">
        <v>521295.4</v>
      </c>
      <c r="AK14" s="431">
        <v>513612.9</v>
      </c>
      <c r="AL14" s="432">
        <v>477448.6</v>
      </c>
      <c r="AM14" s="431">
        <v>498087.6</v>
      </c>
      <c r="AN14" s="566">
        <v>453794.6</v>
      </c>
      <c r="AO14" s="488">
        <v>472005.5</v>
      </c>
      <c r="AP14" s="488">
        <v>496835.8</v>
      </c>
      <c r="AQ14" s="432">
        <v>382294.5</v>
      </c>
      <c r="AR14" s="432">
        <v>382268.1</v>
      </c>
      <c r="AS14" s="488">
        <v>388483.7</v>
      </c>
      <c r="AT14" s="432">
        <v>540271.9</v>
      </c>
      <c r="AU14" s="431">
        <v>495373.8</v>
      </c>
      <c r="AV14" s="432">
        <v>479594.8</v>
      </c>
      <c r="AW14" s="132">
        <v>3031</v>
      </c>
      <c r="AX14" s="131">
        <v>3031</v>
      </c>
      <c r="AY14" s="132">
        <v>3081</v>
      </c>
      <c r="BA14" s="550" t="s">
        <v>16</v>
      </c>
      <c r="BB14" s="561">
        <v>1997</v>
      </c>
      <c r="BC14" s="661">
        <f t="shared" si="27"/>
        <v>-2.6</v>
      </c>
      <c r="BD14" s="661"/>
      <c r="BE14" s="661">
        <f t="shared" si="12"/>
        <v>-3.3</v>
      </c>
      <c r="BF14" s="669">
        <f t="shared" si="29"/>
        <v>0</v>
      </c>
      <c r="BG14" s="1192">
        <f t="shared" si="28"/>
        <v>-1.3</v>
      </c>
      <c r="BH14" s="661">
        <f t="shared" si="14"/>
        <v>-1.3</v>
      </c>
      <c r="BI14" s="669">
        <f t="shared" si="30"/>
        <v>0.9</v>
      </c>
      <c r="BK14" s="550" t="s">
        <v>16</v>
      </c>
      <c r="BL14" s="553"/>
      <c r="BM14" s="553"/>
      <c r="BN14" s="566">
        <f t="shared" si="20"/>
        <v>95.6</v>
      </c>
      <c r="BO14" s="431">
        <f t="shared" si="21"/>
        <v>91.62383063644188</v>
      </c>
      <c r="BP14" s="563">
        <f t="shared" si="22"/>
        <v>112.9722670192721</v>
      </c>
      <c r="BQ14" s="770">
        <f t="shared" si="23"/>
        <v>111.4</v>
      </c>
      <c r="BR14" s="432">
        <f t="shared" si="24"/>
        <v>107.9650839755689</v>
      </c>
      <c r="BS14" s="488">
        <f t="shared" si="26"/>
        <v>90.003129241441698</v>
      </c>
      <c r="BU14" s="550" t="s">
        <v>16</v>
      </c>
      <c r="BV14" s="721">
        <v>21352788.821346071</v>
      </c>
      <c r="BW14" s="1179">
        <v>13881818</v>
      </c>
      <c r="BX14" s="2434">
        <f t="shared" si="4"/>
        <v>14058717</v>
      </c>
      <c r="BY14" s="722">
        <v>13488250</v>
      </c>
      <c r="BZ14" s="563">
        <f t="shared" si="25"/>
        <v>109.5</v>
      </c>
      <c r="CA14" s="568">
        <f t="shared" si="5"/>
        <v>109.8</v>
      </c>
      <c r="CB14" s="2434">
        <f t="shared" si="6"/>
        <v>12803932</v>
      </c>
      <c r="CC14" s="431">
        <f t="shared" si="7"/>
        <v>106.92648726374867</v>
      </c>
      <c r="CD14" s="488">
        <f t="shared" si="8"/>
        <v>107.2186395955749</v>
      </c>
    </row>
    <row r="15" spans="1:82" ht="15" customHeight="1">
      <c r="A15" s="550" t="s">
        <v>17</v>
      </c>
      <c r="B15" s="561">
        <v>1998</v>
      </c>
      <c r="C15" s="430">
        <v>20884183</v>
      </c>
      <c r="D15" s="721">
        <v>20797130.601991951</v>
      </c>
      <c r="E15" s="2153">
        <f t="shared" si="0"/>
        <v>21051526</v>
      </c>
      <c r="F15" s="740">
        <f t="shared" si="1"/>
        <v>3831.9380992998895</v>
      </c>
      <c r="G15" s="564"/>
      <c r="H15" s="1183"/>
      <c r="I15" s="721">
        <v>19488635</v>
      </c>
      <c r="J15" s="1198">
        <v>116.9</v>
      </c>
      <c r="K15" s="1205">
        <f t="shared" si="9"/>
        <v>108.9</v>
      </c>
      <c r="L15" s="722">
        <f t="shared" si="2"/>
        <v>17895900</v>
      </c>
      <c r="M15" s="591">
        <f t="shared" si="3"/>
        <v>3257.5301681816745</v>
      </c>
      <c r="N15" s="131">
        <v>20348388</v>
      </c>
      <c r="O15" s="574">
        <f>'26H26確報支出実質固定'!K46</f>
        <v>19488635</v>
      </c>
      <c r="P15" s="740"/>
      <c r="Q15" s="430">
        <v>16709897</v>
      </c>
      <c r="R15" s="722">
        <f>'24H26確報分配'!J38</f>
        <v>15800321</v>
      </c>
      <c r="S15" s="574">
        <v>16130075</v>
      </c>
      <c r="T15" s="575">
        <v>11555826</v>
      </c>
      <c r="U15" s="564">
        <v>5493702</v>
      </c>
      <c r="V15" s="722">
        <f t="shared" si="16"/>
        <v>2876.0790082898561</v>
      </c>
      <c r="W15" s="771">
        <f t="shared" si="10"/>
        <v>2936.1030139603495</v>
      </c>
      <c r="X15" s="545">
        <f t="shared" si="11"/>
        <v>99.500623429020322</v>
      </c>
      <c r="Y15" s="432">
        <f t="shared" si="17"/>
        <v>102.88912151884877</v>
      </c>
      <c r="Z15" s="1179">
        <f>'25H26確報支出名目'!K48</f>
        <v>22715829.481009468</v>
      </c>
      <c r="AA15" s="132">
        <v>23066725</v>
      </c>
      <c r="AB15" s="1179">
        <f>'26H26確報支出実質固定'!K48</f>
        <v>20709316</v>
      </c>
      <c r="AC15" s="131">
        <v>20302834</v>
      </c>
      <c r="AD15" s="432">
        <f t="shared" si="18"/>
        <v>106.4277704539662</v>
      </c>
      <c r="AE15" s="488">
        <f t="shared" si="19"/>
        <v>104.23371090446625</v>
      </c>
      <c r="AF15" s="561"/>
      <c r="AG15" s="561" t="s">
        <v>17</v>
      </c>
      <c r="AH15" s="551">
        <v>1998</v>
      </c>
      <c r="AI15" s="566">
        <v>526004</v>
      </c>
      <c r="AJ15" s="431">
        <v>510919.2</v>
      </c>
      <c r="AK15" s="431">
        <v>503324.1</v>
      </c>
      <c r="AL15" s="432">
        <v>470333.8</v>
      </c>
      <c r="AM15" s="431">
        <v>490498.7</v>
      </c>
      <c r="AN15" s="566">
        <v>449786.4</v>
      </c>
      <c r="AO15" s="488">
        <v>464970.4</v>
      </c>
      <c r="AP15" s="488">
        <v>489459.7</v>
      </c>
      <c r="AQ15" s="432">
        <v>368975.7</v>
      </c>
      <c r="AR15" s="432">
        <v>369371.5</v>
      </c>
      <c r="AS15" s="488">
        <v>378239.6</v>
      </c>
      <c r="AT15" s="432">
        <v>531930.1</v>
      </c>
      <c r="AU15" s="431">
        <v>489373.1</v>
      </c>
      <c r="AV15" s="432">
        <v>475430.5</v>
      </c>
      <c r="AW15" s="132">
        <v>2918</v>
      </c>
      <c r="AX15" s="131">
        <v>2922</v>
      </c>
      <c r="AY15" s="132">
        <v>2992</v>
      </c>
      <c r="BA15" s="550" t="s">
        <v>17</v>
      </c>
      <c r="BB15" s="561">
        <v>1998</v>
      </c>
      <c r="BC15" s="661">
        <f t="shared" si="27"/>
        <v>-4</v>
      </c>
      <c r="BD15" s="661"/>
      <c r="BE15" s="661">
        <f t="shared" si="12"/>
        <v>-3.5</v>
      </c>
      <c r="BF15" s="669">
        <f t="shared" si="29"/>
        <v>-0.9</v>
      </c>
      <c r="BG15" s="1192">
        <f t="shared" si="28"/>
        <v>-2.6</v>
      </c>
      <c r="BH15" s="661">
        <f t="shared" si="14"/>
        <v>-2.6</v>
      </c>
      <c r="BI15" s="669">
        <f t="shared" si="30"/>
        <v>-1.4</v>
      </c>
      <c r="BK15" s="550" t="s">
        <v>17</v>
      </c>
      <c r="BL15" s="553"/>
      <c r="BM15" s="553"/>
      <c r="BN15" s="566">
        <f t="shared" si="20"/>
        <v>92.3</v>
      </c>
      <c r="BO15" s="431">
        <f t="shared" si="21"/>
        <v>90.814551200421747</v>
      </c>
      <c r="BP15" s="563">
        <f t="shared" si="22"/>
        <v>110.03241830660313</v>
      </c>
      <c r="BQ15" s="770">
        <f t="shared" si="23"/>
        <v>108.5</v>
      </c>
      <c r="BR15" s="432">
        <f t="shared" si="24"/>
        <v>106.46938269480863</v>
      </c>
      <c r="BS15" s="488">
        <f t="shared" si="26"/>
        <v>88.66192881918262</v>
      </c>
      <c r="BU15" s="550" t="s">
        <v>17</v>
      </c>
      <c r="BV15" s="721">
        <v>20797130.601991951</v>
      </c>
      <c r="BW15" s="1179">
        <v>13221888</v>
      </c>
      <c r="BX15" s="2434">
        <f t="shared" si="4"/>
        <v>13390377</v>
      </c>
      <c r="BY15" s="722">
        <v>12823111</v>
      </c>
      <c r="BZ15" s="563">
        <f t="shared" si="25"/>
        <v>108.9</v>
      </c>
      <c r="CA15" s="568">
        <f t="shared" si="5"/>
        <v>109.2</v>
      </c>
      <c r="CB15" s="2434">
        <f t="shared" si="6"/>
        <v>12262250</v>
      </c>
      <c r="CC15" s="431">
        <f t="shared" si="7"/>
        <v>101.84328881129716</v>
      </c>
      <c r="CD15" s="488">
        <f t="shared" si="8"/>
        <v>102.6826574352971</v>
      </c>
    </row>
    <row r="16" spans="1:82" ht="15" customHeight="1">
      <c r="A16" s="550" t="s">
        <v>18</v>
      </c>
      <c r="B16" s="561">
        <v>1999</v>
      </c>
      <c r="C16" s="430">
        <v>20272696</v>
      </c>
      <c r="D16" s="721">
        <v>20260482.192166999</v>
      </c>
      <c r="E16" s="2153">
        <f t="shared" si="0"/>
        <v>20508313</v>
      </c>
      <c r="F16" s="740">
        <f t="shared" si="1"/>
        <v>3710.019577344985</v>
      </c>
      <c r="G16" s="564"/>
      <c r="H16" s="1183"/>
      <c r="I16" s="721">
        <v>19122305</v>
      </c>
      <c r="J16" s="1198">
        <v>115.2</v>
      </c>
      <c r="K16" s="1205">
        <f t="shared" si="9"/>
        <v>107.4</v>
      </c>
      <c r="L16" s="722">
        <f t="shared" si="2"/>
        <v>17804753</v>
      </c>
      <c r="M16" s="591">
        <f t="shared" si="3"/>
        <v>3220.9369049415159</v>
      </c>
      <c r="N16" s="131">
        <v>20023358</v>
      </c>
      <c r="O16" s="574">
        <f>'26H26確報支出実質固定'!L46</f>
        <v>19122305</v>
      </c>
      <c r="P16" s="740"/>
      <c r="Q16" s="430">
        <v>16046023</v>
      </c>
      <c r="R16" s="722">
        <f>'24H26確報分配'!K38</f>
        <v>15353994</v>
      </c>
      <c r="S16" s="574">
        <v>15681972</v>
      </c>
      <c r="T16" s="575">
        <v>11149907</v>
      </c>
      <c r="U16" s="564">
        <v>5527818</v>
      </c>
      <c r="V16" s="722">
        <f t="shared" si="16"/>
        <v>2777.5867439919334</v>
      </c>
      <c r="W16" s="771">
        <f t="shared" si="10"/>
        <v>2836.9190157852522</v>
      </c>
      <c r="X16" s="545">
        <f t="shared" si="11"/>
        <v>96.933112068810672</v>
      </c>
      <c r="Y16" s="432">
        <f t="shared" si="17"/>
        <v>102.36508893266543</v>
      </c>
      <c r="Z16" s="1179">
        <f>'25H26確報支出名目'!L48</f>
        <v>21956117.481009468</v>
      </c>
      <c r="AA16" s="132">
        <v>22303834</v>
      </c>
      <c r="AB16" s="1179">
        <f>'26H26確報支出実質固定'!L48</f>
        <v>20222386</v>
      </c>
      <c r="AC16" s="131">
        <v>20341003</v>
      </c>
      <c r="AD16" s="432">
        <f t="shared" si="18"/>
        <v>102.9078607906136</v>
      </c>
      <c r="AE16" s="488">
        <f t="shared" si="19"/>
        <v>104.42966859744215</v>
      </c>
      <c r="AF16" s="561"/>
      <c r="AG16" s="561" t="s">
        <v>18</v>
      </c>
      <c r="AH16" s="551">
        <v>1999</v>
      </c>
      <c r="AI16" s="566">
        <v>521923.8</v>
      </c>
      <c r="AJ16" s="431">
        <v>506599.2</v>
      </c>
      <c r="AK16" s="431">
        <v>499544.2</v>
      </c>
      <c r="AL16" s="432">
        <v>471108.8</v>
      </c>
      <c r="AM16" s="431">
        <v>493480.5</v>
      </c>
      <c r="AN16" s="566">
        <v>452884.6</v>
      </c>
      <c r="AO16" s="488">
        <v>467481.1</v>
      </c>
      <c r="AP16" s="488">
        <v>493048.7</v>
      </c>
      <c r="AQ16" s="432">
        <v>364340.9</v>
      </c>
      <c r="AR16" s="432">
        <v>368781.7</v>
      </c>
      <c r="AS16" s="488">
        <v>377003.2</v>
      </c>
      <c r="AT16" s="432">
        <v>528557.69999999995</v>
      </c>
      <c r="AU16" s="431">
        <v>489531.1</v>
      </c>
      <c r="AV16" s="432">
        <v>479077.3</v>
      </c>
      <c r="AW16" s="132">
        <v>2876</v>
      </c>
      <c r="AX16" s="131">
        <v>2912</v>
      </c>
      <c r="AY16" s="132">
        <v>2977</v>
      </c>
      <c r="BA16" s="550" t="s">
        <v>18</v>
      </c>
      <c r="BB16" s="561">
        <v>1999</v>
      </c>
      <c r="BC16" s="661">
        <f t="shared" si="27"/>
        <v>-1.9</v>
      </c>
      <c r="BD16" s="661"/>
      <c r="BE16" s="661">
        <f t="shared" si="12"/>
        <v>-0.5</v>
      </c>
      <c r="BF16" s="669">
        <f t="shared" si="29"/>
        <v>0.7</v>
      </c>
      <c r="BG16" s="1192">
        <f t="shared" si="28"/>
        <v>-2.6</v>
      </c>
      <c r="BH16" s="661">
        <f t="shared" si="14"/>
        <v>-2.6</v>
      </c>
      <c r="BI16" s="669">
        <f t="shared" si="30"/>
        <v>-0.8</v>
      </c>
      <c r="BK16" s="550" t="s">
        <v>18</v>
      </c>
      <c r="BL16" s="553"/>
      <c r="BM16" s="553"/>
      <c r="BN16" s="566">
        <f t="shared" si="20"/>
        <v>91.8</v>
      </c>
      <c r="BO16" s="431">
        <f t="shared" si="21"/>
        <v>91.44009622030039</v>
      </c>
      <c r="BP16" s="563">
        <f t="shared" si="22"/>
        <v>107.19314574331129</v>
      </c>
      <c r="BQ16" s="770">
        <f t="shared" si="23"/>
        <v>105.7</v>
      </c>
      <c r="BR16" s="432">
        <f t="shared" si="24"/>
        <v>105.64350233026512</v>
      </c>
      <c r="BS16" s="488">
        <f t="shared" si="26"/>
        <v>88.808022922636098</v>
      </c>
      <c r="BU16" s="550" t="s">
        <v>18</v>
      </c>
      <c r="BV16" s="721">
        <v>20260482.192166999</v>
      </c>
      <c r="BW16" s="1179">
        <v>12771690</v>
      </c>
      <c r="BX16" s="2434">
        <f t="shared" si="4"/>
        <v>12934442</v>
      </c>
      <c r="BY16" s="722">
        <v>12574808</v>
      </c>
      <c r="BZ16" s="563">
        <f t="shared" si="25"/>
        <v>107.4</v>
      </c>
      <c r="CA16" s="568">
        <f t="shared" si="5"/>
        <v>107.7</v>
      </c>
      <c r="CB16" s="2434">
        <f t="shared" si="6"/>
        <v>12009695</v>
      </c>
      <c r="CC16" s="431">
        <f t="shared" si="7"/>
        <v>98.375580629206482</v>
      </c>
      <c r="CD16" s="488">
        <f t="shared" si="8"/>
        <v>100.56779119553103</v>
      </c>
    </row>
    <row r="17" spans="1:82" ht="15" customHeight="1">
      <c r="A17" s="550" t="s">
        <v>19</v>
      </c>
      <c r="B17" s="561">
        <v>2000</v>
      </c>
      <c r="C17" s="430">
        <v>20336615</v>
      </c>
      <c r="D17" s="721">
        <v>20449730.476837024</v>
      </c>
      <c r="E17" s="2153">
        <f>ROUND(D17*$E$18/$D$18,0)</f>
        <v>20699876</v>
      </c>
      <c r="F17" s="779">
        <f t="shared" si="1"/>
        <v>3729.3216881713493</v>
      </c>
      <c r="G17" s="564"/>
      <c r="H17" s="986"/>
      <c r="I17" s="721">
        <v>19430553</v>
      </c>
      <c r="J17" s="1198">
        <v>113.8</v>
      </c>
      <c r="K17" s="1205">
        <f t="shared" si="9"/>
        <v>106.1</v>
      </c>
      <c r="L17" s="722">
        <f t="shared" ref="L17:L22" si="31">ROUND(I17/(K17/100),0)</f>
        <v>18313434</v>
      </c>
      <c r="M17" s="591">
        <f t="shared" si="3"/>
        <v>3299.376605014184</v>
      </c>
      <c r="N17" s="131">
        <v>20381209</v>
      </c>
      <c r="O17" s="574">
        <f>'26H26確報支出実質固定'!M46</f>
        <v>19430553</v>
      </c>
      <c r="P17" s="740"/>
      <c r="Q17" s="430">
        <v>16259267</v>
      </c>
      <c r="R17" s="722">
        <f>'24H26確報分配'!L38</f>
        <v>16263329</v>
      </c>
      <c r="S17" s="574">
        <v>16468191</v>
      </c>
      <c r="T17" s="575">
        <v>11501107</v>
      </c>
      <c r="U17" s="564">
        <v>5550574</v>
      </c>
      <c r="V17" s="851">
        <f t="shared" si="16"/>
        <v>2930.0265161765255</v>
      </c>
      <c r="W17" s="1199">
        <f t="shared" si="10"/>
        <v>2966.9347710705238</v>
      </c>
      <c r="X17" s="545">
        <f t="shared" si="11"/>
        <v>97.838539918836062</v>
      </c>
      <c r="Y17" s="432">
        <f t="shared" si="17"/>
        <v>105.2896549630595</v>
      </c>
      <c r="Z17" s="1179">
        <f>'25H26確報支出名目'!M48</f>
        <v>22185190.481009468</v>
      </c>
      <c r="AA17" s="132">
        <v>22523240</v>
      </c>
      <c r="AB17" s="1179">
        <f>'26H26確報支出実質固定'!M48</f>
        <v>20700774</v>
      </c>
      <c r="AC17" s="131">
        <v>19973329</v>
      </c>
      <c r="AD17" s="432">
        <f t="shared" si="18"/>
        <v>103.92018011224349</v>
      </c>
      <c r="AE17" s="488">
        <f t="shared" si="19"/>
        <v>102.54204909451519</v>
      </c>
      <c r="AF17" s="561"/>
      <c r="AG17" s="561" t="s">
        <v>19</v>
      </c>
      <c r="AH17" s="551">
        <v>2000</v>
      </c>
      <c r="AI17" s="642">
        <v>528446.6</v>
      </c>
      <c r="AJ17" s="732">
        <v>510834.7</v>
      </c>
      <c r="AK17" s="732">
        <v>504118.8</v>
      </c>
      <c r="AL17" s="730">
        <v>479716.9</v>
      </c>
      <c r="AM17" s="431">
        <v>505572.1</v>
      </c>
      <c r="AN17" s="642">
        <v>464182.6</v>
      </c>
      <c r="AO17" s="488">
        <v>476723.3</v>
      </c>
      <c r="AP17" s="488">
        <v>505621.9</v>
      </c>
      <c r="AQ17" s="432">
        <v>371803.9</v>
      </c>
      <c r="AR17" s="432">
        <v>375186.3</v>
      </c>
      <c r="AS17" s="488">
        <v>385968.5</v>
      </c>
      <c r="AT17" s="432">
        <v>536443.1</v>
      </c>
      <c r="AU17" s="431">
        <v>496857.59999999998</v>
      </c>
      <c r="AV17" s="432">
        <v>491606.3</v>
      </c>
      <c r="AW17" s="638">
        <v>2929</v>
      </c>
      <c r="AX17" s="723">
        <v>2957</v>
      </c>
      <c r="AY17" s="638">
        <v>3042</v>
      </c>
      <c r="BA17" s="657" t="s">
        <v>19</v>
      </c>
      <c r="BB17" s="656">
        <v>2000</v>
      </c>
      <c r="BC17" s="662">
        <f t="shared" si="27"/>
        <v>1.6</v>
      </c>
      <c r="BD17" s="662"/>
      <c r="BE17" s="661">
        <f t="shared" si="12"/>
        <v>2.9</v>
      </c>
      <c r="BF17" s="669">
        <f t="shared" si="29"/>
        <v>2.5</v>
      </c>
      <c r="BG17" s="1192">
        <f t="shared" si="28"/>
        <v>0.9</v>
      </c>
      <c r="BH17" s="661">
        <f t="shared" si="14"/>
        <v>0.9</v>
      </c>
      <c r="BI17" s="669">
        <f t="shared" si="30"/>
        <v>1.2</v>
      </c>
      <c r="BK17" s="657" t="s">
        <v>19</v>
      </c>
      <c r="BL17" s="655"/>
      <c r="BM17" s="655"/>
      <c r="BN17" s="642">
        <f t="shared" si="20"/>
        <v>94.4</v>
      </c>
      <c r="BO17" s="732">
        <f t="shared" si="21"/>
        <v>93.72122966378015</v>
      </c>
      <c r="BP17" s="852">
        <f t="shared" si="22"/>
        <v>108.19441110155378</v>
      </c>
      <c r="BQ17" s="764">
        <f t="shared" si="23"/>
        <v>106.6</v>
      </c>
      <c r="BR17" s="730">
        <f t="shared" si="24"/>
        <v>106.96379360075296</v>
      </c>
      <c r="BS17" s="761">
        <f t="shared" si="26"/>
        <v>90.430723118684966</v>
      </c>
      <c r="BU17" s="657" t="s">
        <v>19</v>
      </c>
      <c r="BV17" s="721">
        <v>20449730.476837024</v>
      </c>
      <c r="BW17" s="854">
        <v>12797878</v>
      </c>
      <c r="BX17" s="2436">
        <f>ROUND(BW17*$BX$18/$BW$18,0)</f>
        <v>12960964</v>
      </c>
      <c r="BY17" s="851">
        <v>12806617</v>
      </c>
      <c r="BZ17" s="852">
        <f t="shared" si="25"/>
        <v>106.1</v>
      </c>
      <c r="CA17" s="1209">
        <f t="shared" si="5"/>
        <v>106.4</v>
      </c>
      <c r="CB17" s="2436">
        <f t="shared" si="6"/>
        <v>12181357</v>
      </c>
      <c r="CC17" s="732">
        <f t="shared" si="7"/>
        <v>98.577299199628598</v>
      </c>
      <c r="CD17" s="761">
        <f t="shared" si="8"/>
        <v>102.00526884772844</v>
      </c>
    </row>
    <row r="18" spans="1:82" ht="15" customHeight="1">
      <c r="A18" s="2154" t="s">
        <v>20</v>
      </c>
      <c r="B18" s="2158">
        <v>2001</v>
      </c>
      <c r="C18" s="2156">
        <v>19309150</v>
      </c>
      <c r="D18" s="2432">
        <v>19857005.104009472</v>
      </c>
      <c r="E18" s="2156">
        <v>20099900.218105312</v>
      </c>
      <c r="F18" s="2152">
        <f t="shared" si="1"/>
        <v>3607.3516788905013</v>
      </c>
      <c r="G18" s="2156">
        <v>19857005</v>
      </c>
      <c r="H18" s="2445">
        <v>18954158</v>
      </c>
      <c r="I18" s="2445">
        <v>18954158</v>
      </c>
      <c r="J18" s="2446">
        <v>112.4</v>
      </c>
      <c r="K18" s="2446">
        <f t="shared" si="9"/>
        <v>104.8</v>
      </c>
      <c r="L18" s="2432">
        <f t="shared" si="31"/>
        <v>18086029</v>
      </c>
      <c r="M18" s="2447">
        <f t="shared" si="3"/>
        <v>3245.9199483410316</v>
      </c>
      <c r="N18" s="2445">
        <v>19657402</v>
      </c>
      <c r="O18" s="2432">
        <v>18954158</v>
      </c>
      <c r="P18" s="2447">
        <v>18954158</v>
      </c>
      <c r="Q18" s="2156">
        <v>15568543</v>
      </c>
      <c r="R18" s="2432">
        <f>'24H26確報分配'!M38</f>
        <v>16462716</v>
      </c>
      <c r="S18" s="2445">
        <v>16576324</v>
      </c>
      <c r="T18" s="2432">
        <v>11474665</v>
      </c>
      <c r="U18" s="2447">
        <v>5571927</v>
      </c>
      <c r="V18" s="2432">
        <f t="shared" si="16"/>
        <v>2954.5821400746995</v>
      </c>
      <c r="W18" s="2445">
        <f t="shared" si="10"/>
        <v>2974.9714954987744</v>
      </c>
      <c r="X18" s="2446">
        <f t="shared" si="11"/>
        <v>95.002737690492367</v>
      </c>
      <c r="Y18" s="2448">
        <f t="shared" si="17"/>
        <v>103.98223255463112</v>
      </c>
      <c r="Z18" s="2156">
        <f>'25H26確報支出名目'!N46</f>
        <v>19857005.379623659</v>
      </c>
      <c r="AA18" s="2432">
        <v>22242820</v>
      </c>
      <c r="AB18" s="2156">
        <f>'26H26確報支出実質固定'!N48</f>
        <v>20973997</v>
      </c>
      <c r="AC18" s="2445">
        <v>21557077</v>
      </c>
      <c r="AD18" s="2448">
        <f t="shared" si="18"/>
        <v>102.62634774589321</v>
      </c>
      <c r="AE18" s="2449">
        <f t="shared" si="19"/>
        <v>110.6729302895999</v>
      </c>
      <c r="AF18" s="561"/>
      <c r="AG18" s="2450" t="s">
        <v>20</v>
      </c>
      <c r="AH18" s="2154">
        <v>2001</v>
      </c>
      <c r="AI18" s="641">
        <v>519189.1</v>
      </c>
      <c r="AJ18" s="646">
        <v>501710.6</v>
      </c>
      <c r="AK18" s="641">
        <v>493644.7</v>
      </c>
      <c r="AL18" s="641">
        <v>478473.2</v>
      </c>
      <c r="AM18" s="2448">
        <v>501672.9</v>
      </c>
      <c r="AN18" s="641">
        <v>461747.20000000001</v>
      </c>
      <c r="AO18" s="2448">
        <v>474685.4</v>
      </c>
      <c r="AP18" s="2449">
        <v>501617.5</v>
      </c>
      <c r="AQ18" s="2448">
        <v>361333.5</v>
      </c>
      <c r="AR18" s="2448">
        <v>366783.8</v>
      </c>
      <c r="AS18" s="2449">
        <v>374307.8</v>
      </c>
      <c r="AT18" s="2448">
        <v>527108.80000000005</v>
      </c>
      <c r="AU18" s="2452">
        <v>495017.2</v>
      </c>
      <c r="AV18" s="2448">
        <v>488384.6</v>
      </c>
      <c r="AW18" s="2153">
        <v>2840</v>
      </c>
      <c r="AX18" s="2153">
        <v>2883</v>
      </c>
      <c r="AY18" s="2152">
        <v>2942</v>
      </c>
      <c r="BA18" s="640" t="s">
        <v>20</v>
      </c>
      <c r="BB18" s="557">
        <v>2001</v>
      </c>
      <c r="BC18" s="660">
        <f t="shared" si="27"/>
        <v>-2.5</v>
      </c>
      <c r="BD18" s="660"/>
      <c r="BE18" s="660">
        <f t="shared" si="12"/>
        <v>-1.2</v>
      </c>
      <c r="BF18" s="668">
        <f t="shared" si="29"/>
        <v>-0.5</v>
      </c>
      <c r="BG18" s="1193">
        <f t="shared" si="28"/>
        <v>-2.9</v>
      </c>
      <c r="BH18" s="660">
        <f t="shared" si="14"/>
        <v>-2.9</v>
      </c>
      <c r="BI18" s="668">
        <f t="shared" si="30"/>
        <v>-1.8</v>
      </c>
      <c r="BK18" s="640" t="s">
        <v>20</v>
      </c>
      <c r="BL18" s="658">
        <f t="shared" ref="BL18:BL33" si="32">O18/$O$28*100</f>
        <v>91.587439569174421</v>
      </c>
      <c r="BM18" s="658">
        <f t="shared" ref="BM18:BM31" si="33">ROUND(H18/$H$28*100,1)</f>
        <v>91.6</v>
      </c>
      <c r="BN18" s="566">
        <f t="shared" si="20"/>
        <v>93.2</v>
      </c>
      <c r="BO18" s="488">
        <f t="shared" ref="BO18:BO36" si="34">AN18/$AN$28*100</f>
        <v>93.229507908757085</v>
      </c>
      <c r="BP18" s="1198">
        <f t="shared" si="22"/>
        <v>105.05844934740432</v>
      </c>
      <c r="BQ18" s="566">
        <f t="shared" si="23"/>
        <v>103.6</v>
      </c>
      <c r="BR18" s="432">
        <f t="shared" ref="BR18:BR36" si="35">AI18/$AI$28*100</f>
        <v>105.08996695628412</v>
      </c>
      <c r="BS18" s="432">
        <f t="shared" si="26"/>
        <v>90.196275071633238</v>
      </c>
      <c r="BU18" s="640" t="s">
        <v>20</v>
      </c>
      <c r="BV18" s="720">
        <v>19857005.104009472</v>
      </c>
      <c r="BW18" s="1179">
        <v>12499668.379623659</v>
      </c>
      <c r="BX18" s="575">
        <v>12658954</v>
      </c>
      <c r="BY18" s="722">
        <v>12021214</v>
      </c>
      <c r="BZ18" s="1197">
        <f t="shared" si="25"/>
        <v>104.8</v>
      </c>
      <c r="CA18" s="568">
        <f t="shared" si="5"/>
        <v>105.1</v>
      </c>
      <c r="CB18" s="575">
        <v>12416648</v>
      </c>
      <c r="CC18" s="431">
        <f t="shared" si="7"/>
        <v>96.280299521882412</v>
      </c>
      <c r="CD18" s="488">
        <f t="shared" si="8"/>
        <v>103.97556835643269</v>
      </c>
    </row>
    <row r="19" spans="1:82" ht="15" customHeight="1">
      <c r="A19" s="558" t="s">
        <v>21</v>
      </c>
      <c r="B19" s="559">
        <v>2002</v>
      </c>
      <c r="C19" s="564">
        <v>19068341</v>
      </c>
      <c r="D19" s="722">
        <v>19574569.347799711</v>
      </c>
      <c r="E19" s="1174">
        <v>19639673.732835606</v>
      </c>
      <c r="F19" s="740">
        <f t="shared" si="1"/>
        <v>3519.4889081098158</v>
      </c>
      <c r="G19" s="564">
        <v>19574569</v>
      </c>
      <c r="H19" s="721">
        <v>19034447</v>
      </c>
      <c r="I19" s="721">
        <v>19034447</v>
      </c>
      <c r="J19" s="1198">
        <v>110.5</v>
      </c>
      <c r="K19" s="1205">
        <f t="shared" si="9"/>
        <v>103</v>
      </c>
      <c r="L19" s="722">
        <f t="shared" si="31"/>
        <v>18480046</v>
      </c>
      <c r="M19" s="591">
        <f t="shared" si="3"/>
        <v>3311.6801125681714</v>
      </c>
      <c r="N19" s="771">
        <v>19779523</v>
      </c>
      <c r="O19" s="575">
        <v>19034447</v>
      </c>
      <c r="P19" s="591">
        <v>19034447</v>
      </c>
      <c r="Q19" s="564">
        <v>15356082</v>
      </c>
      <c r="R19" s="722">
        <f>'24H26確報分配'!N38</f>
        <v>16099662</v>
      </c>
      <c r="S19" s="574">
        <v>15864950</v>
      </c>
      <c r="T19" s="575">
        <v>11232446</v>
      </c>
      <c r="U19" s="591">
        <v>5580263</v>
      </c>
      <c r="V19" s="722">
        <f t="shared" si="16"/>
        <v>2885.1081033277464</v>
      </c>
      <c r="W19" s="771">
        <f t="shared" si="10"/>
        <v>2843.0470033401652</v>
      </c>
      <c r="X19" s="545">
        <f t="shared" si="11"/>
        <v>92.827464401378663</v>
      </c>
      <c r="Y19" s="432">
        <f t="shared" si="17"/>
        <v>106.24755941684494</v>
      </c>
      <c r="Z19" s="1179">
        <f>'25H26確報支出名目'!O48</f>
        <v>21625913</v>
      </c>
      <c r="AA19" s="2152">
        <v>21893413</v>
      </c>
      <c r="AB19" s="1179">
        <f>'26H26確報支出実質固定'!O48</f>
        <v>21029919</v>
      </c>
      <c r="AC19" s="131">
        <v>20896011</v>
      </c>
      <c r="AD19" s="432">
        <f t="shared" si="18"/>
        <v>101.01421563823558</v>
      </c>
      <c r="AE19" s="488">
        <f t="shared" si="19"/>
        <v>107.27905127089876</v>
      </c>
      <c r="AF19" s="561"/>
      <c r="AG19" s="554" t="s">
        <v>21</v>
      </c>
      <c r="AH19" s="558">
        <v>2002</v>
      </c>
      <c r="AI19" s="566">
        <v>514854.5</v>
      </c>
      <c r="AJ19" s="431">
        <v>498008.8</v>
      </c>
      <c r="AK19" s="432">
        <v>489875.20000000001</v>
      </c>
      <c r="AL19" s="432">
        <v>482031.7</v>
      </c>
      <c r="AM19" s="432">
        <v>507264.9</v>
      </c>
      <c r="AN19" s="566">
        <v>465846.1</v>
      </c>
      <c r="AO19" s="432">
        <v>479870.8</v>
      </c>
      <c r="AP19" s="488">
        <v>507014.9</v>
      </c>
      <c r="AQ19" s="432">
        <v>355761</v>
      </c>
      <c r="AR19" s="432">
        <v>363890.1</v>
      </c>
      <c r="AS19" s="488">
        <v>372648.7</v>
      </c>
      <c r="AT19" s="432">
        <v>522058.2</v>
      </c>
      <c r="AU19" s="431">
        <v>497505.8</v>
      </c>
      <c r="AV19" s="432">
        <v>492353.6</v>
      </c>
      <c r="AW19" s="131">
        <v>2791</v>
      </c>
      <c r="AX19" s="131">
        <v>2855</v>
      </c>
      <c r="AY19" s="132">
        <v>2924</v>
      </c>
      <c r="BA19" s="550" t="s">
        <v>21</v>
      </c>
      <c r="BB19" s="561">
        <v>2002</v>
      </c>
      <c r="BC19" s="661">
        <f t="shared" si="27"/>
        <v>0.4</v>
      </c>
      <c r="BD19" s="661">
        <f t="shared" ref="BD19:BD31" si="36">ROUND((H19-H18)/H18*100,1)</f>
        <v>0.4</v>
      </c>
      <c r="BE19" s="661">
        <f t="shared" si="12"/>
        <v>2.2000000000000002</v>
      </c>
      <c r="BF19" s="669">
        <f t="shared" si="29"/>
        <v>0.9</v>
      </c>
      <c r="BG19" s="1192">
        <f t="shared" si="28"/>
        <v>-1.4</v>
      </c>
      <c r="BH19" s="661">
        <f t="shared" si="14"/>
        <v>-2.2999999999999998</v>
      </c>
      <c r="BI19" s="669">
        <f t="shared" si="30"/>
        <v>-0.8</v>
      </c>
      <c r="BK19" s="550" t="s">
        <v>21</v>
      </c>
      <c r="BL19" s="545">
        <f t="shared" si="32"/>
        <v>91.975400033341145</v>
      </c>
      <c r="BM19" s="545">
        <f t="shared" si="33"/>
        <v>92</v>
      </c>
      <c r="BN19" s="566">
        <f t="shared" si="20"/>
        <v>95.3</v>
      </c>
      <c r="BO19" s="488">
        <f t="shared" si="34"/>
        <v>94.057100214605839</v>
      </c>
      <c r="BP19" s="1198">
        <f t="shared" si="22"/>
        <v>103.56415237602126</v>
      </c>
      <c r="BQ19" s="566">
        <f t="shared" si="23"/>
        <v>101.2</v>
      </c>
      <c r="BR19" s="432">
        <f t="shared" si="35"/>
        <v>104.2125930461448</v>
      </c>
      <c r="BS19" s="432">
        <f t="shared" si="26"/>
        <v>90.867082642135415</v>
      </c>
      <c r="BU19" s="550" t="s">
        <v>21</v>
      </c>
      <c r="BV19" s="721">
        <v>19574569.347799711</v>
      </c>
      <c r="BW19" s="1179">
        <v>12081165.974397268</v>
      </c>
      <c r="BX19" s="575">
        <v>12338622</v>
      </c>
      <c r="BY19" s="722">
        <v>11770364</v>
      </c>
      <c r="BZ19" s="563">
        <f t="shared" si="25"/>
        <v>103</v>
      </c>
      <c r="CA19" s="568">
        <f t="shared" si="5"/>
        <v>103.3</v>
      </c>
      <c r="CB19" s="575">
        <v>11906567</v>
      </c>
      <c r="CC19" s="431">
        <f t="shared" si="7"/>
        <v>93.843948074010527</v>
      </c>
      <c r="CD19" s="488">
        <f t="shared" si="8"/>
        <v>99.704209300202891</v>
      </c>
    </row>
    <row r="20" spans="1:82" ht="15" customHeight="1">
      <c r="A20" s="553" t="s">
        <v>22</v>
      </c>
      <c r="B20" s="550">
        <v>2003</v>
      </c>
      <c r="C20" s="430">
        <v>18738538</v>
      </c>
      <c r="D20" s="722">
        <v>19395528.105233993</v>
      </c>
      <c r="E20" s="1174">
        <v>19524777.183848485</v>
      </c>
      <c r="F20" s="740">
        <f t="shared" si="1"/>
        <v>3493.626976198419</v>
      </c>
      <c r="G20" s="564">
        <v>19395528</v>
      </c>
      <c r="H20" s="721">
        <v>19005872</v>
      </c>
      <c r="I20" s="721">
        <v>19005872</v>
      </c>
      <c r="J20" s="1198">
        <v>109</v>
      </c>
      <c r="K20" s="1205">
        <f t="shared" si="9"/>
        <v>101.6</v>
      </c>
      <c r="L20" s="722">
        <f t="shared" si="31"/>
        <v>18706567</v>
      </c>
      <c r="M20" s="591">
        <f t="shared" si="3"/>
        <v>3347.2221725186109</v>
      </c>
      <c r="N20" s="131">
        <v>19754392</v>
      </c>
      <c r="O20" s="575">
        <v>19005872</v>
      </c>
      <c r="P20" s="591">
        <v>19005872</v>
      </c>
      <c r="Q20" s="430">
        <v>15065121</v>
      </c>
      <c r="R20" s="722">
        <f>'24H26確報分配'!O38</f>
        <v>15993361</v>
      </c>
      <c r="S20" s="574">
        <v>15824642</v>
      </c>
      <c r="T20" s="575">
        <v>11222997</v>
      </c>
      <c r="U20" s="591">
        <v>5588684</v>
      </c>
      <c r="V20" s="722">
        <f t="shared" si="16"/>
        <v>2861.7400804912209</v>
      </c>
      <c r="W20" s="771">
        <f t="shared" si="10"/>
        <v>2831.5506834882776</v>
      </c>
      <c r="X20" s="545">
        <f t="shared" si="11"/>
        <v>92.284402665423684</v>
      </c>
      <c r="Y20" s="432">
        <f t="shared" si="17"/>
        <v>107.5498994330258</v>
      </c>
      <c r="Z20" s="1179">
        <f>'25H26確報支出名目'!P48</f>
        <v>21306330</v>
      </c>
      <c r="AA20" s="2152">
        <v>21579320</v>
      </c>
      <c r="AB20" s="1179">
        <f>'26H26確報支出実質固定'!P48</f>
        <v>20877372</v>
      </c>
      <c r="AC20" s="131">
        <v>20927656</v>
      </c>
      <c r="AD20" s="432">
        <f t="shared" si="18"/>
        <v>99.565019113579496</v>
      </c>
      <c r="AE20" s="488">
        <f t="shared" si="19"/>
        <v>107.44151508169344</v>
      </c>
      <c r="AF20" s="561"/>
      <c r="AG20" s="551" t="s">
        <v>22</v>
      </c>
      <c r="AH20" s="553">
        <v>2003</v>
      </c>
      <c r="AI20" s="566">
        <v>517719.5</v>
      </c>
      <c r="AJ20" s="431">
        <v>501889.1</v>
      </c>
      <c r="AK20" s="432">
        <v>493747.5</v>
      </c>
      <c r="AL20" s="432">
        <v>491445.5</v>
      </c>
      <c r="AM20" s="432">
        <v>519629.7</v>
      </c>
      <c r="AN20" s="566">
        <v>474930.5</v>
      </c>
      <c r="AO20" s="432">
        <v>490755.9</v>
      </c>
      <c r="AP20" s="488">
        <v>517712.9</v>
      </c>
      <c r="AQ20" s="432">
        <v>358079.2</v>
      </c>
      <c r="AR20" s="432">
        <v>368100.9</v>
      </c>
      <c r="AS20" s="488">
        <v>377850.5</v>
      </c>
      <c r="AT20" s="432">
        <v>526269</v>
      </c>
      <c r="AU20" s="431">
        <v>506859.3</v>
      </c>
      <c r="AV20" s="432">
        <v>502695.6</v>
      </c>
      <c r="AW20" s="131">
        <v>2804</v>
      </c>
      <c r="AX20" s="131">
        <v>2883</v>
      </c>
      <c r="AY20" s="132">
        <v>2960</v>
      </c>
      <c r="BA20" s="550" t="s">
        <v>22</v>
      </c>
      <c r="BB20" s="561">
        <v>2003</v>
      </c>
      <c r="BC20" s="661">
        <f t="shared" si="27"/>
        <v>-0.2</v>
      </c>
      <c r="BD20" s="661">
        <f t="shared" si="36"/>
        <v>-0.2</v>
      </c>
      <c r="BE20" s="661">
        <f t="shared" si="12"/>
        <v>1.2</v>
      </c>
      <c r="BF20" s="669">
        <f t="shared" si="29"/>
        <v>2</v>
      </c>
      <c r="BG20" s="1192">
        <f t="shared" si="28"/>
        <v>-0.9</v>
      </c>
      <c r="BH20" s="661">
        <f t="shared" si="14"/>
        <v>-0.6</v>
      </c>
      <c r="BI20" s="669">
        <f t="shared" si="30"/>
        <v>0.6</v>
      </c>
      <c r="BK20" s="550" t="s">
        <v>22</v>
      </c>
      <c r="BL20" s="545">
        <f t="shared" si="32"/>
        <v>91.83732420398016</v>
      </c>
      <c r="BM20" s="545">
        <f t="shared" si="33"/>
        <v>91.8</v>
      </c>
      <c r="BN20" s="566">
        <f t="shared" si="20"/>
        <v>96.4</v>
      </c>
      <c r="BO20" s="488">
        <f t="shared" si="34"/>
        <v>95.891294643172628</v>
      </c>
      <c r="BP20" s="1198">
        <f t="shared" si="22"/>
        <v>102.61688992558311</v>
      </c>
      <c r="BQ20" s="566">
        <f t="shared" si="23"/>
        <v>100.6</v>
      </c>
      <c r="BR20" s="432">
        <f t="shared" si="35"/>
        <v>104.79250266930478</v>
      </c>
      <c r="BS20" s="432">
        <f t="shared" si="26"/>
        <v>92.641664153219722</v>
      </c>
      <c r="BU20" s="550" t="s">
        <v>22</v>
      </c>
      <c r="BV20" s="721">
        <v>19395528.105233993</v>
      </c>
      <c r="BW20" s="1179">
        <v>12020378.4994886</v>
      </c>
      <c r="BX20" s="575">
        <v>12252125</v>
      </c>
      <c r="BY20" s="722">
        <v>11798332</v>
      </c>
      <c r="BZ20" s="563">
        <f t="shared" si="25"/>
        <v>101.6</v>
      </c>
      <c r="CA20" s="568">
        <f t="shared" si="5"/>
        <v>101.9</v>
      </c>
      <c r="CB20" s="575">
        <v>12017198</v>
      </c>
      <c r="CC20" s="431">
        <f t="shared" si="7"/>
        <v>93.186077205079002</v>
      </c>
      <c r="CD20" s="488">
        <f t="shared" si="8"/>
        <v>100.63062044617728</v>
      </c>
    </row>
    <row r="21" spans="1:82" ht="15" customHeight="1">
      <c r="A21" s="553" t="s">
        <v>23</v>
      </c>
      <c r="B21" s="550">
        <v>2004</v>
      </c>
      <c r="C21" s="430">
        <v>18987907</v>
      </c>
      <c r="D21" s="722">
        <v>19608229.564616371</v>
      </c>
      <c r="E21" s="1174">
        <v>19760028.204650439</v>
      </c>
      <c r="F21" s="740">
        <f t="shared" si="1"/>
        <v>3533.7502541042572</v>
      </c>
      <c r="G21" s="564">
        <v>19608230</v>
      </c>
      <c r="H21" s="721">
        <v>19445562</v>
      </c>
      <c r="I21" s="721">
        <v>19445562.000000004</v>
      </c>
      <c r="J21" s="1198">
        <v>107.9</v>
      </c>
      <c r="K21" s="1205">
        <f t="shared" si="9"/>
        <v>100.6</v>
      </c>
      <c r="L21" s="722">
        <f t="shared" si="31"/>
        <v>19329584</v>
      </c>
      <c r="M21" s="591">
        <f t="shared" si="3"/>
        <v>3456.7725139002623</v>
      </c>
      <c r="N21" s="131">
        <v>20225620</v>
      </c>
      <c r="O21" s="575">
        <v>19445562</v>
      </c>
      <c r="P21" s="591">
        <v>19445562</v>
      </c>
      <c r="Q21" s="430">
        <v>15180510</v>
      </c>
      <c r="R21" s="722">
        <f>'24H26確報分配'!P38</f>
        <v>16125318</v>
      </c>
      <c r="S21" s="574">
        <v>15858956</v>
      </c>
      <c r="T21" s="575">
        <v>10861588</v>
      </c>
      <c r="U21" s="591">
        <v>5591801</v>
      </c>
      <c r="V21" s="722">
        <f t="shared" si="16"/>
        <v>2883.7431804171861</v>
      </c>
      <c r="W21" s="771">
        <f t="shared" si="10"/>
        <v>2836.108795717158</v>
      </c>
      <c r="X21" s="545">
        <f t="shared" si="11"/>
        <v>93.396323161453651</v>
      </c>
      <c r="Y21" s="432">
        <f t="shared" si="17"/>
        <v>111.13181885710107</v>
      </c>
      <c r="Z21" s="1179">
        <f>'25H26確報支出名目'!Q48</f>
        <v>21508420.069132764</v>
      </c>
      <c r="AA21" s="2152">
        <v>21786460</v>
      </c>
      <c r="AB21" s="1179">
        <f>'26H26確報支出実質固定'!Q48</f>
        <v>21330672</v>
      </c>
      <c r="AC21" s="131">
        <v>21095772</v>
      </c>
      <c r="AD21" s="432">
        <f t="shared" si="18"/>
        <v>100.52074422721546</v>
      </c>
      <c r="AE21" s="488">
        <f t="shared" si="19"/>
        <v>108.30461402356606</v>
      </c>
      <c r="AF21" s="561"/>
      <c r="AG21" s="551" t="s">
        <v>23</v>
      </c>
      <c r="AH21" s="553">
        <v>2004</v>
      </c>
      <c r="AI21" s="566">
        <v>521348.5</v>
      </c>
      <c r="AJ21" s="431">
        <v>502760.8</v>
      </c>
      <c r="AK21" s="432">
        <v>498490.6</v>
      </c>
      <c r="AL21" s="432">
        <v>497508.5</v>
      </c>
      <c r="AM21" s="432">
        <v>531925.69999999995</v>
      </c>
      <c r="AN21" s="566">
        <v>482962</v>
      </c>
      <c r="AO21" s="432">
        <v>497912.6</v>
      </c>
      <c r="AP21" s="488">
        <v>527980.30000000005</v>
      </c>
      <c r="AQ21" s="432">
        <v>363897.59999999998</v>
      </c>
      <c r="AR21" s="432">
        <v>370116.6</v>
      </c>
      <c r="AS21" s="488">
        <v>382671.5</v>
      </c>
      <c r="AT21" s="432">
        <v>531479.80000000005</v>
      </c>
      <c r="AU21" s="431">
        <v>511538.5</v>
      </c>
      <c r="AV21" s="432">
        <v>511195.1</v>
      </c>
      <c r="AW21" s="131">
        <v>2849</v>
      </c>
      <c r="AX21" s="131">
        <v>2897</v>
      </c>
      <c r="AY21" s="132">
        <v>2995</v>
      </c>
      <c r="BA21" s="550" t="s">
        <v>23</v>
      </c>
      <c r="BB21" s="561">
        <v>2004</v>
      </c>
      <c r="BC21" s="661">
        <f t="shared" si="27"/>
        <v>2.2999999999999998</v>
      </c>
      <c r="BD21" s="661">
        <f t="shared" si="36"/>
        <v>2.2999999999999998</v>
      </c>
      <c r="BE21" s="661">
        <f t="shared" si="12"/>
        <v>3.3</v>
      </c>
      <c r="BF21" s="669">
        <f t="shared" si="29"/>
        <v>1.7</v>
      </c>
      <c r="BG21" s="1192">
        <f t="shared" si="28"/>
        <v>1.1000000000000001</v>
      </c>
      <c r="BH21" s="661">
        <f t="shared" si="14"/>
        <v>1.2</v>
      </c>
      <c r="BI21" s="669">
        <f t="shared" si="30"/>
        <v>0.7</v>
      </c>
      <c r="BK21" s="550" t="s">
        <v>23</v>
      </c>
      <c r="BL21" s="545">
        <f t="shared" si="32"/>
        <v>93.96192827788154</v>
      </c>
      <c r="BM21" s="545">
        <f t="shared" si="33"/>
        <v>94</v>
      </c>
      <c r="BN21" s="566">
        <f t="shared" si="20"/>
        <v>99.6</v>
      </c>
      <c r="BO21" s="488">
        <f t="shared" si="34"/>
        <v>97.512902295085141</v>
      </c>
      <c r="BP21" s="1198">
        <f t="shared" si="22"/>
        <v>103.7422401674547</v>
      </c>
      <c r="BQ21" s="566">
        <f t="shared" si="23"/>
        <v>101.8</v>
      </c>
      <c r="BR21" s="432">
        <f t="shared" si="35"/>
        <v>105.52705485864071</v>
      </c>
      <c r="BS21" s="432">
        <f t="shared" si="26"/>
        <v>93.784591313527372</v>
      </c>
      <c r="BU21" s="550" t="s">
        <v>23</v>
      </c>
      <c r="BV21" s="721">
        <v>19608229.564616371</v>
      </c>
      <c r="BW21" s="1179">
        <v>12161274.069132764</v>
      </c>
      <c r="BX21" s="575">
        <v>12381028</v>
      </c>
      <c r="BY21" s="722">
        <v>12069339</v>
      </c>
      <c r="BZ21" s="563">
        <f t="shared" si="25"/>
        <v>100.6</v>
      </c>
      <c r="CA21" s="568">
        <f t="shared" si="5"/>
        <v>100.9</v>
      </c>
      <c r="CB21" s="575">
        <v>12095079</v>
      </c>
      <c r="CC21" s="431">
        <f t="shared" si="7"/>
        <v>94.166475700031199</v>
      </c>
      <c r="CD21" s="488">
        <f t="shared" si="8"/>
        <v>101.28278689554166</v>
      </c>
    </row>
    <row r="22" spans="1:82" ht="15" customHeight="1">
      <c r="A22" s="553" t="s">
        <v>24</v>
      </c>
      <c r="B22" s="640">
        <v>2005</v>
      </c>
      <c r="C22" s="430">
        <v>19049347</v>
      </c>
      <c r="D22" s="722">
        <v>19618188.934930861</v>
      </c>
      <c r="E22" s="1174">
        <v>20085635.380053606</v>
      </c>
      <c r="F22" s="740">
        <f t="shared" si="1"/>
        <v>3592.750650610481</v>
      </c>
      <c r="G22" s="564">
        <v>19618189</v>
      </c>
      <c r="H22" s="721">
        <v>19689827</v>
      </c>
      <c r="I22" s="721">
        <v>19689826.999999996</v>
      </c>
      <c r="J22" s="1204">
        <v>106.7</v>
      </c>
      <c r="K22" s="1164">
        <f t="shared" si="9"/>
        <v>99.4</v>
      </c>
      <c r="L22" s="851">
        <f t="shared" si="31"/>
        <v>19808679</v>
      </c>
      <c r="M22" s="591">
        <f t="shared" si="3"/>
        <v>3543.2110071886727</v>
      </c>
      <c r="N22" s="131">
        <v>20862158</v>
      </c>
      <c r="O22" s="575">
        <v>19689827</v>
      </c>
      <c r="P22" s="591">
        <v>19689827</v>
      </c>
      <c r="Q22" s="430">
        <v>15409689</v>
      </c>
      <c r="R22" s="722">
        <f>'24H26確報分配'!Q38</f>
        <v>16056928</v>
      </c>
      <c r="S22" s="574">
        <v>15817249</v>
      </c>
      <c r="T22" s="575">
        <v>10670054</v>
      </c>
      <c r="U22" s="591">
        <v>5590601</v>
      </c>
      <c r="V22" s="722">
        <f t="shared" si="16"/>
        <v>2872.1291324492663</v>
      </c>
      <c r="W22" s="771">
        <f t="shared" si="10"/>
        <v>2829.2573553362154</v>
      </c>
      <c r="X22" s="1201">
        <f t="shared" si="11"/>
        <v>94.935314536500641</v>
      </c>
      <c r="Y22" s="730">
        <f t="shared" si="17"/>
        <v>113.88628572795265</v>
      </c>
      <c r="Z22" s="1179">
        <f>'25H26確報支出名目'!R48</f>
        <v>21557185.280181531</v>
      </c>
      <c r="AA22" s="2152">
        <v>21832901</v>
      </c>
      <c r="AB22" s="1179">
        <f>'26H26確報支出実質固定'!R48</f>
        <v>21636610</v>
      </c>
      <c r="AC22" s="131">
        <v>21610409</v>
      </c>
      <c r="AD22" s="730">
        <f t="shared" si="18"/>
        <v>100.73501877584134</v>
      </c>
      <c r="AE22" s="761">
        <f t="shared" si="19"/>
        <v>110.94673404871831</v>
      </c>
      <c r="AF22" s="561"/>
      <c r="AG22" s="551" t="s">
        <v>24</v>
      </c>
      <c r="AH22" s="553">
        <v>2005</v>
      </c>
      <c r="AI22" s="566">
        <v>525642.69999999995</v>
      </c>
      <c r="AJ22" s="431">
        <v>505349.4</v>
      </c>
      <c r="AK22" s="432">
        <v>503186.7</v>
      </c>
      <c r="AL22" s="432">
        <v>507230.9</v>
      </c>
      <c r="AM22" s="432">
        <v>545363.4</v>
      </c>
      <c r="AN22" s="566">
        <v>492526.1</v>
      </c>
      <c r="AO22" s="432">
        <v>507158</v>
      </c>
      <c r="AP22" s="488">
        <v>540025.4</v>
      </c>
      <c r="AQ22" s="432">
        <v>365878.3</v>
      </c>
      <c r="AR22" s="432">
        <v>374125.1</v>
      </c>
      <c r="AS22" s="488">
        <v>387369.9</v>
      </c>
      <c r="AT22" s="432">
        <v>538061.69999999995</v>
      </c>
      <c r="AU22" s="431">
        <v>518482.1</v>
      </c>
      <c r="AV22" s="432">
        <v>518795.1</v>
      </c>
      <c r="AW22" s="131">
        <v>2865</v>
      </c>
      <c r="AX22" s="131">
        <v>2928</v>
      </c>
      <c r="AY22" s="132">
        <v>3032</v>
      </c>
      <c r="BA22" s="550" t="s">
        <v>24</v>
      </c>
      <c r="BB22" s="561">
        <v>2005</v>
      </c>
      <c r="BC22" s="661">
        <f t="shared" si="27"/>
        <v>1.3</v>
      </c>
      <c r="BD22" s="661">
        <f t="shared" si="36"/>
        <v>1.3</v>
      </c>
      <c r="BE22" s="661">
        <f t="shared" si="12"/>
        <v>2.5</v>
      </c>
      <c r="BF22" s="669">
        <f t="shared" si="29"/>
        <v>2</v>
      </c>
      <c r="BG22" s="1192">
        <f t="shared" si="28"/>
        <v>0.1</v>
      </c>
      <c r="BH22" s="661">
        <f t="shared" si="14"/>
        <v>1.6</v>
      </c>
      <c r="BI22" s="669">
        <f t="shared" si="30"/>
        <v>0.8</v>
      </c>
      <c r="BK22" s="550" t="s">
        <v>24</v>
      </c>
      <c r="BL22" s="545">
        <f t="shared" si="32"/>
        <v>95.14222897635436</v>
      </c>
      <c r="BM22" s="545">
        <f t="shared" si="33"/>
        <v>95.1</v>
      </c>
      <c r="BN22" s="566">
        <f t="shared" si="20"/>
        <v>102.1</v>
      </c>
      <c r="BO22" s="488">
        <f t="shared" si="34"/>
        <v>99.443951008732228</v>
      </c>
      <c r="BP22" s="1198">
        <f t="shared" si="22"/>
        <v>103.79493270574216</v>
      </c>
      <c r="BQ22" s="566">
        <f t="shared" si="23"/>
        <v>103.5</v>
      </c>
      <c r="BR22" s="432">
        <f t="shared" si="35"/>
        <v>106.39625133465238</v>
      </c>
      <c r="BS22" s="432">
        <f t="shared" si="26"/>
        <v>95.617346554064255</v>
      </c>
      <c r="BU22" s="550" t="s">
        <v>24</v>
      </c>
      <c r="BV22" s="984">
        <v>19618188.934930861</v>
      </c>
      <c r="BW22" s="1179">
        <v>12216541.280181531</v>
      </c>
      <c r="BX22" s="575">
        <v>12411087</v>
      </c>
      <c r="BY22" s="722">
        <v>12261562</v>
      </c>
      <c r="BZ22" s="852">
        <f t="shared" si="25"/>
        <v>99.4</v>
      </c>
      <c r="CA22" s="568">
        <f>ROUND(BZ22*SUM(CA23:CA27)/SUM(BZ23:BZ27),1)</f>
        <v>99.7</v>
      </c>
      <c r="CB22" s="1206">
        <v>12420922</v>
      </c>
      <c r="CC22" s="431">
        <f t="shared" si="7"/>
        <v>94.395095657361665</v>
      </c>
      <c r="CD22" s="488">
        <f t="shared" si="8"/>
        <v>104.01135833607577</v>
      </c>
    </row>
    <row r="23" spans="1:82" ht="15" customHeight="1">
      <c r="A23" s="592" t="s">
        <v>25</v>
      </c>
      <c r="B23" s="552">
        <v>2006</v>
      </c>
      <c r="C23" s="848">
        <v>19540697</v>
      </c>
      <c r="D23" s="1178">
        <v>20091889.973117124</v>
      </c>
      <c r="E23" s="855">
        <v>20685166</v>
      </c>
      <c r="F23" s="754">
        <f t="shared" si="1"/>
        <v>3698.7366104037642</v>
      </c>
      <c r="G23" s="848">
        <v>20091890</v>
      </c>
      <c r="H23" s="1177">
        <v>20453160.000000004</v>
      </c>
      <c r="I23" s="2432">
        <v>20453159.999999996</v>
      </c>
      <c r="J23" s="641">
        <v>105.9</v>
      </c>
      <c r="K23" s="563">
        <f t="shared" ref="K23:K34" si="37">L23/E23*100</f>
        <v>95.636641252963599</v>
      </c>
      <c r="L23" s="564">
        <v>19782598</v>
      </c>
      <c r="M23" s="754">
        <f>L23/U23*1000</f>
        <v>3537.3474629838738</v>
      </c>
      <c r="N23" s="855">
        <v>21531232</v>
      </c>
      <c r="O23" s="848">
        <v>20453160.000000004</v>
      </c>
      <c r="P23" s="850">
        <v>20453160</v>
      </c>
      <c r="Q23" s="848">
        <v>15948042</v>
      </c>
      <c r="R23" s="1177">
        <f>'24H26確報分配'!R38</f>
        <v>16466763</v>
      </c>
      <c r="S23" s="848">
        <v>16375026</v>
      </c>
      <c r="T23" s="754">
        <v>10894185</v>
      </c>
      <c r="U23" s="850">
        <v>5592495</v>
      </c>
      <c r="V23" s="1178">
        <f t="shared" si="16"/>
        <v>2944.4394675364038</v>
      </c>
      <c r="W23" s="855">
        <f>S23/U23*1000</f>
        <v>2928.0358766525496</v>
      </c>
      <c r="X23" s="545">
        <f t="shared" si="11"/>
        <v>97.769012694508433</v>
      </c>
      <c r="Y23" s="432">
        <f t="shared" si="17"/>
        <v>113.73633790871287</v>
      </c>
      <c r="Z23" s="1200">
        <f>'25H26確報支出名目'!S48</f>
        <v>22067241</v>
      </c>
      <c r="AA23" s="848">
        <v>22634175</v>
      </c>
      <c r="AB23" s="1177">
        <f>'26H26確報支出実質固定'!S48</f>
        <v>22464718</v>
      </c>
      <c r="AC23" s="848">
        <v>21645895</v>
      </c>
      <c r="AD23" s="432">
        <f t="shared" si="18"/>
        <v>104.4320241089665</v>
      </c>
      <c r="AE23" s="488">
        <f t="shared" si="19"/>
        <v>111.12891735697742</v>
      </c>
      <c r="AF23" s="551"/>
      <c r="AG23" s="592" t="s">
        <v>25</v>
      </c>
      <c r="AH23" s="552">
        <v>2006</v>
      </c>
      <c r="AI23" s="653">
        <v>529033.5</v>
      </c>
      <c r="AJ23" s="653">
        <v>509106.3</v>
      </c>
      <c r="AK23" s="653">
        <v>510937.59999999998</v>
      </c>
      <c r="AL23" s="653">
        <v>516069</v>
      </c>
      <c r="AM23" s="653">
        <v>558538.5</v>
      </c>
      <c r="AN23" s="739">
        <v>499433.4</v>
      </c>
      <c r="AO23" s="653">
        <v>516038.2</v>
      </c>
      <c r="AP23" s="653">
        <v>552470.80000000005</v>
      </c>
      <c r="AQ23" s="653">
        <v>375225.8</v>
      </c>
      <c r="AR23" s="653">
        <v>378190.3</v>
      </c>
      <c r="AS23" s="653">
        <v>392351.9</v>
      </c>
      <c r="AT23" s="739">
        <v>543614.1</v>
      </c>
      <c r="AU23" s="653">
        <v>525467</v>
      </c>
      <c r="AV23" s="653">
        <v>524965.80000000005</v>
      </c>
      <c r="AW23" s="848">
        <v>2937</v>
      </c>
      <c r="AX23" s="848">
        <v>2957</v>
      </c>
      <c r="AY23" s="754">
        <v>3068</v>
      </c>
      <c r="BA23" s="556" t="s">
        <v>25</v>
      </c>
      <c r="BB23" s="581">
        <v>2006</v>
      </c>
      <c r="BC23" s="643">
        <f t="shared" si="27"/>
        <v>3.9</v>
      </c>
      <c r="BD23" s="643">
        <f t="shared" si="36"/>
        <v>3.9</v>
      </c>
      <c r="BE23" s="660">
        <f t="shared" si="12"/>
        <v>-0.1</v>
      </c>
      <c r="BF23" s="668">
        <f t="shared" si="29"/>
        <v>1.4</v>
      </c>
      <c r="BG23" s="1194">
        <f t="shared" si="28"/>
        <v>2.4</v>
      </c>
      <c r="BH23" s="660">
        <f t="shared" si="14"/>
        <v>3</v>
      </c>
      <c r="BI23" s="849">
        <f t="shared" si="30"/>
        <v>0.6</v>
      </c>
      <c r="BK23" s="556" t="s">
        <v>25</v>
      </c>
      <c r="BL23" s="762">
        <f t="shared" si="32"/>
        <v>98.830692215325826</v>
      </c>
      <c r="BM23" s="762">
        <f t="shared" si="33"/>
        <v>98.8</v>
      </c>
      <c r="BN23" s="739">
        <f t="shared" ref="BN23:BN36" si="38">ROUND(L23/$L$28*100,1)</f>
        <v>102</v>
      </c>
      <c r="BO23" s="762">
        <f t="shared" si="34"/>
        <v>100.83857598962689</v>
      </c>
      <c r="BP23" s="1197">
        <f t="shared" si="22"/>
        <v>106.30116646382564</v>
      </c>
      <c r="BQ23" s="653">
        <f t="shared" si="23"/>
        <v>106.6</v>
      </c>
      <c r="BR23" s="673">
        <f t="shared" si="35"/>
        <v>107.08258904851304</v>
      </c>
      <c r="BS23" s="659">
        <f t="shared" si="26"/>
        <v>97.283403709847676</v>
      </c>
      <c r="BU23" s="640" t="s">
        <v>25</v>
      </c>
      <c r="BV23" s="721">
        <v>20091889.973117124</v>
      </c>
      <c r="BW23" s="1178">
        <v>12763918.379623659</v>
      </c>
      <c r="BX23" s="2000">
        <v>12888559</v>
      </c>
      <c r="BY23" s="1177">
        <v>12807120</v>
      </c>
      <c r="BZ23" s="1902">
        <f t="shared" si="25"/>
        <v>95.636641252963599</v>
      </c>
      <c r="CA23" s="1208">
        <f t="shared" ref="CA23:CA34" si="39">CB23/BX23*100</f>
        <v>95.938079656538804</v>
      </c>
      <c r="CB23" s="132">
        <v>12365036</v>
      </c>
      <c r="CC23" s="762">
        <f t="shared" si="7"/>
        <v>98.026607958718657</v>
      </c>
      <c r="CD23" s="659">
        <f t="shared" si="8"/>
        <v>103.54337546234306</v>
      </c>
    </row>
    <row r="24" spans="1:82" ht="15" customHeight="1">
      <c r="A24" s="558" t="s">
        <v>26</v>
      </c>
      <c r="B24" s="559">
        <v>2007</v>
      </c>
      <c r="C24" s="564">
        <v>19256542</v>
      </c>
      <c r="D24" s="1179">
        <v>19823276.725385725</v>
      </c>
      <c r="E24" s="771">
        <v>20627278</v>
      </c>
      <c r="F24" s="740">
        <f t="shared" si="1"/>
        <v>3688.1739002320119</v>
      </c>
      <c r="G24" s="564">
        <v>19823277</v>
      </c>
      <c r="H24" s="722">
        <v>20261692.000000004</v>
      </c>
      <c r="I24" s="722">
        <v>20261692</v>
      </c>
      <c r="J24" s="563">
        <v>105</v>
      </c>
      <c r="K24" s="563">
        <f t="shared" si="37"/>
        <v>96.360537730669066</v>
      </c>
      <c r="L24" s="564">
        <v>19876556</v>
      </c>
      <c r="M24" s="740">
        <f t="shared" ref="M24:M36" si="40">L24/U24*1000</f>
        <v>3553.9442027057567</v>
      </c>
      <c r="N24" s="771">
        <v>21383338</v>
      </c>
      <c r="O24" s="564">
        <v>20261692.000000004</v>
      </c>
      <c r="P24" s="591">
        <v>20261692</v>
      </c>
      <c r="Q24" s="564">
        <v>15946908</v>
      </c>
      <c r="R24" s="722">
        <f>'24H26確報分配'!S38</f>
        <v>16089575</v>
      </c>
      <c r="S24" s="564">
        <v>16073439</v>
      </c>
      <c r="T24" s="740">
        <v>10904165</v>
      </c>
      <c r="U24" s="591">
        <v>5592816</v>
      </c>
      <c r="V24" s="1179">
        <f t="shared" si="16"/>
        <v>2876.8289534288269</v>
      </c>
      <c r="W24" s="771">
        <f t="shared" ref="W24:W36" si="41">S24/U24*1000</f>
        <v>2873.9438236480514</v>
      </c>
      <c r="X24" s="545">
        <f t="shared" si="11"/>
        <v>97.495403451688745</v>
      </c>
      <c r="Y24" s="432">
        <f t="shared" si="17"/>
        <v>114.27653181232589</v>
      </c>
      <c r="Z24" s="1169">
        <f>'25H26確報支出名目'!T48</f>
        <v>21774538.783087321</v>
      </c>
      <c r="AA24" s="564">
        <v>22386771</v>
      </c>
      <c r="AB24" s="722">
        <f>'26H26確報支出実質固定'!T48</f>
        <v>22256847</v>
      </c>
      <c r="AC24" s="564">
        <v>21571636</v>
      </c>
      <c r="AD24" s="432">
        <f t="shared" si="18"/>
        <v>103.29052456269832</v>
      </c>
      <c r="AE24" s="488">
        <f t="shared" si="19"/>
        <v>110.74767545064776</v>
      </c>
      <c r="AF24" s="551"/>
      <c r="AG24" s="558" t="s">
        <v>26</v>
      </c>
      <c r="AH24" s="559">
        <v>2007</v>
      </c>
      <c r="AI24" s="565">
        <v>530922.9</v>
      </c>
      <c r="AJ24" s="565">
        <v>513023.3</v>
      </c>
      <c r="AK24" s="565">
        <v>515804.3</v>
      </c>
      <c r="AL24" s="565">
        <v>526352.9</v>
      </c>
      <c r="AM24" s="565">
        <v>576186.4</v>
      </c>
      <c r="AN24" s="566">
        <v>505429.1</v>
      </c>
      <c r="AO24" s="565">
        <v>525469.9</v>
      </c>
      <c r="AP24" s="565">
        <v>562535</v>
      </c>
      <c r="AQ24" s="565">
        <v>378729</v>
      </c>
      <c r="AR24" s="565">
        <v>381239.2</v>
      </c>
      <c r="AS24" s="565">
        <v>392283.1</v>
      </c>
      <c r="AT24" s="566">
        <v>546947</v>
      </c>
      <c r="AU24" s="565">
        <v>533219</v>
      </c>
      <c r="AV24" s="565">
        <v>528131</v>
      </c>
      <c r="AW24" s="564">
        <v>2965</v>
      </c>
      <c r="AX24" s="564">
        <v>2978</v>
      </c>
      <c r="AY24" s="740">
        <v>3065</v>
      </c>
      <c r="BA24" s="553" t="s">
        <v>26</v>
      </c>
      <c r="BB24" s="551">
        <v>2007</v>
      </c>
      <c r="BC24" s="644">
        <f t="shared" si="27"/>
        <v>-0.9</v>
      </c>
      <c r="BD24" s="644">
        <f t="shared" si="36"/>
        <v>-0.9</v>
      </c>
      <c r="BE24" s="661">
        <f t="shared" ref="BE24:BE36" si="42">ROUND((L24-L23)/L23*100,1)</f>
        <v>0.5</v>
      </c>
      <c r="BF24" s="669">
        <f t="shared" si="29"/>
        <v>1.2</v>
      </c>
      <c r="BG24" s="1195">
        <f t="shared" si="28"/>
        <v>-1.3</v>
      </c>
      <c r="BH24" s="661">
        <f t="shared" si="14"/>
        <v>-0.3</v>
      </c>
      <c r="BI24" s="767">
        <f t="shared" si="30"/>
        <v>0.4</v>
      </c>
      <c r="BK24" s="553" t="s">
        <v>26</v>
      </c>
      <c r="BL24" s="431">
        <f t="shared" si="32"/>
        <v>97.905509261831895</v>
      </c>
      <c r="BM24" s="431">
        <f t="shared" si="33"/>
        <v>97.9</v>
      </c>
      <c r="BN24" s="566">
        <f t="shared" si="38"/>
        <v>102.5</v>
      </c>
      <c r="BO24" s="431">
        <f t="shared" si="34"/>
        <v>102.04914350485714</v>
      </c>
      <c r="BP24" s="563">
        <f t="shared" si="22"/>
        <v>104.88000092889142</v>
      </c>
      <c r="BQ24" s="565">
        <f t="shared" si="23"/>
        <v>106.3</v>
      </c>
      <c r="BR24" s="432">
        <f t="shared" si="35"/>
        <v>107.46502578219486</v>
      </c>
      <c r="BS24" s="488">
        <f t="shared" si="26"/>
        <v>99.222006484693111</v>
      </c>
      <c r="BU24" s="550" t="s">
        <v>26</v>
      </c>
      <c r="BV24" s="721">
        <v>19823276.725385725</v>
      </c>
      <c r="BW24" s="1179">
        <v>12472177.783087321</v>
      </c>
      <c r="BX24" s="575">
        <v>12885163</v>
      </c>
      <c r="BY24" s="722">
        <v>12750754</v>
      </c>
      <c r="BZ24" s="563">
        <f t="shared" si="25"/>
        <v>96.360537730669066</v>
      </c>
      <c r="CA24" s="431">
        <f t="shared" si="39"/>
        <v>96.678350130301027</v>
      </c>
      <c r="CB24" s="132">
        <v>12457163</v>
      </c>
      <c r="CC24" s="431">
        <f t="shared" si="7"/>
        <v>98.000778976547124</v>
      </c>
      <c r="CD24" s="488">
        <f t="shared" si="8"/>
        <v>104.31483626126183</v>
      </c>
    </row>
    <row r="25" spans="1:82" ht="15" customHeight="1">
      <c r="A25" s="558" t="s">
        <v>27</v>
      </c>
      <c r="B25" s="559">
        <v>2008</v>
      </c>
      <c r="C25" s="564">
        <v>19030087</v>
      </c>
      <c r="D25" s="1179">
        <v>19345361.553593937</v>
      </c>
      <c r="E25" s="771">
        <v>20205463</v>
      </c>
      <c r="F25" s="740">
        <f t="shared" si="1"/>
        <v>3613.2679449050511</v>
      </c>
      <c r="G25" s="564">
        <v>19345362</v>
      </c>
      <c r="H25" s="722">
        <v>19633096</v>
      </c>
      <c r="I25" s="722">
        <v>19633095.999999996</v>
      </c>
      <c r="J25" s="563">
        <v>104.4</v>
      </c>
      <c r="K25" s="563">
        <f t="shared" si="37"/>
        <v>96.736828054868127</v>
      </c>
      <c r="L25" s="564">
        <v>19546124</v>
      </c>
      <c r="M25" s="740">
        <f t="shared" si="40"/>
        <v>3495.3607990244668</v>
      </c>
      <c r="N25" s="771">
        <v>21340483</v>
      </c>
      <c r="O25" s="564">
        <v>19633096</v>
      </c>
      <c r="P25" s="591">
        <v>19633096</v>
      </c>
      <c r="Q25" s="564">
        <v>15251557</v>
      </c>
      <c r="R25" s="722">
        <f>'24H26確報分配'!T38</f>
        <v>15304694</v>
      </c>
      <c r="S25" s="564">
        <v>15557447</v>
      </c>
      <c r="T25" s="740">
        <v>10888218</v>
      </c>
      <c r="U25" s="591">
        <v>5592019</v>
      </c>
      <c r="V25" s="1179">
        <f t="shared" si="16"/>
        <v>2736.8816164608884</v>
      </c>
      <c r="W25" s="771">
        <f t="shared" si="41"/>
        <v>2782.0804972229171</v>
      </c>
      <c r="X25" s="545">
        <f t="shared" si="11"/>
        <v>95.501683116559008</v>
      </c>
      <c r="Y25" s="432">
        <f t="shared" si="17"/>
        <v>112.37677498524728</v>
      </c>
      <c r="Z25" s="1169">
        <f>'25H26確報支出名目'!U48</f>
        <v>21230233.33425948</v>
      </c>
      <c r="AA25" s="564">
        <v>21926074</v>
      </c>
      <c r="AB25" s="722">
        <f>'26H26確報支出実質固定'!U48</f>
        <v>21546672</v>
      </c>
      <c r="AC25" s="564">
        <v>21210158</v>
      </c>
      <c r="AD25" s="432">
        <f t="shared" si="18"/>
        <v>101.16491052061689</v>
      </c>
      <c r="AE25" s="488">
        <f t="shared" si="19"/>
        <v>108.89186589468505</v>
      </c>
      <c r="AF25" s="551"/>
      <c r="AG25" s="558" t="s">
        <v>27</v>
      </c>
      <c r="AH25" s="559">
        <v>2008</v>
      </c>
      <c r="AI25" s="565">
        <v>509482</v>
      </c>
      <c r="AJ25" s="565">
        <v>489520.1</v>
      </c>
      <c r="AK25" s="565">
        <v>492067</v>
      </c>
      <c r="AL25" s="565">
        <v>507025.2</v>
      </c>
      <c r="AM25" s="565">
        <v>559842.6</v>
      </c>
      <c r="AN25" s="566">
        <v>488074.7</v>
      </c>
      <c r="AO25" s="565">
        <v>505794.7</v>
      </c>
      <c r="AP25" s="565">
        <v>539484</v>
      </c>
      <c r="AQ25" s="565">
        <v>351883.4</v>
      </c>
      <c r="AR25" s="565">
        <v>355038</v>
      </c>
      <c r="AS25" s="565">
        <v>364051</v>
      </c>
      <c r="AT25" s="566">
        <v>521612.7</v>
      </c>
      <c r="AU25" s="565">
        <v>508705.6</v>
      </c>
      <c r="AV25" s="565">
        <v>502922.4</v>
      </c>
      <c r="AW25" s="564">
        <v>2756</v>
      </c>
      <c r="AX25" s="564">
        <v>2773</v>
      </c>
      <c r="AY25" s="740">
        <v>2843</v>
      </c>
      <c r="BA25" s="553" t="s">
        <v>27</v>
      </c>
      <c r="BB25" s="551">
        <v>2008</v>
      </c>
      <c r="BC25" s="644">
        <f t="shared" si="27"/>
        <v>-3.1</v>
      </c>
      <c r="BD25" s="644">
        <f t="shared" si="36"/>
        <v>-3.1</v>
      </c>
      <c r="BE25" s="661">
        <f t="shared" si="42"/>
        <v>-1.7</v>
      </c>
      <c r="BF25" s="669">
        <f t="shared" si="29"/>
        <v>-3.4</v>
      </c>
      <c r="BG25" s="1195">
        <f t="shared" si="28"/>
        <v>-2.4</v>
      </c>
      <c r="BH25" s="661">
        <f t="shared" si="14"/>
        <v>-2</v>
      </c>
      <c r="BI25" s="767">
        <f t="shared" si="30"/>
        <v>-4</v>
      </c>
      <c r="BK25" s="553" t="s">
        <v>27</v>
      </c>
      <c r="BL25" s="431">
        <f t="shared" si="32"/>
        <v>94.868101946591352</v>
      </c>
      <c r="BM25" s="431">
        <f t="shared" si="33"/>
        <v>94.9</v>
      </c>
      <c r="BN25" s="566">
        <f t="shared" si="38"/>
        <v>100.8</v>
      </c>
      <c r="BO25" s="431">
        <f t="shared" si="34"/>
        <v>98.54518685487264</v>
      </c>
      <c r="BP25" s="563">
        <f t="shared" si="22"/>
        <v>102.35147124352082</v>
      </c>
      <c r="BQ25" s="565">
        <f t="shared" si="23"/>
        <v>104.1</v>
      </c>
      <c r="BR25" s="432">
        <f t="shared" si="35"/>
        <v>103.12513599538502</v>
      </c>
      <c r="BS25" s="488">
        <f t="shared" si="26"/>
        <v>95.578570351379881</v>
      </c>
      <c r="BU25" s="550" t="s">
        <v>27</v>
      </c>
      <c r="BV25" s="721">
        <v>19345361.553593937</v>
      </c>
      <c r="BW25" s="1179">
        <v>12056144.33425948</v>
      </c>
      <c r="BX25" s="575">
        <v>12485674</v>
      </c>
      <c r="BY25" s="722">
        <v>12246074</v>
      </c>
      <c r="BZ25" s="563">
        <f t="shared" si="25"/>
        <v>96.736828054868127</v>
      </c>
      <c r="CA25" s="431">
        <f t="shared" si="39"/>
        <v>97.080397902428018</v>
      </c>
      <c r="CB25" s="132">
        <v>12121142</v>
      </c>
      <c r="CC25" s="431">
        <f t="shared" si="7"/>
        <v>94.962382551716345</v>
      </c>
      <c r="CD25" s="488">
        <f t="shared" si="8"/>
        <v>101.50103543074003</v>
      </c>
    </row>
    <row r="26" spans="1:82" ht="15" customHeight="1">
      <c r="A26" s="558" t="s">
        <v>28</v>
      </c>
      <c r="B26" s="559">
        <v>2009</v>
      </c>
      <c r="C26" s="564">
        <v>17825902</v>
      </c>
      <c r="D26" s="1179">
        <v>18394905.550131373</v>
      </c>
      <c r="E26" s="771">
        <v>18779507</v>
      </c>
      <c r="F26" s="740">
        <f t="shared" si="1"/>
        <v>3359.1405454435853</v>
      </c>
      <c r="G26" s="564">
        <v>18394906</v>
      </c>
      <c r="H26" s="722">
        <v>19141743</v>
      </c>
      <c r="I26" s="722">
        <v>19141743</v>
      </c>
      <c r="J26" s="563">
        <v>103</v>
      </c>
      <c r="K26" s="563">
        <f t="shared" si="37"/>
        <v>96.904625877558985</v>
      </c>
      <c r="L26" s="564">
        <v>18198211</v>
      </c>
      <c r="M26" s="740">
        <f t="shared" si="40"/>
        <v>3255.1625782635006</v>
      </c>
      <c r="N26" s="771">
        <v>20079577</v>
      </c>
      <c r="O26" s="564">
        <v>19141743</v>
      </c>
      <c r="P26" s="591">
        <v>19141743</v>
      </c>
      <c r="Q26" s="564">
        <v>14405841</v>
      </c>
      <c r="R26" s="722">
        <f>'24H26確報分配'!U38</f>
        <v>14650944</v>
      </c>
      <c r="S26" s="564">
        <v>14411246</v>
      </c>
      <c r="T26" s="740">
        <v>10814646</v>
      </c>
      <c r="U26" s="591">
        <v>5590569</v>
      </c>
      <c r="V26" s="1179">
        <f t="shared" si="16"/>
        <v>2620.6534612129817</v>
      </c>
      <c r="W26" s="771">
        <f t="shared" si="41"/>
        <v>2577.7780401243594</v>
      </c>
      <c r="X26" s="545">
        <f t="shared" si="11"/>
        <v>88.761862403212518</v>
      </c>
      <c r="Y26" s="432">
        <f t="shared" si="17"/>
        <v>104.6272019291933</v>
      </c>
      <c r="Z26" s="1169">
        <f>'25H26確報支出名目'!V48</f>
        <v>20318779.088784587</v>
      </c>
      <c r="AA26" s="564">
        <v>20610649</v>
      </c>
      <c r="AB26" s="722">
        <f>'26H26確報支出実質固定'!V48</f>
        <v>21143693</v>
      </c>
      <c r="AC26" s="564">
        <v>19972573</v>
      </c>
      <c r="AD26" s="432">
        <f t="shared" si="18"/>
        <v>95.09565925285311</v>
      </c>
      <c r="AE26" s="488">
        <f t="shared" si="19"/>
        <v>102.53816782919804</v>
      </c>
      <c r="AF26" s="551"/>
      <c r="AG26" s="558" t="s">
        <v>28</v>
      </c>
      <c r="AH26" s="559">
        <v>2009</v>
      </c>
      <c r="AI26" s="565">
        <v>491957</v>
      </c>
      <c r="AJ26" s="565">
        <v>473996.4</v>
      </c>
      <c r="AK26" s="565">
        <v>474040.2</v>
      </c>
      <c r="AL26" s="565">
        <v>500404.9</v>
      </c>
      <c r="AM26" s="565">
        <v>562009</v>
      </c>
      <c r="AN26" s="566">
        <v>477431.6</v>
      </c>
      <c r="AO26" s="565">
        <v>495558.9</v>
      </c>
      <c r="AP26" s="565">
        <v>526735.30000000005</v>
      </c>
      <c r="AQ26" s="565">
        <v>339223.4</v>
      </c>
      <c r="AR26" s="565">
        <v>344384.8</v>
      </c>
      <c r="AS26" s="565">
        <v>353413.5</v>
      </c>
      <c r="AT26" s="566">
        <v>504282</v>
      </c>
      <c r="AU26" s="565">
        <v>507727.7</v>
      </c>
      <c r="AV26" s="565">
        <v>497323.4</v>
      </c>
      <c r="AW26" s="564">
        <v>2660</v>
      </c>
      <c r="AX26" s="564">
        <v>2690</v>
      </c>
      <c r="AY26" s="740">
        <v>2760</v>
      </c>
      <c r="BA26" s="553" t="s">
        <v>28</v>
      </c>
      <c r="BB26" s="551">
        <v>2009</v>
      </c>
      <c r="BC26" s="644">
        <f t="shared" si="27"/>
        <v>-2.5</v>
      </c>
      <c r="BD26" s="644">
        <f t="shared" si="36"/>
        <v>-2.5</v>
      </c>
      <c r="BE26" s="661">
        <f t="shared" si="42"/>
        <v>-6.9</v>
      </c>
      <c r="BF26" s="669">
        <f t="shared" si="29"/>
        <v>-2.2000000000000002</v>
      </c>
      <c r="BG26" s="1195">
        <f t="shared" si="28"/>
        <v>-4.9000000000000004</v>
      </c>
      <c r="BH26" s="661">
        <f t="shared" si="14"/>
        <v>-7.1</v>
      </c>
      <c r="BI26" s="767">
        <f t="shared" si="30"/>
        <v>-3.4</v>
      </c>
      <c r="BK26" s="553" t="s">
        <v>28</v>
      </c>
      <c r="BL26" s="431">
        <f t="shared" si="32"/>
        <v>92.493859672435335</v>
      </c>
      <c r="BM26" s="431">
        <f t="shared" si="33"/>
        <v>92.5</v>
      </c>
      <c r="BN26" s="566">
        <f t="shared" si="38"/>
        <v>93.8</v>
      </c>
      <c r="BO26" s="431">
        <f t="shared" si="34"/>
        <v>96.3962816192292</v>
      </c>
      <c r="BP26" s="563">
        <f t="shared" si="22"/>
        <v>97.322846162664788</v>
      </c>
      <c r="BQ26" s="565">
        <f t="shared" si="23"/>
        <v>96.8</v>
      </c>
      <c r="BR26" s="432">
        <f t="shared" si="35"/>
        <v>99.577870324921435</v>
      </c>
      <c r="BS26" s="488">
        <f t="shared" si="26"/>
        <v>94.330587392550143</v>
      </c>
      <c r="BU26" s="550" t="s">
        <v>28</v>
      </c>
      <c r="BV26" s="721">
        <v>18394905.550131373</v>
      </c>
      <c r="BW26" s="1179">
        <v>11680422.088784587</v>
      </c>
      <c r="BX26" s="575">
        <v>11909240</v>
      </c>
      <c r="BY26" s="722">
        <v>12171300</v>
      </c>
      <c r="BZ26" s="563">
        <f t="shared" si="25"/>
        <v>96.904625877558985</v>
      </c>
      <c r="CA26" s="431">
        <f t="shared" si="39"/>
        <v>97.288231658779239</v>
      </c>
      <c r="CB26" s="132">
        <v>11586289</v>
      </c>
      <c r="CC26" s="431">
        <f t="shared" si="7"/>
        <v>90.578194239269934</v>
      </c>
      <c r="CD26" s="488">
        <f t="shared" si="8"/>
        <v>97.022238523382825</v>
      </c>
    </row>
    <row r="27" spans="1:82" ht="15" customHeight="1">
      <c r="A27" s="558" t="s">
        <v>29</v>
      </c>
      <c r="B27" s="559">
        <v>2010</v>
      </c>
      <c r="C27" s="564"/>
      <c r="D27" s="1179">
        <v>19335073.963434923</v>
      </c>
      <c r="E27" s="771">
        <v>19644871</v>
      </c>
      <c r="F27" s="740">
        <f t="shared" si="1"/>
        <v>3515.4623198839395</v>
      </c>
      <c r="G27" s="564">
        <v>19335074</v>
      </c>
      <c r="H27" s="722">
        <v>20707566</v>
      </c>
      <c r="I27" s="722">
        <v>20707565.999999996</v>
      </c>
      <c r="J27" s="563">
        <v>101.3</v>
      </c>
      <c r="K27" s="563">
        <f t="shared" si="37"/>
        <v>98.62328950900212</v>
      </c>
      <c r="L27" s="564">
        <v>19374418</v>
      </c>
      <c r="M27" s="740">
        <f t="shared" si="40"/>
        <v>3467.0645813190204</v>
      </c>
      <c r="N27" s="771"/>
      <c r="O27" s="564">
        <v>20707566</v>
      </c>
      <c r="P27" s="591">
        <v>20707566</v>
      </c>
      <c r="Q27" s="554"/>
      <c r="R27" s="722">
        <f>'24H26確報分配'!V38</f>
        <v>15276429</v>
      </c>
      <c r="S27" s="564">
        <v>14975162</v>
      </c>
      <c r="T27" s="740">
        <v>10192450</v>
      </c>
      <c r="U27" s="591">
        <v>5588133</v>
      </c>
      <c r="V27" s="1179">
        <f t="shared" si="16"/>
        <v>2733.7268100097117</v>
      </c>
      <c r="W27" s="771">
        <f t="shared" si="41"/>
        <v>2679.8148862956555</v>
      </c>
      <c r="X27" s="545">
        <f t="shared" si="11"/>
        <v>92.852029429252852</v>
      </c>
      <c r="Y27" s="432">
        <f t="shared" si="17"/>
        <v>111.38958353360104</v>
      </c>
      <c r="Z27" s="1169">
        <f>'25H26確報支出名目'!W48</f>
        <v>21143899</v>
      </c>
      <c r="AA27" s="564">
        <v>21094679</v>
      </c>
      <c r="AB27" s="722">
        <f>'26H26確報支出実質固定'!W48</f>
        <v>22644211</v>
      </c>
      <c r="AC27" s="564">
        <v>20804209</v>
      </c>
      <c r="AD27" s="432">
        <f t="shared" si="18"/>
        <v>97.328929634011814</v>
      </c>
      <c r="AE27" s="488">
        <f t="shared" si="19"/>
        <v>106.80774450020598</v>
      </c>
      <c r="AF27" s="551"/>
      <c r="AG27" s="558" t="s">
        <v>29</v>
      </c>
      <c r="AH27" s="559">
        <v>2010</v>
      </c>
      <c r="AI27" s="565">
        <v>499428.9</v>
      </c>
      <c r="AJ27" s="565">
        <v>480527.5</v>
      </c>
      <c r="AK27" s="565"/>
      <c r="AL27" s="565">
        <v>527759.6</v>
      </c>
      <c r="AM27" s="565"/>
      <c r="AN27" s="566">
        <v>493029.7</v>
      </c>
      <c r="AO27" s="565">
        <v>512720.3</v>
      </c>
      <c r="AP27" s="565"/>
      <c r="AQ27" s="565"/>
      <c r="AR27" s="565">
        <v>352702.8</v>
      </c>
      <c r="AS27" s="565">
        <v>361895.3</v>
      </c>
      <c r="AT27" s="566">
        <v>512682.5</v>
      </c>
      <c r="AU27" s="565">
        <v>530819.30000000005</v>
      </c>
      <c r="AV27" s="565">
        <v>510986.3</v>
      </c>
      <c r="AW27" s="564"/>
      <c r="AX27" s="564">
        <v>2755</v>
      </c>
      <c r="AY27" s="740">
        <v>2827</v>
      </c>
      <c r="BA27" s="553" t="s">
        <v>29</v>
      </c>
      <c r="BB27" s="551">
        <v>2010</v>
      </c>
      <c r="BC27" s="644">
        <f t="shared" si="27"/>
        <v>8.1999999999999993</v>
      </c>
      <c r="BD27" s="644">
        <f t="shared" si="36"/>
        <v>8.1999999999999993</v>
      </c>
      <c r="BE27" s="661">
        <f t="shared" si="42"/>
        <v>6.5</v>
      </c>
      <c r="BF27" s="669">
        <f t="shared" si="29"/>
        <v>3.3</v>
      </c>
      <c r="BG27" s="1195">
        <f t="shared" si="28"/>
        <v>5.0999999999999996</v>
      </c>
      <c r="BH27" s="661">
        <f t="shared" si="14"/>
        <v>4.5999999999999996</v>
      </c>
      <c r="BI27" s="767">
        <f t="shared" si="30"/>
        <v>1.5</v>
      </c>
      <c r="BK27" s="553" t="s">
        <v>29</v>
      </c>
      <c r="BL27" s="431">
        <f t="shared" si="32"/>
        <v>100.05999473306548</v>
      </c>
      <c r="BM27" s="431">
        <f t="shared" si="33"/>
        <v>100.1</v>
      </c>
      <c r="BN27" s="566">
        <f t="shared" si="38"/>
        <v>99.9</v>
      </c>
      <c r="BO27" s="431">
        <f t="shared" si="34"/>
        <v>99.545630846060646</v>
      </c>
      <c r="BP27" s="563">
        <f t="shared" si="22"/>
        <v>102.29704217609768</v>
      </c>
      <c r="BQ27" s="565">
        <f t="shared" si="23"/>
        <v>101.2</v>
      </c>
      <c r="BR27" s="432">
        <f t="shared" si="35"/>
        <v>101.09027057388789</v>
      </c>
      <c r="BS27" s="488">
        <f t="shared" si="26"/>
        <v>99.487181420600194</v>
      </c>
      <c r="BU27" s="550" t="s">
        <v>29</v>
      </c>
      <c r="BV27" s="721">
        <v>19335073.963434923</v>
      </c>
      <c r="BW27" s="1179">
        <v>12348075.393366013</v>
      </c>
      <c r="BX27" s="575">
        <v>12465630</v>
      </c>
      <c r="BY27" s="722">
        <v>13232167</v>
      </c>
      <c r="BZ27" s="563">
        <f t="shared" si="25"/>
        <v>98.62328950900212</v>
      </c>
      <c r="CA27" s="431">
        <f t="shared" si="39"/>
        <v>98.940262144793323</v>
      </c>
      <c r="CB27" s="132">
        <v>12333527</v>
      </c>
      <c r="CC27" s="431">
        <f t="shared" si="7"/>
        <v>94.809933753528384</v>
      </c>
      <c r="CD27" s="488">
        <f t="shared" si="8"/>
        <v>103.27952275561071</v>
      </c>
    </row>
    <row r="28" spans="1:82" ht="15" customHeight="1">
      <c r="A28" s="558" t="s">
        <v>30</v>
      </c>
      <c r="B28" s="559">
        <v>2011</v>
      </c>
      <c r="C28" s="564"/>
      <c r="D28" s="1179">
        <v>18900912.042159397</v>
      </c>
      <c r="E28" s="771">
        <v>19410166</v>
      </c>
      <c r="F28" s="740">
        <f t="shared" si="1"/>
        <v>3477.2979708948528</v>
      </c>
      <c r="G28" s="564">
        <v>18900912</v>
      </c>
      <c r="H28" s="722">
        <v>20695150</v>
      </c>
      <c r="I28" s="722">
        <v>20695150.000000004</v>
      </c>
      <c r="J28" s="563">
        <v>99.8</v>
      </c>
      <c r="K28" s="563">
        <f t="shared" si="37"/>
        <v>99.9408145195667</v>
      </c>
      <c r="L28" s="564">
        <v>19398678</v>
      </c>
      <c r="M28" s="740">
        <f t="shared" si="40"/>
        <v>3475.2399153846814</v>
      </c>
      <c r="N28" s="771"/>
      <c r="O28" s="564">
        <v>20695150</v>
      </c>
      <c r="P28" s="591">
        <v>20695150</v>
      </c>
      <c r="Q28" s="554"/>
      <c r="R28" s="722">
        <f>'24H26確報分配'!W38</f>
        <v>14927129</v>
      </c>
      <c r="S28" s="564">
        <v>14599708</v>
      </c>
      <c r="T28" s="740">
        <v>10306964</v>
      </c>
      <c r="U28" s="591">
        <v>5581968</v>
      </c>
      <c r="V28" s="1179">
        <f t="shared" si="16"/>
        <v>2674.1695760348325</v>
      </c>
      <c r="W28" s="771">
        <f t="shared" si="41"/>
        <v>2615.512665067231</v>
      </c>
      <c r="X28" s="545">
        <f t="shared" si="11"/>
        <v>91.742689715737157</v>
      </c>
      <c r="Y28" s="432">
        <f t="shared" si="17"/>
        <v>111.52906185478339</v>
      </c>
      <c r="Z28" s="1169">
        <f>'25H26確報支出名目'!X48</f>
        <v>20825786.63597795</v>
      </c>
      <c r="AA28" s="564">
        <v>20876732</v>
      </c>
      <c r="AB28" s="722">
        <f>'26H26確報支出実質固定'!X48</f>
        <v>22803447</v>
      </c>
      <c r="AC28" s="564">
        <v>20863780</v>
      </c>
      <c r="AD28" s="432">
        <f t="shared" si="18"/>
        <v>96.323342005636732</v>
      </c>
      <c r="AE28" s="488">
        <f t="shared" si="19"/>
        <v>107.11357896608843</v>
      </c>
      <c r="AF28" s="551"/>
      <c r="AG28" s="558" t="s">
        <v>30</v>
      </c>
      <c r="AH28" s="559">
        <v>2011</v>
      </c>
      <c r="AI28" s="565">
        <v>494042.5</v>
      </c>
      <c r="AJ28" s="565">
        <v>474170.5</v>
      </c>
      <c r="AK28" s="565"/>
      <c r="AL28" s="565">
        <v>530480</v>
      </c>
      <c r="AM28" s="565"/>
      <c r="AN28" s="566">
        <v>495280.1</v>
      </c>
      <c r="AO28" s="565">
        <v>514695.1</v>
      </c>
      <c r="AP28" s="565"/>
      <c r="AQ28" s="565"/>
      <c r="AR28" s="565">
        <v>349597.1</v>
      </c>
      <c r="AS28" s="565">
        <v>358414.7</v>
      </c>
      <c r="AT28" s="566">
        <v>507649.3</v>
      </c>
      <c r="AU28" s="565">
        <v>528823.5</v>
      </c>
      <c r="AV28" s="565">
        <v>507971</v>
      </c>
      <c r="AW28" s="564"/>
      <c r="AX28" s="564">
        <v>2737</v>
      </c>
      <c r="AY28" s="740">
        <v>2805</v>
      </c>
      <c r="BA28" s="2155" t="s">
        <v>30</v>
      </c>
      <c r="BB28" s="2151">
        <v>2011</v>
      </c>
      <c r="BC28" s="2426">
        <f t="shared" si="27"/>
        <v>-0.1</v>
      </c>
      <c r="BD28" s="2426">
        <f t="shared" si="36"/>
        <v>-0.1</v>
      </c>
      <c r="BE28" s="2427">
        <f t="shared" si="42"/>
        <v>0.1</v>
      </c>
      <c r="BF28" s="2427">
        <f t="shared" si="29"/>
        <v>0.5</v>
      </c>
      <c r="BG28" s="2426">
        <f t="shared" si="28"/>
        <v>-2.2000000000000002</v>
      </c>
      <c r="BH28" s="2427">
        <f t="shared" si="14"/>
        <v>-1.2</v>
      </c>
      <c r="BI28" s="2428">
        <f t="shared" si="30"/>
        <v>-1.1000000000000001</v>
      </c>
      <c r="BJ28" s="549" t="s">
        <v>609</v>
      </c>
      <c r="BK28" s="2155" t="s">
        <v>30</v>
      </c>
      <c r="BL28" s="646">
        <f t="shared" si="32"/>
        <v>100</v>
      </c>
      <c r="BM28" s="646">
        <f t="shared" si="33"/>
        <v>100</v>
      </c>
      <c r="BN28" s="641">
        <f t="shared" si="38"/>
        <v>100</v>
      </c>
      <c r="BO28" s="646">
        <f t="shared" si="34"/>
        <v>100</v>
      </c>
      <c r="BP28" s="641">
        <f t="shared" si="22"/>
        <v>100</v>
      </c>
      <c r="BQ28" s="646">
        <f t="shared" si="23"/>
        <v>100</v>
      </c>
      <c r="BR28" s="641">
        <f t="shared" si="35"/>
        <v>100</v>
      </c>
      <c r="BS28" s="567">
        <f t="shared" si="26"/>
        <v>100</v>
      </c>
      <c r="BU28" s="2157" t="s">
        <v>30</v>
      </c>
      <c r="BV28" s="721">
        <v>18900912.042159397</v>
      </c>
      <c r="BW28" s="1179">
        <v>12211787.63597795</v>
      </c>
      <c r="BX28" s="575">
        <v>12402442</v>
      </c>
      <c r="BY28" s="722">
        <v>13374765</v>
      </c>
      <c r="BZ28" s="563">
        <f t="shared" si="25"/>
        <v>99.9408145195667</v>
      </c>
      <c r="CA28" s="431">
        <f t="shared" si="39"/>
        <v>100.2086121426732</v>
      </c>
      <c r="CB28" s="132">
        <v>12428315</v>
      </c>
      <c r="CC28" s="431">
        <f t="shared" si="7"/>
        <v>94.329344317293078</v>
      </c>
      <c r="CD28" s="488">
        <f t="shared" si="8"/>
        <v>104.07326645949678</v>
      </c>
    </row>
    <row r="29" spans="1:82" ht="15" customHeight="1">
      <c r="A29" s="558" t="s">
        <v>31</v>
      </c>
      <c r="B29" s="559">
        <v>2012</v>
      </c>
      <c r="C29" s="564"/>
      <c r="D29" s="1179">
        <v>18854905.121274415</v>
      </c>
      <c r="E29" s="771">
        <v>19529340</v>
      </c>
      <c r="F29" s="740">
        <f t="shared" si="1"/>
        <v>3505.6849483634469</v>
      </c>
      <c r="G29" s="564">
        <v>18854905</v>
      </c>
      <c r="H29" s="722">
        <v>20520582</v>
      </c>
      <c r="I29" s="722">
        <v>20520582</v>
      </c>
      <c r="J29" s="563">
        <v>99</v>
      </c>
      <c r="K29" s="563">
        <f t="shared" si="37"/>
        <v>100.10607629341288</v>
      </c>
      <c r="L29" s="564">
        <v>19550056</v>
      </c>
      <c r="M29" s="740">
        <f t="shared" si="40"/>
        <v>3509.4036490154044</v>
      </c>
      <c r="N29" s="771"/>
      <c r="O29" s="564">
        <v>20520582</v>
      </c>
      <c r="P29" s="591">
        <v>20520582</v>
      </c>
      <c r="Q29" s="554"/>
      <c r="R29" s="722">
        <f>'24H26確報分配'!X38</f>
        <v>15187450</v>
      </c>
      <c r="S29" s="564">
        <v>14926186</v>
      </c>
      <c r="T29" s="740">
        <v>10444259</v>
      </c>
      <c r="U29" s="591">
        <v>5570763</v>
      </c>
      <c r="V29" s="1179">
        <f t="shared" si="16"/>
        <v>2726.2782494965231</v>
      </c>
      <c r="W29" s="771">
        <f t="shared" si="41"/>
        <v>2679.3791083914357</v>
      </c>
      <c r="X29" s="545">
        <f t="shared" si="11"/>
        <v>92.30596894293096</v>
      </c>
      <c r="Y29" s="432">
        <f t="shared" si="17"/>
        <v>112.39938128198629</v>
      </c>
      <c r="Z29" s="1169">
        <f>'25H26確報支出名目'!Y48</f>
        <v>20918314.103922728</v>
      </c>
      <c r="AA29" s="564">
        <v>21032388</v>
      </c>
      <c r="AB29" s="722">
        <f>'26H26確報支出実質固定'!Y48</f>
        <v>22765858</v>
      </c>
      <c r="AC29" s="564">
        <v>21054609</v>
      </c>
      <c r="AD29" s="432">
        <f t="shared" si="18"/>
        <v>97.0415246274776</v>
      </c>
      <c r="AE29" s="488">
        <f t="shared" si="19"/>
        <v>108.09328528778659</v>
      </c>
      <c r="AF29" s="551"/>
      <c r="AG29" s="558" t="s">
        <v>31</v>
      </c>
      <c r="AH29" s="559">
        <v>2012</v>
      </c>
      <c r="AI29" s="565">
        <v>494369.8</v>
      </c>
      <c r="AJ29" s="565">
        <v>474403.7</v>
      </c>
      <c r="AK29" s="565"/>
      <c r="AL29" s="565">
        <v>527913</v>
      </c>
      <c r="AM29" s="565"/>
      <c r="AN29" s="566">
        <v>499323.9</v>
      </c>
      <c r="AO29" s="565">
        <v>519540.2</v>
      </c>
      <c r="AP29" s="565"/>
      <c r="AQ29" s="565"/>
      <c r="AR29" s="565">
        <v>351174.40000000002</v>
      </c>
      <c r="AS29" s="565">
        <v>359779.9</v>
      </c>
      <c r="AT29" s="566">
        <v>508080</v>
      </c>
      <c r="AU29" s="565">
        <v>526746.6</v>
      </c>
      <c r="AV29" s="565">
        <v>512266.8</v>
      </c>
      <c r="AW29" s="564"/>
      <c r="AX29" s="564">
        <v>2754</v>
      </c>
      <c r="AY29" s="740">
        <v>2820</v>
      </c>
      <c r="BA29" s="553" t="s">
        <v>31</v>
      </c>
      <c r="BB29" s="551">
        <v>2012</v>
      </c>
      <c r="BC29" s="644">
        <f t="shared" si="27"/>
        <v>-0.8</v>
      </c>
      <c r="BD29" s="644">
        <f t="shared" si="36"/>
        <v>-0.8</v>
      </c>
      <c r="BE29" s="661">
        <f t="shared" si="42"/>
        <v>0.8</v>
      </c>
      <c r="BF29" s="669">
        <f t="shared" si="29"/>
        <v>0.8</v>
      </c>
      <c r="BG29" s="1195">
        <f t="shared" si="28"/>
        <v>-0.2</v>
      </c>
      <c r="BH29" s="661">
        <f t="shared" si="14"/>
        <v>0.6</v>
      </c>
      <c r="BI29" s="767">
        <f t="shared" si="30"/>
        <v>0.1</v>
      </c>
      <c r="BK29" s="553" t="s">
        <v>31</v>
      </c>
      <c r="BL29" s="431">
        <f t="shared" si="32"/>
        <v>99.15647869186742</v>
      </c>
      <c r="BM29" s="431">
        <f t="shared" si="33"/>
        <v>99.2</v>
      </c>
      <c r="BN29" s="566">
        <f t="shared" si="38"/>
        <v>100.8</v>
      </c>
      <c r="BO29" s="431">
        <f t="shared" si="34"/>
        <v>100.81646728790436</v>
      </c>
      <c r="BP29" s="563">
        <f t="shared" si="22"/>
        <v>99.756588884269917</v>
      </c>
      <c r="BQ29" s="565">
        <f t="shared" si="23"/>
        <v>100.6</v>
      </c>
      <c r="BR29" s="432">
        <f t="shared" si="35"/>
        <v>100.06624936113795</v>
      </c>
      <c r="BS29" s="488">
        <f t="shared" si="26"/>
        <v>99.516098627657968</v>
      </c>
      <c r="BU29" s="550" t="s">
        <v>31</v>
      </c>
      <c r="BV29" s="721">
        <v>18854905.121274415</v>
      </c>
      <c r="BW29" s="1179">
        <v>12230015.103922728</v>
      </c>
      <c r="BX29" s="575">
        <v>12456903</v>
      </c>
      <c r="BY29" s="722">
        <v>13314095</v>
      </c>
      <c r="BZ29" s="563">
        <f t="shared" si="25"/>
        <v>100.10607629341288</v>
      </c>
      <c r="CA29" s="431">
        <f t="shared" si="39"/>
        <v>100.41234968274217</v>
      </c>
      <c r="CB29" s="132">
        <v>12508269</v>
      </c>
      <c r="CC29" s="431">
        <f t="shared" si="7"/>
        <v>94.743558745456824</v>
      </c>
      <c r="CD29" s="488">
        <f t="shared" si="8"/>
        <v>104.74279197011529</v>
      </c>
    </row>
    <row r="30" spans="1:82" ht="15" customHeight="1">
      <c r="A30" s="558" t="s">
        <v>157</v>
      </c>
      <c r="B30" s="559">
        <v>2013</v>
      </c>
      <c r="C30" s="564"/>
      <c r="D30" s="1179">
        <v>19156780.45274023</v>
      </c>
      <c r="E30" s="771">
        <v>19804763</v>
      </c>
      <c r="F30" s="740">
        <f t="shared" si="1"/>
        <v>3563.5882749435273</v>
      </c>
      <c r="G30" s="564">
        <v>19156780</v>
      </c>
      <c r="H30" s="722">
        <v>21257039</v>
      </c>
      <c r="I30" s="722">
        <v>21257039</v>
      </c>
      <c r="J30" s="563">
        <v>99</v>
      </c>
      <c r="K30" s="563">
        <f t="shared" si="37"/>
        <v>100.28198772184247</v>
      </c>
      <c r="L30" s="564">
        <v>19860610</v>
      </c>
      <c r="M30" s="740">
        <f t="shared" si="40"/>
        <v>3573.6371563358857</v>
      </c>
      <c r="N30" s="771"/>
      <c r="O30" s="564">
        <v>21257039</v>
      </c>
      <c r="P30" s="591">
        <v>21257039</v>
      </c>
      <c r="Q30" s="554"/>
      <c r="R30" s="722">
        <f>'24H26確報分配'!Y38</f>
        <v>15438527</v>
      </c>
      <c r="S30" s="740">
        <v>15246183</v>
      </c>
      <c r="T30" s="740">
        <v>10583233</v>
      </c>
      <c r="U30" s="591">
        <v>5557534</v>
      </c>
      <c r="V30" s="1179">
        <f t="shared" si="16"/>
        <v>2777.945578020755</v>
      </c>
      <c r="W30" s="771">
        <f t="shared" si="41"/>
        <v>2743.3359831896669</v>
      </c>
      <c r="X30" s="545">
        <f t="shared" si="11"/>
        <v>93.607763416485554</v>
      </c>
      <c r="Y30" s="432">
        <f t="shared" si="17"/>
        <v>114.18485327524535</v>
      </c>
      <c r="Z30" s="1169">
        <f>'25H26確報支出名目'!Z48</f>
        <v>21243068</v>
      </c>
      <c r="AA30" s="564">
        <v>21429288</v>
      </c>
      <c r="AB30" s="722">
        <f>'26H26確報支出実質固定'!Z48</f>
        <v>23572565</v>
      </c>
      <c r="AC30" s="564">
        <v>21490023</v>
      </c>
      <c r="AD30" s="432">
        <f t="shared" si="18"/>
        <v>98.872785116046273</v>
      </c>
      <c r="AE30" s="488">
        <f t="shared" si="19"/>
        <v>110.32867848460617</v>
      </c>
      <c r="AF30" s="551"/>
      <c r="AG30" s="558" t="s">
        <v>157</v>
      </c>
      <c r="AH30" s="559">
        <v>2013</v>
      </c>
      <c r="AI30" s="565">
        <v>507255.2</v>
      </c>
      <c r="AJ30" s="565">
        <v>482430.4</v>
      </c>
      <c r="AK30" s="565"/>
      <c r="AL30" s="565">
        <v>541802.9</v>
      </c>
      <c r="AM30" s="565"/>
      <c r="AN30" s="566">
        <v>512534.7</v>
      </c>
      <c r="AO30" s="565">
        <v>529809.9</v>
      </c>
      <c r="AP30" s="565"/>
      <c r="AQ30" s="565"/>
      <c r="AR30" s="565">
        <v>359115.1</v>
      </c>
      <c r="AS30" s="565">
        <v>374227.1</v>
      </c>
      <c r="AT30" s="566">
        <v>524704.9</v>
      </c>
      <c r="AU30" s="565">
        <v>542576.80000000005</v>
      </c>
      <c r="AV30" s="565">
        <v>527938.30000000005</v>
      </c>
      <c r="AW30" s="564"/>
      <c r="AX30" s="564">
        <v>2821</v>
      </c>
      <c r="AY30" s="740">
        <v>2938</v>
      </c>
      <c r="BA30" s="553" t="s">
        <v>157</v>
      </c>
      <c r="BB30" s="551">
        <v>2013</v>
      </c>
      <c r="BC30" s="644">
        <f t="shared" si="27"/>
        <v>3.6</v>
      </c>
      <c r="BD30" s="644">
        <f t="shared" si="36"/>
        <v>3.6</v>
      </c>
      <c r="BE30" s="661">
        <f t="shared" si="42"/>
        <v>1.6</v>
      </c>
      <c r="BF30" s="669">
        <f t="shared" si="29"/>
        <v>2.6</v>
      </c>
      <c r="BG30" s="1195">
        <f t="shared" si="28"/>
        <v>1.6</v>
      </c>
      <c r="BH30" s="661">
        <f t="shared" si="14"/>
        <v>1.4</v>
      </c>
      <c r="BI30" s="767">
        <f t="shared" si="30"/>
        <v>2.6</v>
      </c>
      <c r="BK30" s="553" t="s">
        <v>157</v>
      </c>
      <c r="BL30" s="431">
        <f t="shared" si="32"/>
        <v>102.71507575446421</v>
      </c>
      <c r="BM30" s="431">
        <f t="shared" si="33"/>
        <v>102.7</v>
      </c>
      <c r="BN30" s="566">
        <f t="shared" si="38"/>
        <v>102.4</v>
      </c>
      <c r="BO30" s="431">
        <f t="shared" si="34"/>
        <v>103.48380643599451</v>
      </c>
      <c r="BP30" s="563">
        <f t="shared" si="22"/>
        <v>101.35373578804084</v>
      </c>
      <c r="BQ30" s="565">
        <f t="shared" si="23"/>
        <v>102</v>
      </c>
      <c r="BR30" s="432">
        <f t="shared" si="35"/>
        <v>102.67440554203333</v>
      </c>
      <c r="BS30" s="488">
        <f t="shared" si="26"/>
        <v>102.13446312773338</v>
      </c>
      <c r="BU30" s="550" t="s">
        <v>157</v>
      </c>
      <c r="BV30" s="721">
        <v>19156780.45274023</v>
      </c>
      <c r="BW30" s="1179">
        <v>12371235.413752634</v>
      </c>
      <c r="BX30" s="575">
        <v>12547200</v>
      </c>
      <c r="BY30" s="722">
        <v>13735415</v>
      </c>
      <c r="BZ30" s="563">
        <f t="shared" si="25"/>
        <v>100.28198772184247</v>
      </c>
      <c r="CA30" s="431">
        <f t="shared" si="39"/>
        <v>100.51856988013262</v>
      </c>
      <c r="CB30" s="132">
        <v>12612266</v>
      </c>
      <c r="CC30" s="431">
        <f t="shared" si="7"/>
        <v>95.4303313023306</v>
      </c>
      <c r="CD30" s="488">
        <f t="shared" si="8"/>
        <v>105.61365077052291</v>
      </c>
    </row>
    <row r="31" spans="1:82" ht="15" customHeight="1">
      <c r="A31" s="558" t="s">
        <v>406</v>
      </c>
      <c r="B31" s="559">
        <v>2014</v>
      </c>
      <c r="C31" s="564"/>
      <c r="D31" s="1179">
        <v>19788070.731228992</v>
      </c>
      <c r="E31" s="771">
        <v>20303990</v>
      </c>
      <c r="F31" s="740">
        <f t="shared" si="1"/>
        <v>3664.2697787468637</v>
      </c>
      <c r="G31" s="564">
        <v>19788071</v>
      </c>
      <c r="H31" s="722">
        <v>21629544.000000004</v>
      </c>
      <c r="I31" s="722">
        <v>21629544</v>
      </c>
      <c r="J31" s="563">
        <v>101.5</v>
      </c>
      <c r="K31" s="563">
        <f t="shared" si="37"/>
        <v>98.272378975757974</v>
      </c>
      <c r="L31" s="564">
        <v>19953214</v>
      </c>
      <c r="M31" s="740">
        <f t="shared" si="40"/>
        <v>3600.9650836642863</v>
      </c>
      <c r="N31" s="771"/>
      <c r="O31" s="564">
        <v>21629544.000000004</v>
      </c>
      <c r="P31" s="591">
        <v>21629544</v>
      </c>
      <c r="Q31" s="554"/>
      <c r="R31" s="722">
        <f>'24H26確報分配'!Z38</f>
        <v>15756731</v>
      </c>
      <c r="S31" s="740">
        <v>15376927</v>
      </c>
      <c r="T31" s="740">
        <v>10617022</v>
      </c>
      <c r="U31" s="591">
        <v>5541074</v>
      </c>
      <c r="V31" s="1179">
        <f t="shared" si="16"/>
        <v>2843.6239978025919</v>
      </c>
      <c r="W31" s="771">
        <f t="shared" si="41"/>
        <v>2775.08060711696</v>
      </c>
      <c r="X31" s="545">
        <f t="shared" si="11"/>
        <v>95.967373723719334</v>
      </c>
      <c r="Y31" s="432">
        <f t="shared" si="17"/>
        <v>114.71726260973713</v>
      </c>
      <c r="Z31" s="1169">
        <f>'25H26確報支出名目'!AA48</f>
        <v>21940320</v>
      </c>
      <c r="AA31" s="564">
        <v>21926485</v>
      </c>
      <c r="AB31" s="722">
        <f>'26H26確報支出実質固定'!AA48</f>
        <v>23981728</v>
      </c>
      <c r="AC31" s="564">
        <v>21547021</v>
      </c>
      <c r="AD31" s="432">
        <f t="shared" si="18"/>
        <v>101.16680683722259</v>
      </c>
      <c r="AE31" s="488">
        <f t="shared" si="19"/>
        <v>110.62130330014337</v>
      </c>
      <c r="AF31" s="551" t="s">
        <v>505</v>
      </c>
      <c r="AG31" s="558" t="s">
        <v>406</v>
      </c>
      <c r="AH31" s="559">
        <v>2014</v>
      </c>
      <c r="AI31" s="565">
        <v>518235.2</v>
      </c>
      <c r="AJ31" s="565">
        <v>489623.4</v>
      </c>
      <c r="AK31" s="565"/>
      <c r="AL31" s="565">
        <v>534559.1</v>
      </c>
      <c r="AM31" s="565"/>
      <c r="AN31" s="566">
        <v>510704</v>
      </c>
      <c r="AO31" s="565">
        <v>524664.30000000005</v>
      </c>
      <c r="AP31" s="565"/>
      <c r="AQ31" s="565"/>
      <c r="AR31" s="565">
        <v>364444.1</v>
      </c>
      <c r="AS31" s="770">
        <v>379450.9</v>
      </c>
      <c r="AT31" s="770">
        <v>537423.5</v>
      </c>
      <c r="AU31" s="565">
        <v>539359</v>
      </c>
      <c r="AV31" s="565">
        <v>529211.30000000005</v>
      </c>
      <c r="AW31" s="564"/>
      <c r="AX31" s="564">
        <v>2868</v>
      </c>
      <c r="AY31" s="740">
        <v>2983</v>
      </c>
      <c r="BA31" s="553" t="s">
        <v>406</v>
      </c>
      <c r="BB31" s="551">
        <v>2014</v>
      </c>
      <c r="BC31" s="644">
        <f t="shared" si="27"/>
        <v>1.8</v>
      </c>
      <c r="BD31" s="644">
        <f t="shared" si="36"/>
        <v>1.8</v>
      </c>
      <c r="BE31" s="661">
        <f t="shared" si="42"/>
        <v>0.5</v>
      </c>
      <c r="BF31" s="669">
        <f t="shared" si="29"/>
        <v>-0.4</v>
      </c>
      <c r="BG31" s="1195">
        <f t="shared" si="28"/>
        <v>3.3</v>
      </c>
      <c r="BH31" s="661">
        <f t="shared" si="14"/>
        <v>2.5</v>
      </c>
      <c r="BI31" s="767">
        <f t="shared" si="30"/>
        <v>2.2000000000000002</v>
      </c>
      <c r="BK31" s="553" t="s">
        <v>406</v>
      </c>
      <c r="BL31" s="431">
        <f t="shared" si="32"/>
        <v>104.51503854767907</v>
      </c>
      <c r="BM31" s="431">
        <f t="shared" si="33"/>
        <v>104.5</v>
      </c>
      <c r="BN31" s="566">
        <f t="shared" si="38"/>
        <v>102.9</v>
      </c>
      <c r="BO31" s="431">
        <f t="shared" si="34"/>
        <v>103.11417721002722</v>
      </c>
      <c r="BP31" s="563">
        <f t="shared" si="22"/>
        <v>104.69373481602764</v>
      </c>
      <c r="BQ31" s="565">
        <f t="shared" si="23"/>
        <v>104.6</v>
      </c>
      <c r="BR31" s="432">
        <f t="shared" si="35"/>
        <v>104.89688640147357</v>
      </c>
      <c r="BS31" s="488">
        <f t="shared" si="26"/>
        <v>100.7689451063188</v>
      </c>
      <c r="BU31" s="550" t="s">
        <v>406</v>
      </c>
      <c r="BV31" s="721">
        <v>19788070.731228992</v>
      </c>
      <c r="BW31" s="1179">
        <v>12906150</v>
      </c>
      <c r="BX31" s="575">
        <v>12946202</v>
      </c>
      <c r="BY31" s="722">
        <v>14105081</v>
      </c>
      <c r="BZ31" s="563">
        <f t="shared" si="25"/>
        <v>98.272378975757974</v>
      </c>
      <c r="CA31" s="431">
        <f t="shared" si="39"/>
        <v>98.508867697259788</v>
      </c>
      <c r="CB31" s="132">
        <v>12753157</v>
      </c>
      <c r="CC31" s="431">
        <f t="shared" si="7"/>
        <v>98.465023747680362</v>
      </c>
      <c r="CD31" s="488">
        <f t="shared" si="8"/>
        <v>106.79345564228109</v>
      </c>
    </row>
    <row r="32" spans="1:82" ht="15" customHeight="1">
      <c r="A32" s="558" t="s">
        <v>504</v>
      </c>
      <c r="B32" s="559">
        <v>2015</v>
      </c>
      <c r="C32" s="564"/>
      <c r="D32" s="1179">
        <v>20112997.344288126</v>
      </c>
      <c r="E32" s="771">
        <v>20829387</v>
      </c>
      <c r="F32" s="740">
        <f t="shared" si="1"/>
        <v>3763.3495338584953</v>
      </c>
      <c r="G32" s="564">
        <v>20112997</v>
      </c>
      <c r="H32" s="722">
        <v>21753427.838720098</v>
      </c>
      <c r="I32" s="722">
        <v>21652476.379878536</v>
      </c>
      <c r="J32" s="563">
        <v>103</v>
      </c>
      <c r="K32" s="563">
        <f t="shared" si="37"/>
        <v>96.852168525170711</v>
      </c>
      <c r="L32" s="564">
        <v>20173713</v>
      </c>
      <c r="M32" s="740">
        <f t="shared" si="40"/>
        <v>3644.8856327238564</v>
      </c>
      <c r="N32" s="771"/>
      <c r="O32" s="564">
        <v>21753427.838720098</v>
      </c>
      <c r="P32" s="591">
        <v>21652476</v>
      </c>
      <c r="Q32" s="554"/>
      <c r="R32" s="722"/>
      <c r="S32" s="740">
        <v>15739974</v>
      </c>
      <c r="T32" s="740">
        <v>10434474</v>
      </c>
      <c r="U32" s="591">
        <v>5534800</v>
      </c>
      <c r="V32" s="1179"/>
      <c r="W32" s="771">
        <f t="shared" si="41"/>
        <v>2843.8198308881983</v>
      </c>
      <c r="X32" s="545">
        <f t="shared" si="11"/>
        <v>98.450677264172256</v>
      </c>
      <c r="Y32" s="432">
        <f t="shared" si="17"/>
        <v>115.98498026605979</v>
      </c>
      <c r="Z32" s="1169"/>
      <c r="AA32" s="564">
        <v>22413095</v>
      </c>
      <c r="AB32" s="722"/>
      <c r="AC32" s="564">
        <v>21706829</v>
      </c>
      <c r="AD32" s="432">
        <f t="shared" si="18"/>
        <v>103.41198110364334</v>
      </c>
      <c r="AE32" s="488">
        <f t="shared" si="19"/>
        <v>111.44174939511815</v>
      </c>
      <c r="AF32" s="551" t="s">
        <v>905</v>
      </c>
      <c r="AG32" s="558" t="s">
        <v>504</v>
      </c>
      <c r="AH32" s="559">
        <v>2015</v>
      </c>
      <c r="AI32" s="565">
        <v>532786</v>
      </c>
      <c r="AJ32" s="565">
        <v>500546.7</v>
      </c>
      <c r="AK32" s="565"/>
      <c r="AL32" s="565">
        <f>AL31*AN32/AN31</f>
        <v>541382.91798581951</v>
      </c>
      <c r="AM32" s="565"/>
      <c r="AN32" s="566">
        <v>517223.3</v>
      </c>
      <c r="AO32" s="565">
        <v>529192.1</v>
      </c>
      <c r="AP32" s="565"/>
      <c r="AQ32" s="565"/>
      <c r="AR32" s="565"/>
      <c r="AS32" s="770">
        <v>390168.3</v>
      </c>
      <c r="AT32" s="770">
        <v>553222.30000000005</v>
      </c>
      <c r="AU32" s="565"/>
      <c r="AV32" s="565">
        <v>544139.6</v>
      </c>
      <c r="AW32" s="564"/>
      <c r="AX32" s="564"/>
      <c r="AY32" s="740">
        <v>3070</v>
      </c>
      <c r="BA32" s="553" t="s">
        <v>504</v>
      </c>
      <c r="BB32" s="551">
        <v>2015</v>
      </c>
      <c r="BC32" s="644">
        <f t="shared" si="27"/>
        <v>0.6</v>
      </c>
      <c r="BD32" s="847"/>
      <c r="BE32" s="661">
        <f t="shared" si="42"/>
        <v>1.1000000000000001</v>
      </c>
      <c r="BF32" s="669">
        <f t="shared" si="29"/>
        <v>1.3</v>
      </c>
      <c r="BG32" s="1195">
        <f t="shared" si="28"/>
        <v>1.6</v>
      </c>
      <c r="BH32" s="661">
        <f t="shared" si="14"/>
        <v>2.6</v>
      </c>
      <c r="BI32" s="767">
        <f t="shared" si="30"/>
        <v>2.8</v>
      </c>
      <c r="BK32" s="553" t="s">
        <v>504</v>
      </c>
      <c r="BL32" s="646">
        <f t="shared" si="32"/>
        <v>105.11365145321537</v>
      </c>
      <c r="BM32" s="568"/>
      <c r="BN32" s="566">
        <f t="shared" si="38"/>
        <v>104</v>
      </c>
      <c r="BO32" s="565">
        <f t="shared" si="34"/>
        <v>104.43046268162198</v>
      </c>
      <c r="BP32" s="563">
        <f t="shared" si="22"/>
        <v>106.41284028741636</v>
      </c>
      <c r="BQ32" s="565">
        <f t="shared" si="23"/>
        <v>107.3</v>
      </c>
      <c r="BR32" s="566">
        <f t="shared" si="35"/>
        <v>107.84213908722428</v>
      </c>
      <c r="BS32" s="765">
        <f t="shared" si="26"/>
        <v>102.05529293956785</v>
      </c>
      <c r="BU32" s="550" t="s">
        <v>504</v>
      </c>
      <c r="BV32" s="721">
        <v>20112997.344288126</v>
      </c>
      <c r="BW32" s="1179">
        <v>13275057</v>
      </c>
      <c r="BX32" s="575">
        <v>13321016</v>
      </c>
      <c r="BY32" s="722">
        <v>14321970</v>
      </c>
      <c r="BZ32" s="563">
        <f t="shared" si="25"/>
        <v>96.852168525170711</v>
      </c>
      <c r="CA32" s="431">
        <f t="shared" si="39"/>
        <v>97.1342501202611</v>
      </c>
      <c r="CB32" s="132">
        <v>12939269</v>
      </c>
      <c r="CC32" s="431">
        <f t="shared" si="7"/>
        <v>101.31574934357042</v>
      </c>
      <c r="CD32" s="488">
        <f t="shared" si="8"/>
        <v>108.35193591634156</v>
      </c>
    </row>
    <row r="33" spans="1:82" ht="15" customHeight="1">
      <c r="A33" s="558" t="s">
        <v>619</v>
      </c>
      <c r="B33" s="559">
        <v>2016</v>
      </c>
      <c r="C33" s="564"/>
      <c r="D33" s="1179">
        <v>20107183</v>
      </c>
      <c r="E33" s="771">
        <v>20937780</v>
      </c>
      <c r="F33" s="740">
        <f t="shared" si="1"/>
        <v>3793.1015117311472</v>
      </c>
      <c r="G33" s="564"/>
      <c r="H33" s="722">
        <v>21763174.15361537</v>
      </c>
      <c r="I33" s="722"/>
      <c r="J33" s="563">
        <v>102.9</v>
      </c>
      <c r="K33" s="563">
        <f t="shared" si="37"/>
        <v>96.954132673091422</v>
      </c>
      <c r="L33" s="564">
        <v>20300043</v>
      </c>
      <c r="M33" s="740">
        <f t="shared" si="40"/>
        <v>3677.5686721088528</v>
      </c>
      <c r="N33" s="771"/>
      <c r="O33" s="564">
        <v>21763174.15361537</v>
      </c>
      <c r="P33" s="591"/>
      <c r="Q33" s="554"/>
      <c r="R33" s="722"/>
      <c r="S33" s="740">
        <v>15983414</v>
      </c>
      <c r="T33" s="740">
        <v>10562277</v>
      </c>
      <c r="U33" s="591">
        <v>5519963</v>
      </c>
      <c r="V33" s="1179"/>
      <c r="W33" s="771">
        <f t="shared" si="41"/>
        <v>2895.5654231740323</v>
      </c>
      <c r="X33" s="545">
        <f t="shared" si="11"/>
        <v>98.962999794868693</v>
      </c>
      <c r="Y33" s="432">
        <f t="shared" si="17"/>
        <v>116.71129091383253</v>
      </c>
      <c r="Z33" s="1169"/>
      <c r="AA33" s="564">
        <v>22476912</v>
      </c>
      <c r="AB33" s="722"/>
      <c r="AC33" s="564">
        <v>21792897</v>
      </c>
      <c r="AD33" s="432">
        <f t="shared" si="18"/>
        <v>103.70642693533642</v>
      </c>
      <c r="AE33" s="488">
        <f t="shared" si="19"/>
        <v>111.88361810320716</v>
      </c>
      <c r="AF33" s="551" t="s">
        <v>1065</v>
      </c>
      <c r="AG33" s="558" t="s">
        <v>619</v>
      </c>
      <c r="AH33" s="559">
        <v>2016</v>
      </c>
      <c r="AI33" s="565">
        <v>536850.80000000005</v>
      </c>
      <c r="AJ33" s="565">
        <f>AJ32*AI33/AI32</f>
        <v>504365.5357542428</v>
      </c>
      <c r="AK33" s="565"/>
      <c r="AL33" s="565">
        <f>AL31*AN33/AN31</f>
        <v>546343.90577984508</v>
      </c>
      <c r="AM33" s="565"/>
      <c r="AN33" s="566">
        <v>521962.9</v>
      </c>
      <c r="AO33" s="565"/>
      <c r="AP33" s="565"/>
      <c r="AQ33" s="565"/>
      <c r="AR33" s="565"/>
      <c r="AS33" s="770">
        <v>392243.5</v>
      </c>
      <c r="AT33" s="743">
        <v>555046.19999999995</v>
      </c>
      <c r="AU33" s="565"/>
      <c r="AV33" s="565">
        <v>548715.19999999995</v>
      </c>
      <c r="AW33" s="565"/>
      <c r="AX33" s="564"/>
      <c r="AY33" s="740">
        <v>3091</v>
      </c>
      <c r="BA33" s="553" t="s">
        <v>619</v>
      </c>
      <c r="BB33" s="551"/>
      <c r="BC33" s="644">
        <f t="shared" si="27"/>
        <v>0</v>
      </c>
      <c r="BD33" s="846"/>
      <c r="BE33" s="661">
        <f t="shared" si="42"/>
        <v>0.6</v>
      </c>
      <c r="BF33" s="669">
        <f t="shared" si="29"/>
        <v>0.9</v>
      </c>
      <c r="BG33" s="1195">
        <f t="shared" si="28"/>
        <v>0</v>
      </c>
      <c r="BH33" s="661">
        <f t="shared" si="14"/>
        <v>0.5</v>
      </c>
      <c r="BI33" s="767">
        <f t="shared" si="30"/>
        <v>0.8</v>
      </c>
      <c r="BK33" s="3056" t="s">
        <v>619</v>
      </c>
      <c r="BL33" s="646">
        <f t="shared" si="32"/>
        <v>105.16074613431346</v>
      </c>
      <c r="BM33" s="846"/>
      <c r="BN33" s="566">
        <f t="shared" si="38"/>
        <v>104.6</v>
      </c>
      <c r="BO33" s="565">
        <f t="shared" si="34"/>
        <v>105.38741613079145</v>
      </c>
      <c r="BP33" s="563">
        <f t="shared" si="22"/>
        <v>106.38207804549302</v>
      </c>
      <c r="BQ33" s="565">
        <f t="shared" si="23"/>
        <v>107.9</v>
      </c>
      <c r="BR33" s="566">
        <f t="shared" si="35"/>
        <v>108.664902311036</v>
      </c>
      <c r="BS33" s="765">
        <f t="shared" si="26"/>
        <v>102.9904814092605</v>
      </c>
      <c r="BU33" s="550" t="s">
        <v>619</v>
      </c>
      <c r="BV33" s="721">
        <v>20107183</v>
      </c>
      <c r="BW33" s="1179">
        <v>13358758</v>
      </c>
      <c r="BX33" s="575">
        <v>13331216</v>
      </c>
      <c r="BY33" s="722">
        <v>14349500</v>
      </c>
      <c r="BZ33" s="563">
        <f t="shared" si="25"/>
        <v>96.954132673091422</v>
      </c>
      <c r="CA33" s="431">
        <f t="shared" si="39"/>
        <v>97.240731828214322</v>
      </c>
      <c r="CB33" s="132">
        <v>12963372</v>
      </c>
      <c r="CC33" s="431">
        <f t="shared" si="7"/>
        <v>101.39332755857326</v>
      </c>
      <c r="CD33" s="488">
        <f t="shared" si="8"/>
        <v>108.55377163916265</v>
      </c>
    </row>
    <row r="34" spans="1:82" ht="15" customHeight="1">
      <c r="A34" s="3046" t="s">
        <v>904</v>
      </c>
      <c r="B34" s="1183">
        <v>2017</v>
      </c>
      <c r="C34" s="564"/>
      <c r="D34" s="1179"/>
      <c r="E34" s="771">
        <v>21328823</v>
      </c>
      <c r="F34" s="740">
        <f t="shared" si="1"/>
        <v>3875.7755385998939</v>
      </c>
      <c r="G34" s="740" t="e">
        <f t="shared" si="1"/>
        <v>#DIV/0!</v>
      </c>
      <c r="H34" s="722"/>
      <c r="I34" s="722"/>
      <c r="J34" s="563">
        <v>102.9</v>
      </c>
      <c r="K34" s="563">
        <f t="shared" si="37"/>
        <v>97.237269023236777</v>
      </c>
      <c r="L34" s="564">
        <v>20739565</v>
      </c>
      <c r="M34" s="740">
        <f t="shared" si="40"/>
        <v>3768.6982872051831</v>
      </c>
      <c r="N34" s="721"/>
      <c r="O34" s="1179"/>
      <c r="P34" s="1169"/>
      <c r="Q34" s="989"/>
      <c r="R34" s="722"/>
      <c r="S34" s="132">
        <v>16322015</v>
      </c>
      <c r="T34" s="132">
        <v>10847735</v>
      </c>
      <c r="U34" s="591">
        <v>5503111</v>
      </c>
      <c r="V34" s="1179"/>
      <c r="W34" s="771">
        <f t="shared" si="41"/>
        <v>2965.9614352681601</v>
      </c>
      <c r="X34" s="545">
        <f t="shared" si="11"/>
        <v>100.81127541572175</v>
      </c>
      <c r="Y34" s="432">
        <f t="shared" si="17"/>
        <v>119.23824024123195</v>
      </c>
      <c r="Z34" s="1169"/>
      <c r="AA34" s="740">
        <v>23029973</v>
      </c>
      <c r="AB34" s="722"/>
      <c r="AC34" s="771">
        <v>22394380</v>
      </c>
      <c r="AD34" s="432">
        <f t="shared" si="18"/>
        <v>106.25820006979923</v>
      </c>
      <c r="AE34" s="488">
        <f t="shared" si="19"/>
        <v>114.97160104863985</v>
      </c>
      <c r="AF34" t="s">
        <v>1871</v>
      </c>
      <c r="AG34" s="558" t="s">
        <v>904</v>
      </c>
      <c r="AH34" s="559">
        <v>2017</v>
      </c>
      <c r="AI34" s="565">
        <v>547548</v>
      </c>
      <c r="AJ34" s="565"/>
      <c r="AK34" s="565"/>
      <c r="AL34" s="565"/>
      <c r="AM34" s="565"/>
      <c r="AN34" s="566">
        <v>532033.69999999995</v>
      </c>
      <c r="AO34" s="565"/>
      <c r="AP34" s="565"/>
      <c r="AQ34" s="565"/>
      <c r="AR34" s="565"/>
      <c r="AS34" s="770">
        <v>400877.9</v>
      </c>
      <c r="AT34" s="770">
        <v>566897.5</v>
      </c>
      <c r="AU34" s="565"/>
      <c r="AV34" s="565">
        <v>556970.5</v>
      </c>
      <c r="AW34" s="565"/>
      <c r="AX34" s="564"/>
      <c r="AY34" s="740">
        <v>3164</v>
      </c>
      <c r="AZ34" s="1604"/>
      <c r="BA34" s="558" t="s">
        <v>904</v>
      </c>
      <c r="BB34" s="551"/>
      <c r="BC34" s="644"/>
      <c r="BD34" s="846"/>
      <c r="BE34" s="3051">
        <f t="shared" si="42"/>
        <v>2.2000000000000002</v>
      </c>
      <c r="BF34" s="669">
        <f t="shared" si="29"/>
        <v>1.9</v>
      </c>
      <c r="BG34" s="1195"/>
      <c r="BH34" s="3051">
        <f t="shared" si="14"/>
        <v>1.9</v>
      </c>
      <c r="BI34" s="669">
        <f t="shared" si="30"/>
        <v>2</v>
      </c>
      <c r="BK34" s="3056" t="s">
        <v>904</v>
      </c>
      <c r="BL34" s="646"/>
      <c r="BM34" s="846"/>
      <c r="BN34" s="566">
        <f t="shared" si="38"/>
        <v>106.9</v>
      </c>
      <c r="BO34" s="566">
        <f t="shared" si="34"/>
        <v>107.42077059021753</v>
      </c>
      <c r="BP34" s="563"/>
      <c r="BQ34" s="566">
        <f t="shared" si="23"/>
        <v>109.9</v>
      </c>
      <c r="BR34" s="566">
        <f t="shared" si="35"/>
        <v>110.83014113158281</v>
      </c>
      <c r="BS34" s="853"/>
      <c r="BU34" s="3057" t="s">
        <v>904</v>
      </c>
      <c r="BV34" s="721"/>
      <c r="BW34" s="989"/>
      <c r="BX34" s="575">
        <v>13548287</v>
      </c>
      <c r="BY34" s="722"/>
      <c r="BZ34" s="563">
        <f t="shared" si="25"/>
        <v>97.237269023236777</v>
      </c>
      <c r="CA34" s="431">
        <f t="shared" si="39"/>
        <v>97.471665606138984</v>
      </c>
      <c r="CB34" s="132">
        <v>13205741</v>
      </c>
      <c r="CC34" s="431">
        <f t="shared" si="7"/>
        <v>103.04430605944424</v>
      </c>
      <c r="CD34" s="488">
        <f t="shared" si="8"/>
        <v>110.58334149787011</v>
      </c>
    </row>
    <row r="35" spans="1:82" ht="15" customHeight="1">
      <c r="A35" s="1183" t="s">
        <v>1531</v>
      </c>
      <c r="B35" s="1183">
        <v>2018</v>
      </c>
      <c r="C35" s="740"/>
      <c r="D35" s="722"/>
      <c r="E35" s="2152">
        <v>21299403</v>
      </c>
      <c r="F35" s="740">
        <f>E35/U35*1000</f>
        <v>3883.6518290598292</v>
      </c>
      <c r="G35" s="722"/>
      <c r="H35" s="722"/>
      <c r="I35" s="722"/>
      <c r="J35" s="563">
        <v>102.8</v>
      </c>
      <c r="K35" s="563">
        <f>L35/E35*100</f>
        <v>97.476342412038491</v>
      </c>
      <c r="L35" s="2152">
        <v>20761879</v>
      </c>
      <c r="M35" s="740">
        <f t="shared" si="40"/>
        <v>3785.6417549857547</v>
      </c>
      <c r="N35" s="722"/>
      <c r="O35" s="722"/>
      <c r="P35" s="722"/>
      <c r="Q35" s="1183"/>
      <c r="R35" s="722"/>
      <c r="S35" s="2152">
        <v>16624983</v>
      </c>
      <c r="T35" s="2152">
        <v>11271564</v>
      </c>
      <c r="U35" s="3047">
        <v>5484375</v>
      </c>
      <c r="V35" s="722"/>
      <c r="W35" s="3130">
        <f t="shared" si="41"/>
        <v>3031.3359316239316</v>
      </c>
      <c r="X35" s="432">
        <f>E35/$E$11*100</f>
        <v>100.67222096706649</v>
      </c>
      <c r="Y35" s="432">
        <f>L35/$L$11*100</f>
        <v>119.36653040029472</v>
      </c>
      <c r="Z35" s="722"/>
      <c r="AA35" s="2152">
        <f>'5H29生産名目'!P52</f>
        <v>22998207.389016543</v>
      </c>
      <c r="AB35" s="722"/>
      <c r="AC35" s="2152">
        <f>'9H29支出実質'!O45</f>
        <v>22418474</v>
      </c>
      <c r="AD35" s="432">
        <f>AA35/$AA$11*100</f>
        <v>106.11163643087443</v>
      </c>
      <c r="AE35" s="432">
        <f>AC35/$AC$11*100</f>
        <v>115.09529841180266</v>
      </c>
      <c r="AF35" s="1604" t="s">
        <v>2020</v>
      </c>
      <c r="AG35" s="559" t="s">
        <v>1531</v>
      </c>
      <c r="AH35" s="559">
        <v>2018</v>
      </c>
      <c r="AI35" s="3049">
        <v>548123</v>
      </c>
      <c r="AJ35" s="3049"/>
      <c r="AK35" s="3049"/>
      <c r="AL35" s="3049"/>
      <c r="AM35" s="3049"/>
      <c r="AN35" s="3049">
        <v>533408.4</v>
      </c>
      <c r="AO35" s="1902"/>
      <c r="AP35" s="1902"/>
      <c r="AQ35" s="1902"/>
      <c r="AR35" s="1902"/>
      <c r="AS35" s="3049">
        <v>404262.2</v>
      </c>
      <c r="AT35" s="566">
        <v>568430.80000000005</v>
      </c>
      <c r="AU35" s="566"/>
      <c r="AV35" s="566">
        <v>555882</v>
      </c>
      <c r="AW35" s="566"/>
      <c r="AX35" s="740"/>
      <c r="AY35" s="3047">
        <v>3198</v>
      </c>
      <c r="AZ35" s="1604"/>
      <c r="BA35" s="559" t="s">
        <v>1531</v>
      </c>
      <c r="BB35" s="550"/>
      <c r="BC35" s="661"/>
      <c r="BD35" s="3052"/>
      <c r="BE35" s="3051">
        <f t="shared" si="42"/>
        <v>0.1</v>
      </c>
      <c r="BF35" s="669">
        <f t="shared" si="29"/>
        <v>0.3</v>
      </c>
      <c r="BG35" s="3053"/>
      <c r="BH35" s="3051">
        <f t="shared" si="14"/>
        <v>-0.1</v>
      </c>
      <c r="BI35" s="669">
        <f t="shared" si="30"/>
        <v>0.1</v>
      </c>
      <c r="BK35" s="3057" t="s">
        <v>1531</v>
      </c>
      <c r="BL35" s="641"/>
      <c r="BM35" s="3052"/>
      <c r="BN35" s="566">
        <f t="shared" si="38"/>
        <v>107</v>
      </c>
      <c r="BO35" s="566">
        <f t="shared" si="34"/>
        <v>107.69833070216228</v>
      </c>
      <c r="BP35" s="563"/>
      <c r="BQ35" s="566">
        <f t="shared" si="23"/>
        <v>109.7</v>
      </c>
      <c r="BR35" s="566">
        <f t="shared" si="35"/>
        <v>110.94652787968646</v>
      </c>
      <c r="BS35" s="652"/>
      <c r="BU35" s="3057" t="s">
        <v>1531</v>
      </c>
      <c r="BV35" s="1179"/>
      <c r="BW35" s="989"/>
      <c r="BX35" s="2152">
        <v>13557403.018542249</v>
      </c>
      <c r="BY35" s="1179"/>
      <c r="BZ35" s="563">
        <f>K35</f>
        <v>97.476342412038491</v>
      </c>
      <c r="CA35" s="431">
        <f>CB35/BX35*100</f>
        <v>97.943826152037829</v>
      </c>
      <c r="CB35" s="575">
        <v>13278639.243212149</v>
      </c>
      <c r="CC35" s="431">
        <f t="shared" si="7"/>
        <v>103.11363982870311</v>
      </c>
      <c r="CD35" s="488">
        <f t="shared" si="8"/>
        <v>111.19378292056072</v>
      </c>
    </row>
    <row r="36" spans="1:82" ht="15" customHeight="1">
      <c r="A36" s="986" t="s">
        <v>2229</v>
      </c>
      <c r="B36" s="986">
        <v>2019</v>
      </c>
      <c r="C36" s="779"/>
      <c r="D36" s="851"/>
      <c r="E36" s="2433">
        <v>21344506</v>
      </c>
      <c r="F36" s="779">
        <f>E36/U36*1000</f>
        <v>3904.8232864207062</v>
      </c>
      <c r="G36" s="851"/>
      <c r="H36" s="851"/>
      <c r="I36" s="851"/>
      <c r="J36" s="852">
        <v>103.6</v>
      </c>
      <c r="K36" s="852">
        <f>L36/E36*100</f>
        <v>97.243955891975205</v>
      </c>
      <c r="L36" s="2433">
        <v>20756242</v>
      </c>
      <c r="M36" s="779">
        <f t="shared" si="40"/>
        <v>3797.2046343065281</v>
      </c>
      <c r="N36" s="851"/>
      <c r="O36" s="851"/>
      <c r="P36" s="851"/>
      <c r="Q36" s="986"/>
      <c r="R36" s="851"/>
      <c r="S36" s="2433">
        <v>16736056</v>
      </c>
      <c r="T36" s="2433">
        <v>11366616</v>
      </c>
      <c r="U36" s="3048">
        <v>5466190</v>
      </c>
      <c r="V36" s="851"/>
      <c r="W36" s="3131">
        <f t="shared" si="41"/>
        <v>3061.7406273839733</v>
      </c>
      <c r="X36" s="730">
        <f>E36/$E$11*100</f>
        <v>100.88540155162455</v>
      </c>
      <c r="Y36" s="730">
        <f>L36/$L$11*100</f>
        <v>119.33412152574796</v>
      </c>
      <c r="Z36" s="851"/>
      <c r="AA36" s="2433"/>
      <c r="AB36" s="851"/>
      <c r="AC36" s="2433"/>
      <c r="AD36" s="730"/>
      <c r="AE36" s="730"/>
      <c r="AF36" s="845"/>
      <c r="AG36" s="763" t="s">
        <v>2229</v>
      </c>
      <c r="AH36" s="763">
        <v>2019</v>
      </c>
      <c r="AI36" s="3134">
        <v>552558.80000000005</v>
      </c>
      <c r="AJ36" s="3134"/>
      <c r="AK36" s="3134"/>
      <c r="AL36" s="3134"/>
      <c r="AM36" s="3134"/>
      <c r="AN36" s="3134">
        <v>533587.30000000005</v>
      </c>
      <c r="AO36" s="642"/>
      <c r="AP36" s="642"/>
      <c r="AQ36" s="642"/>
      <c r="AR36" s="642"/>
      <c r="AS36" s="3134"/>
      <c r="AT36" s="3134">
        <v>572494.1</v>
      </c>
      <c r="AU36" s="3134"/>
      <c r="AV36" s="3134">
        <v>556914.9</v>
      </c>
      <c r="AW36" s="642"/>
      <c r="AX36" s="779"/>
      <c r="AY36" s="1206"/>
      <c r="AZ36" s="1604" t="s">
        <v>2315</v>
      </c>
      <c r="BA36" s="763" t="s">
        <v>2228</v>
      </c>
      <c r="BB36" s="657"/>
      <c r="BC36" s="662"/>
      <c r="BD36" s="3054"/>
      <c r="BE36" s="1884">
        <f t="shared" si="42"/>
        <v>0</v>
      </c>
      <c r="BF36" s="670">
        <f>ROUND((AN36-AN35)/AN35*100,1)</f>
        <v>0</v>
      </c>
      <c r="BG36" s="3055"/>
      <c r="BH36" s="1884">
        <f t="shared" si="14"/>
        <v>0.2</v>
      </c>
      <c r="BI36" s="670">
        <f t="shared" si="30"/>
        <v>0.8</v>
      </c>
      <c r="BK36" s="763" t="s">
        <v>2228</v>
      </c>
      <c r="BL36" s="2160"/>
      <c r="BM36" s="3054"/>
      <c r="BN36" s="642">
        <f t="shared" si="38"/>
        <v>107</v>
      </c>
      <c r="BO36" s="642">
        <f t="shared" si="34"/>
        <v>107.73445167694</v>
      </c>
      <c r="BP36" s="852"/>
      <c r="BQ36" s="642">
        <f t="shared" si="23"/>
        <v>110</v>
      </c>
      <c r="BR36" s="642">
        <f t="shared" si="35"/>
        <v>111.84438585749203</v>
      </c>
      <c r="BS36" s="652"/>
      <c r="BU36" s="3088"/>
      <c r="BV36" s="854"/>
      <c r="BW36" s="985"/>
      <c r="BX36" s="986"/>
      <c r="BY36" s="851"/>
      <c r="BZ36" s="852"/>
      <c r="CA36" s="730"/>
      <c r="CB36" s="638"/>
      <c r="CC36" s="732"/>
      <c r="CD36" s="761"/>
    </row>
    <row r="37" spans="1:82">
      <c r="A37" s="549" t="s">
        <v>490</v>
      </c>
      <c r="I37" s="2437" t="s">
        <v>1082</v>
      </c>
      <c r="J37" s="777"/>
      <c r="K37" s="777"/>
      <c r="L37" s="549" t="s">
        <v>33</v>
      </c>
      <c r="M37" s="565" t="s">
        <v>33</v>
      </c>
      <c r="S37" s="645" t="s">
        <v>2246</v>
      </c>
      <c r="T37" s="549" t="s">
        <v>915</v>
      </c>
      <c r="U37" s="549" t="s">
        <v>907</v>
      </c>
      <c r="W37" s="645" t="s">
        <v>2246</v>
      </c>
      <c r="AA37" s="645" t="s">
        <v>1873</v>
      </c>
      <c r="AC37" s="645" t="s">
        <v>1873</v>
      </c>
      <c r="AG37" s="549" t="s">
        <v>490</v>
      </c>
      <c r="AJ37" s="549" t="s">
        <v>491</v>
      </c>
      <c r="BS37" s="734" t="s">
        <v>745</v>
      </c>
      <c r="BX37" s="549" t="s">
        <v>2096</v>
      </c>
      <c r="CB37" s="549" t="s">
        <v>2096</v>
      </c>
    </row>
    <row r="38" spans="1:82">
      <c r="U38" s="549" t="s">
        <v>908</v>
      </c>
      <c r="AJ38" s="734" t="s">
        <v>745</v>
      </c>
      <c r="AL38" s="734" t="s">
        <v>745</v>
      </c>
      <c r="BW38" s="549" t="s">
        <v>1087</v>
      </c>
      <c r="CA38" s="551"/>
    </row>
    <row r="39" spans="1:82">
      <c r="D39" s="579"/>
      <c r="U39" s="551"/>
      <c r="V39" s="551"/>
      <c r="W39" s="551"/>
      <c r="X39" s="551"/>
      <c r="Y39" s="551"/>
      <c r="Z39" s="564"/>
      <c r="AA39" s="564"/>
      <c r="AB39" s="564"/>
      <c r="AC39" s="564"/>
      <c r="AD39" s="551"/>
      <c r="AE39" s="551"/>
      <c r="AG39" s="588" t="s">
        <v>494</v>
      </c>
      <c r="AH39" s="569">
        <v>1994</v>
      </c>
      <c r="AI39" s="590">
        <v>501537.7</v>
      </c>
      <c r="AJ39" s="590">
        <v>495743.4</v>
      </c>
      <c r="AK39" s="590"/>
      <c r="AL39" s="571">
        <v>458304.1</v>
      </c>
      <c r="AM39" s="590"/>
      <c r="AN39" s="590">
        <v>425434.1</v>
      </c>
      <c r="AO39" s="590">
        <v>446779.9</v>
      </c>
      <c r="AP39" s="571"/>
      <c r="AQ39" s="737">
        <v>367243</v>
      </c>
      <c r="AR39" s="590">
        <v>363366.3</v>
      </c>
      <c r="AS39" s="571">
        <v>366018.8</v>
      </c>
      <c r="AT39" s="590">
        <v>505793.1</v>
      </c>
      <c r="AU39" s="590">
        <v>477953.5</v>
      </c>
      <c r="AV39" s="590">
        <v>448508.9</v>
      </c>
      <c r="AW39" s="646"/>
      <c r="AX39" s="565"/>
      <c r="AY39" s="565"/>
      <c r="BV39" s="569" t="s">
        <v>494</v>
      </c>
      <c r="BW39" s="1160">
        <f>ROUND(BW10*0.25+BW11*0.75,0)</f>
        <v>12982582</v>
      </c>
      <c r="BX39" s="1160">
        <f>ROUND(BX10*0.25+BX11*0.75,0)</f>
        <v>13148021</v>
      </c>
      <c r="BY39" s="1160">
        <f>ROUND(BY10*0.25+BY11*0.75,0)</f>
        <v>12819065</v>
      </c>
      <c r="BZ39" s="564"/>
      <c r="CA39" s="564"/>
      <c r="CB39" s="1160">
        <f>ROUND(CB10*0.25+CB11*0.75,0)</f>
        <v>11941890</v>
      </c>
    </row>
    <row r="40" spans="1:82">
      <c r="E40" s="549" t="s">
        <v>2</v>
      </c>
      <c r="L40" s="549" t="s">
        <v>2343</v>
      </c>
      <c r="AG40" s="572"/>
      <c r="BG40" s="549" t="s">
        <v>744</v>
      </c>
      <c r="BH40" s="549" t="s">
        <v>803</v>
      </c>
      <c r="BI40" s="549" t="s">
        <v>617</v>
      </c>
      <c r="BU40" s="3020"/>
      <c r="BV40" s="3020"/>
      <c r="BW40" s="3020"/>
      <c r="BX40" s="3059"/>
      <c r="BY40" s="3020"/>
      <c r="BZ40" s="3020"/>
      <c r="CA40" s="3020"/>
      <c r="CB40" s="3059"/>
      <c r="CC40" s="3020"/>
      <c r="CD40" s="3020"/>
    </row>
    <row r="41" spans="1:82" ht="14.25" thickBot="1">
      <c r="A41" s="569" t="s">
        <v>494</v>
      </c>
      <c r="B41" s="569">
        <v>1994</v>
      </c>
      <c r="C41" s="569"/>
      <c r="D41" s="1207">
        <f>ROUND(D10*D45/D50+D11*SUM(D46:D48)/D51,0)</f>
        <v>21097061</v>
      </c>
      <c r="E41" s="1207">
        <f>ROUND(E10*E45/E50+E11*SUM(E46:E48)/E51,0)</f>
        <v>21355124</v>
      </c>
      <c r="F41" s="1160"/>
      <c r="G41" s="1160"/>
      <c r="H41" s="1160">
        <f>SUM(H45:H48)</f>
        <v>21097061</v>
      </c>
      <c r="I41" s="1160">
        <f>SUM(I45:I48)</f>
        <v>20155363.375089705</v>
      </c>
      <c r="J41" s="1160"/>
      <c r="K41" s="1160"/>
      <c r="L41" s="1207">
        <f>ROUND(L10*L45/L50+L11*SUM(L46:L48)/L51,0)</f>
        <v>17544434</v>
      </c>
      <c r="M41" s="1160"/>
      <c r="N41" s="1160"/>
      <c r="O41" s="1160">
        <f>ROUND(O10*O45/O50+O11*SUM(O46:O48)/O51,0)</f>
        <v>19236091</v>
      </c>
      <c r="P41" s="1160"/>
      <c r="Q41" s="1160"/>
      <c r="R41" s="1160">
        <f>SUM(R45:R48)</f>
        <v>19236091</v>
      </c>
      <c r="S41" s="548"/>
      <c r="T41" s="548"/>
      <c r="AH41" s="572" t="s">
        <v>1537</v>
      </c>
      <c r="AI41" s="549" t="s">
        <v>1536</v>
      </c>
      <c r="BG41" s="733" t="s">
        <v>612</v>
      </c>
      <c r="BH41" s="675">
        <f t="shared" ref="BH41:BI48" si="43">BN28</f>
        <v>100</v>
      </c>
      <c r="BI41" s="675">
        <f t="shared" si="43"/>
        <v>100</v>
      </c>
      <c r="BU41" s="3060" t="s">
        <v>33</v>
      </c>
      <c r="BV41" s="3060"/>
      <c r="BW41" s="3060"/>
      <c r="BX41" s="3061"/>
      <c r="BY41" s="3060"/>
      <c r="BZ41" s="3060"/>
      <c r="CA41" s="3060"/>
      <c r="CB41" s="3061"/>
      <c r="CC41" s="3020"/>
      <c r="CD41" s="3020"/>
    </row>
    <row r="42" spans="1:82">
      <c r="A42" s="577" t="s">
        <v>500</v>
      </c>
      <c r="D42" s="3368">
        <v>5218015.4216252919</v>
      </c>
      <c r="E42" s="3369">
        <f>D42</f>
        <v>5218015.4216252919</v>
      </c>
      <c r="H42" s="548">
        <f>ROUND($H$50*D42/$D$50,0)</f>
        <v>5218015</v>
      </c>
      <c r="I42" s="548">
        <f>L42</f>
        <v>5072867.3346159495</v>
      </c>
      <c r="J42" s="548"/>
      <c r="K42" s="548"/>
      <c r="L42" s="3362">
        <v>5072867.3346159495</v>
      </c>
      <c r="M42" s="548"/>
      <c r="O42" s="548">
        <v>4934750.3033660725</v>
      </c>
      <c r="R42" s="548">
        <f>ROUND($R$50*O42/$O$50,0)</f>
        <v>4708763</v>
      </c>
      <c r="S42" s="548"/>
      <c r="T42" s="548"/>
      <c r="AG42" s="572"/>
      <c r="BG42" s="549" t="s">
        <v>613</v>
      </c>
      <c r="BH42" s="675">
        <f t="shared" si="43"/>
        <v>100.8</v>
      </c>
      <c r="BI42" s="675">
        <f t="shared" si="43"/>
        <v>100.81646728790436</v>
      </c>
      <c r="BU42" s="3060" t="s">
        <v>33</v>
      </c>
      <c r="BV42" s="3062"/>
      <c r="BW42" s="3060"/>
      <c r="BX42" s="3061"/>
      <c r="BY42" s="3060"/>
      <c r="BZ42" s="3060"/>
      <c r="CA42" s="3060"/>
      <c r="CB42" s="3063"/>
      <c r="CC42" s="3020"/>
      <c r="CD42" s="3020"/>
    </row>
    <row r="43" spans="1:82">
      <c r="A43" s="576" t="s">
        <v>497</v>
      </c>
      <c r="D43" s="3370">
        <v>5187051.8316532047</v>
      </c>
      <c r="E43" s="3371">
        <f t="shared" ref="E43:E49" si="44">D43</f>
        <v>5187051.8316532047</v>
      </c>
      <c r="H43" s="548">
        <f>ROUND($H$50*D43/$D$50,0)</f>
        <v>5187052</v>
      </c>
      <c r="I43" s="548">
        <f t="shared" ref="I43:I49" si="45">L43</f>
        <v>5067501.3831311679</v>
      </c>
      <c r="J43" s="548"/>
      <c r="K43" s="548"/>
      <c r="L43" s="3363">
        <v>5067501.3831311679</v>
      </c>
      <c r="M43" s="548"/>
      <c r="O43" s="548">
        <v>5035931.6639218414</v>
      </c>
      <c r="R43" s="548">
        <f>ROUND($R$50*O43/$O$50,0)</f>
        <v>4805311</v>
      </c>
      <c r="S43" s="430"/>
      <c r="T43" s="430"/>
      <c r="AI43" s="3044"/>
      <c r="BG43" s="549" t="s">
        <v>614</v>
      </c>
      <c r="BH43" s="675">
        <f t="shared" si="43"/>
        <v>102.4</v>
      </c>
      <c r="BI43" s="675">
        <f t="shared" si="43"/>
        <v>103.48380643599451</v>
      </c>
      <c r="BU43" s="3020"/>
      <c r="BV43" s="3064"/>
      <c r="BW43" s="3060"/>
      <c r="BX43" s="3061"/>
      <c r="BY43" s="3060"/>
      <c r="BZ43" s="3060"/>
      <c r="CA43" s="3060"/>
      <c r="CB43" s="3063"/>
      <c r="CC43" s="3020"/>
      <c r="CD43" s="3020"/>
    </row>
    <row r="44" spans="1:82">
      <c r="A44" s="576" t="s">
        <v>498</v>
      </c>
      <c r="D44" s="3370">
        <v>5624275.5810171748</v>
      </c>
      <c r="E44" s="3371">
        <f t="shared" si="44"/>
        <v>5624275.5810171748</v>
      </c>
      <c r="H44" s="548">
        <f>ROUND($H$50*D44/$D$50,0)</f>
        <v>5624276</v>
      </c>
      <c r="I44" s="548">
        <f t="shared" si="45"/>
        <v>5112349.6596017582</v>
      </c>
      <c r="J44" s="548"/>
      <c r="K44" s="548"/>
      <c r="L44" s="3363">
        <v>5112349.6596017582</v>
      </c>
      <c r="M44" s="548"/>
      <c r="O44" s="548">
        <v>5341880.8749319036</v>
      </c>
      <c r="R44" s="548">
        <f>ROUND($R$50*O44/$O$50,0)</f>
        <v>5097249</v>
      </c>
      <c r="S44" s="430"/>
      <c r="T44" s="430"/>
      <c r="AI44" s="3044"/>
      <c r="BG44" s="549" t="s">
        <v>615</v>
      </c>
      <c r="BH44" s="675">
        <f t="shared" si="43"/>
        <v>102.9</v>
      </c>
      <c r="BI44" s="675">
        <f t="shared" si="43"/>
        <v>103.11417721002722</v>
      </c>
      <c r="BU44" s="3020"/>
      <c r="BV44" s="3064"/>
      <c r="BW44" s="3060"/>
      <c r="BX44" s="3061"/>
      <c r="BY44" s="3060"/>
      <c r="BZ44" s="3060"/>
      <c r="CA44" s="3060"/>
      <c r="CB44" s="3063"/>
      <c r="CC44" s="3020"/>
      <c r="CD44" s="3020"/>
    </row>
    <row r="45" spans="1:82">
      <c r="A45" s="576" t="s">
        <v>495</v>
      </c>
      <c r="D45" s="3370">
        <v>5286952.1641691132</v>
      </c>
      <c r="E45" s="3372">
        <f t="shared" si="44"/>
        <v>5286952.1641691132</v>
      </c>
      <c r="H45" s="548">
        <f>ROUND($H$50*D45/$D$50,0)</f>
        <v>5286952</v>
      </c>
      <c r="I45" s="548">
        <f t="shared" si="45"/>
        <v>5135914.9623660967</v>
      </c>
      <c r="J45" s="548"/>
      <c r="K45" s="548"/>
      <c r="L45" s="3364">
        <v>5135914.9623660967</v>
      </c>
      <c r="M45" s="548"/>
      <c r="O45" s="548">
        <v>5083151.1577801825</v>
      </c>
      <c r="R45" s="548">
        <f>ROUND($R$50*O45/$O$50,0)</f>
        <v>4850368</v>
      </c>
      <c r="S45" s="430"/>
      <c r="T45" s="430"/>
      <c r="AI45" s="3044"/>
      <c r="BG45" s="549" t="s">
        <v>616</v>
      </c>
      <c r="BH45" s="675">
        <f t="shared" si="43"/>
        <v>104</v>
      </c>
      <c r="BI45" s="675">
        <f t="shared" si="43"/>
        <v>104.43046268162198</v>
      </c>
      <c r="BU45" s="3020"/>
      <c r="BV45" s="3064"/>
      <c r="BW45" s="3060"/>
      <c r="BX45" s="3061"/>
      <c r="BY45" s="3060"/>
      <c r="BZ45" s="3060"/>
      <c r="CA45" s="3060"/>
      <c r="CB45" s="3063"/>
      <c r="CC45" s="3020"/>
      <c r="CD45" s="3020"/>
    </row>
    <row r="46" spans="1:82">
      <c r="A46" s="580" t="s">
        <v>496</v>
      </c>
      <c r="B46" s="581"/>
      <c r="C46" s="581"/>
      <c r="D46" s="3373">
        <v>5161486.9271436855</v>
      </c>
      <c r="E46" s="3374">
        <f t="shared" si="44"/>
        <v>5161486.9271436855</v>
      </c>
      <c r="F46" s="581"/>
      <c r="G46" s="581"/>
      <c r="H46" s="582">
        <f>ROUND($H$51*D46/$D$51,0)</f>
        <v>5161487</v>
      </c>
      <c r="I46" s="582">
        <f t="shared" si="45"/>
        <v>4961859.7642478114</v>
      </c>
      <c r="J46" s="582"/>
      <c r="K46" s="582"/>
      <c r="L46" s="3365">
        <v>4961859.7642478114</v>
      </c>
      <c r="M46" s="582"/>
      <c r="N46" s="581"/>
      <c r="O46" s="582">
        <v>4835368.3782336088</v>
      </c>
      <c r="R46" s="582">
        <f>ROUND($R$51*O46/$O$51,0)</f>
        <v>4624957</v>
      </c>
      <c r="S46" s="430"/>
      <c r="T46" s="430"/>
      <c r="AI46" s="3044"/>
      <c r="BG46" s="549" t="s">
        <v>620</v>
      </c>
      <c r="BH46" s="675">
        <f t="shared" si="43"/>
        <v>104.6</v>
      </c>
      <c r="BI46" s="675">
        <f t="shared" si="43"/>
        <v>105.38741613079145</v>
      </c>
      <c r="BU46" s="3020"/>
      <c r="BV46" s="3064"/>
      <c r="BW46" s="3060"/>
      <c r="BX46" s="3061"/>
      <c r="BY46" s="3060"/>
      <c r="BZ46" s="3060"/>
      <c r="CA46" s="3060"/>
      <c r="CB46" s="3063"/>
      <c r="CC46" s="3020"/>
      <c r="CD46" s="3020"/>
    </row>
    <row r="47" spans="1:82">
      <c r="A47" s="576" t="s">
        <v>497</v>
      </c>
      <c r="B47" s="551"/>
      <c r="C47" s="551"/>
      <c r="D47" s="3370">
        <v>5163584.652592523</v>
      </c>
      <c r="E47" s="3372">
        <f t="shared" si="44"/>
        <v>5163584.652592523</v>
      </c>
      <c r="F47" s="551"/>
      <c r="G47" s="551"/>
      <c r="H47" s="430">
        <f>ROUND($H$51*D47/$D$51,0)</f>
        <v>5163585</v>
      </c>
      <c r="I47" s="430">
        <f t="shared" si="45"/>
        <v>5049085.3998690145</v>
      </c>
      <c r="J47" s="430"/>
      <c r="K47" s="430"/>
      <c r="L47" s="3364">
        <v>5049085.3998690145</v>
      </c>
      <c r="M47" s="430"/>
      <c r="N47" s="551"/>
      <c r="O47" s="430">
        <v>5024963.4555307534</v>
      </c>
      <c r="R47" s="430">
        <f>ROUND($R$51*O47/$O$51,0)</f>
        <v>4806302</v>
      </c>
      <c r="S47" s="579"/>
      <c r="T47" s="579"/>
      <c r="AI47" s="3044"/>
      <c r="BG47" s="549" t="s">
        <v>810</v>
      </c>
      <c r="BH47" s="675">
        <f t="shared" si="43"/>
        <v>106.9</v>
      </c>
      <c r="BI47" s="675">
        <f t="shared" si="43"/>
        <v>107.42077059021753</v>
      </c>
      <c r="BU47" s="3020"/>
      <c r="BV47" s="3064"/>
      <c r="BW47" s="3060"/>
      <c r="BX47" s="3061"/>
      <c r="BY47" s="3060"/>
      <c r="BZ47" s="3060"/>
      <c r="CA47" s="3060"/>
      <c r="CB47" s="3063"/>
      <c r="CC47" s="3020"/>
      <c r="CD47" s="3020"/>
    </row>
    <row r="48" spans="1:82">
      <c r="A48" s="576" t="s">
        <v>498</v>
      </c>
      <c r="B48" s="551"/>
      <c r="C48" s="551"/>
      <c r="D48" s="3370">
        <v>5485036.7914765878</v>
      </c>
      <c r="E48" s="3372">
        <f t="shared" si="44"/>
        <v>5485036.7914765878</v>
      </c>
      <c r="F48" s="551"/>
      <c r="G48" s="551"/>
      <c r="H48" s="430">
        <f>ROUND($H$51*D48/$D$51,0)</f>
        <v>5485037</v>
      </c>
      <c r="I48" s="430">
        <f t="shared" si="45"/>
        <v>5008503.2486067843</v>
      </c>
      <c r="J48" s="430"/>
      <c r="K48" s="430"/>
      <c r="L48" s="3364">
        <v>5008503.2486067843</v>
      </c>
      <c r="M48" s="430"/>
      <c r="N48" s="551"/>
      <c r="O48" s="430">
        <v>5179866.2881099265</v>
      </c>
      <c r="R48" s="430">
        <f>ROUND($R$51*O48/$O$51,0)</f>
        <v>4954464</v>
      </c>
      <c r="S48" s="755"/>
      <c r="T48" s="755"/>
      <c r="AI48" s="3044"/>
      <c r="BG48" s="549" t="s">
        <v>811</v>
      </c>
      <c r="BH48" s="675">
        <f t="shared" si="43"/>
        <v>107</v>
      </c>
      <c r="BI48" s="675">
        <f t="shared" si="43"/>
        <v>107.69833070216228</v>
      </c>
      <c r="BU48" s="3020"/>
      <c r="BV48" s="3064"/>
      <c r="BW48" s="3060"/>
      <c r="BX48" s="3061"/>
      <c r="BY48" s="3060"/>
      <c r="BZ48" s="3060"/>
      <c r="CA48" s="3060"/>
      <c r="CB48" s="3063"/>
      <c r="CC48" s="3020"/>
      <c r="CD48" s="3020"/>
    </row>
    <row r="49" spans="1:82">
      <c r="A49" s="583" t="s">
        <v>499</v>
      </c>
      <c r="B49" s="584"/>
      <c r="C49" s="584"/>
      <c r="D49" s="3375">
        <v>5091400.4166745264</v>
      </c>
      <c r="E49" s="3381">
        <f t="shared" si="44"/>
        <v>5091400.4166745264</v>
      </c>
      <c r="F49" s="584"/>
      <c r="G49" s="584"/>
      <c r="H49" s="585">
        <f>ROUND($H$51*D49/$D$51,0)</f>
        <v>5091400</v>
      </c>
      <c r="I49" s="585">
        <f t="shared" si="45"/>
        <v>4953606.401347369</v>
      </c>
      <c r="J49" s="585"/>
      <c r="K49" s="585"/>
      <c r="L49" s="3382">
        <v>4953606.401347369</v>
      </c>
      <c r="M49" s="585"/>
      <c r="N49" s="584"/>
      <c r="O49" s="585">
        <v>4926594.8781257095</v>
      </c>
      <c r="R49" s="585">
        <f>ROUND($R$51*O49/$O$51,0)</f>
        <v>4712214</v>
      </c>
      <c r="AI49" s="3044"/>
      <c r="BG49" s="549" t="s">
        <v>2233</v>
      </c>
      <c r="BH49" s="675">
        <f t="shared" ref="BH49" si="46">BN36</f>
        <v>107</v>
      </c>
      <c r="BI49" s="675">
        <f t="shared" ref="BI49" si="47">BO36</f>
        <v>107.73445167694</v>
      </c>
      <c r="BU49" s="3020"/>
      <c r="BV49" s="3062"/>
      <c r="BW49" s="3060"/>
      <c r="BX49" s="3061"/>
      <c r="BY49" s="3060"/>
      <c r="BZ49" s="3060"/>
      <c r="CA49" s="3060"/>
      <c r="CB49" s="3063"/>
      <c r="CC49" s="3020"/>
      <c r="CD49" s="3020"/>
    </row>
    <row r="50" spans="1:82">
      <c r="A50" s="578" t="s">
        <v>12</v>
      </c>
      <c r="D50" s="3376">
        <f>SUM(D42:D45)</f>
        <v>21316294.998464786</v>
      </c>
      <c r="E50" s="3377">
        <f>SUM(E42:E45)</f>
        <v>21316294.998464786</v>
      </c>
      <c r="H50" s="579">
        <f>D10</f>
        <v>21316294.998464786</v>
      </c>
      <c r="I50" s="579">
        <f>SUM(I42:I45)</f>
        <v>20388633.339714974</v>
      </c>
      <c r="J50" s="587"/>
      <c r="K50" s="587"/>
      <c r="L50" s="3366">
        <f>SUM(L42:L45)</f>
        <v>20388633.339714974</v>
      </c>
      <c r="M50" s="579"/>
      <c r="O50" s="579">
        <f>SUM(O42:O45)</f>
        <v>20395714</v>
      </c>
      <c r="R50" s="579">
        <f>O10</f>
        <v>19461692</v>
      </c>
      <c r="AI50" s="3044"/>
      <c r="BU50" s="3020"/>
      <c r="BV50" s="3065"/>
      <c r="BW50" s="3060"/>
      <c r="BX50" s="3066"/>
      <c r="BY50" s="3060"/>
      <c r="BZ50" s="3060"/>
      <c r="CA50" s="3060"/>
      <c r="CB50" s="3066"/>
      <c r="CC50" s="3020"/>
      <c r="CD50" s="3020"/>
    </row>
    <row r="51" spans="1:82">
      <c r="A51" s="586" t="s">
        <v>13</v>
      </c>
      <c r="B51" s="570"/>
      <c r="C51" s="570"/>
      <c r="D51" s="3378">
        <f>SUM(D46:D49)</f>
        <v>20901508.78788732</v>
      </c>
      <c r="E51" s="3379">
        <f>SUM(E46:E49)</f>
        <v>20901508.78788732</v>
      </c>
      <c r="F51" s="570"/>
      <c r="G51" s="570"/>
      <c r="H51" s="587">
        <f>D11</f>
        <v>20901508.78788732</v>
      </c>
      <c r="I51" s="587">
        <f>SUM(I46:I49)</f>
        <v>19973054.814070977</v>
      </c>
      <c r="J51" s="1203"/>
      <c r="K51" s="1203"/>
      <c r="L51" s="3367">
        <f>SUM(L46:L49)</f>
        <v>19973054.814070977</v>
      </c>
      <c r="M51" s="587"/>
      <c r="N51" s="570"/>
      <c r="O51" s="587">
        <f>SUM(O46:O49)</f>
        <v>19966793</v>
      </c>
      <c r="R51" s="587">
        <f>O11</f>
        <v>19097936</v>
      </c>
      <c r="AI51" s="3044"/>
      <c r="BD51" s="549" t="s">
        <v>746</v>
      </c>
      <c r="BU51" s="3020"/>
      <c r="BV51" s="3065"/>
      <c r="BW51" s="3060"/>
      <c r="BX51" s="3066"/>
      <c r="BY51" s="3060"/>
      <c r="BZ51" s="3060"/>
      <c r="CA51" s="3060"/>
      <c r="CB51" s="3066"/>
      <c r="CC51" s="3020"/>
      <c r="CD51" s="3020"/>
    </row>
    <row r="52" spans="1:82" ht="14.25" thickBot="1">
      <c r="D52" s="3826" t="s">
        <v>2342</v>
      </c>
      <c r="E52" s="3827"/>
      <c r="L52" s="3361" t="s">
        <v>2342</v>
      </c>
      <c r="AI52" s="3044"/>
      <c r="BU52" s="3020"/>
      <c r="BV52" s="3020"/>
      <c r="BW52" s="3020"/>
      <c r="BX52" s="3020"/>
      <c r="BY52" s="3020"/>
      <c r="BZ52" s="3020"/>
      <c r="CA52" s="3020"/>
      <c r="CB52" s="3020"/>
      <c r="CC52" s="3020"/>
      <c r="CD52" s="3020"/>
    </row>
    <row r="53" spans="1:82">
      <c r="AI53" s="3044"/>
    </row>
    <row r="54" spans="1:82">
      <c r="A54" s="581" t="s">
        <v>1844</v>
      </c>
      <c r="B54" s="555" t="s">
        <v>733</v>
      </c>
      <c r="C54" s="581"/>
      <c r="D54" s="2156">
        <v>15484134</v>
      </c>
      <c r="E54" s="581"/>
      <c r="F54" s="581"/>
      <c r="G54" s="581"/>
      <c r="H54" s="2156">
        <v>17917839</v>
      </c>
      <c r="I54" s="581"/>
      <c r="J54" s="581"/>
      <c r="K54" s="2450">
        <v>90.3</v>
      </c>
      <c r="L54" s="581"/>
      <c r="M54" s="581"/>
      <c r="N54" s="581"/>
      <c r="O54" s="581"/>
      <c r="P54" s="581"/>
      <c r="Q54" s="581"/>
      <c r="R54" s="2156">
        <v>13620616</v>
      </c>
      <c r="S54" s="581"/>
      <c r="T54" s="2156">
        <v>8421292</v>
      </c>
      <c r="U54" s="581"/>
      <c r="V54" s="581"/>
      <c r="W54" s="581"/>
      <c r="X54" s="581"/>
      <c r="Y54" s="581"/>
      <c r="Z54" s="2156">
        <v>17424649</v>
      </c>
      <c r="AA54" s="581"/>
      <c r="AB54" s="2156">
        <v>18677385</v>
      </c>
      <c r="AC54" s="581"/>
      <c r="AD54" s="581"/>
      <c r="AE54" s="581"/>
      <c r="AI54" s="3044"/>
      <c r="BT54" s="555" t="s">
        <v>733</v>
      </c>
      <c r="BU54" s="581" t="s">
        <v>1844</v>
      </c>
      <c r="BV54" s="582"/>
      <c r="BW54" s="1207">
        <v>10710506</v>
      </c>
      <c r="BX54" s="582"/>
      <c r="BY54" s="1207">
        <v>11398500</v>
      </c>
      <c r="BZ54" s="582"/>
      <c r="CA54" s="582"/>
      <c r="CB54" s="582"/>
      <c r="CC54" s="582"/>
      <c r="CD54" s="582"/>
    </row>
    <row r="55" spans="1:82">
      <c r="A55" s="584" t="s">
        <v>9</v>
      </c>
      <c r="B55" s="1904" t="s">
        <v>733</v>
      </c>
      <c r="C55" s="584"/>
      <c r="D55" s="828">
        <v>16715993</v>
      </c>
      <c r="E55" s="584"/>
      <c r="F55" s="584"/>
      <c r="G55" s="584"/>
      <c r="H55" s="828">
        <v>19635795</v>
      </c>
      <c r="I55" s="584"/>
      <c r="J55" s="584"/>
      <c r="K55" s="2451">
        <v>93.3</v>
      </c>
      <c r="L55" s="584"/>
      <c r="M55" s="584"/>
      <c r="N55" s="584"/>
      <c r="O55" s="584"/>
      <c r="P55" s="584"/>
      <c r="Q55" s="584"/>
      <c r="R55" s="828">
        <v>14937434</v>
      </c>
      <c r="S55" s="584"/>
      <c r="T55" s="828">
        <v>9785354</v>
      </c>
      <c r="U55" s="584"/>
      <c r="V55" s="584"/>
      <c r="W55" s="584"/>
      <c r="X55" s="584"/>
      <c r="Y55" s="584"/>
      <c r="Z55" s="828">
        <v>19022393</v>
      </c>
      <c r="AA55" s="584"/>
      <c r="AB55" s="828">
        <v>20063847</v>
      </c>
      <c r="AC55" s="584"/>
      <c r="AD55" s="584"/>
      <c r="AE55" s="584"/>
      <c r="AI55" s="3044"/>
      <c r="BT55" s="1904" t="s">
        <v>733</v>
      </c>
      <c r="BU55" s="584" t="s">
        <v>9</v>
      </c>
      <c r="BV55" s="585"/>
      <c r="BW55" s="1886">
        <v>12163821</v>
      </c>
      <c r="BX55" s="585"/>
      <c r="BY55" s="1886">
        <v>12786931</v>
      </c>
      <c r="BZ55" s="585"/>
      <c r="CA55" s="585"/>
      <c r="CB55" s="585"/>
      <c r="CC55" s="585"/>
      <c r="CD55" s="585"/>
    </row>
    <row r="56" spans="1:82">
      <c r="AI56" s="3044"/>
      <c r="BH56" s="549" t="s">
        <v>861</v>
      </c>
    </row>
    <row r="59" spans="1:82">
      <c r="M59" s="548"/>
      <c r="R59" s="548"/>
    </row>
    <row r="63" spans="1:82">
      <c r="M63" s="548"/>
      <c r="R63" s="548"/>
    </row>
    <row r="64" spans="1:82">
      <c r="L64" s="3045"/>
    </row>
    <row r="65" spans="11:18">
      <c r="L65" s="3045"/>
    </row>
    <row r="66" spans="11:18">
      <c r="L66" s="3045"/>
    </row>
    <row r="67" spans="11:18">
      <c r="K67" s="548"/>
      <c r="L67" s="548"/>
      <c r="M67" s="548"/>
      <c r="R67" s="548"/>
    </row>
    <row r="68" spans="11:18">
      <c r="L68" s="3045"/>
    </row>
    <row r="69" spans="11:18">
      <c r="L69" s="3045"/>
    </row>
    <row r="70" spans="11:18">
      <c r="L70" s="3045"/>
    </row>
    <row r="71" spans="11:18">
      <c r="R71" s="548"/>
    </row>
  </sheetData>
  <mergeCells count="13">
    <mergeCell ref="D52:E52"/>
    <mergeCell ref="AW2:AY2"/>
    <mergeCell ref="A2:B5"/>
    <mergeCell ref="AG2:AH5"/>
    <mergeCell ref="AU3:AV3"/>
    <mergeCell ref="X2:Y2"/>
    <mergeCell ref="AD2:AE2"/>
    <mergeCell ref="AQ2:AS2"/>
    <mergeCell ref="H2:L2"/>
    <mergeCell ref="N2:P2"/>
    <mergeCell ref="Q2:W2"/>
    <mergeCell ref="AI2:AP2"/>
    <mergeCell ref="AT2:AV2"/>
  </mergeCells>
  <phoneticPr fontId="2"/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A146"/>
  <sheetViews>
    <sheetView topLeftCell="B37" workbookViewId="0">
      <selection activeCell="W51" sqref="C51:W51"/>
    </sheetView>
  </sheetViews>
  <sheetFormatPr defaultColWidth="11.75" defaultRowHeight="13.5"/>
  <cols>
    <col min="1" max="1" width="3.125" style="4" customWidth="1"/>
    <col min="2" max="2" width="3.5" style="4" customWidth="1"/>
    <col min="3" max="3" width="19.5" style="4" customWidth="1"/>
    <col min="4" max="11" width="10.75" style="4" customWidth="1"/>
    <col min="12" max="12" width="11" style="4" customWidth="1"/>
    <col min="13" max="15" width="11" style="211" customWidth="1"/>
    <col min="16" max="23" width="11.125" style="211" customWidth="1"/>
    <col min="24" max="29" width="9" style="211" customWidth="1"/>
    <col min="30" max="30" width="8.875" style="211" customWidth="1"/>
    <col min="31" max="31" width="6.25" style="211" customWidth="1"/>
    <col min="32" max="32" width="2.875" style="211" customWidth="1"/>
    <col min="33" max="33" width="19.5" style="211" customWidth="1"/>
    <col min="34" max="34" width="7.375" style="211" hidden="1" customWidth="1"/>
    <col min="35" max="50" width="7.375" style="211" customWidth="1"/>
    <col min="51" max="51" width="0.5" style="211" customWidth="1"/>
    <col min="52" max="53" width="11.75" style="211" customWidth="1"/>
    <col min="54" max="16384" width="11.75" style="4"/>
  </cols>
  <sheetData>
    <row r="1" spans="1:53" ht="21.95" customHeight="1">
      <c r="A1" s="209" t="s">
        <v>332</v>
      </c>
      <c r="M1" s="210"/>
      <c r="N1" s="210"/>
      <c r="O1" s="210"/>
      <c r="AE1" s="210"/>
    </row>
    <row r="2" spans="1:53" ht="13.9" customHeight="1">
      <c r="A2" s="210"/>
      <c r="B2" s="10"/>
      <c r="C2" s="8"/>
      <c r="D2" s="212"/>
      <c r="M2" s="210"/>
      <c r="N2" s="210"/>
      <c r="O2" s="210"/>
      <c r="AE2" s="210"/>
    </row>
    <row r="3" spans="1:53" ht="13.9" customHeight="1" thickBot="1">
      <c r="A3" s="213"/>
      <c r="B3" s="9"/>
      <c r="C3" s="9"/>
      <c r="D3" s="10" t="s">
        <v>35</v>
      </c>
      <c r="E3" s="9"/>
      <c r="F3" s="11"/>
      <c r="M3" s="12"/>
      <c r="N3" s="13"/>
      <c r="O3" s="13"/>
      <c r="P3" s="12"/>
      <c r="Q3" s="12"/>
      <c r="R3" s="12"/>
      <c r="S3" s="12"/>
      <c r="T3" s="12"/>
      <c r="U3" s="12"/>
      <c r="V3" s="12"/>
      <c r="W3" s="12" t="s">
        <v>36</v>
      </c>
      <c r="X3" s="9"/>
      <c r="Y3" s="11"/>
      <c r="AD3" s="214"/>
      <c r="AE3" s="213"/>
      <c r="AF3" s="9"/>
      <c r="AG3" s="9"/>
      <c r="AH3" s="11"/>
      <c r="AI3" s="11"/>
      <c r="AJ3" s="11"/>
      <c r="AK3" s="11"/>
      <c r="AL3" s="11"/>
      <c r="AM3" s="11"/>
      <c r="AN3" s="11"/>
      <c r="AO3" s="11"/>
      <c r="AP3" s="11"/>
      <c r="AQ3" s="215"/>
      <c r="AR3" s="215"/>
      <c r="AS3" s="215"/>
      <c r="AT3" s="215"/>
      <c r="AU3" s="215"/>
      <c r="AY3" s="214"/>
    </row>
    <row r="4" spans="1:53" s="226" customFormat="1" ht="13.9" customHeight="1">
      <c r="A4" s="216"/>
      <c r="B4" s="217"/>
      <c r="C4" s="218"/>
      <c r="D4" s="78">
        <v>1990</v>
      </c>
      <c r="E4" s="78">
        <v>1991</v>
      </c>
      <c r="F4" s="78">
        <v>1992</v>
      </c>
      <c r="G4" s="78">
        <v>1993</v>
      </c>
      <c r="H4" s="78">
        <v>1994</v>
      </c>
      <c r="I4" s="78">
        <v>1995</v>
      </c>
      <c r="J4" s="78">
        <v>1996</v>
      </c>
      <c r="K4" s="78">
        <v>1997</v>
      </c>
      <c r="L4" s="79">
        <v>1998</v>
      </c>
      <c r="M4" s="18">
        <v>1999</v>
      </c>
      <c r="N4" s="18">
        <v>2000</v>
      </c>
      <c r="O4" s="18">
        <v>2001</v>
      </c>
      <c r="P4" s="18">
        <v>2002</v>
      </c>
      <c r="Q4" s="18">
        <v>2003</v>
      </c>
      <c r="R4" s="19">
        <v>2004</v>
      </c>
      <c r="S4" s="19">
        <v>2005</v>
      </c>
      <c r="T4" s="19">
        <v>2006</v>
      </c>
      <c r="U4" s="19">
        <v>2007</v>
      </c>
      <c r="V4" s="19">
        <v>2008</v>
      </c>
      <c r="W4" s="169">
        <v>2009</v>
      </c>
      <c r="X4" s="219"/>
      <c r="Y4" s="219"/>
      <c r="Z4" s="219"/>
      <c r="AA4" s="219"/>
      <c r="AB4" s="219"/>
      <c r="AC4" s="219"/>
      <c r="AD4" s="219"/>
      <c r="AE4" s="220"/>
      <c r="AF4" s="220"/>
      <c r="AG4" s="220"/>
      <c r="AH4" s="221"/>
      <c r="AI4" s="221"/>
      <c r="AJ4" s="222"/>
      <c r="AK4" s="222"/>
      <c r="AL4" s="221"/>
      <c r="AM4" s="221"/>
      <c r="AN4" s="221"/>
      <c r="AO4" s="223"/>
      <c r="AP4" s="223"/>
      <c r="AQ4" s="221"/>
      <c r="AR4" s="221"/>
      <c r="AS4" s="221"/>
      <c r="AT4" s="221"/>
      <c r="AU4" s="221"/>
      <c r="AV4" s="224"/>
      <c r="AW4" s="224"/>
      <c r="AX4" s="224"/>
      <c r="AY4" s="219"/>
      <c r="AZ4" s="225"/>
      <c r="BA4" s="225"/>
    </row>
    <row r="5" spans="1:53" s="226" customFormat="1" ht="13.9" customHeight="1">
      <c r="A5" s="227" t="s">
        <v>186</v>
      </c>
      <c r="B5" s="228"/>
      <c r="C5" s="228"/>
      <c r="D5" s="81"/>
      <c r="E5" s="80"/>
      <c r="F5" s="82"/>
      <c r="G5" s="117"/>
      <c r="H5" s="117"/>
      <c r="I5" s="117"/>
      <c r="J5" s="117"/>
      <c r="K5" s="118"/>
      <c r="L5" s="119"/>
      <c r="M5" s="33"/>
      <c r="N5" s="33"/>
      <c r="O5" s="33"/>
      <c r="P5" s="33"/>
      <c r="Q5" s="33"/>
      <c r="R5" s="33"/>
      <c r="S5" s="178"/>
      <c r="T5" s="178"/>
      <c r="U5" s="229"/>
      <c r="V5" s="179"/>
      <c r="W5" s="230"/>
      <c r="X5" s="231"/>
      <c r="Y5" s="232"/>
      <c r="Z5" s="232"/>
      <c r="AA5" s="232"/>
      <c r="AB5" s="232"/>
      <c r="AC5" s="232"/>
      <c r="AD5" s="220"/>
      <c r="AE5" s="233"/>
      <c r="AF5" s="224"/>
      <c r="AG5" s="224"/>
      <c r="AH5" s="220"/>
      <c r="AI5" s="220"/>
      <c r="AJ5" s="220"/>
      <c r="AK5" s="220"/>
      <c r="AL5" s="232"/>
      <c r="AM5" s="231"/>
      <c r="AN5" s="231"/>
      <c r="AO5" s="232"/>
      <c r="AP5" s="232"/>
      <c r="AQ5" s="232"/>
      <c r="AR5" s="232"/>
      <c r="AS5" s="232"/>
      <c r="AT5" s="232"/>
      <c r="AU5" s="232"/>
      <c r="AV5" s="231"/>
      <c r="AW5" s="231"/>
      <c r="AX5" s="234"/>
      <c r="AY5" s="234"/>
      <c r="AZ5" s="225"/>
      <c r="BA5" s="225"/>
    </row>
    <row r="6" spans="1:53" s="226" customFormat="1" ht="13.9" customHeight="1">
      <c r="A6" s="235"/>
      <c r="B6" s="236"/>
      <c r="C6" s="236"/>
      <c r="D6" s="85" t="s">
        <v>38</v>
      </c>
      <c r="E6" s="85" t="s">
        <v>39</v>
      </c>
      <c r="F6" s="86" t="s">
        <v>40</v>
      </c>
      <c r="G6" s="83" t="s">
        <v>41</v>
      </c>
      <c r="H6" s="83" t="s">
        <v>42</v>
      </c>
      <c r="I6" s="83" t="s">
        <v>43</v>
      </c>
      <c r="J6" s="83" t="s">
        <v>44</v>
      </c>
      <c r="K6" s="83" t="s">
        <v>45</v>
      </c>
      <c r="L6" s="84" t="s">
        <v>46</v>
      </c>
      <c r="M6" s="45" t="s">
        <v>18</v>
      </c>
      <c r="N6" s="45" t="s">
        <v>19</v>
      </c>
      <c r="O6" s="45" t="s">
        <v>20</v>
      </c>
      <c r="P6" s="45" t="s">
        <v>21</v>
      </c>
      <c r="Q6" s="45" t="s">
        <v>22</v>
      </c>
      <c r="R6" s="45" t="s">
        <v>23</v>
      </c>
      <c r="S6" s="181" t="s">
        <v>24</v>
      </c>
      <c r="T6" s="181" t="s">
        <v>25</v>
      </c>
      <c r="U6" s="237" t="s">
        <v>26</v>
      </c>
      <c r="V6" s="182" t="s">
        <v>333</v>
      </c>
      <c r="W6" s="238" t="s">
        <v>28</v>
      </c>
      <c r="X6" s="239"/>
      <c r="Y6" s="239"/>
      <c r="Z6" s="239"/>
      <c r="AA6" s="239"/>
      <c r="AB6" s="239"/>
      <c r="AC6" s="239"/>
      <c r="AD6" s="239"/>
      <c r="AE6" s="240"/>
      <c r="AF6" s="240"/>
      <c r="AG6" s="240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  <c r="AV6" s="241"/>
      <c r="AW6" s="241"/>
      <c r="AX6" s="241"/>
      <c r="AY6" s="242"/>
      <c r="AZ6" s="225"/>
      <c r="BA6" s="225"/>
    </row>
    <row r="7" spans="1:53" s="226" customFormat="1" ht="13.9" customHeight="1">
      <c r="A7" s="243" t="s">
        <v>188</v>
      </c>
      <c r="B7" s="244"/>
      <c r="C7" s="245"/>
      <c r="D7" s="246">
        <v>17414761</v>
      </c>
      <c r="E7" s="246">
        <v>18408977</v>
      </c>
      <c r="F7" s="246">
        <v>18696052</v>
      </c>
      <c r="G7" s="246">
        <v>19185415</v>
      </c>
      <c r="H7" s="246">
        <v>18836338</v>
      </c>
      <c r="I7" s="246">
        <v>20165355</v>
      </c>
      <c r="J7" s="246">
        <v>20917425</v>
      </c>
      <c r="K7" s="246">
        <v>20469490</v>
      </c>
      <c r="L7" s="246">
        <v>19486117</v>
      </c>
      <c r="M7" s="246">
        <v>18808903</v>
      </c>
      <c r="N7" s="247">
        <v>18870026</v>
      </c>
      <c r="O7" s="247">
        <v>17946750</v>
      </c>
      <c r="P7" s="248">
        <v>17732052</v>
      </c>
      <c r="Q7" s="249">
        <v>17385054</v>
      </c>
      <c r="R7" s="249">
        <v>17553821</v>
      </c>
      <c r="S7" s="249">
        <v>17637251</v>
      </c>
      <c r="T7" s="249">
        <v>18069432</v>
      </c>
      <c r="U7" s="249">
        <v>17767660</v>
      </c>
      <c r="V7" s="249">
        <v>17442039</v>
      </c>
      <c r="W7" s="250">
        <v>16293626</v>
      </c>
      <c r="X7" s="240"/>
      <c r="Y7" s="240"/>
      <c r="Z7" s="240"/>
      <c r="AA7" s="240"/>
      <c r="AB7" s="240"/>
      <c r="AC7" s="240"/>
      <c r="AD7" s="240"/>
      <c r="AE7" s="251"/>
      <c r="AF7" s="252"/>
      <c r="AG7" s="22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25"/>
      <c r="BA7" s="225"/>
    </row>
    <row r="8" spans="1:53" s="226" customFormat="1" ht="13.9" customHeight="1">
      <c r="A8" s="253" t="s">
        <v>334</v>
      </c>
      <c r="B8" s="254" t="s">
        <v>190</v>
      </c>
      <c r="C8" s="255"/>
      <c r="D8" s="256">
        <v>137138</v>
      </c>
      <c r="E8" s="256">
        <v>135179</v>
      </c>
      <c r="F8" s="256">
        <v>123074</v>
      </c>
      <c r="G8" s="256">
        <v>131329</v>
      </c>
      <c r="H8" s="256">
        <v>139201</v>
      </c>
      <c r="I8" s="247">
        <v>128658</v>
      </c>
      <c r="J8" s="247">
        <v>121084</v>
      </c>
      <c r="K8" s="247">
        <v>109179</v>
      </c>
      <c r="L8" s="247">
        <v>108594</v>
      </c>
      <c r="M8" s="247">
        <v>101839</v>
      </c>
      <c r="N8" s="247">
        <v>89346</v>
      </c>
      <c r="O8" s="247">
        <v>84907</v>
      </c>
      <c r="P8" s="257">
        <v>82397</v>
      </c>
      <c r="Q8" s="258">
        <v>81376</v>
      </c>
      <c r="R8" s="258">
        <v>65342</v>
      </c>
      <c r="S8" s="258">
        <v>72592</v>
      </c>
      <c r="T8" s="258">
        <v>65346</v>
      </c>
      <c r="U8" s="258">
        <v>65539</v>
      </c>
      <c r="V8" s="258">
        <v>68344</v>
      </c>
      <c r="W8" s="250">
        <v>71765</v>
      </c>
      <c r="X8" s="240"/>
      <c r="Y8" s="240"/>
      <c r="Z8" s="240"/>
      <c r="AA8" s="240"/>
      <c r="AB8" s="240"/>
      <c r="AC8" s="240"/>
      <c r="AD8" s="240"/>
      <c r="AE8" s="251"/>
      <c r="AF8" s="251"/>
      <c r="AG8" s="219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25"/>
      <c r="BA8" s="225"/>
    </row>
    <row r="9" spans="1:53" s="226" customFormat="1" ht="13.9" customHeight="1">
      <c r="A9" s="243" t="s">
        <v>335</v>
      </c>
      <c r="B9" s="254" t="s">
        <v>191</v>
      </c>
      <c r="C9" s="255"/>
      <c r="D9" s="256">
        <v>9180</v>
      </c>
      <c r="E9" s="256">
        <v>9094</v>
      </c>
      <c r="F9" s="256">
        <v>9945</v>
      </c>
      <c r="G9" s="256">
        <v>9853</v>
      </c>
      <c r="H9" s="256">
        <v>9997</v>
      </c>
      <c r="I9" s="247">
        <v>9970</v>
      </c>
      <c r="J9" s="247">
        <v>12361</v>
      </c>
      <c r="K9" s="247">
        <v>10192</v>
      </c>
      <c r="L9" s="247">
        <v>10768</v>
      </c>
      <c r="M9" s="247">
        <v>8374</v>
      </c>
      <c r="N9" s="247">
        <v>12078</v>
      </c>
      <c r="O9" s="247">
        <v>11140</v>
      </c>
      <c r="P9" s="257">
        <v>9977</v>
      </c>
      <c r="Q9" s="258">
        <v>8826</v>
      </c>
      <c r="R9" s="258">
        <v>7670</v>
      </c>
      <c r="S9" s="258">
        <v>6774</v>
      </c>
      <c r="T9" s="258">
        <v>6848</v>
      </c>
      <c r="U9" s="258">
        <v>7445</v>
      </c>
      <c r="V9" s="258">
        <v>6931</v>
      </c>
      <c r="W9" s="250">
        <v>6499</v>
      </c>
      <c r="X9" s="240"/>
      <c r="Y9" s="240"/>
      <c r="Z9" s="240"/>
      <c r="AA9" s="240"/>
      <c r="AB9" s="240"/>
      <c r="AC9" s="240"/>
      <c r="AD9" s="240"/>
      <c r="AE9" s="251"/>
      <c r="AF9" s="251"/>
      <c r="AG9" s="219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59"/>
      <c r="AW9" s="259"/>
      <c r="AX9" s="259"/>
      <c r="AY9" s="240"/>
      <c r="AZ9" s="225"/>
      <c r="BA9" s="225"/>
    </row>
    <row r="10" spans="1:53" s="226" customFormat="1" ht="13.9" customHeight="1">
      <c r="A10" s="243" t="s">
        <v>336</v>
      </c>
      <c r="B10" s="254" t="s">
        <v>193</v>
      </c>
      <c r="C10" s="255"/>
      <c r="D10" s="256">
        <v>42075</v>
      </c>
      <c r="E10" s="256">
        <v>46939</v>
      </c>
      <c r="F10" s="256">
        <v>42752</v>
      </c>
      <c r="G10" s="256">
        <v>42303</v>
      </c>
      <c r="H10" s="256">
        <v>39105</v>
      </c>
      <c r="I10" s="247">
        <v>36437</v>
      </c>
      <c r="J10" s="247">
        <v>39461</v>
      </c>
      <c r="K10" s="247">
        <v>35801</v>
      </c>
      <c r="L10" s="247">
        <v>34888</v>
      </c>
      <c r="M10" s="247">
        <v>34609</v>
      </c>
      <c r="N10" s="247">
        <v>32805</v>
      </c>
      <c r="O10" s="247">
        <v>33017</v>
      </c>
      <c r="P10" s="257">
        <v>33143</v>
      </c>
      <c r="Q10" s="258">
        <v>29824</v>
      </c>
      <c r="R10" s="258">
        <v>25907</v>
      </c>
      <c r="S10" s="258">
        <v>27508</v>
      </c>
      <c r="T10" s="258">
        <v>23140</v>
      </c>
      <c r="U10" s="258">
        <v>25810</v>
      </c>
      <c r="V10" s="258">
        <v>21425</v>
      </c>
      <c r="W10" s="250">
        <v>21686</v>
      </c>
      <c r="X10" s="240"/>
      <c r="Y10" s="240"/>
      <c r="Z10" s="240"/>
      <c r="AA10" s="240"/>
      <c r="AB10" s="240"/>
      <c r="AC10" s="240"/>
      <c r="AD10" s="240"/>
      <c r="AE10" s="251"/>
      <c r="AF10" s="251"/>
      <c r="AG10" s="219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25"/>
      <c r="BA10" s="225"/>
    </row>
    <row r="11" spans="1:53" s="226" customFormat="1" ht="13.9" customHeight="1">
      <c r="A11" s="260"/>
      <c r="B11" s="261" t="s">
        <v>337</v>
      </c>
      <c r="C11" s="255"/>
      <c r="D11" s="262">
        <v>188393</v>
      </c>
      <c r="E11" s="262">
        <v>191212</v>
      </c>
      <c r="F11" s="262">
        <v>175771</v>
      </c>
      <c r="G11" s="262">
        <v>183485</v>
      </c>
      <c r="H11" s="262">
        <v>188303</v>
      </c>
      <c r="I11" s="262">
        <v>175065</v>
      </c>
      <c r="J11" s="262">
        <v>172906</v>
      </c>
      <c r="K11" s="262">
        <v>155172</v>
      </c>
      <c r="L11" s="262">
        <v>154250</v>
      </c>
      <c r="M11" s="262">
        <v>144822</v>
      </c>
      <c r="N11" s="247">
        <v>134229</v>
      </c>
      <c r="O11" s="247">
        <v>129064</v>
      </c>
      <c r="P11" s="257">
        <v>125517</v>
      </c>
      <c r="Q11" s="258">
        <v>120026</v>
      </c>
      <c r="R11" s="258">
        <v>98919</v>
      </c>
      <c r="S11" s="258">
        <v>106874</v>
      </c>
      <c r="T11" s="258">
        <v>95334</v>
      </c>
      <c r="U11" s="258">
        <v>98794</v>
      </c>
      <c r="V11" s="258">
        <v>96700</v>
      </c>
      <c r="W11" s="263">
        <v>99950</v>
      </c>
      <c r="X11" s="240"/>
      <c r="Y11" s="240"/>
      <c r="Z11" s="240"/>
      <c r="AA11" s="240"/>
      <c r="AB11" s="240"/>
      <c r="AC11" s="240"/>
      <c r="AD11" s="240"/>
      <c r="AE11" s="219"/>
      <c r="AF11" s="264"/>
      <c r="AG11" s="219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25"/>
      <c r="BA11" s="225"/>
    </row>
    <row r="12" spans="1:53" s="226" customFormat="1" ht="13.9" customHeight="1">
      <c r="A12" s="243" t="s">
        <v>338</v>
      </c>
      <c r="B12" s="254" t="s">
        <v>195</v>
      </c>
      <c r="C12" s="255"/>
      <c r="D12" s="265">
        <v>94608</v>
      </c>
      <c r="E12" s="265">
        <v>81223</v>
      </c>
      <c r="F12" s="265">
        <v>72746</v>
      </c>
      <c r="G12" s="265">
        <v>80395</v>
      </c>
      <c r="H12" s="265">
        <v>74549</v>
      </c>
      <c r="I12" s="246">
        <v>67710</v>
      </c>
      <c r="J12" s="246">
        <v>75123</v>
      </c>
      <c r="K12" s="246">
        <v>53426</v>
      </c>
      <c r="L12" s="247">
        <v>56951</v>
      </c>
      <c r="M12" s="246">
        <v>45232</v>
      </c>
      <c r="N12" s="246">
        <v>126498</v>
      </c>
      <c r="O12" s="246">
        <v>145097</v>
      </c>
      <c r="P12" s="266">
        <v>121911</v>
      </c>
      <c r="Q12" s="249">
        <v>79594</v>
      </c>
      <c r="R12" s="249">
        <v>67931</v>
      </c>
      <c r="S12" s="249">
        <v>48384</v>
      </c>
      <c r="T12" s="249">
        <v>31769</v>
      </c>
      <c r="U12" s="249">
        <v>25915</v>
      </c>
      <c r="V12" s="249">
        <v>16368</v>
      </c>
      <c r="W12" s="250">
        <v>7961</v>
      </c>
      <c r="X12" s="240"/>
      <c r="Y12" s="240"/>
      <c r="Z12" s="240"/>
      <c r="AA12" s="240"/>
      <c r="AB12" s="240"/>
      <c r="AC12" s="240"/>
      <c r="AD12" s="240"/>
      <c r="AE12" s="251"/>
      <c r="AF12" s="251"/>
      <c r="AG12" s="219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25"/>
      <c r="BA12" s="225"/>
    </row>
    <row r="13" spans="1:53" s="226" customFormat="1" ht="13.9" customHeight="1">
      <c r="A13" s="243" t="s">
        <v>339</v>
      </c>
      <c r="B13" s="254" t="s">
        <v>197</v>
      </c>
      <c r="C13" s="255"/>
      <c r="D13" s="247">
        <v>5808700</v>
      </c>
      <c r="E13" s="247">
        <v>6123518</v>
      </c>
      <c r="F13" s="247">
        <v>5878057</v>
      </c>
      <c r="G13" s="247">
        <v>5735171</v>
      </c>
      <c r="H13" s="247">
        <v>5476910</v>
      </c>
      <c r="I13" s="247">
        <v>5888130</v>
      </c>
      <c r="J13" s="247">
        <v>5853788</v>
      </c>
      <c r="K13" s="247">
        <v>5777828</v>
      </c>
      <c r="L13" s="247">
        <v>5476630</v>
      </c>
      <c r="M13" s="247">
        <v>5233785</v>
      </c>
      <c r="N13" s="247">
        <v>5303727</v>
      </c>
      <c r="O13" s="247">
        <v>4695112</v>
      </c>
      <c r="P13" s="257">
        <v>4632082</v>
      </c>
      <c r="Q13" s="258">
        <v>4496073</v>
      </c>
      <c r="R13" s="258">
        <v>4662094</v>
      </c>
      <c r="S13" s="258">
        <v>4740891</v>
      </c>
      <c r="T13" s="258">
        <v>5016833</v>
      </c>
      <c r="U13" s="258">
        <v>4706353</v>
      </c>
      <c r="V13" s="258">
        <v>4540583</v>
      </c>
      <c r="W13" s="250">
        <v>3778146</v>
      </c>
      <c r="X13" s="240"/>
      <c r="Y13" s="240"/>
      <c r="Z13" s="240"/>
      <c r="AA13" s="240"/>
      <c r="AB13" s="240"/>
      <c r="AC13" s="240"/>
      <c r="AD13" s="240"/>
      <c r="AE13" s="251"/>
      <c r="AF13" s="251"/>
      <c r="AG13" s="219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25"/>
      <c r="BA13" s="225"/>
    </row>
    <row r="14" spans="1:53" s="226" customFormat="1" ht="13.9" customHeight="1">
      <c r="A14" s="267" t="s">
        <v>198</v>
      </c>
      <c r="B14" s="268"/>
      <c r="C14" s="255"/>
      <c r="D14" s="257">
        <v>869000</v>
      </c>
      <c r="E14" s="257">
        <v>913433</v>
      </c>
      <c r="F14" s="257">
        <v>882215</v>
      </c>
      <c r="G14" s="257">
        <v>879086</v>
      </c>
      <c r="H14" s="257">
        <v>756499</v>
      </c>
      <c r="I14" s="247">
        <v>894408</v>
      </c>
      <c r="J14" s="247">
        <v>781775</v>
      </c>
      <c r="K14" s="247">
        <v>832666</v>
      </c>
      <c r="L14" s="247">
        <v>874854</v>
      </c>
      <c r="M14" s="247">
        <v>836295</v>
      </c>
      <c r="N14" s="247">
        <v>833167</v>
      </c>
      <c r="O14" s="247">
        <v>790414</v>
      </c>
      <c r="P14" s="257">
        <v>781956</v>
      </c>
      <c r="Q14" s="258">
        <v>775014</v>
      </c>
      <c r="R14" s="258">
        <v>748120</v>
      </c>
      <c r="S14" s="258">
        <v>719476</v>
      </c>
      <c r="T14" s="258">
        <v>718427</v>
      </c>
      <c r="U14" s="258">
        <v>684692</v>
      </c>
      <c r="V14" s="258">
        <v>702582</v>
      </c>
      <c r="W14" s="250">
        <v>663733</v>
      </c>
      <c r="X14" s="240"/>
      <c r="Y14" s="240"/>
      <c r="Z14" s="240"/>
      <c r="AA14" s="240"/>
      <c r="AB14" s="240"/>
      <c r="AC14" s="240"/>
      <c r="AD14" s="240"/>
      <c r="AE14" s="264"/>
      <c r="AF14" s="219"/>
      <c r="AG14" s="219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25"/>
      <c r="BA14" s="225"/>
    </row>
    <row r="15" spans="1:53" s="226" customFormat="1" ht="13.9" customHeight="1">
      <c r="A15" s="267" t="s">
        <v>199</v>
      </c>
      <c r="B15" s="268"/>
      <c r="C15" s="255"/>
      <c r="D15" s="257">
        <v>99352</v>
      </c>
      <c r="E15" s="257">
        <v>106361</v>
      </c>
      <c r="F15" s="257">
        <v>103074</v>
      </c>
      <c r="G15" s="257">
        <v>86446</v>
      </c>
      <c r="H15" s="257">
        <v>41442</v>
      </c>
      <c r="I15" s="247">
        <v>44813</v>
      </c>
      <c r="J15" s="247">
        <v>43777</v>
      </c>
      <c r="K15" s="247">
        <v>47665</v>
      </c>
      <c r="L15" s="247">
        <v>37576</v>
      </c>
      <c r="M15" s="247">
        <v>33556</v>
      </c>
      <c r="N15" s="247">
        <v>34160</v>
      </c>
      <c r="O15" s="247">
        <v>37413</v>
      </c>
      <c r="P15" s="257">
        <v>35494</v>
      </c>
      <c r="Q15" s="258">
        <v>32879</v>
      </c>
      <c r="R15" s="258">
        <v>29578</v>
      </c>
      <c r="S15" s="258">
        <v>23296</v>
      </c>
      <c r="T15" s="258">
        <v>22480</v>
      </c>
      <c r="U15" s="258">
        <v>19547</v>
      </c>
      <c r="V15" s="258">
        <v>19936</v>
      </c>
      <c r="W15" s="250">
        <v>17639</v>
      </c>
      <c r="X15" s="240"/>
      <c r="Y15" s="240"/>
      <c r="Z15" s="240"/>
      <c r="AA15" s="240"/>
      <c r="AB15" s="240"/>
      <c r="AC15" s="240"/>
      <c r="AD15" s="240"/>
      <c r="AE15" s="264"/>
      <c r="AF15" s="219"/>
      <c r="AG15" s="219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25"/>
      <c r="BA15" s="225"/>
    </row>
    <row r="16" spans="1:53" s="226" customFormat="1" ht="13.9" customHeight="1">
      <c r="A16" s="267" t="s">
        <v>200</v>
      </c>
      <c r="B16" s="268"/>
      <c r="C16" s="255"/>
      <c r="D16" s="257">
        <v>185484</v>
      </c>
      <c r="E16" s="257">
        <v>164982</v>
      </c>
      <c r="F16" s="257">
        <v>164723</v>
      </c>
      <c r="G16" s="257">
        <v>167481</v>
      </c>
      <c r="H16" s="257">
        <v>166629</v>
      </c>
      <c r="I16" s="247">
        <v>167310</v>
      </c>
      <c r="J16" s="247">
        <v>147713</v>
      </c>
      <c r="K16" s="247">
        <v>125579</v>
      </c>
      <c r="L16" s="247">
        <v>123009</v>
      </c>
      <c r="M16" s="247">
        <v>108355</v>
      </c>
      <c r="N16" s="247">
        <v>132005</v>
      </c>
      <c r="O16" s="247">
        <v>125319</v>
      </c>
      <c r="P16" s="257">
        <v>127063</v>
      </c>
      <c r="Q16" s="258">
        <v>121783</v>
      </c>
      <c r="R16" s="258">
        <v>132485</v>
      </c>
      <c r="S16" s="258">
        <v>105960</v>
      </c>
      <c r="T16" s="258">
        <v>111074</v>
      </c>
      <c r="U16" s="258">
        <v>97752</v>
      </c>
      <c r="V16" s="258">
        <v>80337</v>
      </c>
      <c r="W16" s="250">
        <v>86922</v>
      </c>
      <c r="X16" s="240"/>
      <c r="Y16" s="240"/>
      <c r="Z16" s="240"/>
      <c r="AA16" s="240"/>
      <c r="AB16" s="240"/>
      <c r="AC16" s="240"/>
      <c r="AD16" s="240"/>
      <c r="AE16" s="264"/>
      <c r="AF16" s="219"/>
      <c r="AG16" s="219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25"/>
      <c r="BA16" s="225"/>
    </row>
    <row r="17" spans="1:53" s="226" customFormat="1" ht="13.9" customHeight="1">
      <c r="A17" s="267" t="s">
        <v>201</v>
      </c>
      <c r="B17" s="268"/>
      <c r="C17" s="255"/>
      <c r="D17" s="257">
        <v>420855</v>
      </c>
      <c r="E17" s="257">
        <v>434769</v>
      </c>
      <c r="F17" s="257">
        <v>434839</v>
      </c>
      <c r="G17" s="257">
        <v>419076</v>
      </c>
      <c r="H17" s="257">
        <v>427519</v>
      </c>
      <c r="I17" s="247">
        <v>469262</v>
      </c>
      <c r="J17" s="247">
        <v>442617</v>
      </c>
      <c r="K17" s="247">
        <v>406253</v>
      </c>
      <c r="L17" s="247">
        <v>385595</v>
      </c>
      <c r="M17" s="247">
        <v>370590</v>
      </c>
      <c r="N17" s="247">
        <v>359995</v>
      </c>
      <c r="O17" s="247">
        <v>333505</v>
      </c>
      <c r="P17" s="257">
        <v>338867</v>
      </c>
      <c r="Q17" s="258">
        <v>366203</v>
      </c>
      <c r="R17" s="258">
        <v>317278</v>
      </c>
      <c r="S17" s="258">
        <v>305203</v>
      </c>
      <c r="T17" s="258">
        <v>293908</v>
      </c>
      <c r="U17" s="258">
        <v>256973</v>
      </c>
      <c r="V17" s="258">
        <v>194834</v>
      </c>
      <c r="W17" s="250">
        <v>236216</v>
      </c>
      <c r="X17" s="240"/>
      <c r="Y17" s="240"/>
      <c r="Z17" s="240"/>
      <c r="AA17" s="240"/>
      <c r="AB17" s="240"/>
      <c r="AC17" s="240"/>
      <c r="AD17" s="240"/>
      <c r="AE17" s="264"/>
      <c r="AF17" s="219"/>
      <c r="AG17" s="219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25"/>
      <c r="BA17" s="225"/>
    </row>
    <row r="18" spans="1:53" s="226" customFormat="1" ht="13.9" customHeight="1">
      <c r="A18" s="267" t="s">
        <v>202</v>
      </c>
      <c r="B18" s="268"/>
      <c r="C18" s="255"/>
      <c r="D18" s="257">
        <v>79317</v>
      </c>
      <c r="E18" s="257">
        <v>117151</v>
      </c>
      <c r="F18" s="257">
        <v>122414</v>
      </c>
      <c r="G18" s="257">
        <v>133238</v>
      </c>
      <c r="H18" s="257">
        <v>131504</v>
      </c>
      <c r="I18" s="247">
        <v>110451</v>
      </c>
      <c r="J18" s="247">
        <v>128279</v>
      </c>
      <c r="K18" s="247">
        <v>116482</v>
      </c>
      <c r="L18" s="247">
        <v>106061</v>
      </c>
      <c r="M18" s="247">
        <v>91513</v>
      </c>
      <c r="N18" s="247">
        <v>104160</v>
      </c>
      <c r="O18" s="247">
        <v>89638</v>
      </c>
      <c r="P18" s="257">
        <v>105485</v>
      </c>
      <c r="Q18" s="258">
        <v>10426</v>
      </c>
      <c r="R18" s="258">
        <v>26878</v>
      </c>
      <c r="S18" s="258">
        <v>14909</v>
      </c>
      <c r="T18" s="258">
        <v>15376</v>
      </c>
      <c r="U18" s="258">
        <v>14759</v>
      </c>
      <c r="V18" s="258">
        <v>16734</v>
      </c>
      <c r="W18" s="250">
        <v>6519</v>
      </c>
      <c r="X18" s="240"/>
      <c r="Y18" s="240"/>
      <c r="Z18" s="240"/>
      <c r="AA18" s="240"/>
      <c r="AB18" s="240"/>
      <c r="AC18" s="240"/>
      <c r="AD18" s="240"/>
      <c r="AE18" s="264"/>
      <c r="AF18" s="219"/>
      <c r="AG18" s="219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25"/>
      <c r="BA18" s="225"/>
    </row>
    <row r="19" spans="1:53" s="226" customFormat="1" ht="13.9" customHeight="1">
      <c r="A19" s="267" t="s">
        <v>203</v>
      </c>
      <c r="B19" s="268"/>
      <c r="C19" s="255"/>
      <c r="D19" s="257">
        <v>183213</v>
      </c>
      <c r="E19" s="257">
        <v>179870</v>
      </c>
      <c r="F19" s="257">
        <v>194584</v>
      </c>
      <c r="G19" s="257">
        <v>182265</v>
      </c>
      <c r="H19" s="257">
        <v>177736</v>
      </c>
      <c r="I19" s="247">
        <v>161839</v>
      </c>
      <c r="J19" s="247">
        <v>187442</v>
      </c>
      <c r="K19" s="247">
        <v>182592</v>
      </c>
      <c r="L19" s="247">
        <v>166026</v>
      </c>
      <c r="M19" s="247">
        <v>149283</v>
      </c>
      <c r="N19" s="247">
        <v>146843</v>
      </c>
      <c r="O19" s="247">
        <v>119092</v>
      </c>
      <c r="P19" s="257">
        <v>117573</v>
      </c>
      <c r="Q19" s="258">
        <v>106547</v>
      </c>
      <c r="R19" s="258">
        <v>115463</v>
      </c>
      <c r="S19" s="258">
        <v>99254</v>
      </c>
      <c r="T19" s="258">
        <v>132135</v>
      </c>
      <c r="U19" s="258">
        <v>182902</v>
      </c>
      <c r="V19" s="258">
        <v>139253</v>
      </c>
      <c r="W19" s="250">
        <v>106450</v>
      </c>
      <c r="X19" s="240"/>
      <c r="Y19" s="240"/>
      <c r="Z19" s="240"/>
      <c r="AA19" s="240"/>
      <c r="AB19" s="240"/>
      <c r="AC19" s="240"/>
      <c r="AD19" s="240"/>
      <c r="AE19" s="264"/>
      <c r="AF19" s="219"/>
      <c r="AG19" s="219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25"/>
      <c r="BA19" s="225"/>
    </row>
    <row r="20" spans="1:53" s="226" customFormat="1" ht="13.9" customHeight="1">
      <c r="A20" s="267" t="s">
        <v>340</v>
      </c>
      <c r="B20" s="268"/>
      <c r="C20" s="255"/>
      <c r="D20" s="257">
        <v>723170</v>
      </c>
      <c r="E20" s="257">
        <v>718914</v>
      </c>
      <c r="F20" s="257">
        <v>686470</v>
      </c>
      <c r="G20" s="257">
        <v>588478</v>
      </c>
      <c r="H20" s="257">
        <v>585291</v>
      </c>
      <c r="I20" s="247">
        <v>637728</v>
      </c>
      <c r="J20" s="247">
        <v>687722</v>
      </c>
      <c r="K20" s="247">
        <v>679019</v>
      </c>
      <c r="L20" s="247">
        <v>570453</v>
      </c>
      <c r="M20" s="247">
        <v>519160</v>
      </c>
      <c r="N20" s="247">
        <v>543856</v>
      </c>
      <c r="O20" s="247">
        <v>472701</v>
      </c>
      <c r="P20" s="257">
        <v>428823</v>
      </c>
      <c r="Q20" s="258">
        <v>468389</v>
      </c>
      <c r="R20" s="258">
        <v>514564</v>
      </c>
      <c r="S20" s="258">
        <v>665783</v>
      </c>
      <c r="T20" s="258">
        <v>711678</v>
      </c>
      <c r="U20" s="258">
        <v>669341</v>
      </c>
      <c r="V20" s="258">
        <v>616784</v>
      </c>
      <c r="W20" s="250">
        <v>214221</v>
      </c>
      <c r="X20" s="240"/>
      <c r="Y20" s="240"/>
      <c r="Z20" s="240"/>
      <c r="AA20" s="240"/>
      <c r="AB20" s="240"/>
      <c r="AC20" s="240"/>
      <c r="AD20" s="240"/>
      <c r="AE20" s="264"/>
      <c r="AF20" s="219"/>
      <c r="AG20" s="219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25"/>
      <c r="BA20" s="225"/>
    </row>
    <row r="21" spans="1:53" s="226" customFormat="1" ht="13.9" customHeight="1">
      <c r="A21" s="267" t="s">
        <v>341</v>
      </c>
      <c r="B21" s="268"/>
      <c r="C21" s="255"/>
      <c r="D21" s="257">
        <v>453100</v>
      </c>
      <c r="E21" s="257">
        <v>458700</v>
      </c>
      <c r="F21" s="257">
        <v>482863</v>
      </c>
      <c r="G21" s="257">
        <v>468133</v>
      </c>
      <c r="H21" s="257">
        <v>406743</v>
      </c>
      <c r="I21" s="247">
        <v>497262</v>
      </c>
      <c r="J21" s="247">
        <v>416853</v>
      </c>
      <c r="K21" s="247">
        <v>413275</v>
      </c>
      <c r="L21" s="247">
        <v>360395</v>
      </c>
      <c r="M21" s="247">
        <v>373683</v>
      </c>
      <c r="N21" s="247">
        <v>352136</v>
      </c>
      <c r="O21" s="247">
        <v>316457</v>
      </c>
      <c r="P21" s="257">
        <v>320573</v>
      </c>
      <c r="Q21" s="258">
        <v>319900</v>
      </c>
      <c r="R21" s="258">
        <v>336961</v>
      </c>
      <c r="S21" s="258">
        <v>340384</v>
      </c>
      <c r="T21" s="258">
        <v>344682</v>
      </c>
      <c r="U21" s="258">
        <v>334522</v>
      </c>
      <c r="V21" s="258">
        <v>317856</v>
      </c>
      <c r="W21" s="250">
        <v>279188</v>
      </c>
      <c r="X21" s="240"/>
      <c r="Y21" s="240"/>
      <c r="Z21" s="240"/>
      <c r="AA21" s="240"/>
      <c r="AB21" s="240"/>
      <c r="AC21" s="240"/>
      <c r="AD21" s="240"/>
      <c r="AE21" s="264"/>
      <c r="AF21" s="219"/>
      <c r="AG21" s="219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25"/>
      <c r="BA21" s="225"/>
    </row>
    <row r="22" spans="1:53" s="226" customFormat="1" ht="13.9" customHeight="1">
      <c r="A22" s="267" t="s">
        <v>342</v>
      </c>
      <c r="B22" s="268"/>
      <c r="C22" s="255"/>
      <c r="D22" s="257">
        <v>1025571</v>
      </c>
      <c r="E22" s="257">
        <v>1083109</v>
      </c>
      <c r="F22" s="257">
        <v>1040345</v>
      </c>
      <c r="G22" s="257">
        <v>1081680</v>
      </c>
      <c r="H22" s="257">
        <v>938482</v>
      </c>
      <c r="I22" s="247">
        <v>1071787</v>
      </c>
      <c r="J22" s="247">
        <v>1054997</v>
      </c>
      <c r="K22" s="247">
        <v>1101264</v>
      </c>
      <c r="L22" s="247">
        <v>1007097</v>
      </c>
      <c r="M22" s="247">
        <v>977277</v>
      </c>
      <c r="N22" s="247">
        <v>824900</v>
      </c>
      <c r="O22" s="247">
        <v>809181</v>
      </c>
      <c r="P22" s="257">
        <v>838099</v>
      </c>
      <c r="Q22" s="258">
        <v>808234</v>
      </c>
      <c r="R22" s="258">
        <v>837350</v>
      </c>
      <c r="S22" s="258">
        <v>890971</v>
      </c>
      <c r="T22" s="258">
        <v>958434</v>
      </c>
      <c r="U22" s="258">
        <v>948966</v>
      </c>
      <c r="V22" s="258">
        <v>997738</v>
      </c>
      <c r="W22" s="250">
        <v>874822</v>
      </c>
      <c r="X22" s="240"/>
      <c r="Y22" s="240"/>
      <c r="Z22" s="240"/>
      <c r="AA22" s="240"/>
      <c r="AB22" s="240"/>
      <c r="AC22" s="240"/>
      <c r="AD22" s="240"/>
      <c r="AE22" s="264"/>
      <c r="AF22" s="219"/>
      <c r="AG22" s="219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25"/>
      <c r="BA22" s="225"/>
    </row>
    <row r="23" spans="1:53" s="226" customFormat="1" ht="13.9" customHeight="1">
      <c r="A23" s="267" t="s">
        <v>343</v>
      </c>
      <c r="B23" s="268"/>
      <c r="C23" s="255"/>
      <c r="D23" s="257">
        <v>746074</v>
      </c>
      <c r="E23" s="257">
        <v>812406</v>
      </c>
      <c r="F23" s="257">
        <v>757250</v>
      </c>
      <c r="G23" s="257">
        <v>708990</v>
      </c>
      <c r="H23" s="257">
        <v>814822</v>
      </c>
      <c r="I23" s="247">
        <v>872754</v>
      </c>
      <c r="J23" s="247">
        <v>964797</v>
      </c>
      <c r="K23" s="247">
        <v>850593</v>
      </c>
      <c r="L23" s="247">
        <v>884361</v>
      </c>
      <c r="M23" s="247">
        <v>941511</v>
      </c>
      <c r="N23" s="247">
        <v>1145768</v>
      </c>
      <c r="O23" s="247">
        <v>743548</v>
      </c>
      <c r="P23" s="257">
        <v>691993</v>
      </c>
      <c r="Q23" s="258">
        <v>649609</v>
      </c>
      <c r="R23" s="258">
        <v>694623</v>
      </c>
      <c r="S23" s="258">
        <v>713494</v>
      </c>
      <c r="T23" s="258">
        <v>781429</v>
      </c>
      <c r="U23" s="258">
        <v>609771</v>
      </c>
      <c r="V23" s="258">
        <v>578393</v>
      </c>
      <c r="W23" s="250">
        <v>584835</v>
      </c>
      <c r="X23" s="240"/>
      <c r="Y23" s="240"/>
      <c r="Z23" s="240"/>
      <c r="AA23" s="240"/>
      <c r="AB23" s="240"/>
      <c r="AC23" s="240"/>
      <c r="AD23" s="240"/>
      <c r="AE23" s="264"/>
      <c r="AF23" s="219"/>
      <c r="AG23" s="219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25"/>
      <c r="BA23" s="225"/>
    </row>
    <row r="24" spans="1:53" s="226" customFormat="1" ht="13.9" customHeight="1">
      <c r="A24" s="267" t="s">
        <v>344</v>
      </c>
      <c r="B24" s="268"/>
      <c r="C24" s="255"/>
      <c r="D24" s="257">
        <v>301966</v>
      </c>
      <c r="E24" s="257">
        <v>357599</v>
      </c>
      <c r="F24" s="257">
        <v>301421</v>
      </c>
      <c r="G24" s="257">
        <v>335798</v>
      </c>
      <c r="H24" s="257">
        <v>341385</v>
      </c>
      <c r="I24" s="247">
        <v>322962</v>
      </c>
      <c r="J24" s="247">
        <v>329535</v>
      </c>
      <c r="K24" s="247">
        <v>355305</v>
      </c>
      <c r="L24" s="247">
        <v>316357</v>
      </c>
      <c r="M24" s="247">
        <v>236235</v>
      </c>
      <c r="N24" s="247">
        <v>241982</v>
      </c>
      <c r="O24" s="247">
        <v>297905</v>
      </c>
      <c r="P24" s="257">
        <v>329115</v>
      </c>
      <c r="Q24" s="258">
        <v>311512</v>
      </c>
      <c r="R24" s="258">
        <v>381278</v>
      </c>
      <c r="S24" s="258">
        <v>344029</v>
      </c>
      <c r="T24" s="258">
        <v>417852</v>
      </c>
      <c r="U24" s="258">
        <v>358142</v>
      </c>
      <c r="V24" s="258">
        <v>395442</v>
      </c>
      <c r="W24" s="250">
        <v>287554</v>
      </c>
      <c r="X24" s="240"/>
      <c r="Y24" s="240"/>
      <c r="Z24" s="240"/>
      <c r="AA24" s="240"/>
      <c r="AB24" s="240"/>
      <c r="AC24" s="240"/>
      <c r="AD24" s="240"/>
      <c r="AE24" s="264"/>
      <c r="AF24" s="219"/>
      <c r="AG24" s="219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25"/>
      <c r="BA24" s="225"/>
    </row>
    <row r="25" spans="1:53" s="226" customFormat="1" ht="13.9" customHeight="1">
      <c r="A25" s="267" t="s">
        <v>345</v>
      </c>
      <c r="B25" s="268"/>
      <c r="C25" s="255"/>
      <c r="D25" s="257">
        <v>43025</v>
      </c>
      <c r="E25" s="257">
        <v>36135</v>
      </c>
      <c r="F25" s="257">
        <v>29629</v>
      </c>
      <c r="G25" s="257">
        <v>32292</v>
      </c>
      <c r="H25" s="257">
        <v>35187</v>
      </c>
      <c r="I25" s="247">
        <v>28642</v>
      </c>
      <c r="J25" s="247">
        <v>28542</v>
      </c>
      <c r="K25" s="247">
        <v>17800</v>
      </c>
      <c r="L25" s="247">
        <v>33150</v>
      </c>
      <c r="M25" s="247">
        <v>25966</v>
      </c>
      <c r="N25" s="247">
        <v>25708</v>
      </c>
      <c r="O25" s="247">
        <v>21146</v>
      </c>
      <c r="P25" s="257">
        <v>25330</v>
      </c>
      <c r="Q25" s="258">
        <v>24011</v>
      </c>
      <c r="R25" s="258">
        <v>27455</v>
      </c>
      <c r="S25" s="258">
        <v>24869</v>
      </c>
      <c r="T25" s="258">
        <v>29957</v>
      </c>
      <c r="U25" s="258">
        <v>27717</v>
      </c>
      <c r="V25" s="258">
        <v>27192</v>
      </c>
      <c r="W25" s="250">
        <v>30537</v>
      </c>
      <c r="X25" s="240"/>
      <c r="Y25" s="240"/>
      <c r="Z25" s="240"/>
      <c r="AA25" s="240"/>
      <c r="AB25" s="240"/>
      <c r="AC25" s="240"/>
      <c r="AD25" s="240"/>
      <c r="AE25" s="264"/>
      <c r="AF25" s="219"/>
      <c r="AG25" s="219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59"/>
      <c r="AY25" s="240"/>
      <c r="AZ25" s="225"/>
      <c r="BA25" s="225"/>
    </row>
    <row r="26" spans="1:53" s="226" customFormat="1" ht="13.9" customHeight="1">
      <c r="A26" s="267" t="s">
        <v>346</v>
      </c>
      <c r="B26" s="268"/>
      <c r="C26" s="255"/>
      <c r="D26" s="257">
        <v>678573</v>
      </c>
      <c r="E26" s="257">
        <v>740089</v>
      </c>
      <c r="F26" s="257">
        <v>678230</v>
      </c>
      <c r="G26" s="257">
        <v>652208</v>
      </c>
      <c r="H26" s="257">
        <v>653671</v>
      </c>
      <c r="I26" s="247">
        <v>608912</v>
      </c>
      <c r="J26" s="247">
        <v>639739</v>
      </c>
      <c r="K26" s="247">
        <v>649335</v>
      </c>
      <c r="L26" s="247">
        <v>611696</v>
      </c>
      <c r="M26" s="247">
        <v>570361</v>
      </c>
      <c r="N26" s="247">
        <v>559047</v>
      </c>
      <c r="O26" s="247">
        <v>538793</v>
      </c>
      <c r="P26" s="257">
        <v>491711</v>
      </c>
      <c r="Q26" s="258">
        <v>501566</v>
      </c>
      <c r="R26" s="258">
        <v>500061</v>
      </c>
      <c r="S26" s="258">
        <v>493263</v>
      </c>
      <c r="T26" s="258">
        <v>479401</v>
      </c>
      <c r="U26" s="258">
        <v>501269</v>
      </c>
      <c r="V26" s="258">
        <v>453502</v>
      </c>
      <c r="W26" s="250">
        <v>389510</v>
      </c>
      <c r="X26" s="240"/>
      <c r="Y26" s="240"/>
      <c r="Z26" s="240"/>
      <c r="AA26" s="240"/>
      <c r="AB26" s="240"/>
      <c r="AC26" s="240"/>
      <c r="AD26" s="240"/>
      <c r="AE26" s="264"/>
      <c r="AF26" s="219"/>
      <c r="AG26" s="219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25"/>
      <c r="BA26" s="225"/>
    </row>
    <row r="27" spans="1:53" s="226" customFormat="1" ht="13.9" customHeight="1">
      <c r="A27" s="243" t="s">
        <v>347</v>
      </c>
      <c r="B27" s="254" t="s">
        <v>208</v>
      </c>
      <c r="C27" s="255"/>
      <c r="D27" s="256">
        <v>1673923</v>
      </c>
      <c r="E27" s="256">
        <v>1638727</v>
      </c>
      <c r="F27" s="256">
        <v>1746901</v>
      </c>
      <c r="G27" s="256">
        <v>1695535</v>
      </c>
      <c r="H27" s="256">
        <v>1526893</v>
      </c>
      <c r="I27" s="247">
        <v>2556848</v>
      </c>
      <c r="J27" s="247">
        <v>2687429</v>
      </c>
      <c r="K27" s="247">
        <v>2328575</v>
      </c>
      <c r="L27" s="247">
        <v>1802925</v>
      </c>
      <c r="M27" s="247">
        <v>1563895</v>
      </c>
      <c r="N27" s="247">
        <v>1453239</v>
      </c>
      <c r="O27" s="247">
        <v>1161898</v>
      </c>
      <c r="P27" s="257">
        <v>1034636</v>
      </c>
      <c r="Q27" s="258">
        <v>947343</v>
      </c>
      <c r="R27" s="258">
        <v>997922</v>
      </c>
      <c r="S27" s="258">
        <v>972919</v>
      </c>
      <c r="T27" s="258">
        <v>957940</v>
      </c>
      <c r="U27" s="258">
        <v>851538</v>
      </c>
      <c r="V27" s="258">
        <v>973056</v>
      </c>
      <c r="W27" s="250">
        <v>745703</v>
      </c>
      <c r="X27" s="240"/>
      <c r="Y27" s="240"/>
      <c r="Z27" s="240"/>
      <c r="AA27" s="240"/>
      <c r="AB27" s="240"/>
      <c r="AC27" s="240"/>
      <c r="AD27" s="240"/>
      <c r="AE27" s="251"/>
      <c r="AF27" s="251"/>
      <c r="AG27" s="219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25"/>
      <c r="BA27" s="225"/>
    </row>
    <row r="28" spans="1:53" s="226" customFormat="1" ht="13.9" customHeight="1">
      <c r="A28" s="260"/>
      <c r="B28" s="261" t="s">
        <v>209</v>
      </c>
      <c r="C28" s="268"/>
      <c r="D28" s="262">
        <v>7577231</v>
      </c>
      <c r="E28" s="262">
        <v>7843468</v>
      </c>
      <c r="F28" s="262">
        <v>7697704</v>
      </c>
      <c r="G28" s="262">
        <v>7511101</v>
      </c>
      <c r="H28" s="262">
        <v>7078352</v>
      </c>
      <c r="I28" s="262">
        <v>8512688</v>
      </c>
      <c r="J28" s="262">
        <v>8616340</v>
      </c>
      <c r="K28" s="262">
        <v>8159829</v>
      </c>
      <c r="L28" s="262">
        <v>7336506</v>
      </c>
      <c r="M28" s="262">
        <v>6842912</v>
      </c>
      <c r="N28" s="262">
        <v>6883464</v>
      </c>
      <c r="O28" s="262">
        <v>6002107</v>
      </c>
      <c r="P28" s="269">
        <v>5788629</v>
      </c>
      <c r="Q28" s="270">
        <v>5523010</v>
      </c>
      <c r="R28" s="270">
        <v>5727947</v>
      </c>
      <c r="S28" s="270">
        <v>5762194</v>
      </c>
      <c r="T28" s="270">
        <v>6006542</v>
      </c>
      <c r="U28" s="270">
        <v>5583806</v>
      </c>
      <c r="V28" s="270">
        <v>5530007</v>
      </c>
      <c r="W28" s="263">
        <v>4531810</v>
      </c>
      <c r="X28" s="240"/>
      <c r="Y28" s="240"/>
      <c r="Z28" s="240"/>
      <c r="AA28" s="240"/>
      <c r="AB28" s="240"/>
      <c r="AC28" s="240"/>
      <c r="AD28" s="240"/>
      <c r="AE28" s="219"/>
      <c r="AF28" s="264"/>
      <c r="AG28" s="219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25"/>
      <c r="BA28" s="225"/>
    </row>
    <row r="29" spans="1:53" s="226" customFormat="1" ht="13.9" customHeight="1">
      <c r="A29" s="243" t="s">
        <v>348</v>
      </c>
      <c r="B29" s="254" t="s">
        <v>211</v>
      </c>
      <c r="C29" s="255"/>
      <c r="D29" s="256">
        <v>517146</v>
      </c>
      <c r="E29" s="256">
        <v>571392</v>
      </c>
      <c r="F29" s="256">
        <v>584379</v>
      </c>
      <c r="G29" s="256">
        <v>597050</v>
      </c>
      <c r="H29" s="256">
        <v>583641</v>
      </c>
      <c r="I29" s="247">
        <v>604337</v>
      </c>
      <c r="J29" s="247">
        <v>624595</v>
      </c>
      <c r="K29" s="247">
        <v>657925</v>
      </c>
      <c r="L29" s="247">
        <v>645906</v>
      </c>
      <c r="M29" s="247">
        <v>615879</v>
      </c>
      <c r="N29" s="247">
        <v>640578</v>
      </c>
      <c r="O29" s="247">
        <v>636706</v>
      </c>
      <c r="P29" s="257">
        <v>643275</v>
      </c>
      <c r="Q29" s="258">
        <v>641221</v>
      </c>
      <c r="R29" s="258">
        <v>613474</v>
      </c>
      <c r="S29" s="258">
        <v>600609</v>
      </c>
      <c r="T29" s="258">
        <v>578152</v>
      </c>
      <c r="U29" s="258">
        <v>493842</v>
      </c>
      <c r="V29" s="258">
        <v>511274</v>
      </c>
      <c r="W29" s="250">
        <v>541521</v>
      </c>
      <c r="X29" s="240"/>
      <c r="Y29" s="240"/>
      <c r="Z29" s="240"/>
      <c r="AA29" s="240"/>
      <c r="AB29" s="240"/>
      <c r="AC29" s="240"/>
      <c r="AD29" s="240"/>
      <c r="AE29" s="251"/>
      <c r="AF29" s="251"/>
      <c r="AG29" s="219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25"/>
      <c r="BA29" s="225"/>
    </row>
    <row r="30" spans="1:53" s="226" customFormat="1" ht="13.9" customHeight="1">
      <c r="A30" s="243" t="s">
        <v>349</v>
      </c>
      <c r="B30" s="254" t="s">
        <v>213</v>
      </c>
      <c r="C30" s="255"/>
      <c r="D30" s="256">
        <v>2162785</v>
      </c>
      <c r="E30" s="256">
        <v>2343419</v>
      </c>
      <c r="F30" s="256">
        <v>2416123</v>
      </c>
      <c r="G30" s="256">
        <v>2633689</v>
      </c>
      <c r="H30" s="256">
        <v>2697610</v>
      </c>
      <c r="I30" s="247">
        <v>2546697</v>
      </c>
      <c r="J30" s="247">
        <v>2712963</v>
      </c>
      <c r="K30" s="247">
        <v>2580030</v>
      </c>
      <c r="L30" s="247">
        <v>2480051</v>
      </c>
      <c r="M30" s="247">
        <v>2420711</v>
      </c>
      <c r="N30" s="247">
        <v>2332030</v>
      </c>
      <c r="O30" s="247">
        <v>2298147</v>
      </c>
      <c r="P30" s="257">
        <v>2234246</v>
      </c>
      <c r="Q30" s="258">
        <v>2160615</v>
      </c>
      <c r="R30" s="258">
        <v>2143781</v>
      </c>
      <c r="S30" s="258">
        <v>2019517</v>
      </c>
      <c r="T30" s="258">
        <v>2014127</v>
      </c>
      <c r="U30" s="258">
        <v>2061900</v>
      </c>
      <c r="V30" s="258">
        <v>2000664</v>
      </c>
      <c r="W30" s="250">
        <v>1778906</v>
      </c>
      <c r="X30" s="240"/>
      <c r="Y30" s="240"/>
      <c r="Z30" s="240"/>
      <c r="AA30" s="240"/>
      <c r="AB30" s="240"/>
      <c r="AC30" s="240"/>
      <c r="AD30" s="240"/>
      <c r="AE30" s="251"/>
      <c r="AF30" s="251"/>
      <c r="AG30" s="219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25"/>
      <c r="BA30" s="225"/>
    </row>
    <row r="31" spans="1:53" s="226" customFormat="1" ht="13.9" customHeight="1">
      <c r="A31" s="243" t="s">
        <v>350</v>
      </c>
      <c r="B31" s="254" t="s">
        <v>215</v>
      </c>
      <c r="C31" s="255"/>
      <c r="D31" s="256">
        <v>700514</v>
      </c>
      <c r="E31" s="256">
        <v>778968</v>
      </c>
      <c r="F31" s="256">
        <v>758915</v>
      </c>
      <c r="G31" s="256">
        <v>776862</v>
      </c>
      <c r="H31" s="256">
        <v>893685</v>
      </c>
      <c r="I31" s="247">
        <v>969716</v>
      </c>
      <c r="J31" s="247">
        <v>1116998</v>
      </c>
      <c r="K31" s="247">
        <v>1098217</v>
      </c>
      <c r="L31" s="247">
        <v>964352</v>
      </c>
      <c r="M31" s="247">
        <v>940931</v>
      </c>
      <c r="N31" s="247">
        <v>908592</v>
      </c>
      <c r="O31" s="247">
        <v>1011021</v>
      </c>
      <c r="P31" s="257">
        <v>1078015</v>
      </c>
      <c r="Q31" s="258">
        <v>1080667</v>
      </c>
      <c r="R31" s="258">
        <v>1044335</v>
      </c>
      <c r="S31" s="258">
        <v>1124747</v>
      </c>
      <c r="T31" s="258">
        <v>1116956</v>
      </c>
      <c r="U31" s="258">
        <v>1086672</v>
      </c>
      <c r="V31" s="258">
        <v>893851</v>
      </c>
      <c r="W31" s="250">
        <v>878940</v>
      </c>
      <c r="X31" s="240"/>
      <c r="Y31" s="240"/>
      <c r="Z31" s="240"/>
      <c r="AA31" s="240"/>
      <c r="AB31" s="240"/>
      <c r="AC31" s="240"/>
      <c r="AD31" s="240"/>
      <c r="AE31" s="251"/>
      <c r="AF31" s="251"/>
      <c r="AG31" s="219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25"/>
      <c r="BA31" s="225"/>
    </row>
    <row r="32" spans="1:53" s="226" customFormat="1" ht="13.9" customHeight="1">
      <c r="A32" s="243" t="s">
        <v>351</v>
      </c>
      <c r="B32" s="254" t="s">
        <v>216</v>
      </c>
      <c r="C32" s="255"/>
      <c r="D32" s="256">
        <v>1979385</v>
      </c>
      <c r="E32" s="256">
        <v>2168804</v>
      </c>
      <c r="F32" s="256">
        <v>2372801</v>
      </c>
      <c r="G32" s="256">
        <v>2605734</v>
      </c>
      <c r="H32" s="256">
        <v>2647016</v>
      </c>
      <c r="I32" s="247">
        <v>2495201</v>
      </c>
      <c r="J32" s="247">
        <v>2581675</v>
      </c>
      <c r="K32" s="247">
        <v>2640184</v>
      </c>
      <c r="L32" s="247">
        <v>2678773</v>
      </c>
      <c r="M32" s="247">
        <v>2672244</v>
      </c>
      <c r="N32" s="247">
        <v>2703903</v>
      </c>
      <c r="O32" s="247">
        <v>2722874</v>
      </c>
      <c r="P32" s="257">
        <v>2722407</v>
      </c>
      <c r="Q32" s="258">
        <v>2714857</v>
      </c>
      <c r="R32" s="258">
        <v>2734200</v>
      </c>
      <c r="S32" s="258">
        <v>2773529</v>
      </c>
      <c r="T32" s="258">
        <v>2810805</v>
      </c>
      <c r="U32" s="258">
        <v>2865711</v>
      </c>
      <c r="V32" s="258">
        <v>2910744</v>
      </c>
      <c r="W32" s="250">
        <v>2958856</v>
      </c>
      <c r="X32" s="240"/>
      <c r="Y32" s="240"/>
      <c r="Z32" s="240"/>
      <c r="AA32" s="240"/>
      <c r="AB32" s="240"/>
      <c r="AC32" s="240"/>
      <c r="AD32" s="240"/>
      <c r="AE32" s="251"/>
      <c r="AF32" s="251"/>
      <c r="AG32" s="219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25"/>
      <c r="BA32" s="225"/>
    </row>
    <row r="33" spans="1:53" s="226" customFormat="1" ht="13.9" customHeight="1">
      <c r="A33" s="243" t="s">
        <v>352</v>
      </c>
      <c r="B33" s="254" t="s">
        <v>218</v>
      </c>
      <c r="C33" s="255"/>
      <c r="D33" s="256">
        <v>1452477</v>
      </c>
      <c r="E33" s="256">
        <v>1551098</v>
      </c>
      <c r="F33" s="256">
        <v>1563235</v>
      </c>
      <c r="G33" s="256">
        <v>1600632</v>
      </c>
      <c r="H33" s="256">
        <v>1485288</v>
      </c>
      <c r="I33" s="247">
        <v>1562100</v>
      </c>
      <c r="J33" s="247">
        <v>1609597</v>
      </c>
      <c r="K33" s="247">
        <v>1607650</v>
      </c>
      <c r="L33" s="247">
        <v>1555099</v>
      </c>
      <c r="M33" s="247">
        <v>1472488</v>
      </c>
      <c r="N33" s="247">
        <v>1457795</v>
      </c>
      <c r="O33" s="247">
        <v>1404871</v>
      </c>
      <c r="P33" s="257">
        <v>1396539</v>
      </c>
      <c r="Q33" s="258">
        <v>1381826</v>
      </c>
      <c r="R33" s="258">
        <v>1397356</v>
      </c>
      <c r="S33" s="258">
        <v>1356356</v>
      </c>
      <c r="T33" s="258">
        <v>1393046</v>
      </c>
      <c r="U33" s="258">
        <v>1422833</v>
      </c>
      <c r="V33" s="258">
        <v>1391194</v>
      </c>
      <c r="W33" s="250">
        <v>1303497</v>
      </c>
      <c r="X33" s="240"/>
      <c r="Y33" s="240"/>
      <c r="Z33" s="240"/>
      <c r="AA33" s="240"/>
      <c r="AB33" s="240"/>
      <c r="AC33" s="240"/>
      <c r="AD33" s="240"/>
      <c r="AE33" s="251"/>
      <c r="AF33" s="251"/>
      <c r="AG33" s="219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25"/>
      <c r="BA33" s="225"/>
    </row>
    <row r="34" spans="1:53" s="226" customFormat="1" ht="13.9" customHeight="1">
      <c r="A34" s="243" t="s">
        <v>353</v>
      </c>
      <c r="B34" s="254" t="s">
        <v>220</v>
      </c>
      <c r="C34" s="255"/>
      <c r="D34" s="256">
        <v>2836830</v>
      </c>
      <c r="E34" s="256">
        <v>2960616</v>
      </c>
      <c r="F34" s="256">
        <v>3127124</v>
      </c>
      <c r="G34" s="256">
        <v>3276862</v>
      </c>
      <c r="H34" s="256">
        <v>3262443</v>
      </c>
      <c r="I34" s="247">
        <v>3299551</v>
      </c>
      <c r="J34" s="247">
        <v>3482351</v>
      </c>
      <c r="K34" s="247">
        <v>3570483</v>
      </c>
      <c r="L34" s="247">
        <v>3671180</v>
      </c>
      <c r="M34" s="247">
        <v>3698916</v>
      </c>
      <c r="N34" s="247">
        <v>3809435</v>
      </c>
      <c r="O34" s="247">
        <v>3741960</v>
      </c>
      <c r="P34" s="257">
        <v>3743424</v>
      </c>
      <c r="Q34" s="258">
        <v>3762832</v>
      </c>
      <c r="R34" s="258">
        <v>3793809</v>
      </c>
      <c r="S34" s="258">
        <v>3893425</v>
      </c>
      <c r="T34" s="258">
        <v>4054470</v>
      </c>
      <c r="U34" s="258">
        <v>4154102</v>
      </c>
      <c r="V34" s="258">
        <v>4107605</v>
      </c>
      <c r="W34" s="250">
        <v>4200146</v>
      </c>
      <c r="X34" s="240"/>
      <c r="Y34" s="240"/>
      <c r="Z34" s="240"/>
      <c r="AA34" s="240"/>
      <c r="AB34" s="240"/>
      <c r="AC34" s="240"/>
      <c r="AD34" s="240"/>
      <c r="AE34" s="251"/>
      <c r="AF34" s="251"/>
      <c r="AG34" s="219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25"/>
      <c r="BA34" s="225"/>
    </row>
    <row r="35" spans="1:53" s="226" customFormat="1" ht="13.9" customHeight="1">
      <c r="A35" s="243" t="s">
        <v>354</v>
      </c>
      <c r="B35" s="268"/>
      <c r="C35" s="245"/>
      <c r="D35" s="256">
        <v>573933</v>
      </c>
      <c r="E35" s="256">
        <v>611957</v>
      </c>
      <c r="F35" s="256">
        <v>664341</v>
      </c>
      <c r="G35" s="256">
        <v>698139</v>
      </c>
      <c r="H35" s="256">
        <v>734514</v>
      </c>
      <c r="I35" s="247">
        <v>769482</v>
      </c>
      <c r="J35" s="247">
        <v>793513</v>
      </c>
      <c r="K35" s="247">
        <v>815800</v>
      </c>
      <c r="L35" s="247">
        <v>842317</v>
      </c>
      <c r="M35" s="247">
        <v>865084</v>
      </c>
      <c r="N35" s="247">
        <v>956425</v>
      </c>
      <c r="O35" s="247">
        <v>1001899</v>
      </c>
      <c r="P35" s="248">
        <v>1010612</v>
      </c>
      <c r="Q35" s="258">
        <v>1057692</v>
      </c>
      <c r="R35" s="258">
        <v>1102650</v>
      </c>
      <c r="S35" s="258">
        <v>1131352</v>
      </c>
      <c r="T35" s="258">
        <v>1137619</v>
      </c>
      <c r="U35" s="258">
        <v>1186324</v>
      </c>
      <c r="V35" s="258">
        <v>1185582</v>
      </c>
      <c r="W35" s="250">
        <v>1292698</v>
      </c>
      <c r="X35" s="240"/>
      <c r="Y35" s="240"/>
      <c r="Z35" s="240"/>
      <c r="AA35" s="240"/>
      <c r="AB35" s="240"/>
      <c r="AC35" s="240"/>
      <c r="AD35" s="240"/>
      <c r="AE35" s="251"/>
      <c r="AF35" s="219"/>
      <c r="AG35" s="22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25"/>
      <c r="BA35" s="225"/>
    </row>
    <row r="36" spans="1:53" s="226" customFormat="1" ht="13.9" customHeight="1">
      <c r="A36" s="243" t="s">
        <v>355</v>
      </c>
      <c r="B36" s="254"/>
      <c r="C36" s="255"/>
      <c r="D36" s="256">
        <v>801072</v>
      </c>
      <c r="E36" s="256">
        <v>894559</v>
      </c>
      <c r="F36" s="256">
        <v>992995</v>
      </c>
      <c r="G36" s="256">
        <v>1021968</v>
      </c>
      <c r="H36" s="256">
        <v>1000600</v>
      </c>
      <c r="I36" s="247">
        <v>1005184</v>
      </c>
      <c r="J36" s="247">
        <v>1140196</v>
      </c>
      <c r="K36" s="247">
        <v>1188034</v>
      </c>
      <c r="L36" s="247">
        <v>1264974</v>
      </c>
      <c r="M36" s="247">
        <v>1294781</v>
      </c>
      <c r="N36" s="247">
        <v>1330880</v>
      </c>
      <c r="O36" s="247">
        <v>1258367</v>
      </c>
      <c r="P36" s="257">
        <v>1241952</v>
      </c>
      <c r="Q36" s="258">
        <v>1211729</v>
      </c>
      <c r="R36" s="258">
        <v>1214040</v>
      </c>
      <c r="S36" s="258">
        <v>1270158</v>
      </c>
      <c r="T36" s="258">
        <v>1365657</v>
      </c>
      <c r="U36" s="258">
        <v>1413947</v>
      </c>
      <c r="V36" s="258">
        <v>1408037</v>
      </c>
      <c r="W36" s="250">
        <v>1431240</v>
      </c>
      <c r="X36" s="240"/>
      <c r="Y36" s="240"/>
      <c r="Z36" s="240"/>
      <c r="AA36" s="240"/>
      <c r="AB36" s="240"/>
      <c r="AC36" s="240"/>
      <c r="AD36" s="240"/>
      <c r="AE36" s="251"/>
      <c r="AF36" s="251"/>
      <c r="AG36" s="219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25"/>
      <c r="BA36" s="225"/>
    </row>
    <row r="37" spans="1:53" s="226" customFormat="1" ht="13.9" customHeight="1">
      <c r="A37" s="243" t="s">
        <v>356</v>
      </c>
      <c r="B37" s="254"/>
      <c r="C37" s="255"/>
      <c r="D37" s="256">
        <v>1461825</v>
      </c>
      <c r="E37" s="256">
        <v>1454100</v>
      </c>
      <c r="F37" s="256">
        <v>1469788</v>
      </c>
      <c r="G37" s="256">
        <v>1556755</v>
      </c>
      <c r="H37" s="256">
        <v>1527329</v>
      </c>
      <c r="I37" s="247">
        <v>1524885</v>
      </c>
      <c r="J37" s="247">
        <v>1548642</v>
      </c>
      <c r="K37" s="247">
        <v>1566649</v>
      </c>
      <c r="L37" s="247">
        <v>1563889</v>
      </c>
      <c r="M37" s="247">
        <v>1539051</v>
      </c>
      <c r="N37" s="247">
        <v>1522130</v>
      </c>
      <c r="O37" s="247">
        <v>1481694</v>
      </c>
      <c r="P37" s="257">
        <v>1490860</v>
      </c>
      <c r="Q37" s="258">
        <v>1493411</v>
      </c>
      <c r="R37" s="258">
        <v>1477119</v>
      </c>
      <c r="S37" s="258">
        <v>1491915</v>
      </c>
      <c r="T37" s="258">
        <v>1551194</v>
      </c>
      <c r="U37" s="258">
        <v>1553831</v>
      </c>
      <c r="V37" s="258">
        <v>1513986</v>
      </c>
      <c r="W37" s="250">
        <v>1476208</v>
      </c>
      <c r="X37" s="240"/>
      <c r="Y37" s="240"/>
      <c r="Z37" s="240"/>
      <c r="AA37" s="240"/>
      <c r="AB37" s="240"/>
      <c r="AC37" s="240"/>
      <c r="AD37" s="240"/>
      <c r="AE37" s="251"/>
      <c r="AF37" s="251"/>
      <c r="AG37" s="219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25"/>
      <c r="BA37" s="225"/>
    </row>
    <row r="38" spans="1:53" s="226" customFormat="1" ht="13.9" customHeight="1">
      <c r="A38" s="267" t="s">
        <v>224</v>
      </c>
      <c r="B38" s="254"/>
      <c r="C38" s="255"/>
      <c r="D38" s="247">
        <v>1384347</v>
      </c>
      <c r="E38" s="247">
        <v>1460015</v>
      </c>
      <c r="F38" s="247">
        <v>1515450</v>
      </c>
      <c r="G38" s="247">
        <v>1563628</v>
      </c>
      <c r="H38" s="247">
        <v>1623713</v>
      </c>
      <c r="I38" s="247">
        <v>1658667</v>
      </c>
      <c r="J38" s="247">
        <v>1727281</v>
      </c>
      <c r="K38" s="247">
        <v>1777537</v>
      </c>
      <c r="L38" s="247">
        <v>1793698</v>
      </c>
      <c r="M38" s="247">
        <v>1826328</v>
      </c>
      <c r="N38" s="247">
        <v>1811816</v>
      </c>
      <c r="O38" s="247">
        <v>1820131</v>
      </c>
      <c r="P38" s="257">
        <v>1792333</v>
      </c>
      <c r="Q38" s="258">
        <v>1778877</v>
      </c>
      <c r="R38" s="258">
        <v>1788701</v>
      </c>
      <c r="S38" s="258">
        <v>1779961</v>
      </c>
      <c r="T38" s="258">
        <v>1799195</v>
      </c>
      <c r="U38" s="258">
        <v>1808793</v>
      </c>
      <c r="V38" s="258">
        <v>1784112</v>
      </c>
      <c r="W38" s="250">
        <v>1727306</v>
      </c>
      <c r="X38" s="240"/>
      <c r="Y38" s="240"/>
      <c r="Z38" s="240"/>
      <c r="AA38" s="240"/>
      <c r="AB38" s="240"/>
      <c r="AC38" s="240"/>
      <c r="AD38" s="240"/>
      <c r="AE38" s="251"/>
      <c r="AF38" s="251"/>
      <c r="AG38" s="219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25"/>
      <c r="BA38" s="225"/>
    </row>
    <row r="39" spans="1:53" s="226" customFormat="1" ht="13.9" customHeight="1">
      <c r="A39" s="267" t="s">
        <v>357</v>
      </c>
      <c r="B39" s="254" t="s">
        <v>211</v>
      </c>
      <c r="C39" s="255"/>
      <c r="D39" s="256">
        <v>171171</v>
      </c>
      <c r="E39" s="256">
        <v>179908</v>
      </c>
      <c r="F39" s="256">
        <v>189450</v>
      </c>
      <c r="G39" s="256">
        <v>200646</v>
      </c>
      <c r="H39" s="256">
        <v>212299</v>
      </c>
      <c r="I39" s="247">
        <v>222043</v>
      </c>
      <c r="J39" s="247">
        <v>247570</v>
      </c>
      <c r="K39" s="247">
        <v>260606</v>
      </c>
      <c r="L39" s="247">
        <v>267471</v>
      </c>
      <c r="M39" s="247">
        <v>274063</v>
      </c>
      <c r="N39" s="247">
        <v>281224</v>
      </c>
      <c r="O39" s="247">
        <v>286248</v>
      </c>
      <c r="P39" s="257">
        <v>283888</v>
      </c>
      <c r="Q39" s="258">
        <v>279831</v>
      </c>
      <c r="R39" s="258">
        <v>281407</v>
      </c>
      <c r="S39" s="258">
        <v>281071</v>
      </c>
      <c r="T39" s="258">
        <v>278974</v>
      </c>
      <c r="U39" s="258">
        <v>277654</v>
      </c>
      <c r="V39" s="258">
        <v>276117</v>
      </c>
      <c r="W39" s="250">
        <v>273418</v>
      </c>
      <c r="X39" s="240"/>
      <c r="Y39" s="240"/>
      <c r="Z39" s="240"/>
      <c r="AA39" s="240"/>
      <c r="AB39" s="240"/>
      <c r="AC39" s="240"/>
      <c r="AD39" s="240"/>
      <c r="AE39" s="251"/>
      <c r="AF39" s="251"/>
      <c r="AG39" s="219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25"/>
      <c r="BA39" s="225"/>
    </row>
    <row r="40" spans="1:53" s="226" customFormat="1" ht="13.9" customHeight="1">
      <c r="A40" s="267" t="s">
        <v>358</v>
      </c>
      <c r="B40" s="254" t="s">
        <v>220</v>
      </c>
      <c r="C40" s="255"/>
      <c r="D40" s="256">
        <v>442803</v>
      </c>
      <c r="E40" s="256">
        <v>466064</v>
      </c>
      <c r="F40" s="256">
        <v>486114</v>
      </c>
      <c r="G40" s="256">
        <v>499865</v>
      </c>
      <c r="H40" s="256">
        <v>482368</v>
      </c>
      <c r="I40" s="247">
        <v>520231</v>
      </c>
      <c r="J40" s="247">
        <v>535665</v>
      </c>
      <c r="K40" s="247">
        <v>547428</v>
      </c>
      <c r="L40" s="247">
        <v>554067</v>
      </c>
      <c r="M40" s="247">
        <v>550503</v>
      </c>
      <c r="N40" s="247">
        <v>540148</v>
      </c>
      <c r="O40" s="247">
        <v>537645</v>
      </c>
      <c r="P40" s="257">
        <v>527002</v>
      </c>
      <c r="Q40" s="258">
        <v>516779</v>
      </c>
      <c r="R40" s="258">
        <v>516289</v>
      </c>
      <c r="S40" s="258">
        <v>509498</v>
      </c>
      <c r="T40" s="258">
        <v>510738</v>
      </c>
      <c r="U40" s="258">
        <v>500376</v>
      </c>
      <c r="V40" s="258">
        <v>475929</v>
      </c>
      <c r="W40" s="250">
        <v>462239</v>
      </c>
      <c r="X40" s="240"/>
      <c r="Y40" s="240"/>
      <c r="Z40" s="240"/>
      <c r="AA40" s="240"/>
      <c r="AB40" s="240"/>
      <c r="AC40" s="240"/>
      <c r="AD40" s="240"/>
      <c r="AE40" s="251"/>
      <c r="AF40" s="251"/>
      <c r="AG40" s="219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25"/>
      <c r="BA40" s="225"/>
    </row>
    <row r="41" spans="1:53" s="226" customFormat="1" ht="13.9" customHeight="1">
      <c r="A41" s="243" t="s">
        <v>359</v>
      </c>
      <c r="B41" s="254" t="s">
        <v>225</v>
      </c>
      <c r="C41" s="255"/>
      <c r="D41" s="256">
        <v>770373</v>
      </c>
      <c r="E41" s="256">
        <v>814043</v>
      </c>
      <c r="F41" s="256">
        <v>839886</v>
      </c>
      <c r="G41" s="256">
        <v>863117</v>
      </c>
      <c r="H41" s="256">
        <v>929046</v>
      </c>
      <c r="I41" s="247">
        <v>916393</v>
      </c>
      <c r="J41" s="247">
        <v>944046</v>
      </c>
      <c r="K41" s="247">
        <v>969503</v>
      </c>
      <c r="L41" s="247">
        <v>972160</v>
      </c>
      <c r="M41" s="247">
        <v>1001762</v>
      </c>
      <c r="N41" s="247">
        <v>990444</v>
      </c>
      <c r="O41" s="247">
        <v>996238</v>
      </c>
      <c r="P41" s="257">
        <v>981443</v>
      </c>
      <c r="Q41" s="258">
        <v>982267</v>
      </c>
      <c r="R41" s="258">
        <v>991005</v>
      </c>
      <c r="S41" s="258">
        <v>989392</v>
      </c>
      <c r="T41" s="258">
        <v>1009483</v>
      </c>
      <c r="U41" s="258">
        <v>1030763</v>
      </c>
      <c r="V41" s="258">
        <v>1032066</v>
      </c>
      <c r="W41" s="250">
        <v>991649</v>
      </c>
      <c r="X41" s="240"/>
      <c r="Y41" s="240"/>
      <c r="Z41" s="240"/>
      <c r="AA41" s="240"/>
      <c r="AB41" s="240"/>
      <c r="AC41" s="240"/>
      <c r="AD41" s="240"/>
      <c r="AE41" s="251"/>
      <c r="AF41" s="251"/>
      <c r="AG41" s="219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25"/>
      <c r="BA41" s="225"/>
    </row>
    <row r="42" spans="1:53" s="226" customFormat="1" ht="13.9" customHeight="1">
      <c r="A42" s="243" t="s">
        <v>226</v>
      </c>
      <c r="B42" s="268"/>
      <c r="C42" s="245"/>
      <c r="D42" s="247">
        <v>262861</v>
      </c>
      <c r="E42" s="247">
        <v>285719</v>
      </c>
      <c r="F42" s="247">
        <v>312742</v>
      </c>
      <c r="G42" s="247">
        <v>328039</v>
      </c>
      <c r="H42" s="247">
        <v>345657</v>
      </c>
      <c r="I42" s="247">
        <v>359555</v>
      </c>
      <c r="J42" s="247">
        <v>368946</v>
      </c>
      <c r="K42" s="247">
        <v>367431</v>
      </c>
      <c r="L42" s="247">
        <v>388014</v>
      </c>
      <c r="M42" s="247">
        <v>367347</v>
      </c>
      <c r="N42" s="247">
        <v>343608</v>
      </c>
      <c r="O42" s="247">
        <v>358423</v>
      </c>
      <c r="P42" s="248">
        <v>386174</v>
      </c>
      <c r="Q42" s="258">
        <v>386320</v>
      </c>
      <c r="R42" s="258">
        <v>408791</v>
      </c>
      <c r="S42" s="258">
        <v>426864</v>
      </c>
      <c r="T42" s="258">
        <v>462482</v>
      </c>
      <c r="U42" s="258">
        <v>454083</v>
      </c>
      <c r="V42" s="258">
        <v>463925</v>
      </c>
      <c r="W42" s="250">
        <v>455754</v>
      </c>
      <c r="X42" s="240"/>
      <c r="Y42" s="240"/>
      <c r="Z42" s="240"/>
      <c r="AA42" s="240"/>
      <c r="AB42" s="240"/>
      <c r="AC42" s="240"/>
      <c r="AD42" s="240"/>
      <c r="AE42" s="251"/>
      <c r="AF42" s="219"/>
      <c r="AG42" s="22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25"/>
      <c r="BA42" s="225"/>
    </row>
    <row r="43" spans="1:53" s="226" customFormat="1" ht="13.9" customHeight="1">
      <c r="A43" s="243" t="s">
        <v>360</v>
      </c>
      <c r="B43" s="254" t="s">
        <v>220</v>
      </c>
      <c r="C43" s="255"/>
      <c r="D43" s="256">
        <v>262861</v>
      </c>
      <c r="E43" s="256">
        <v>285719</v>
      </c>
      <c r="F43" s="256">
        <v>312742</v>
      </c>
      <c r="G43" s="256">
        <v>328039</v>
      </c>
      <c r="H43" s="256">
        <v>345657</v>
      </c>
      <c r="I43" s="247">
        <v>359555</v>
      </c>
      <c r="J43" s="247">
        <v>368946</v>
      </c>
      <c r="K43" s="247">
        <v>367431</v>
      </c>
      <c r="L43" s="247">
        <v>388014</v>
      </c>
      <c r="M43" s="247">
        <v>367347</v>
      </c>
      <c r="N43" s="247">
        <v>343608</v>
      </c>
      <c r="O43" s="247">
        <v>358423</v>
      </c>
      <c r="P43" s="257">
        <v>386174</v>
      </c>
      <c r="Q43" s="258">
        <v>386320</v>
      </c>
      <c r="R43" s="258">
        <v>408791</v>
      </c>
      <c r="S43" s="258">
        <v>426864</v>
      </c>
      <c r="T43" s="258">
        <v>462482</v>
      </c>
      <c r="U43" s="258">
        <v>454083</v>
      </c>
      <c r="V43" s="258">
        <v>463925</v>
      </c>
      <c r="W43" s="250">
        <v>455754</v>
      </c>
      <c r="X43" s="240"/>
      <c r="Y43" s="240"/>
      <c r="Z43" s="240"/>
      <c r="AA43" s="240"/>
      <c r="AB43" s="240"/>
      <c r="AC43" s="240"/>
      <c r="AD43" s="240"/>
      <c r="AE43" s="251"/>
      <c r="AF43" s="251"/>
      <c r="AG43" s="219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25"/>
      <c r="BA43" s="225"/>
    </row>
    <row r="44" spans="1:53" s="226" customFormat="1" ht="13.9" customHeight="1">
      <c r="A44" s="260"/>
      <c r="B44" s="261" t="s">
        <v>227</v>
      </c>
      <c r="C44" s="255"/>
      <c r="D44" s="262">
        <v>11296345</v>
      </c>
      <c r="E44" s="262">
        <v>12120031</v>
      </c>
      <c r="F44" s="262">
        <v>12650769</v>
      </c>
      <c r="G44" s="262">
        <v>13382496</v>
      </c>
      <c r="H44" s="262">
        <v>13539053</v>
      </c>
      <c r="I44" s="262">
        <v>13495824</v>
      </c>
      <c r="J44" s="262">
        <v>14224406</v>
      </c>
      <c r="K44" s="262">
        <v>14299457</v>
      </c>
      <c r="L44" s="262">
        <v>14177073</v>
      </c>
      <c r="M44" s="262">
        <v>14014844</v>
      </c>
      <c r="N44" s="247">
        <v>14007757</v>
      </c>
      <c r="O44" s="247">
        <v>13994133</v>
      </c>
      <c r="P44" s="257">
        <v>13996413</v>
      </c>
      <c r="Q44" s="258">
        <v>13907215</v>
      </c>
      <c r="R44" s="258">
        <v>13924447</v>
      </c>
      <c r="S44" s="258">
        <v>13975008</v>
      </c>
      <c r="T44" s="258">
        <v>14229233</v>
      </c>
      <c r="U44" s="258">
        <v>14347936</v>
      </c>
      <c r="V44" s="258">
        <v>14063369</v>
      </c>
      <c r="W44" s="263">
        <v>13844926</v>
      </c>
      <c r="X44" s="240"/>
      <c r="Y44" s="240"/>
      <c r="Z44" s="240"/>
      <c r="AA44" s="240"/>
      <c r="AB44" s="240"/>
      <c r="AC44" s="240"/>
      <c r="AD44" s="240"/>
      <c r="AE44" s="219"/>
      <c r="AF44" s="264"/>
      <c r="AG44" s="219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59"/>
      <c r="AZ44" s="225"/>
      <c r="BA44" s="225"/>
    </row>
    <row r="45" spans="1:53" s="226" customFormat="1" ht="13.9" customHeight="1">
      <c r="A45" s="271">
        <v>4</v>
      </c>
      <c r="B45" s="272" t="s">
        <v>246</v>
      </c>
      <c r="C45" s="273"/>
      <c r="D45" s="274">
        <v>19061969</v>
      </c>
      <c r="E45" s="274">
        <v>20154711</v>
      </c>
      <c r="F45" s="274">
        <v>20524244</v>
      </c>
      <c r="G45" s="274">
        <v>21077082</v>
      </c>
      <c r="H45" s="274">
        <v>20805708</v>
      </c>
      <c r="I45" s="274">
        <v>22183577</v>
      </c>
      <c r="J45" s="274">
        <v>23013652</v>
      </c>
      <c r="K45" s="274">
        <v>22614458</v>
      </c>
      <c r="L45" s="274">
        <v>21667829</v>
      </c>
      <c r="M45" s="274">
        <v>21002578</v>
      </c>
      <c r="N45" s="274">
        <v>21025450</v>
      </c>
      <c r="O45" s="274">
        <v>20125304</v>
      </c>
      <c r="P45" s="274">
        <v>19910559</v>
      </c>
      <c r="Q45" s="275">
        <v>19550251</v>
      </c>
      <c r="R45" s="275">
        <v>19751313</v>
      </c>
      <c r="S45" s="275">
        <v>19844076</v>
      </c>
      <c r="T45" s="275">
        <v>20331109</v>
      </c>
      <c r="U45" s="275">
        <v>20030536</v>
      </c>
      <c r="V45" s="275">
        <v>19690076</v>
      </c>
      <c r="W45" s="276">
        <v>18476686</v>
      </c>
      <c r="X45" s="240"/>
      <c r="Y45" s="240"/>
      <c r="Z45" s="240"/>
      <c r="AA45" s="240"/>
      <c r="AB45" s="240"/>
      <c r="AC45" s="240"/>
      <c r="AD45" s="240"/>
      <c r="AE45" s="252"/>
      <c r="AF45" s="223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25"/>
      <c r="BA45" s="225"/>
    </row>
    <row r="46" spans="1:53" s="226" customFormat="1" ht="13.9" customHeight="1">
      <c r="A46" s="243" t="s">
        <v>361</v>
      </c>
      <c r="B46" s="171"/>
      <c r="C46" s="255"/>
      <c r="D46" s="256">
        <v>115224</v>
      </c>
      <c r="E46" s="256">
        <v>120186</v>
      </c>
      <c r="F46" s="256">
        <v>119619</v>
      </c>
      <c r="G46" s="256">
        <v>107256</v>
      </c>
      <c r="H46" s="256">
        <v>109978</v>
      </c>
      <c r="I46" s="247">
        <v>124293</v>
      </c>
      <c r="J46" s="247">
        <v>133274</v>
      </c>
      <c r="K46" s="247">
        <v>161524</v>
      </c>
      <c r="L46" s="247">
        <v>152968</v>
      </c>
      <c r="M46" s="247">
        <v>144768</v>
      </c>
      <c r="N46" s="247">
        <v>155561</v>
      </c>
      <c r="O46" s="247">
        <v>155587</v>
      </c>
      <c r="P46" s="257">
        <v>150379</v>
      </c>
      <c r="Q46" s="258">
        <v>154681</v>
      </c>
      <c r="R46" s="258">
        <v>163483</v>
      </c>
      <c r="S46" s="258">
        <v>181127</v>
      </c>
      <c r="T46" s="258">
        <v>209344</v>
      </c>
      <c r="U46" s="258">
        <v>215700</v>
      </c>
      <c r="V46" s="258">
        <v>226384</v>
      </c>
      <c r="W46" s="250">
        <v>167820</v>
      </c>
      <c r="X46" s="240"/>
      <c r="Y46" s="240"/>
      <c r="Z46" s="240"/>
      <c r="AA46" s="240"/>
      <c r="AB46" s="240"/>
      <c r="AC46" s="240"/>
      <c r="AD46" s="240"/>
      <c r="AE46" s="251"/>
      <c r="AF46" s="220"/>
      <c r="AG46" s="219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25"/>
      <c r="BA46" s="225"/>
    </row>
    <row r="47" spans="1:53" s="226" customFormat="1" ht="13.9" customHeight="1">
      <c r="A47" s="243" t="s">
        <v>362</v>
      </c>
      <c r="B47" s="171"/>
      <c r="C47" s="255"/>
      <c r="D47" s="247">
        <v>93698</v>
      </c>
      <c r="E47" s="247">
        <v>101229</v>
      </c>
      <c r="F47" s="247">
        <v>92790</v>
      </c>
      <c r="G47" s="247">
        <v>85432</v>
      </c>
      <c r="H47" s="247">
        <v>83915</v>
      </c>
      <c r="I47" s="247">
        <v>100964</v>
      </c>
      <c r="J47" s="247">
        <v>111711</v>
      </c>
      <c r="K47" s="247">
        <v>156225</v>
      </c>
      <c r="L47" s="247">
        <v>144745</v>
      </c>
      <c r="M47" s="247">
        <v>126625</v>
      </c>
      <c r="N47" s="247">
        <v>120947</v>
      </c>
      <c r="O47" s="247">
        <v>120942</v>
      </c>
      <c r="P47" s="257">
        <v>103040</v>
      </c>
      <c r="Q47" s="277">
        <v>106863</v>
      </c>
      <c r="R47" s="277">
        <v>118448</v>
      </c>
      <c r="S47" s="277">
        <v>120629</v>
      </c>
      <c r="T47" s="277">
        <v>136381</v>
      </c>
      <c r="U47" s="277">
        <v>148466</v>
      </c>
      <c r="V47" s="277">
        <v>139130</v>
      </c>
      <c r="W47" s="278">
        <v>107496</v>
      </c>
      <c r="X47" s="240"/>
      <c r="Y47" s="240"/>
      <c r="Z47" s="240"/>
      <c r="AA47" s="240"/>
      <c r="AB47" s="240"/>
      <c r="AC47" s="240"/>
      <c r="AD47" s="240"/>
      <c r="AE47" s="251"/>
      <c r="AF47" s="220"/>
      <c r="AG47" s="219"/>
      <c r="AH47" s="259"/>
      <c r="AI47" s="259"/>
      <c r="AJ47" s="259"/>
      <c r="AK47" s="259"/>
      <c r="AL47" s="259"/>
      <c r="AM47" s="259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25"/>
      <c r="BA47" s="225"/>
    </row>
    <row r="48" spans="1:53" s="226" customFormat="1" ht="13.9" customHeight="1">
      <c r="A48" s="243" t="s">
        <v>314</v>
      </c>
      <c r="B48" s="279"/>
      <c r="C48" s="255"/>
      <c r="D48" s="247">
        <v>466895</v>
      </c>
      <c r="E48" s="247">
        <v>510576</v>
      </c>
      <c r="F48" s="247">
        <v>545732</v>
      </c>
      <c r="G48" s="247">
        <v>559583</v>
      </c>
      <c r="H48" s="247">
        <v>662089</v>
      </c>
      <c r="I48" s="247">
        <v>832219</v>
      </c>
      <c r="J48" s="247">
        <v>909789</v>
      </c>
      <c r="K48" s="247">
        <v>887104</v>
      </c>
      <c r="L48" s="262">
        <v>791869</v>
      </c>
      <c r="M48" s="247">
        <v>748025</v>
      </c>
      <c r="N48" s="247">
        <v>723449</v>
      </c>
      <c r="O48" s="247">
        <v>850799</v>
      </c>
      <c r="P48" s="257">
        <v>889557</v>
      </c>
      <c r="Q48" s="258">
        <v>859531</v>
      </c>
      <c r="R48" s="258">
        <v>808441</v>
      </c>
      <c r="S48" s="258">
        <v>855227</v>
      </c>
      <c r="T48" s="258">
        <v>863375</v>
      </c>
      <c r="U48" s="258">
        <v>841228</v>
      </c>
      <c r="V48" s="258">
        <v>747243</v>
      </c>
      <c r="W48" s="263">
        <v>711108</v>
      </c>
      <c r="X48" s="240"/>
      <c r="Y48" s="240"/>
      <c r="Z48" s="240"/>
      <c r="AA48" s="240"/>
      <c r="AB48" s="240"/>
      <c r="AC48" s="240"/>
      <c r="AD48" s="240"/>
      <c r="AE48" s="251"/>
      <c r="AF48" s="240"/>
      <c r="AG48" s="219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25"/>
      <c r="BA48" s="225"/>
    </row>
    <row r="49" spans="1:53" s="226" customFormat="1" ht="13.9" customHeight="1">
      <c r="A49" s="271" t="s">
        <v>231</v>
      </c>
      <c r="B49" s="280"/>
      <c r="C49" s="273"/>
      <c r="D49" s="274">
        <v>18616600</v>
      </c>
      <c r="E49" s="274">
        <v>19663092</v>
      </c>
      <c r="F49" s="274">
        <v>20005341</v>
      </c>
      <c r="G49" s="274">
        <v>20539323</v>
      </c>
      <c r="H49" s="274">
        <v>20169682</v>
      </c>
      <c r="I49" s="274">
        <v>21374687</v>
      </c>
      <c r="J49" s="274">
        <v>22125426</v>
      </c>
      <c r="K49" s="274">
        <v>21732653</v>
      </c>
      <c r="L49" s="262">
        <v>20884183</v>
      </c>
      <c r="M49" s="274">
        <v>20272696</v>
      </c>
      <c r="N49" s="274">
        <v>20336615</v>
      </c>
      <c r="O49" s="274">
        <v>19309150</v>
      </c>
      <c r="P49" s="274">
        <v>19068341</v>
      </c>
      <c r="Q49" s="275">
        <v>18738538</v>
      </c>
      <c r="R49" s="275">
        <v>18987907</v>
      </c>
      <c r="S49" s="275">
        <v>19049347</v>
      </c>
      <c r="T49" s="275">
        <v>19540697</v>
      </c>
      <c r="U49" s="275">
        <v>19256542</v>
      </c>
      <c r="V49" s="275">
        <v>19030087</v>
      </c>
      <c r="W49" s="276">
        <v>17825902</v>
      </c>
      <c r="X49" s="240"/>
      <c r="Y49" s="240"/>
      <c r="Z49" s="240"/>
      <c r="AA49" s="240"/>
      <c r="AB49" s="240"/>
      <c r="AC49" s="240"/>
      <c r="AD49" s="240"/>
      <c r="AE49" s="252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19"/>
      <c r="AZ49" s="225"/>
      <c r="BA49" s="225"/>
    </row>
    <row r="50" spans="1:53" s="226" customFormat="1" ht="13.9" customHeight="1">
      <c r="A50" s="281" t="s">
        <v>247</v>
      </c>
      <c r="B50" s="282" t="s">
        <v>363</v>
      </c>
      <c r="C50" s="245"/>
      <c r="D50" s="256">
        <v>405793</v>
      </c>
      <c r="E50" s="256">
        <v>703858</v>
      </c>
      <c r="F50" s="256">
        <v>624724</v>
      </c>
      <c r="G50" s="256">
        <v>370661</v>
      </c>
      <c r="H50" s="256">
        <v>671180</v>
      </c>
      <c r="I50" s="247">
        <v>486922</v>
      </c>
      <c r="J50" s="247">
        <v>1259642</v>
      </c>
      <c r="K50" s="247">
        <v>1430117</v>
      </c>
      <c r="L50" s="247">
        <v>1307670</v>
      </c>
      <c r="M50" s="247">
        <v>1165740</v>
      </c>
      <c r="N50" s="247">
        <v>1329703</v>
      </c>
      <c r="O50" s="247">
        <v>1574735</v>
      </c>
      <c r="P50" s="283">
        <v>1626257</v>
      </c>
      <c r="Q50" s="258">
        <v>1605355</v>
      </c>
      <c r="R50" s="258">
        <v>1595092</v>
      </c>
      <c r="S50" s="258">
        <v>1796076</v>
      </c>
      <c r="T50" s="258">
        <v>1919958</v>
      </c>
      <c r="U50" s="258">
        <v>2173504</v>
      </c>
      <c r="V50" s="258">
        <v>1880544</v>
      </c>
      <c r="W50" s="250">
        <v>1871249</v>
      </c>
      <c r="X50" s="240"/>
      <c r="Y50" s="240"/>
      <c r="Z50" s="240"/>
      <c r="AA50" s="240"/>
      <c r="AB50" s="240"/>
      <c r="AC50" s="240"/>
      <c r="AD50" s="240"/>
      <c r="AE50" s="284"/>
      <c r="AF50" s="252"/>
      <c r="AG50" s="22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19"/>
      <c r="AZ50" s="225"/>
      <c r="BA50" s="225"/>
    </row>
    <row r="51" spans="1:53" s="226" customFormat="1" ht="13.9" customHeight="1" thickBot="1">
      <c r="A51" s="285" t="s">
        <v>248</v>
      </c>
      <c r="B51" s="286" t="s">
        <v>364</v>
      </c>
      <c r="C51" s="287"/>
      <c r="D51" s="288">
        <v>19022393</v>
      </c>
      <c r="E51" s="288">
        <v>20366950</v>
      </c>
      <c r="F51" s="288">
        <v>20630065</v>
      </c>
      <c r="G51" s="288">
        <v>20909984</v>
      </c>
      <c r="H51" s="288">
        <v>20840862</v>
      </c>
      <c r="I51" s="288">
        <v>21861609</v>
      </c>
      <c r="J51" s="288">
        <v>23385068</v>
      </c>
      <c r="K51" s="288">
        <v>23162770</v>
      </c>
      <c r="L51" s="288">
        <v>22191853</v>
      </c>
      <c r="M51" s="288">
        <v>21438436</v>
      </c>
      <c r="N51" s="288">
        <v>21666318</v>
      </c>
      <c r="O51" s="288">
        <v>20883885</v>
      </c>
      <c r="P51" s="288">
        <v>20694598</v>
      </c>
      <c r="Q51" s="289">
        <v>20343893</v>
      </c>
      <c r="R51" s="289">
        <v>20582999</v>
      </c>
      <c r="S51" s="289">
        <v>20845423</v>
      </c>
      <c r="T51" s="289">
        <v>21460655</v>
      </c>
      <c r="U51" s="289">
        <v>21430046</v>
      </c>
      <c r="V51" s="289">
        <v>20910631</v>
      </c>
      <c r="W51" s="290">
        <v>19697151</v>
      </c>
      <c r="X51" s="240"/>
      <c r="Y51" s="240"/>
      <c r="Z51" s="240"/>
      <c r="AA51" s="240"/>
      <c r="AB51" s="240"/>
      <c r="AC51" s="240"/>
      <c r="AD51" s="240"/>
      <c r="AE51" s="284"/>
      <c r="AF51" s="252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19"/>
      <c r="AZ51" s="225"/>
      <c r="BA51" s="225"/>
    </row>
    <row r="52" spans="1:53" s="166" customFormat="1" ht="13.9" customHeight="1">
      <c r="A52" s="291"/>
      <c r="B52" s="244"/>
      <c r="C52" s="161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279"/>
      <c r="Y52" s="279"/>
      <c r="Z52" s="279"/>
      <c r="AA52" s="279"/>
      <c r="AB52" s="279"/>
      <c r="AC52" s="279"/>
      <c r="AD52" s="279"/>
      <c r="AE52" s="291"/>
      <c r="AF52" s="244"/>
      <c r="AG52" s="279"/>
      <c r="AH52" s="279"/>
      <c r="AI52" s="279"/>
      <c r="AJ52" s="279"/>
      <c r="AK52" s="279"/>
      <c r="AL52" s="279"/>
      <c r="AM52" s="279"/>
      <c r="AN52" s="279"/>
      <c r="AO52" s="279"/>
      <c r="AP52" s="279"/>
      <c r="AQ52" s="279"/>
      <c r="AR52" s="279"/>
      <c r="AS52" s="279"/>
      <c r="AT52" s="279"/>
      <c r="AU52" s="279"/>
      <c r="AV52" s="279"/>
      <c r="AW52" s="279"/>
      <c r="AX52" s="279"/>
      <c r="AY52" s="268"/>
      <c r="AZ52" s="292"/>
      <c r="BA52" s="292"/>
    </row>
    <row r="53" spans="1:53">
      <c r="A53" s="4" t="s">
        <v>365</v>
      </c>
      <c r="C53" s="166" t="s">
        <v>366</v>
      </c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 t="s">
        <v>393</v>
      </c>
      <c r="P53" s="293"/>
    </row>
    <row r="54" spans="1:53">
      <c r="C54" s="166" t="s">
        <v>367</v>
      </c>
      <c r="D54" s="295"/>
      <c r="M54" s="292"/>
      <c r="N54" s="292"/>
      <c r="O54" s="292"/>
    </row>
    <row r="55" spans="1:53">
      <c r="C55" s="166" t="s">
        <v>368</v>
      </c>
      <c r="D55" s="295"/>
      <c r="E55" s="294"/>
      <c r="F55" s="294"/>
      <c r="M55" s="292"/>
      <c r="N55" s="292"/>
      <c r="O55" s="292"/>
    </row>
    <row r="56" spans="1:53">
      <c r="C56" s="166" t="s">
        <v>369</v>
      </c>
    </row>
    <row r="100" spans="13:16">
      <c r="M100" s="4"/>
      <c r="N100" s="4"/>
      <c r="O100" s="4"/>
      <c r="P100" s="4"/>
    </row>
    <row r="101" spans="13:16">
      <c r="M101" s="4"/>
      <c r="N101" s="4"/>
      <c r="O101" s="4"/>
      <c r="P101" s="4"/>
    </row>
    <row r="102" spans="13:16">
      <c r="M102" s="4"/>
      <c r="N102" s="4"/>
      <c r="O102" s="4"/>
      <c r="P102" s="4"/>
    </row>
    <row r="103" spans="13:16">
      <c r="M103" s="4"/>
      <c r="N103" s="4"/>
      <c r="O103" s="4"/>
      <c r="P103" s="4"/>
    </row>
    <row r="104" spans="13:16">
      <c r="M104" s="4"/>
      <c r="N104" s="4"/>
      <c r="O104" s="4"/>
      <c r="P104" s="4"/>
    </row>
    <row r="105" spans="13:16">
      <c r="M105" s="4"/>
      <c r="N105" s="4"/>
      <c r="O105" s="4"/>
      <c r="P105" s="4"/>
    </row>
    <row r="106" spans="13:16">
      <c r="M106" s="4"/>
      <c r="N106" s="4"/>
      <c r="O106" s="4"/>
      <c r="P106" s="4"/>
    </row>
    <row r="107" spans="13:16">
      <c r="M107" s="4"/>
      <c r="N107" s="4"/>
      <c r="O107" s="4"/>
      <c r="P107" s="4"/>
    </row>
    <row r="108" spans="13:16">
      <c r="M108" s="4"/>
      <c r="N108" s="4"/>
      <c r="O108" s="4"/>
      <c r="P108" s="4"/>
    </row>
    <row r="109" spans="13:16">
      <c r="M109" s="4"/>
      <c r="N109" s="4"/>
      <c r="O109" s="4"/>
      <c r="P109" s="4"/>
    </row>
    <row r="110" spans="13:16">
      <c r="M110" s="4"/>
      <c r="N110" s="4"/>
      <c r="O110" s="4"/>
      <c r="P110" s="4"/>
    </row>
    <row r="111" spans="13:16">
      <c r="M111" s="4"/>
      <c r="N111" s="4"/>
      <c r="O111" s="4"/>
      <c r="P111" s="4"/>
    </row>
    <row r="112" spans="13:16">
      <c r="M112" s="4"/>
      <c r="N112" s="4"/>
      <c r="O112" s="4"/>
      <c r="P112" s="4"/>
    </row>
    <row r="113" spans="13:16">
      <c r="M113" s="4"/>
      <c r="N113" s="4"/>
      <c r="O113" s="4"/>
      <c r="P113" s="4"/>
    </row>
    <row r="114" spans="13:16">
      <c r="M114" s="4"/>
      <c r="N114" s="4"/>
      <c r="O114" s="4"/>
      <c r="P114" s="4"/>
    </row>
    <row r="115" spans="13:16">
      <c r="M115" s="4"/>
      <c r="N115" s="4"/>
      <c r="O115" s="4"/>
      <c r="P115" s="4"/>
    </row>
    <row r="116" spans="13:16">
      <c r="M116" s="4"/>
      <c r="N116" s="4"/>
      <c r="O116" s="4"/>
      <c r="P116" s="4"/>
    </row>
    <row r="117" spans="13:16">
      <c r="M117" s="4"/>
      <c r="N117" s="4"/>
      <c r="O117" s="4"/>
      <c r="P117" s="4"/>
    </row>
    <row r="118" spans="13:16">
      <c r="M118" s="4"/>
      <c r="N118" s="4"/>
      <c r="O118" s="4"/>
      <c r="P118" s="4"/>
    </row>
    <row r="119" spans="13:16">
      <c r="M119" s="4"/>
      <c r="N119" s="4"/>
      <c r="O119" s="4"/>
      <c r="P119" s="4"/>
    </row>
    <row r="120" spans="13:16">
      <c r="M120" s="4"/>
      <c r="N120" s="4"/>
      <c r="O120" s="4"/>
      <c r="P120" s="4"/>
    </row>
    <row r="121" spans="13:16">
      <c r="M121" s="4"/>
      <c r="N121" s="4"/>
      <c r="O121" s="4"/>
      <c r="P121" s="4"/>
    </row>
    <row r="122" spans="13:16">
      <c r="M122" s="4"/>
      <c r="N122" s="4"/>
      <c r="O122" s="4"/>
      <c r="P122" s="4"/>
    </row>
    <row r="123" spans="13:16">
      <c r="M123" s="4"/>
      <c r="N123" s="4"/>
      <c r="O123" s="4"/>
      <c r="P123" s="4"/>
    </row>
    <row r="124" spans="13:16">
      <c r="M124" s="4"/>
      <c r="N124" s="4"/>
      <c r="O124" s="4"/>
      <c r="P124" s="4"/>
    </row>
    <row r="125" spans="13:16">
      <c r="M125" s="4"/>
      <c r="N125" s="4"/>
      <c r="O125" s="4"/>
      <c r="P125" s="4"/>
    </row>
    <row r="126" spans="13:16">
      <c r="M126" s="4"/>
      <c r="N126" s="4"/>
      <c r="O126" s="4"/>
      <c r="P126" s="4"/>
    </row>
    <row r="127" spans="13:16">
      <c r="M127" s="4"/>
      <c r="N127" s="4"/>
      <c r="O127" s="4"/>
      <c r="P127" s="4"/>
    </row>
    <row r="128" spans="13:16">
      <c r="M128" s="4"/>
      <c r="N128" s="4"/>
      <c r="O128" s="4"/>
      <c r="P128" s="4"/>
    </row>
    <row r="129" spans="13:16">
      <c r="M129" s="4"/>
      <c r="N129" s="4"/>
      <c r="O129" s="4"/>
      <c r="P129" s="4"/>
    </row>
    <row r="130" spans="13:16">
      <c r="M130" s="4"/>
      <c r="N130" s="4"/>
      <c r="O130" s="4"/>
      <c r="P130" s="4"/>
    </row>
    <row r="131" spans="13:16">
      <c r="M131" s="4"/>
      <c r="N131" s="4"/>
      <c r="O131" s="4"/>
      <c r="P131" s="4"/>
    </row>
    <row r="132" spans="13:16">
      <c r="M132" s="4"/>
      <c r="N132" s="4"/>
      <c r="O132" s="4"/>
      <c r="P132" s="4"/>
    </row>
    <row r="133" spans="13:16">
      <c r="M133" s="4"/>
      <c r="N133" s="4"/>
      <c r="O133" s="4"/>
      <c r="P133" s="4"/>
    </row>
    <row r="134" spans="13:16">
      <c r="M134" s="4"/>
      <c r="N134" s="4"/>
      <c r="O134" s="4"/>
      <c r="P134" s="4"/>
    </row>
    <row r="135" spans="13:16">
      <c r="M135" s="4"/>
      <c r="N135" s="4"/>
      <c r="O135" s="4"/>
      <c r="P135" s="4"/>
    </row>
    <row r="136" spans="13:16">
      <c r="M136" s="4"/>
      <c r="N136" s="4"/>
      <c r="O136" s="4"/>
      <c r="P136" s="4"/>
    </row>
    <row r="137" spans="13:16">
      <c r="M137" s="4"/>
      <c r="N137" s="4"/>
      <c r="O137" s="4"/>
      <c r="P137" s="4"/>
    </row>
    <row r="138" spans="13:16">
      <c r="M138" s="4"/>
      <c r="N138" s="4"/>
      <c r="O138" s="4"/>
      <c r="P138" s="4"/>
    </row>
    <row r="139" spans="13:16">
      <c r="M139" s="4"/>
      <c r="N139" s="4"/>
      <c r="O139" s="4"/>
      <c r="P139" s="4"/>
    </row>
    <row r="140" spans="13:16">
      <c r="M140" s="4"/>
      <c r="N140" s="4"/>
      <c r="O140" s="4"/>
      <c r="P140" s="4"/>
    </row>
    <row r="141" spans="13:16">
      <c r="M141" s="4"/>
      <c r="N141" s="4"/>
      <c r="O141" s="4"/>
      <c r="P141" s="4"/>
    </row>
    <row r="142" spans="13:16">
      <c r="M142" s="4"/>
      <c r="N142" s="4"/>
      <c r="O142" s="4"/>
      <c r="P142" s="4"/>
    </row>
    <row r="143" spans="13:16">
      <c r="M143" s="4"/>
      <c r="N143" s="4"/>
      <c r="O143" s="4"/>
      <c r="P143" s="4"/>
    </row>
    <row r="144" spans="13:16">
      <c r="M144" s="4"/>
      <c r="N144" s="4"/>
      <c r="O144" s="4"/>
      <c r="P144" s="4"/>
    </row>
    <row r="145" spans="13:16">
      <c r="M145" s="4"/>
      <c r="N145" s="4"/>
      <c r="O145" s="4"/>
      <c r="P145" s="4"/>
    </row>
    <row r="146" spans="13:16">
      <c r="M146" s="4"/>
      <c r="N146" s="4"/>
      <c r="O146" s="4"/>
      <c r="P146" s="4"/>
    </row>
  </sheetData>
  <phoneticPr fontId="2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U55"/>
  <sheetViews>
    <sheetView topLeftCell="A46" workbookViewId="0">
      <selection activeCell="T22" sqref="A22:T24"/>
    </sheetView>
  </sheetViews>
  <sheetFormatPr defaultColWidth="11.75" defaultRowHeight="12"/>
  <cols>
    <col min="1" max="1" width="33.5" style="161" customWidth="1"/>
    <col min="2" max="11" width="12.75" style="161" customWidth="1"/>
    <col min="12" max="21" width="12.625" style="162" customWidth="1"/>
    <col min="22" max="16384" width="11.75" style="162"/>
  </cols>
  <sheetData>
    <row r="1" spans="1:21" ht="21.95" customHeight="1">
      <c r="A1" s="160" t="s">
        <v>317</v>
      </c>
      <c r="H1" s="161" t="s">
        <v>318</v>
      </c>
      <c r="O1" s="163"/>
      <c r="P1" s="164"/>
      <c r="Q1" s="164"/>
      <c r="R1" s="164"/>
      <c r="S1" s="164"/>
      <c r="T1" s="164"/>
      <c r="U1" s="164"/>
    </row>
    <row r="2" spans="1:21" ht="15" customHeight="1" thickBot="1">
      <c r="A2" s="165"/>
      <c r="B2" s="10" t="s">
        <v>35</v>
      </c>
      <c r="C2" s="9"/>
      <c r="D2" s="11"/>
      <c r="E2" s="4"/>
      <c r="F2" s="4"/>
      <c r="G2" s="4"/>
      <c r="H2" s="4"/>
      <c r="I2" s="4"/>
      <c r="J2" s="4"/>
      <c r="K2" s="12"/>
      <c r="L2" s="13"/>
      <c r="M2" s="13"/>
      <c r="N2" s="13"/>
      <c r="O2" s="12"/>
      <c r="P2" s="12"/>
      <c r="Q2" s="12"/>
      <c r="R2" s="12"/>
      <c r="S2" s="12"/>
      <c r="T2" s="12"/>
      <c r="U2" s="12" t="s">
        <v>36</v>
      </c>
    </row>
    <row r="3" spans="1:21" ht="13.15" customHeight="1">
      <c r="A3" s="167"/>
      <c r="B3" s="78">
        <v>1990</v>
      </c>
      <c r="C3" s="78">
        <v>1991</v>
      </c>
      <c r="D3" s="78">
        <v>1992</v>
      </c>
      <c r="E3" s="78">
        <v>1993</v>
      </c>
      <c r="F3" s="78">
        <v>1994</v>
      </c>
      <c r="G3" s="78">
        <v>1995</v>
      </c>
      <c r="H3" s="78">
        <v>1996</v>
      </c>
      <c r="I3" s="78">
        <v>1997</v>
      </c>
      <c r="J3" s="79">
        <v>1998</v>
      </c>
      <c r="K3" s="18">
        <v>1999</v>
      </c>
      <c r="L3" s="18">
        <v>2000</v>
      </c>
      <c r="M3" s="18">
        <v>2001</v>
      </c>
      <c r="N3" s="18">
        <v>2002</v>
      </c>
      <c r="O3" s="18">
        <v>2003</v>
      </c>
      <c r="P3" s="19">
        <v>2004</v>
      </c>
      <c r="Q3" s="19">
        <v>2005</v>
      </c>
      <c r="R3" s="168">
        <v>2006</v>
      </c>
      <c r="S3" s="19">
        <v>2007</v>
      </c>
      <c r="T3" s="19">
        <v>2008</v>
      </c>
      <c r="U3" s="169">
        <v>2009</v>
      </c>
    </row>
    <row r="4" spans="1:21" ht="12" customHeight="1">
      <c r="A4" s="170" t="s">
        <v>319</v>
      </c>
      <c r="B4" s="173"/>
      <c r="C4" s="172"/>
      <c r="D4" s="174"/>
      <c r="E4" s="175"/>
      <c r="F4" s="175"/>
      <c r="G4" s="175"/>
      <c r="H4" s="175"/>
      <c r="I4" s="176"/>
      <c r="J4" s="177"/>
      <c r="K4" s="33"/>
      <c r="L4" s="33"/>
      <c r="M4" s="33"/>
      <c r="N4" s="33"/>
      <c r="O4" s="33"/>
      <c r="P4" s="33"/>
      <c r="Q4" s="33"/>
      <c r="R4" s="178"/>
      <c r="S4" s="178"/>
      <c r="T4" s="179"/>
      <c r="U4" s="180"/>
    </row>
    <row r="5" spans="1:21" ht="11.45" customHeight="1">
      <c r="A5" s="170"/>
      <c r="B5" s="85" t="s">
        <v>38</v>
      </c>
      <c r="C5" s="85" t="s">
        <v>39</v>
      </c>
      <c r="D5" s="86" t="s">
        <v>40</v>
      </c>
      <c r="E5" s="83" t="s">
        <v>41</v>
      </c>
      <c r="F5" s="83" t="s">
        <v>42</v>
      </c>
      <c r="G5" s="83" t="s">
        <v>43</v>
      </c>
      <c r="H5" s="83" t="s">
        <v>44</v>
      </c>
      <c r="I5" s="83" t="s">
        <v>45</v>
      </c>
      <c r="J5" s="84" t="s">
        <v>46</v>
      </c>
      <c r="K5" s="45" t="s">
        <v>18</v>
      </c>
      <c r="L5" s="45" t="s">
        <v>19</v>
      </c>
      <c r="M5" s="45" t="s">
        <v>20</v>
      </c>
      <c r="N5" s="45" t="s">
        <v>88</v>
      </c>
      <c r="O5" s="45" t="s">
        <v>89</v>
      </c>
      <c r="P5" s="45" t="s">
        <v>23</v>
      </c>
      <c r="Q5" s="45" t="s">
        <v>24</v>
      </c>
      <c r="R5" s="181" t="s">
        <v>25</v>
      </c>
      <c r="S5" s="181" t="s">
        <v>26</v>
      </c>
      <c r="T5" s="182" t="s">
        <v>27</v>
      </c>
      <c r="U5" s="183" t="s">
        <v>28</v>
      </c>
    </row>
    <row r="6" spans="1:21" ht="13.9" customHeight="1">
      <c r="A6" s="184" t="s">
        <v>320</v>
      </c>
      <c r="B6" s="185">
        <v>9785354</v>
      </c>
      <c r="C6" s="185">
        <v>10626155</v>
      </c>
      <c r="D6" s="185">
        <v>10841447</v>
      </c>
      <c r="E6" s="185">
        <v>10907129</v>
      </c>
      <c r="F6" s="185">
        <v>10764187</v>
      </c>
      <c r="G6" s="185">
        <v>11156324</v>
      </c>
      <c r="H6" s="185">
        <v>11827287</v>
      </c>
      <c r="I6" s="185">
        <v>12090582</v>
      </c>
      <c r="J6" s="185">
        <v>11555826</v>
      </c>
      <c r="K6" s="185">
        <v>11149906</v>
      </c>
      <c r="L6" s="185">
        <v>11501107</v>
      </c>
      <c r="M6" s="185">
        <v>11307790</v>
      </c>
      <c r="N6" s="185">
        <v>11285897</v>
      </c>
      <c r="O6" s="185">
        <v>11225288</v>
      </c>
      <c r="P6" s="186">
        <v>10869257</v>
      </c>
      <c r="Q6" s="186">
        <v>10777379</v>
      </c>
      <c r="R6" s="186">
        <v>10920287</v>
      </c>
      <c r="S6" s="186">
        <v>11094603</v>
      </c>
      <c r="T6" s="186">
        <v>11046637</v>
      </c>
      <c r="U6" s="187">
        <v>10767251</v>
      </c>
    </row>
    <row r="7" spans="1:21" ht="13.9" customHeight="1">
      <c r="A7" s="184" t="s">
        <v>272</v>
      </c>
      <c r="B7" s="185">
        <v>8322928</v>
      </c>
      <c r="C7" s="185">
        <v>9040809</v>
      </c>
      <c r="D7" s="185">
        <v>9325381</v>
      </c>
      <c r="E7" s="185">
        <v>9350398</v>
      </c>
      <c r="F7" s="185">
        <v>9298895</v>
      </c>
      <c r="G7" s="185">
        <v>9527649</v>
      </c>
      <c r="H7" s="185">
        <v>10192311</v>
      </c>
      <c r="I7" s="185">
        <v>10369524</v>
      </c>
      <c r="J7" s="185">
        <v>9870470</v>
      </c>
      <c r="K7" s="188">
        <v>9506335</v>
      </c>
      <c r="L7" s="185">
        <v>9849889</v>
      </c>
      <c r="M7" s="185">
        <v>9679161</v>
      </c>
      <c r="N7" s="185">
        <v>9588160</v>
      </c>
      <c r="O7" s="185">
        <v>9656707</v>
      </c>
      <c r="P7" s="185">
        <v>9343367</v>
      </c>
      <c r="Q7" s="185">
        <v>9296749</v>
      </c>
      <c r="R7" s="185">
        <v>9284346</v>
      </c>
      <c r="S7" s="185">
        <v>9427215</v>
      </c>
      <c r="T7" s="185">
        <v>9484170</v>
      </c>
      <c r="U7" s="189">
        <v>9180726</v>
      </c>
    </row>
    <row r="8" spans="1:21" ht="13.9" customHeight="1">
      <c r="A8" s="184" t="s">
        <v>273</v>
      </c>
      <c r="B8" s="185">
        <v>1462426</v>
      </c>
      <c r="C8" s="185">
        <v>1585346</v>
      </c>
      <c r="D8" s="185">
        <v>1516066</v>
      </c>
      <c r="E8" s="185">
        <v>1556731</v>
      </c>
      <c r="F8" s="185">
        <v>1465292</v>
      </c>
      <c r="G8" s="185">
        <v>1628675</v>
      </c>
      <c r="H8" s="185">
        <v>1634976</v>
      </c>
      <c r="I8" s="185">
        <v>1721058</v>
      </c>
      <c r="J8" s="185">
        <v>1685356</v>
      </c>
      <c r="K8" s="188">
        <v>1643571</v>
      </c>
      <c r="L8" s="185">
        <v>1651218</v>
      </c>
      <c r="M8" s="185">
        <v>1628629</v>
      </c>
      <c r="N8" s="185">
        <v>1697737</v>
      </c>
      <c r="O8" s="185">
        <v>1568581</v>
      </c>
      <c r="P8" s="185">
        <v>1525890</v>
      </c>
      <c r="Q8" s="185">
        <v>1480630</v>
      </c>
      <c r="R8" s="185">
        <v>1635941</v>
      </c>
      <c r="S8" s="185">
        <v>1667388</v>
      </c>
      <c r="T8" s="185">
        <v>1562467</v>
      </c>
      <c r="U8" s="189">
        <v>1586525</v>
      </c>
    </row>
    <row r="9" spans="1:21" ht="13.9" customHeight="1">
      <c r="A9" s="184" t="s">
        <v>274</v>
      </c>
      <c r="B9" s="185">
        <v>921767</v>
      </c>
      <c r="C9" s="185">
        <v>982997</v>
      </c>
      <c r="D9" s="185">
        <v>1026339</v>
      </c>
      <c r="E9" s="185">
        <v>1027850</v>
      </c>
      <c r="F9" s="185">
        <v>1012315</v>
      </c>
      <c r="G9" s="185">
        <v>1151858</v>
      </c>
      <c r="H9" s="185">
        <v>1160124</v>
      </c>
      <c r="I9" s="185">
        <v>1199311</v>
      </c>
      <c r="J9" s="185">
        <v>1183497</v>
      </c>
      <c r="K9" s="188">
        <v>1151357</v>
      </c>
      <c r="L9" s="185">
        <v>1141805</v>
      </c>
      <c r="M9" s="185">
        <v>1156835</v>
      </c>
      <c r="N9" s="185">
        <v>1128656</v>
      </c>
      <c r="O9" s="185">
        <v>1074283</v>
      </c>
      <c r="P9" s="185">
        <v>1048121</v>
      </c>
      <c r="Q9" s="185">
        <v>1067209</v>
      </c>
      <c r="R9" s="185">
        <v>1107033</v>
      </c>
      <c r="S9" s="185">
        <v>1117664</v>
      </c>
      <c r="T9" s="185">
        <v>1118539</v>
      </c>
      <c r="U9" s="189">
        <v>1107432</v>
      </c>
    </row>
    <row r="10" spans="1:21" ht="13.9" customHeight="1">
      <c r="A10" s="184" t="s">
        <v>275</v>
      </c>
      <c r="B10" s="185">
        <v>540659</v>
      </c>
      <c r="C10" s="185">
        <v>602349</v>
      </c>
      <c r="D10" s="185">
        <v>489727</v>
      </c>
      <c r="E10" s="185">
        <v>528881</v>
      </c>
      <c r="F10" s="185">
        <v>452977</v>
      </c>
      <c r="G10" s="185">
        <v>476817</v>
      </c>
      <c r="H10" s="185">
        <v>474852</v>
      </c>
      <c r="I10" s="185">
        <v>521747</v>
      </c>
      <c r="J10" s="185">
        <v>501859</v>
      </c>
      <c r="K10" s="188">
        <v>492214</v>
      </c>
      <c r="L10" s="185">
        <v>509413</v>
      </c>
      <c r="M10" s="185">
        <v>471794</v>
      </c>
      <c r="N10" s="185">
        <v>569081</v>
      </c>
      <c r="O10" s="185">
        <v>494298</v>
      </c>
      <c r="P10" s="185">
        <v>477769</v>
      </c>
      <c r="Q10" s="185">
        <v>413421</v>
      </c>
      <c r="R10" s="185">
        <v>528908</v>
      </c>
      <c r="S10" s="185">
        <v>549724</v>
      </c>
      <c r="T10" s="185">
        <v>443928</v>
      </c>
      <c r="U10" s="189">
        <v>479093</v>
      </c>
    </row>
    <row r="11" spans="1:21" ht="13.9" customHeight="1">
      <c r="A11" s="184" t="s">
        <v>321</v>
      </c>
      <c r="B11" s="185">
        <v>1689580</v>
      </c>
      <c r="C11" s="185">
        <v>1912945</v>
      </c>
      <c r="D11" s="185">
        <v>1622452</v>
      </c>
      <c r="E11" s="185">
        <v>1525173</v>
      </c>
      <c r="F11" s="185">
        <v>1388349</v>
      </c>
      <c r="G11" s="185">
        <v>1387332</v>
      </c>
      <c r="H11" s="185">
        <v>1333811</v>
      </c>
      <c r="I11" s="185">
        <v>1314979</v>
      </c>
      <c r="J11" s="185">
        <v>1125859</v>
      </c>
      <c r="K11" s="188">
        <v>972377</v>
      </c>
      <c r="L11" s="185">
        <v>903539</v>
      </c>
      <c r="M11" s="185">
        <v>616063</v>
      </c>
      <c r="N11" s="185">
        <v>518869</v>
      </c>
      <c r="O11" s="185">
        <v>455800</v>
      </c>
      <c r="P11" s="185">
        <v>591843</v>
      </c>
      <c r="Q11" s="185">
        <v>842172</v>
      </c>
      <c r="R11" s="185">
        <v>1060307</v>
      </c>
      <c r="S11" s="185">
        <v>1005383</v>
      </c>
      <c r="T11" s="185">
        <v>828011</v>
      </c>
      <c r="U11" s="189">
        <v>826503</v>
      </c>
    </row>
    <row r="12" spans="1:21" ht="13.9" customHeight="1">
      <c r="A12" s="184" t="s">
        <v>277</v>
      </c>
      <c r="B12" s="185">
        <v>2497709</v>
      </c>
      <c r="C12" s="185">
        <v>2740793</v>
      </c>
      <c r="D12" s="185">
        <v>2430877</v>
      </c>
      <c r="E12" s="185">
        <v>2334042</v>
      </c>
      <c r="F12" s="185">
        <v>2219273</v>
      </c>
      <c r="G12" s="185">
        <v>2256820</v>
      </c>
      <c r="H12" s="185">
        <v>2243727</v>
      </c>
      <c r="I12" s="185">
        <v>2239802</v>
      </c>
      <c r="J12" s="185">
        <v>2022027</v>
      </c>
      <c r="K12" s="188">
        <v>1846955</v>
      </c>
      <c r="L12" s="185">
        <v>1747591</v>
      </c>
      <c r="M12" s="185">
        <v>1417952</v>
      </c>
      <c r="N12" s="185">
        <v>1284640</v>
      </c>
      <c r="O12" s="185">
        <v>1174394</v>
      </c>
      <c r="P12" s="185">
        <v>1281231</v>
      </c>
      <c r="Q12" s="185">
        <v>1515451</v>
      </c>
      <c r="R12" s="185">
        <v>1683356</v>
      </c>
      <c r="S12" s="185">
        <v>1635272</v>
      </c>
      <c r="T12" s="185">
        <v>1419821</v>
      </c>
      <c r="U12" s="189">
        <v>1383108</v>
      </c>
    </row>
    <row r="13" spans="1:21" ht="13.9" customHeight="1">
      <c r="A13" s="184" t="s">
        <v>278</v>
      </c>
      <c r="B13" s="185">
        <v>808129</v>
      </c>
      <c r="C13" s="185">
        <v>827848</v>
      </c>
      <c r="D13" s="185">
        <v>808425</v>
      </c>
      <c r="E13" s="185">
        <v>808869</v>
      </c>
      <c r="F13" s="185">
        <v>830924</v>
      </c>
      <c r="G13" s="185">
        <v>869488</v>
      </c>
      <c r="H13" s="185">
        <v>909916</v>
      </c>
      <c r="I13" s="185">
        <v>924823</v>
      </c>
      <c r="J13" s="185">
        <v>896168</v>
      </c>
      <c r="K13" s="188">
        <v>874578</v>
      </c>
      <c r="L13" s="185">
        <v>844052</v>
      </c>
      <c r="M13" s="185">
        <v>801889</v>
      </c>
      <c r="N13" s="185">
        <v>765771</v>
      </c>
      <c r="O13" s="185">
        <v>718594</v>
      </c>
      <c r="P13" s="185">
        <v>689388</v>
      </c>
      <c r="Q13" s="185">
        <v>673279</v>
      </c>
      <c r="R13" s="185">
        <v>623049</v>
      </c>
      <c r="S13" s="185">
        <v>629889</v>
      </c>
      <c r="T13" s="185">
        <v>591810</v>
      </c>
      <c r="U13" s="189">
        <v>556605</v>
      </c>
    </row>
    <row r="14" spans="1:21" ht="13.9" customHeight="1">
      <c r="A14" s="184" t="s">
        <v>279</v>
      </c>
      <c r="B14" s="185">
        <v>-164691</v>
      </c>
      <c r="C14" s="185">
        <v>-149867</v>
      </c>
      <c r="D14" s="185">
        <v>-169666</v>
      </c>
      <c r="E14" s="185">
        <v>-174407</v>
      </c>
      <c r="F14" s="185">
        <v>-240516</v>
      </c>
      <c r="G14" s="185">
        <v>-212498</v>
      </c>
      <c r="H14" s="185">
        <v>-255437</v>
      </c>
      <c r="I14" s="185">
        <v>-310449</v>
      </c>
      <c r="J14" s="185">
        <v>-330664</v>
      </c>
      <c r="K14" s="188">
        <v>-348543</v>
      </c>
      <c r="L14" s="185">
        <v>-339299</v>
      </c>
      <c r="M14" s="185">
        <v>-329900</v>
      </c>
      <c r="N14" s="185">
        <v>-330079</v>
      </c>
      <c r="O14" s="185">
        <v>-310182</v>
      </c>
      <c r="P14" s="185">
        <v>-257873</v>
      </c>
      <c r="Q14" s="185">
        <v>-184336</v>
      </c>
      <c r="R14" s="185">
        <v>-161688</v>
      </c>
      <c r="S14" s="185">
        <v>-177005</v>
      </c>
      <c r="T14" s="185">
        <v>-219767</v>
      </c>
      <c r="U14" s="189">
        <v>-213497</v>
      </c>
    </row>
    <row r="15" spans="1:21" ht="13.9" customHeight="1">
      <c r="A15" s="184" t="s">
        <v>277</v>
      </c>
      <c r="B15" s="185">
        <v>439916</v>
      </c>
      <c r="C15" s="185">
        <v>454232</v>
      </c>
      <c r="D15" s="185">
        <v>430031</v>
      </c>
      <c r="E15" s="185">
        <v>431219</v>
      </c>
      <c r="F15" s="185">
        <v>394623</v>
      </c>
      <c r="G15" s="185">
        <v>465445</v>
      </c>
      <c r="H15" s="185">
        <v>477047</v>
      </c>
      <c r="I15" s="185">
        <v>434224</v>
      </c>
      <c r="J15" s="185">
        <v>401328</v>
      </c>
      <c r="K15" s="188">
        <v>361854</v>
      </c>
      <c r="L15" s="185">
        <v>344458</v>
      </c>
      <c r="M15" s="185">
        <v>317233</v>
      </c>
      <c r="N15" s="185">
        <v>278541</v>
      </c>
      <c r="O15" s="185">
        <v>252909</v>
      </c>
      <c r="P15" s="185">
        <v>279540</v>
      </c>
      <c r="Q15" s="185">
        <v>340161</v>
      </c>
      <c r="R15" s="185">
        <v>319344</v>
      </c>
      <c r="S15" s="185">
        <v>317654</v>
      </c>
      <c r="T15" s="185">
        <v>260806</v>
      </c>
      <c r="U15" s="189">
        <v>243049</v>
      </c>
    </row>
    <row r="16" spans="1:21" ht="13.9" customHeight="1">
      <c r="A16" s="184" t="s">
        <v>278</v>
      </c>
      <c r="B16" s="185">
        <v>604607</v>
      </c>
      <c r="C16" s="185">
        <v>604099</v>
      </c>
      <c r="D16" s="185">
        <v>599697</v>
      </c>
      <c r="E16" s="185">
        <v>605626</v>
      </c>
      <c r="F16" s="185">
        <v>635139</v>
      </c>
      <c r="G16" s="185">
        <v>677943</v>
      </c>
      <c r="H16" s="185">
        <v>732484</v>
      </c>
      <c r="I16" s="185">
        <v>744673</v>
      </c>
      <c r="J16" s="185">
        <v>731992</v>
      </c>
      <c r="K16" s="188">
        <v>710397</v>
      </c>
      <c r="L16" s="185">
        <v>683757</v>
      </c>
      <c r="M16" s="185">
        <v>647133</v>
      </c>
      <c r="N16" s="185">
        <v>608620</v>
      </c>
      <c r="O16" s="185">
        <v>563091</v>
      </c>
      <c r="P16" s="185">
        <v>537413</v>
      </c>
      <c r="Q16" s="185">
        <v>524497</v>
      </c>
      <c r="R16" s="185">
        <v>481032</v>
      </c>
      <c r="S16" s="185">
        <v>494659</v>
      </c>
      <c r="T16" s="185">
        <v>480573</v>
      </c>
      <c r="U16" s="189">
        <v>456546</v>
      </c>
    </row>
    <row r="17" spans="1:21" ht="13.9" customHeight="1">
      <c r="A17" s="184" t="s">
        <v>280</v>
      </c>
      <c r="B17" s="185">
        <v>33559</v>
      </c>
      <c r="C17" s="185">
        <v>29492</v>
      </c>
      <c r="D17" s="185">
        <v>20065</v>
      </c>
      <c r="E17" s="185">
        <v>18244</v>
      </c>
      <c r="F17" s="185">
        <v>17359</v>
      </c>
      <c r="G17" s="185">
        <v>19428</v>
      </c>
      <c r="H17" s="185">
        <v>16341</v>
      </c>
      <c r="I17" s="185">
        <v>17073</v>
      </c>
      <c r="J17" s="185">
        <v>10696</v>
      </c>
      <c r="K17" s="188">
        <v>7454</v>
      </c>
      <c r="L17" s="185">
        <v>6468</v>
      </c>
      <c r="M17" s="185">
        <v>2565</v>
      </c>
      <c r="N17" s="185">
        <v>3422</v>
      </c>
      <c r="O17" s="185">
        <v>3112</v>
      </c>
      <c r="P17" s="185">
        <v>5892</v>
      </c>
      <c r="Q17" s="185">
        <v>7548</v>
      </c>
      <c r="R17" s="185">
        <v>11856</v>
      </c>
      <c r="S17" s="185">
        <v>16603</v>
      </c>
      <c r="T17" s="185">
        <v>15998</v>
      </c>
      <c r="U17" s="189">
        <v>14914</v>
      </c>
    </row>
    <row r="18" spans="1:21" ht="13.9" customHeight="1">
      <c r="A18" s="184" t="s">
        <v>277</v>
      </c>
      <c r="B18" s="185">
        <v>86415</v>
      </c>
      <c r="C18" s="185">
        <v>83970</v>
      </c>
      <c r="D18" s="185">
        <v>69572</v>
      </c>
      <c r="E18" s="185">
        <v>64152</v>
      </c>
      <c r="F18" s="185">
        <v>58240</v>
      </c>
      <c r="G18" s="185">
        <v>54770</v>
      </c>
      <c r="H18" s="185">
        <v>46856</v>
      </c>
      <c r="I18" s="185">
        <v>44672</v>
      </c>
      <c r="J18" s="185">
        <v>36301</v>
      </c>
      <c r="K18" s="188">
        <v>30244</v>
      </c>
      <c r="L18" s="185">
        <v>27361</v>
      </c>
      <c r="M18" s="185">
        <v>22208</v>
      </c>
      <c r="N18" s="185">
        <v>21477</v>
      </c>
      <c r="O18" s="185">
        <v>20342</v>
      </c>
      <c r="P18" s="185">
        <v>20621</v>
      </c>
      <c r="Q18" s="185">
        <v>20844</v>
      </c>
      <c r="R18" s="185">
        <v>25040</v>
      </c>
      <c r="S18" s="185">
        <v>29960</v>
      </c>
      <c r="T18" s="185">
        <v>28646</v>
      </c>
      <c r="U18" s="189">
        <v>26748</v>
      </c>
    </row>
    <row r="19" spans="1:21" ht="13.9" customHeight="1">
      <c r="A19" s="184" t="s">
        <v>278</v>
      </c>
      <c r="B19" s="185">
        <v>52856</v>
      </c>
      <c r="C19" s="185">
        <v>54478</v>
      </c>
      <c r="D19" s="185">
        <v>49507</v>
      </c>
      <c r="E19" s="185">
        <v>45908</v>
      </c>
      <c r="F19" s="185">
        <v>40881</v>
      </c>
      <c r="G19" s="185">
        <v>35342</v>
      </c>
      <c r="H19" s="185">
        <v>30515</v>
      </c>
      <c r="I19" s="185">
        <v>27599</v>
      </c>
      <c r="J19" s="185">
        <v>25605</v>
      </c>
      <c r="K19" s="188">
        <v>22790</v>
      </c>
      <c r="L19" s="185">
        <v>20893</v>
      </c>
      <c r="M19" s="185">
        <v>19643</v>
      </c>
      <c r="N19" s="185">
        <v>18055</v>
      </c>
      <c r="O19" s="185">
        <v>17230</v>
      </c>
      <c r="P19" s="185">
        <v>14729</v>
      </c>
      <c r="Q19" s="185">
        <v>13296</v>
      </c>
      <c r="R19" s="185">
        <v>13184</v>
      </c>
      <c r="S19" s="185">
        <v>13357</v>
      </c>
      <c r="T19" s="185">
        <v>12648</v>
      </c>
      <c r="U19" s="189">
        <v>11834</v>
      </c>
    </row>
    <row r="20" spans="1:21" ht="13.9" customHeight="1">
      <c r="A20" s="184" t="s">
        <v>281</v>
      </c>
      <c r="B20" s="185">
        <v>1820712</v>
      </c>
      <c r="C20" s="185">
        <v>2033320</v>
      </c>
      <c r="D20" s="185">
        <v>1772053</v>
      </c>
      <c r="E20" s="185">
        <v>1681336</v>
      </c>
      <c r="F20" s="185">
        <v>1611506</v>
      </c>
      <c r="G20" s="185">
        <v>1580402</v>
      </c>
      <c r="H20" s="185">
        <v>1572907</v>
      </c>
      <c r="I20" s="185">
        <v>1608355</v>
      </c>
      <c r="J20" s="185">
        <v>1445827</v>
      </c>
      <c r="K20" s="188">
        <v>1313466</v>
      </c>
      <c r="L20" s="185">
        <v>1236370</v>
      </c>
      <c r="M20" s="185">
        <v>943398</v>
      </c>
      <c r="N20" s="185">
        <v>845526</v>
      </c>
      <c r="O20" s="185">
        <v>762870</v>
      </c>
      <c r="P20" s="185">
        <v>843824</v>
      </c>
      <c r="Q20" s="185">
        <v>1018960</v>
      </c>
      <c r="R20" s="185">
        <v>1210139</v>
      </c>
      <c r="S20" s="185">
        <v>1165785</v>
      </c>
      <c r="T20" s="185">
        <v>1031780</v>
      </c>
      <c r="U20" s="189">
        <v>1025086</v>
      </c>
    </row>
    <row r="21" spans="1:21" ht="13.9" customHeight="1">
      <c r="A21" s="184" t="s">
        <v>282</v>
      </c>
      <c r="B21" s="185">
        <v>1157527</v>
      </c>
      <c r="C21" s="185">
        <v>1314195</v>
      </c>
      <c r="D21" s="185">
        <v>1074726</v>
      </c>
      <c r="E21" s="185">
        <v>961436</v>
      </c>
      <c r="F21" s="185">
        <v>926823</v>
      </c>
      <c r="G21" s="185">
        <v>743870</v>
      </c>
      <c r="H21" s="185">
        <v>731234</v>
      </c>
      <c r="I21" s="185">
        <v>734510</v>
      </c>
      <c r="J21" s="185">
        <v>590694</v>
      </c>
      <c r="K21" s="188">
        <v>533285</v>
      </c>
      <c r="L21" s="185">
        <v>486001</v>
      </c>
      <c r="M21" s="185">
        <v>212474</v>
      </c>
      <c r="N21" s="185">
        <v>105266</v>
      </c>
      <c r="O21" s="185">
        <v>107900</v>
      </c>
      <c r="P21" s="185">
        <v>87773</v>
      </c>
      <c r="Q21" s="185">
        <v>208649</v>
      </c>
      <c r="R21" s="185">
        <v>318170</v>
      </c>
      <c r="S21" s="185">
        <v>418184</v>
      </c>
      <c r="T21" s="185">
        <v>372264</v>
      </c>
      <c r="U21" s="189">
        <v>336010</v>
      </c>
    </row>
    <row r="22" spans="1:21" ht="13.9" customHeight="1">
      <c r="A22" s="184" t="s">
        <v>277</v>
      </c>
      <c r="B22" s="185">
        <v>1308193</v>
      </c>
      <c r="C22" s="185">
        <v>1483466</v>
      </c>
      <c r="D22" s="185">
        <v>1233947</v>
      </c>
      <c r="E22" s="185">
        <v>1118771</v>
      </c>
      <c r="F22" s="185">
        <v>1081727</v>
      </c>
      <c r="G22" s="185">
        <v>900073</v>
      </c>
      <c r="H22" s="185">
        <v>878151</v>
      </c>
      <c r="I22" s="185">
        <v>887061</v>
      </c>
      <c r="J22" s="185">
        <v>729265</v>
      </c>
      <c r="K22" s="188">
        <v>674676</v>
      </c>
      <c r="L22" s="185">
        <v>625403</v>
      </c>
      <c r="M22" s="185">
        <v>347587</v>
      </c>
      <c r="N22" s="185">
        <v>244362</v>
      </c>
      <c r="O22" s="185">
        <v>246173</v>
      </c>
      <c r="P22" s="185">
        <v>225019</v>
      </c>
      <c r="Q22" s="185">
        <v>344135</v>
      </c>
      <c r="R22" s="185">
        <v>447003</v>
      </c>
      <c r="S22" s="185">
        <v>540057</v>
      </c>
      <c r="T22" s="185">
        <v>470853</v>
      </c>
      <c r="U22" s="189">
        <v>424235</v>
      </c>
    </row>
    <row r="23" spans="1:21" ht="13.9" customHeight="1">
      <c r="A23" s="184" t="s">
        <v>278</v>
      </c>
      <c r="B23" s="185">
        <v>150666</v>
      </c>
      <c r="C23" s="185">
        <v>169271</v>
      </c>
      <c r="D23" s="185">
        <v>159221</v>
      </c>
      <c r="E23" s="185">
        <v>157335</v>
      </c>
      <c r="F23" s="185">
        <v>154904</v>
      </c>
      <c r="G23" s="185">
        <v>156203</v>
      </c>
      <c r="H23" s="185">
        <v>146917</v>
      </c>
      <c r="I23" s="185">
        <v>152551</v>
      </c>
      <c r="J23" s="185">
        <v>138571</v>
      </c>
      <c r="K23" s="188">
        <v>141391</v>
      </c>
      <c r="L23" s="185">
        <v>139402</v>
      </c>
      <c r="M23" s="185">
        <v>135113</v>
      </c>
      <c r="N23" s="185">
        <v>139096</v>
      </c>
      <c r="O23" s="185">
        <v>138273</v>
      </c>
      <c r="P23" s="185">
        <v>137246</v>
      </c>
      <c r="Q23" s="185">
        <v>135486</v>
      </c>
      <c r="R23" s="185">
        <v>128833</v>
      </c>
      <c r="S23" s="185">
        <v>121873</v>
      </c>
      <c r="T23" s="185">
        <v>98589</v>
      </c>
      <c r="U23" s="189">
        <v>88225</v>
      </c>
    </row>
    <row r="24" spans="1:21" ht="13.9" customHeight="1">
      <c r="A24" s="184" t="s">
        <v>283</v>
      </c>
      <c r="B24" s="185">
        <v>107189</v>
      </c>
      <c r="C24" s="185">
        <v>120510</v>
      </c>
      <c r="D24" s="185">
        <v>111910</v>
      </c>
      <c r="E24" s="185">
        <v>115188</v>
      </c>
      <c r="F24" s="185">
        <v>99107</v>
      </c>
      <c r="G24" s="185">
        <v>128196</v>
      </c>
      <c r="H24" s="185">
        <v>124562</v>
      </c>
      <c r="I24" s="185">
        <v>113739</v>
      </c>
      <c r="J24" s="185">
        <v>120891</v>
      </c>
      <c r="K24" s="188">
        <v>124199</v>
      </c>
      <c r="L24" s="185">
        <v>158345</v>
      </c>
      <c r="M24" s="185">
        <v>122654</v>
      </c>
      <c r="N24" s="185">
        <v>175064</v>
      </c>
      <c r="O24" s="185">
        <v>156743</v>
      </c>
      <c r="P24" s="185">
        <v>243115</v>
      </c>
      <c r="Q24" s="185">
        <v>315339</v>
      </c>
      <c r="R24" s="185">
        <v>374515</v>
      </c>
      <c r="S24" s="185">
        <v>289040</v>
      </c>
      <c r="T24" s="185">
        <v>252943</v>
      </c>
      <c r="U24" s="189">
        <v>272796</v>
      </c>
    </row>
    <row r="25" spans="1:21" ht="13.9" customHeight="1">
      <c r="A25" s="184" t="s">
        <v>284</v>
      </c>
      <c r="B25" s="185">
        <v>464523</v>
      </c>
      <c r="C25" s="185">
        <v>491405</v>
      </c>
      <c r="D25" s="185">
        <v>483893</v>
      </c>
      <c r="E25" s="185">
        <v>484489</v>
      </c>
      <c r="F25" s="185">
        <v>456656</v>
      </c>
      <c r="G25" s="185">
        <v>576178</v>
      </c>
      <c r="H25" s="185">
        <v>567893</v>
      </c>
      <c r="I25" s="185">
        <v>590339</v>
      </c>
      <c r="J25" s="185">
        <v>546544</v>
      </c>
      <c r="K25" s="188">
        <v>510461</v>
      </c>
      <c r="L25" s="185">
        <v>427270</v>
      </c>
      <c r="M25" s="185">
        <v>414674</v>
      </c>
      <c r="N25" s="185">
        <v>375079</v>
      </c>
      <c r="O25" s="185">
        <v>337184</v>
      </c>
      <c r="P25" s="185">
        <v>338829</v>
      </c>
      <c r="Q25" s="185">
        <v>364193</v>
      </c>
      <c r="R25" s="185">
        <v>376123</v>
      </c>
      <c r="S25" s="185">
        <v>350255</v>
      </c>
      <c r="T25" s="185">
        <v>299556</v>
      </c>
      <c r="U25" s="189">
        <v>302697</v>
      </c>
    </row>
    <row r="26" spans="1:21" ht="13.9" customHeight="1">
      <c r="A26" s="184" t="s">
        <v>285</v>
      </c>
      <c r="B26" s="185">
        <v>91473</v>
      </c>
      <c r="C26" s="185">
        <v>107210</v>
      </c>
      <c r="D26" s="185">
        <v>101524</v>
      </c>
      <c r="E26" s="185">
        <v>120223</v>
      </c>
      <c r="F26" s="185">
        <v>128920</v>
      </c>
      <c r="G26" s="185">
        <v>132158</v>
      </c>
      <c r="H26" s="185">
        <v>149218</v>
      </c>
      <c r="I26" s="185">
        <v>169767</v>
      </c>
      <c r="J26" s="185">
        <v>187698</v>
      </c>
      <c r="K26" s="188">
        <v>145521</v>
      </c>
      <c r="L26" s="185">
        <v>164754</v>
      </c>
      <c r="M26" s="185">
        <v>193596</v>
      </c>
      <c r="N26" s="185">
        <v>190117</v>
      </c>
      <c r="O26" s="185">
        <v>161043</v>
      </c>
      <c r="P26" s="185">
        <v>174107</v>
      </c>
      <c r="Q26" s="185">
        <v>130779</v>
      </c>
      <c r="R26" s="185">
        <v>141331</v>
      </c>
      <c r="S26" s="185">
        <v>108306</v>
      </c>
      <c r="T26" s="185">
        <v>107017</v>
      </c>
      <c r="U26" s="189">
        <v>113583</v>
      </c>
    </row>
    <row r="27" spans="1:21" ht="13.9" customHeight="1">
      <c r="A27" s="190" t="s">
        <v>286</v>
      </c>
      <c r="B27" s="185">
        <v>3462500</v>
      </c>
      <c r="C27" s="185">
        <v>3414436</v>
      </c>
      <c r="D27" s="185">
        <v>3534374</v>
      </c>
      <c r="E27" s="185">
        <v>3650972</v>
      </c>
      <c r="F27" s="185">
        <v>3862125</v>
      </c>
      <c r="G27" s="185">
        <v>4184164</v>
      </c>
      <c r="H27" s="185">
        <v>4715587</v>
      </c>
      <c r="I27" s="185">
        <v>4297104</v>
      </c>
      <c r="J27" s="185">
        <v>4028212</v>
      </c>
      <c r="K27" s="188">
        <v>3923740</v>
      </c>
      <c r="L27" s="185">
        <v>3854621</v>
      </c>
      <c r="M27" s="185">
        <v>3644690</v>
      </c>
      <c r="N27" s="185">
        <v>3551316</v>
      </c>
      <c r="O27" s="185">
        <v>3384033</v>
      </c>
      <c r="P27" s="185">
        <v>3719410</v>
      </c>
      <c r="Q27" s="185">
        <v>3790138</v>
      </c>
      <c r="R27" s="185">
        <v>3967448</v>
      </c>
      <c r="S27" s="185">
        <v>3846922</v>
      </c>
      <c r="T27" s="185">
        <v>3376909</v>
      </c>
      <c r="U27" s="189">
        <v>2812087</v>
      </c>
    </row>
    <row r="28" spans="1:21" ht="13.9" customHeight="1">
      <c r="A28" s="184" t="s">
        <v>322</v>
      </c>
      <c r="B28" s="185">
        <v>1793062</v>
      </c>
      <c r="C28" s="185">
        <v>1690114</v>
      </c>
      <c r="D28" s="185">
        <v>1580962</v>
      </c>
      <c r="E28" s="185">
        <v>1706314</v>
      </c>
      <c r="F28" s="185">
        <v>1654932</v>
      </c>
      <c r="G28" s="185">
        <v>2289324</v>
      </c>
      <c r="H28" s="185">
        <v>2844295</v>
      </c>
      <c r="I28" s="185">
        <v>2617309</v>
      </c>
      <c r="J28" s="185">
        <v>2502433</v>
      </c>
      <c r="K28" s="188">
        <v>2208310</v>
      </c>
      <c r="L28" s="185">
        <v>2232510</v>
      </c>
      <c r="M28" s="185">
        <v>1948434</v>
      </c>
      <c r="N28" s="185">
        <v>1806145</v>
      </c>
      <c r="O28" s="185">
        <v>1573718</v>
      </c>
      <c r="P28" s="185">
        <v>1969346</v>
      </c>
      <c r="Q28" s="185">
        <v>2120001</v>
      </c>
      <c r="R28" s="185">
        <v>2272446</v>
      </c>
      <c r="S28" s="185">
        <v>2143351</v>
      </c>
      <c r="T28" s="185">
        <v>1765526</v>
      </c>
      <c r="U28" s="189">
        <v>1173749</v>
      </c>
    </row>
    <row r="29" spans="1:21" ht="13.9" customHeight="1">
      <c r="A29" s="184" t="s">
        <v>288</v>
      </c>
      <c r="B29" s="185">
        <v>1552547</v>
      </c>
      <c r="C29" s="185">
        <v>1357962</v>
      </c>
      <c r="D29" s="185">
        <v>1305127</v>
      </c>
      <c r="E29" s="185">
        <v>1435956</v>
      </c>
      <c r="F29" s="185">
        <v>1258948</v>
      </c>
      <c r="G29" s="185">
        <v>1874371</v>
      </c>
      <c r="H29" s="185">
        <v>2085409</v>
      </c>
      <c r="I29" s="185">
        <v>1854056</v>
      </c>
      <c r="J29" s="185">
        <v>1874293</v>
      </c>
      <c r="K29" s="188">
        <v>1743631</v>
      </c>
      <c r="L29" s="185">
        <v>1923539</v>
      </c>
      <c r="M29" s="185">
        <v>1371783</v>
      </c>
      <c r="N29" s="185">
        <v>1144757</v>
      </c>
      <c r="O29" s="185">
        <v>944304</v>
      </c>
      <c r="P29" s="185">
        <v>1352433</v>
      </c>
      <c r="Q29" s="185">
        <v>1463738</v>
      </c>
      <c r="R29" s="185">
        <v>1631622</v>
      </c>
      <c r="S29" s="185">
        <v>1458215</v>
      </c>
      <c r="T29" s="185">
        <v>1211119</v>
      </c>
      <c r="U29" s="189">
        <v>712562</v>
      </c>
    </row>
    <row r="30" spans="1:21" ht="13.9" customHeight="1">
      <c r="A30" s="184" t="s">
        <v>289</v>
      </c>
      <c r="B30" s="185">
        <v>240515</v>
      </c>
      <c r="C30" s="185">
        <v>332152</v>
      </c>
      <c r="D30" s="185">
        <v>275835</v>
      </c>
      <c r="E30" s="185">
        <v>270358</v>
      </c>
      <c r="F30" s="185">
        <v>395984</v>
      </c>
      <c r="G30" s="185">
        <v>414953</v>
      </c>
      <c r="H30" s="185">
        <v>758886</v>
      </c>
      <c r="I30" s="185">
        <v>763253</v>
      </c>
      <c r="J30" s="185">
        <v>628140</v>
      </c>
      <c r="K30" s="188">
        <v>464679</v>
      </c>
      <c r="L30" s="185">
        <v>308971</v>
      </c>
      <c r="M30" s="185">
        <v>576651</v>
      </c>
      <c r="N30" s="185">
        <v>661388</v>
      </c>
      <c r="O30" s="185">
        <v>629414</v>
      </c>
      <c r="P30" s="185">
        <v>616913</v>
      </c>
      <c r="Q30" s="185">
        <v>656263</v>
      </c>
      <c r="R30" s="185">
        <v>640824</v>
      </c>
      <c r="S30" s="185">
        <v>685136</v>
      </c>
      <c r="T30" s="185">
        <v>554407</v>
      </c>
      <c r="U30" s="189">
        <v>461187</v>
      </c>
    </row>
    <row r="31" spans="1:21" s="191" customFormat="1" ht="13.9" customHeight="1">
      <c r="A31" s="184" t="s">
        <v>290</v>
      </c>
      <c r="B31" s="185">
        <v>-74359</v>
      </c>
      <c r="C31" s="185">
        <v>-130194</v>
      </c>
      <c r="D31" s="185">
        <v>-105672</v>
      </c>
      <c r="E31" s="185">
        <v>-116614</v>
      </c>
      <c r="F31" s="185">
        <v>-121320</v>
      </c>
      <c r="G31" s="185">
        <v>-173578</v>
      </c>
      <c r="H31" s="185">
        <v>-158990</v>
      </c>
      <c r="I31" s="185">
        <v>-185091</v>
      </c>
      <c r="J31" s="185">
        <v>-160382</v>
      </c>
      <c r="K31" s="188">
        <v>-138536</v>
      </c>
      <c r="L31" s="185">
        <v>-85441</v>
      </c>
      <c r="M31" s="185">
        <v>-119025</v>
      </c>
      <c r="N31" s="185">
        <v>-121407</v>
      </c>
      <c r="O31" s="185">
        <v>-168995</v>
      </c>
      <c r="P31" s="185">
        <v>-146252</v>
      </c>
      <c r="Q31" s="185">
        <v>-206426</v>
      </c>
      <c r="R31" s="185">
        <v>-197922</v>
      </c>
      <c r="S31" s="185">
        <v>-173004</v>
      </c>
      <c r="T31" s="185">
        <v>-200805</v>
      </c>
      <c r="U31" s="189">
        <v>-175311</v>
      </c>
    </row>
    <row r="32" spans="1:21" s="191" customFormat="1" ht="13.9" customHeight="1">
      <c r="A32" s="184" t="s">
        <v>288</v>
      </c>
      <c r="B32" s="185">
        <v>-19877</v>
      </c>
      <c r="C32" s="185">
        <v>-52281</v>
      </c>
      <c r="D32" s="185">
        <v>-37515</v>
      </c>
      <c r="E32" s="185">
        <v>-46909</v>
      </c>
      <c r="F32" s="185">
        <v>-48177</v>
      </c>
      <c r="G32" s="185">
        <v>-39923</v>
      </c>
      <c r="H32" s="185">
        <v>-21986</v>
      </c>
      <c r="I32" s="185">
        <v>-42414</v>
      </c>
      <c r="J32" s="185">
        <v>-30284</v>
      </c>
      <c r="K32" s="185">
        <v>-23150</v>
      </c>
      <c r="L32" s="185">
        <v>-1073</v>
      </c>
      <c r="M32" s="185">
        <v>-8543</v>
      </c>
      <c r="N32" s="185">
        <v>-1148</v>
      </c>
      <c r="O32" s="185">
        <v>-53837</v>
      </c>
      <c r="P32" s="185">
        <v>-38423</v>
      </c>
      <c r="Q32" s="185">
        <v>-85168</v>
      </c>
      <c r="R32" s="185">
        <v>-78217</v>
      </c>
      <c r="S32" s="185">
        <v>-53551</v>
      </c>
      <c r="T32" s="185">
        <v>-83544</v>
      </c>
      <c r="U32" s="189">
        <v>-73593</v>
      </c>
    </row>
    <row r="33" spans="1:21" s="191" customFormat="1" ht="13.9" customHeight="1">
      <c r="A33" s="184" t="s">
        <v>289</v>
      </c>
      <c r="B33" s="185">
        <v>-54482</v>
      </c>
      <c r="C33" s="185">
        <v>-77913</v>
      </c>
      <c r="D33" s="185">
        <v>-68157</v>
      </c>
      <c r="E33" s="185">
        <v>-69705</v>
      </c>
      <c r="F33" s="185">
        <v>-73143</v>
      </c>
      <c r="G33" s="185">
        <v>-133655</v>
      </c>
      <c r="H33" s="185">
        <v>-137004</v>
      </c>
      <c r="I33" s="185">
        <v>-142677</v>
      </c>
      <c r="J33" s="185">
        <v>-130098</v>
      </c>
      <c r="K33" s="185">
        <v>-115386</v>
      </c>
      <c r="L33" s="185">
        <v>-84368</v>
      </c>
      <c r="M33" s="185">
        <v>-110482</v>
      </c>
      <c r="N33" s="185">
        <v>-120259</v>
      </c>
      <c r="O33" s="185">
        <v>-115158</v>
      </c>
      <c r="P33" s="185">
        <v>-107829</v>
      </c>
      <c r="Q33" s="185">
        <v>-121258</v>
      </c>
      <c r="R33" s="185">
        <v>-119705</v>
      </c>
      <c r="S33" s="185">
        <v>-119453</v>
      </c>
      <c r="T33" s="185">
        <v>-117261</v>
      </c>
      <c r="U33" s="189">
        <v>-101718</v>
      </c>
    </row>
    <row r="34" spans="1:21" ht="13.9" customHeight="1">
      <c r="A34" s="184" t="s">
        <v>291</v>
      </c>
      <c r="B34" s="185">
        <v>1743797</v>
      </c>
      <c r="C34" s="185">
        <v>1854516</v>
      </c>
      <c r="D34" s="185">
        <v>2059084</v>
      </c>
      <c r="E34" s="185">
        <v>2061272</v>
      </c>
      <c r="F34" s="185">
        <v>2328513</v>
      </c>
      <c r="G34" s="185">
        <v>2068418</v>
      </c>
      <c r="H34" s="185">
        <v>2030282</v>
      </c>
      <c r="I34" s="185">
        <v>1864886</v>
      </c>
      <c r="J34" s="185">
        <v>1686161</v>
      </c>
      <c r="K34" s="185">
        <v>1853966</v>
      </c>
      <c r="L34" s="185">
        <v>1707552</v>
      </c>
      <c r="M34" s="185">
        <v>1815281</v>
      </c>
      <c r="N34" s="185">
        <v>1866578</v>
      </c>
      <c r="O34" s="185">
        <v>1979310</v>
      </c>
      <c r="P34" s="185">
        <v>1896316</v>
      </c>
      <c r="Q34" s="185">
        <v>1876563</v>
      </c>
      <c r="R34" s="185">
        <v>1892924</v>
      </c>
      <c r="S34" s="185">
        <v>1876575</v>
      </c>
      <c r="T34" s="185">
        <v>1812188</v>
      </c>
      <c r="U34" s="189">
        <v>1813649</v>
      </c>
    </row>
    <row r="35" spans="1:21" ht="13.9" customHeight="1">
      <c r="A35" s="192" t="s">
        <v>292</v>
      </c>
      <c r="B35" s="185">
        <v>88822</v>
      </c>
      <c r="C35" s="185">
        <v>80452</v>
      </c>
      <c r="D35" s="185">
        <v>74980</v>
      </c>
      <c r="E35" s="185">
        <v>79899</v>
      </c>
      <c r="F35" s="185">
        <v>82385</v>
      </c>
      <c r="G35" s="185">
        <v>71376</v>
      </c>
      <c r="H35" s="185">
        <v>80711</v>
      </c>
      <c r="I35" s="185">
        <v>67437</v>
      </c>
      <c r="J35" s="185">
        <v>57562</v>
      </c>
      <c r="K35" s="185">
        <v>49377</v>
      </c>
      <c r="L35" s="185">
        <v>44363</v>
      </c>
      <c r="M35" s="185">
        <v>38971</v>
      </c>
      <c r="N35" s="185">
        <v>24134</v>
      </c>
      <c r="O35" s="185">
        <v>31988</v>
      </c>
      <c r="P35" s="185">
        <v>19988</v>
      </c>
      <c r="Q35" s="185">
        <v>26518</v>
      </c>
      <c r="R35" s="185">
        <v>16869</v>
      </c>
      <c r="S35" s="185">
        <v>20548</v>
      </c>
      <c r="T35" s="185">
        <v>16506</v>
      </c>
      <c r="U35" s="189">
        <v>6442</v>
      </c>
    </row>
    <row r="36" spans="1:21" ht="13.9" customHeight="1">
      <c r="A36" s="192" t="s">
        <v>293</v>
      </c>
      <c r="B36" s="185">
        <v>1145229</v>
      </c>
      <c r="C36" s="185">
        <v>1180089</v>
      </c>
      <c r="D36" s="185">
        <v>1265528</v>
      </c>
      <c r="E36" s="185">
        <v>1115246</v>
      </c>
      <c r="F36" s="185">
        <v>1346962</v>
      </c>
      <c r="G36" s="185">
        <v>1176505</v>
      </c>
      <c r="H36" s="185">
        <v>1160339</v>
      </c>
      <c r="I36" s="185">
        <v>977665</v>
      </c>
      <c r="J36" s="185">
        <v>765279</v>
      </c>
      <c r="K36" s="185">
        <v>905847</v>
      </c>
      <c r="L36" s="185">
        <v>737581</v>
      </c>
      <c r="M36" s="185">
        <v>831229</v>
      </c>
      <c r="N36" s="185">
        <v>802844</v>
      </c>
      <c r="O36" s="185">
        <v>887523</v>
      </c>
      <c r="P36" s="185">
        <v>785470</v>
      </c>
      <c r="Q36" s="185">
        <v>732770</v>
      </c>
      <c r="R36" s="185">
        <v>742063</v>
      </c>
      <c r="S36" s="185">
        <v>692153</v>
      </c>
      <c r="T36" s="185">
        <v>595572</v>
      </c>
      <c r="U36" s="189">
        <v>564478</v>
      </c>
    </row>
    <row r="37" spans="1:21" ht="13.9" customHeight="1">
      <c r="A37" s="192" t="s">
        <v>294</v>
      </c>
      <c r="B37" s="185">
        <v>509746</v>
      </c>
      <c r="C37" s="185">
        <v>593975</v>
      </c>
      <c r="D37" s="185">
        <v>718576</v>
      </c>
      <c r="E37" s="185">
        <v>866127</v>
      </c>
      <c r="F37" s="185">
        <v>899166</v>
      </c>
      <c r="G37" s="185">
        <v>820537</v>
      </c>
      <c r="H37" s="185">
        <v>789232</v>
      </c>
      <c r="I37" s="185">
        <v>819784</v>
      </c>
      <c r="J37" s="185">
        <v>863320</v>
      </c>
      <c r="K37" s="185">
        <v>898742</v>
      </c>
      <c r="L37" s="185">
        <v>925608</v>
      </c>
      <c r="M37" s="185">
        <v>945081</v>
      </c>
      <c r="N37" s="185">
        <v>1039600</v>
      </c>
      <c r="O37" s="185">
        <v>1059799</v>
      </c>
      <c r="P37" s="185">
        <v>1090858</v>
      </c>
      <c r="Q37" s="185">
        <v>1117275</v>
      </c>
      <c r="R37" s="185">
        <v>1133992</v>
      </c>
      <c r="S37" s="185">
        <v>1163874</v>
      </c>
      <c r="T37" s="185">
        <v>1200110</v>
      </c>
      <c r="U37" s="189">
        <v>1242729</v>
      </c>
    </row>
    <row r="38" spans="1:21" ht="13.9" customHeight="1">
      <c r="A38" s="193" t="s">
        <v>323</v>
      </c>
      <c r="B38" s="194">
        <v>14937434</v>
      </c>
      <c r="C38" s="194">
        <v>15953536</v>
      </c>
      <c r="D38" s="194">
        <v>15998273</v>
      </c>
      <c r="E38" s="194">
        <v>16083274</v>
      </c>
      <c r="F38" s="194">
        <v>16014661</v>
      </c>
      <c r="G38" s="194">
        <v>16727820</v>
      </c>
      <c r="H38" s="194">
        <v>17876685</v>
      </c>
      <c r="I38" s="194">
        <v>17702665</v>
      </c>
      <c r="J38" s="194">
        <v>16709897</v>
      </c>
      <c r="K38" s="194">
        <v>16046023</v>
      </c>
      <c r="L38" s="194">
        <v>16259267</v>
      </c>
      <c r="M38" s="194">
        <v>15568543</v>
      </c>
      <c r="N38" s="194">
        <v>15356082</v>
      </c>
      <c r="O38" s="194">
        <v>15065121</v>
      </c>
      <c r="P38" s="194">
        <v>15180510</v>
      </c>
      <c r="Q38" s="194">
        <v>15409689</v>
      </c>
      <c r="R38" s="194">
        <v>15948042</v>
      </c>
      <c r="S38" s="194">
        <v>15946908</v>
      </c>
      <c r="T38" s="194">
        <v>15251557</v>
      </c>
      <c r="U38" s="195">
        <v>14405841</v>
      </c>
    </row>
    <row r="39" spans="1:21" ht="13.9" customHeight="1">
      <c r="A39" s="192" t="s">
        <v>324</v>
      </c>
      <c r="B39" s="185">
        <v>1427585</v>
      </c>
      <c r="C39" s="185">
        <v>1502951</v>
      </c>
      <c r="D39" s="185">
        <v>1525205</v>
      </c>
      <c r="E39" s="185">
        <v>1547511</v>
      </c>
      <c r="F39" s="185">
        <v>1513670</v>
      </c>
      <c r="G39" s="185">
        <v>1520717</v>
      </c>
      <c r="H39" s="185">
        <v>1657121</v>
      </c>
      <c r="I39" s="185">
        <v>1652391</v>
      </c>
      <c r="J39" s="185">
        <v>1682055</v>
      </c>
      <c r="K39" s="185">
        <v>1668296</v>
      </c>
      <c r="L39" s="185">
        <v>1662775</v>
      </c>
      <c r="M39" s="185">
        <v>1626499</v>
      </c>
      <c r="N39" s="185">
        <v>1603919</v>
      </c>
      <c r="O39" s="185">
        <v>1511284</v>
      </c>
      <c r="P39" s="185">
        <v>1520359</v>
      </c>
      <c r="Q39" s="185">
        <v>1606975</v>
      </c>
      <c r="R39" s="185">
        <v>1605356</v>
      </c>
      <c r="S39" s="185">
        <v>1580578</v>
      </c>
      <c r="T39" s="185">
        <v>1564964</v>
      </c>
      <c r="U39" s="189">
        <v>1407145</v>
      </c>
    </row>
    <row r="40" spans="1:21" ht="13.9" customHeight="1">
      <c r="A40" s="193" t="s">
        <v>325</v>
      </c>
      <c r="B40" s="194">
        <v>16365019</v>
      </c>
      <c r="C40" s="194">
        <v>17456487</v>
      </c>
      <c r="D40" s="194">
        <v>17523478</v>
      </c>
      <c r="E40" s="194">
        <v>17630785</v>
      </c>
      <c r="F40" s="194">
        <v>17528331</v>
      </c>
      <c r="G40" s="194">
        <v>18248537</v>
      </c>
      <c r="H40" s="194">
        <v>19533806</v>
      </c>
      <c r="I40" s="194">
        <v>19355056</v>
      </c>
      <c r="J40" s="194">
        <v>18391952</v>
      </c>
      <c r="K40" s="194">
        <v>17714319</v>
      </c>
      <c r="L40" s="194">
        <v>17922042</v>
      </c>
      <c r="M40" s="194">
        <v>17195042</v>
      </c>
      <c r="N40" s="194">
        <v>16960001</v>
      </c>
      <c r="O40" s="194">
        <v>16576405</v>
      </c>
      <c r="P40" s="194">
        <v>16700869</v>
      </c>
      <c r="Q40" s="194">
        <v>17016664</v>
      </c>
      <c r="R40" s="194">
        <v>17553398</v>
      </c>
      <c r="S40" s="194">
        <v>17527486</v>
      </c>
      <c r="T40" s="194">
        <v>16816521</v>
      </c>
      <c r="U40" s="195">
        <v>15812986</v>
      </c>
    </row>
    <row r="41" spans="1:21" ht="13.9" customHeight="1">
      <c r="A41" s="192" t="s">
        <v>326</v>
      </c>
      <c r="B41" s="185">
        <v>-201687</v>
      </c>
      <c r="C41" s="185">
        <v>-209218</v>
      </c>
      <c r="D41" s="185">
        <v>505</v>
      </c>
      <c r="E41" s="185">
        <v>299946</v>
      </c>
      <c r="F41" s="185">
        <v>990286</v>
      </c>
      <c r="G41" s="185">
        <v>928006</v>
      </c>
      <c r="H41" s="185">
        <v>761260</v>
      </c>
      <c r="I41" s="185">
        <v>822219</v>
      </c>
      <c r="J41" s="185">
        <v>1097537</v>
      </c>
      <c r="K41" s="185">
        <v>1669221</v>
      </c>
      <c r="L41" s="185">
        <v>1771039</v>
      </c>
      <c r="M41" s="185">
        <v>1925224</v>
      </c>
      <c r="N41" s="185">
        <v>2263359</v>
      </c>
      <c r="O41" s="185">
        <v>2398308</v>
      </c>
      <c r="P41" s="185">
        <v>2376653</v>
      </c>
      <c r="Q41" s="185">
        <v>2206407</v>
      </c>
      <c r="R41" s="185">
        <v>1975319</v>
      </c>
      <c r="S41" s="185">
        <v>1916780</v>
      </c>
      <c r="T41" s="185">
        <v>1816137</v>
      </c>
      <c r="U41" s="189">
        <v>2253103</v>
      </c>
    </row>
    <row r="42" spans="1:21" s="191" customFormat="1" ht="13.9" customHeight="1">
      <c r="A42" s="192" t="s">
        <v>327</v>
      </c>
      <c r="B42" s="185">
        <v>-793792</v>
      </c>
      <c r="C42" s="185">
        <v>-778571</v>
      </c>
      <c r="D42" s="185">
        <v>-656167</v>
      </c>
      <c r="E42" s="185">
        <v>-535471</v>
      </c>
      <c r="F42" s="185">
        <v>-531354</v>
      </c>
      <c r="G42" s="185">
        <v>-520562</v>
      </c>
      <c r="H42" s="185">
        <v>-681034</v>
      </c>
      <c r="I42" s="185">
        <v>-529551</v>
      </c>
      <c r="J42" s="185">
        <v>-433356</v>
      </c>
      <c r="K42" s="185">
        <v>-407878</v>
      </c>
      <c r="L42" s="185">
        <v>-366975</v>
      </c>
      <c r="M42" s="185">
        <v>-332019</v>
      </c>
      <c r="N42" s="185">
        <v>-306711</v>
      </c>
      <c r="O42" s="196">
        <v>-323039</v>
      </c>
      <c r="P42" s="196">
        <v>-432583</v>
      </c>
      <c r="Q42" s="196">
        <v>-613324</v>
      </c>
      <c r="R42" s="196">
        <v>-604485</v>
      </c>
      <c r="S42" s="196">
        <v>-600341</v>
      </c>
      <c r="T42" s="196">
        <v>-412381</v>
      </c>
      <c r="U42" s="197">
        <v>-300101</v>
      </c>
    </row>
    <row r="43" spans="1:21" s="191" customFormat="1" ht="13.9" customHeight="1">
      <c r="A43" s="192" t="s">
        <v>300</v>
      </c>
      <c r="B43" s="185">
        <v>2344297</v>
      </c>
      <c r="C43" s="185">
        <v>2397483</v>
      </c>
      <c r="D43" s="185">
        <v>2399017</v>
      </c>
      <c r="E43" s="185">
        <v>2465934</v>
      </c>
      <c r="F43" s="185">
        <v>2594299</v>
      </c>
      <c r="G43" s="185">
        <v>2712379</v>
      </c>
      <c r="H43" s="185">
        <v>2652377</v>
      </c>
      <c r="I43" s="185">
        <v>2596565</v>
      </c>
      <c r="J43" s="185">
        <v>2556386</v>
      </c>
      <c r="K43" s="185">
        <v>2848036</v>
      </c>
      <c r="L43" s="185">
        <v>3049350</v>
      </c>
      <c r="M43" s="185">
        <v>3036379</v>
      </c>
      <c r="N43" s="185">
        <v>3011807</v>
      </c>
      <c r="O43" s="196">
        <v>2936203</v>
      </c>
      <c r="P43" s="196">
        <v>2955086</v>
      </c>
      <c r="Q43" s="196">
        <v>3194480</v>
      </c>
      <c r="R43" s="196">
        <v>2759679</v>
      </c>
      <c r="S43" s="196">
        <v>2775103</v>
      </c>
      <c r="T43" s="196">
        <v>2523427</v>
      </c>
      <c r="U43" s="197">
        <v>2702562</v>
      </c>
    </row>
    <row r="44" spans="1:21" s="191" customFormat="1" ht="13.9" customHeight="1">
      <c r="A44" s="192" t="s">
        <v>301</v>
      </c>
      <c r="B44" s="185">
        <v>-1993127</v>
      </c>
      <c r="C44" s="185">
        <v>-2077040</v>
      </c>
      <c r="D44" s="185">
        <v>-2010639</v>
      </c>
      <c r="E44" s="185">
        <v>-1911107</v>
      </c>
      <c r="F44" s="185">
        <v>-1365155</v>
      </c>
      <c r="G44" s="185">
        <v>-1584906</v>
      </c>
      <c r="H44" s="185">
        <v>-1530989</v>
      </c>
      <c r="I44" s="185">
        <v>-1547590</v>
      </c>
      <c r="J44" s="185">
        <v>-1313188</v>
      </c>
      <c r="K44" s="185">
        <v>-1058289</v>
      </c>
      <c r="L44" s="185">
        <v>-1147036</v>
      </c>
      <c r="M44" s="185">
        <v>-1023496</v>
      </c>
      <c r="N44" s="185">
        <v>-690113</v>
      </c>
      <c r="O44" s="196">
        <v>-482580</v>
      </c>
      <c r="P44" s="196">
        <v>-411433</v>
      </c>
      <c r="Q44" s="196">
        <v>-628766</v>
      </c>
      <c r="R44" s="196">
        <v>-461862</v>
      </c>
      <c r="S44" s="196">
        <v>-524116</v>
      </c>
      <c r="T44" s="196">
        <v>-551566</v>
      </c>
      <c r="U44" s="197">
        <v>-376696</v>
      </c>
    </row>
    <row r="45" spans="1:21" s="191" customFormat="1" ht="13.9" customHeight="1">
      <c r="A45" s="184" t="s">
        <v>302</v>
      </c>
      <c r="B45" s="185">
        <v>240935</v>
      </c>
      <c r="C45" s="185">
        <v>248910</v>
      </c>
      <c r="D45" s="185">
        <v>268294</v>
      </c>
      <c r="E45" s="185">
        <v>280590</v>
      </c>
      <c r="F45" s="185">
        <v>292496</v>
      </c>
      <c r="G45" s="185">
        <v>321095</v>
      </c>
      <c r="H45" s="185">
        <v>320906</v>
      </c>
      <c r="I45" s="185">
        <v>302795</v>
      </c>
      <c r="J45" s="185">
        <v>287695</v>
      </c>
      <c r="K45" s="188">
        <v>287352</v>
      </c>
      <c r="L45" s="185">
        <v>235700</v>
      </c>
      <c r="M45" s="185">
        <v>244360</v>
      </c>
      <c r="N45" s="185">
        <v>248376</v>
      </c>
      <c r="O45" s="196">
        <v>267724</v>
      </c>
      <c r="P45" s="196">
        <v>265583</v>
      </c>
      <c r="Q45" s="196">
        <v>254017</v>
      </c>
      <c r="R45" s="196">
        <v>281987</v>
      </c>
      <c r="S45" s="196">
        <v>266134</v>
      </c>
      <c r="T45" s="196">
        <v>256657</v>
      </c>
      <c r="U45" s="197">
        <v>227338</v>
      </c>
    </row>
    <row r="46" spans="1:21" ht="13.9" customHeight="1">
      <c r="A46" s="198" t="s">
        <v>328</v>
      </c>
      <c r="B46" s="60">
        <v>16163332</v>
      </c>
      <c r="C46" s="60">
        <v>17247269</v>
      </c>
      <c r="D46" s="60">
        <v>17523983</v>
      </c>
      <c r="E46" s="60">
        <v>17930731</v>
      </c>
      <c r="F46" s="60">
        <v>18518617</v>
      </c>
      <c r="G46" s="60">
        <v>19176543</v>
      </c>
      <c r="H46" s="60">
        <v>20295066</v>
      </c>
      <c r="I46" s="60">
        <v>20177275</v>
      </c>
      <c r="J46" s="60">
        <v>19489489</v>
      </c>
      <c r="K46" s="60">
        <v>19383540</v>
      </c>
      <c r="L46" s="60">
        <v>19693081</v>
      </c>
      <c r="M46" s="60">
        <v>19120266</v>
      </c>
      <c r="N46" s="60">
        <v>19223360</v>
      </c>
      <c r="O46" s="185">
        <v>18974713</v>
      </c>
      <c r="P46" s="185">
        <v>19077522</v>
      </c>
      <c r="Q46" s="185">
        <v>19223071</v>
      </c>
      <c r="R46" s="185">
        <v>19528717</v>
      </c>
      <c r="S46" s="185">
        <v>19444266</v>
      </c>
      <c r="T46" s="185">
        <v>18632658</v>
      </c>
      <c r="U46" s="189">
        <v>18066089</v>
      </c>
    </row>
    <row r="47" spans="1:21" ht="13.9" customHeight="1">
      <c r="A47" s="199" t="s">
        <v>327</v>
      </c>
      <c r="B47" s="60">
        <v>924911</v>
      </c>
      <c r="C47" s="60">
        <v>781349</v>
      </c>
      <c r="D47" s="60">
        <v>819123</v>
      </c>
      <c r="E47" s="60">
        <v>1054229</v>
      </c>
      <c r="F47" s="60">
        <v>1002258</v>
      </c>
      <c r="G47" s="60">
        <v>1595184</v>
      </c>
      <c r="H47" s="60">
        <v>2004271</v>
      </c>
      <c r="I47" s="60">
        <v>1902667</v>
      </c>
      <c r="J47" s="60">
        <v>1908695</v>
      </c>
      <c r="K47" s="60">
        <v>1661896</v>
      </c>
      <c r="L47" s="60">
        <v>1780094</v>
      </c>
      <c r="M47" s="60">
        <v>1497390</v>
      </c>
      <c r="N47" s="60">
        <v>1378027</v>
      </c>
      <c r="O47" s="185">
        <v>1081684</v>
      </c>
      <c r="P47" s="185">
        <v>1390511</v>
      </c>
      <c r="Q47" s="185">
        <v>1300251</v>
      </c>
      <c r="R47" s="185">
        <v>1470039</v>
      </c>
      <c r="S47" s="185">
        <v>1370006</v>
      </c>
      <c r="T47" s="185">
        <v>1152340</v>
      </c>
      <c r="U47" s="189">
        <v>698337</v>
      </c>
    </row>
    <row r="48" spans="1:21" ht="13.9" customHeight="1">
      <c r="A48" s="199" t="s">
        <v>300</v>
      </c>
      <c r="B48" s="60">
        <v>3607191</v>
      </c>
      <c r="C48" s="60">
        <v>3750567</v>
      </c>
      <c r="D48" s="60">
        <v>3754556</v>
      </c>
      <c r="E48" s="60">
        <v>3839038</v>
      </c>
      <c r="F48" s="60">
        <v>3867453</v>
      </c>
      <c r="G48" s="60">
        <v>4020598</v>
      </c>
      <c r="H48" s="60">
        <v>4054061</v>
      </c>
      <c r="I48" s="60">
        <v>3938507</v>
      </c>
      <c r="J48" s="60">
        <v>3907777</v>
      </c>
      <c r="K48" s="60">
        <v>4167789</v>
      </c>
      <c r="L48" s="60">
        <v>4372826</v>
      </c>
      <c r="M48" s="60">
        <v>4332978</v>
      </c>
      <c r="N48" s="60">
        <v>4285647</v>
      </c>
      <c r="O48" s="185">
        <v>4137305</v>
      </c>
      <c r="P48" s="185">
        <v>4217572</v>
      </c>
      <c r="Q48" s="185">
        <v>4617119</v>
      </c>
      <c r="R48" s="185">
        <v>4203347</v>
      </c>
      <c r="S48" s="185">
        <v>4178676</v>
      </c>
      <c r="T48" s="185">
        <v>3868624</v>
      </c>
      <c r="U48" s="189">
        <v>3896210</v>
      </c>
    </row>
    <row r="49" spans="1:21" ht="13.9" customHeight="1">
      <c r="A49" s="199" t="s">
        <v>301</v>
      </c>
      <c r="B49" s="60">
        <v>11356736</v>
      </c>
      <c r="C49" s="60">
        <v>12436951</v>
      </c>
      <c r="D49" s="60">
        <v>12661945</v>
      </c>
      <c r="E49" s="60">
        <v>12738630</v>
      </c>
      <c r="F49" s="60">
        <v>13339051</v>
      </c>
      <c r="G49" s="60">
        <v>13220238</v>
      </c>
      <c r="H49" s="60">
        <v>13899487</v>
      </c>
      <c r="I49" s="60">
        <v>14016233</v>
      </c>
      <c r="J49" s="60">
        <v>13374626</v>
      </c>
      <c r="K49" s="60">
        <v>13259049</v>
      </c>
      <c r="L49" s="60">
        <v>13297993</v>
      </c>
      <c r="M49" s="60">
        <v>13042973</v>
      </c>
      <c r="N49" s="60">
        <v>13307888</v>
      </c>
      <c r="O49" s="185">
        <v>13484888</v>
      </c>
      <c r="P49" s="185">
        <v>13197964</v>
      </c>
      <c r="Q49" s="185">
        <v>13044136</v>
      </c>
      <c r="R49" s="185">
        <v>13561488</v>
      </c>
      <c r="S49" s="185">
        <v>13612847</v>
      </c>
      <c r="T49" s="185">
        <v>13339039</v>
      </c>
      <c r="U49" s="189">
        <v>13229290</v>
      </c>
    </row>
    <row r="50" spans="1:21" ht="13.9" customHeight="1">
      <c r="A50" s="199" t="s">
        <v>302</v>
      </c>
      <c r="B50" s="60">
        <v>274494</v>
      </c>
      <c r="C50" s="60">
        <v>278402</v>
      </c>
      <c r="D50" s="60">
        <v>288359</v>
      </c>
      <c r="E50" s="60">
        <v>298834</v>
      </c>
      <c r="F50" s="60">
        <v>309855</v>
      </c>
      <c r="G50" s="60">
        <v>340523</v>
      </c>
      <c r="H50" s="60">
        <v>337247</v>
      </c>
      <c r="I50" s="60">
        <v>319868</v>
      </c>
      <c r="J50" s="60">
        <v>298391</v>
      </c>
      <c r="K50" s="60">
        <v>294806</v>
      </c>
      <c r="L50" s="60">
        <v>242168</v>
      </c>
      <c r="M50" s="60">
        <v>246925</v>
      </c>
      <c r="N50" s="60">
        <v>251798</v>
      </c>
      <c r="O50" s="185">
        <v>270836</v>
      </c>
      <c r="P50" s="185">
        <v>271475</v>
      </c>
      <c r="Q50" s="185">
        <v>261565</v>
      </c>
      <c r="R50" s="185">
        <v>293843</v>
      </c>
      <c r="S50" s="185">
        <v>282737</v>
      </c>
      <c r="T50" s="185">
        <v>272655</v>
      </c>
      <c r="U50" s="189">
        <v>242252</v>
      </c>
    </row>
    <row r="51" spans="1:21" ht="13.9" customHeight="1">
      <c r="A51" s="200" t="s">
        <v>304</v>
      </c>
      <c r="B51" s="67">
        <v>1887137</v>
      </c>
      <c r="C51" s="67">
        <v>1569598</v>
      </c>
      <c r="D51" s="67">
        <v>1293925</v>
      </c>
      <c r="E51" s="67">
        <v>954589</v>
      </c>
      <c r="F51" s="67">
        <v>758021</v>
      </c>
      <c r="G51" s="67">
        <v>863931</v>
      </c>
      <c r="H51" s="67">
        <v>967568</v>
      </c>
      <c r="I51" s="67">
        <v>835866</v>
      </c>
      <c r="J51" s="67">
        <v>527844</v>
      </c>
      <c r="K51" s="67">
        <v>708670</v>
      </c>
      <c r="L51" s="67">
        <v>667277</v>
      </c>
      <c r="M51" s="67">
        <v>746349</v>
      </c>
      <c r="N51" s="67">
        <v>484304</v>
      </c>
      <c r="O51" s="186">
        <v>443997</v>
      </c>
      <c r="P51" s="186">
        <v>1185149</v>
      </c>
      <c r="Q51" s="186">
        <v>1418593</v>
      </c>
      <c r="R51" s="186">
        <v>1517568</v>
      </c>
      <c r="S51" s="186">
        <v>1671595</v>
      </c>
      <c r="T51" s="186">
        <v>557823</v>
      </c>
      <c r="U51" s="187">
        <v>688778</v>
      </c>
    </row>
    <row r="52" spans="1:21" ht="13.9" customHeight="1">
      <c r="A52" s="201" t="s">
        <v>305</v>
      </c>
      <c r="B52" s="67">
        <v>19022393</v>
      </c>
      <c r="C52" s="67">
        <v>20366950</v>
      </c>
      <c r="D52" s="67">
        <v>20630065</v>
      </c>
      <c r="E52" s="67">
        <v>20909984</v>
      </c>
      <c r="F52" s="67">
        <v>20840862</v>
      </c>
      <c r="G52" s="67">
        <v>21861609</v>
      </c>
      <c r="H52" s="67">
        <v>23385068</v>
      </c>
      <c r="I52" s="67">
        <v>23162770</v>
      </c>
      <c r="J52" s="67">
        <v>22191853</v>
      </c>
      <c r="K52" s="67">
        <v>21438436</v>
      </c>
      <c r="L52" s="67">
        <v>21666318</v>
      </c>
      <c r="M52" s="67">
        <v>20883885</v>
      </c>
      <c r="N52" s="67">
        <v>20694598</v>
      </c>
      <c r="O52" s="186">
        <v>20343893</v>
      </c>
      <c r="P52" s="186">
        <v>20582999</v>
      </c>
      <c r="Q52" s="186">
        <v>20845423</v>
      </c>
      <c r="R52" s="186">
        <v>21460655</v>
      </c>
      <c r="S52" s="186">
        <v>21430046</v>
      </c>
      <c r="T52" s="186">
        <v>20910631</v>
      </c>
      <c r="U52" s="187">
        <v>19697151</v>
      </c>
    </row>
    <row r="53" spans="1:21" ht="13.9" customHeight="1">
      <c r="A53" s="202" t="s">
        <v>329</v>
      </c>
      <c r="B53" s="203">
        <v>2763.612110178648</v>
      </c>
      <c r="C53" s="203">
        <v>2940.4686160263705</v>
      </c>
      <c r="D53" s="203">
        <v>2939.0437156462185</v>
      </c>
      <c r="E53" s="203">
        <v>2947.4516605454132</v>
      </c>
      <c r="F53" s="203">
        <v>2928.0685491538316</v>
      </c>
      <c r="G53" s="203">
        <v>3096.6680655631362</v>
      </c>
      <c r="H53" s="203">
        <v>3297.4715987642148</v>
      </c>
      <c r="I53" s="203">
        <v>3245.2818047943379</v>
      </c>
      <c r="J53" s="203">
        <v>3041.6460521520826</v>
      </c>
      <c r="K53" s="203">
        <v>2902.7770089391511</v>
      </c>
      <c r="L53" s="203">
        <v>2929.2946999715705</v>
      </c>
      <c r="M53" s="203">
        <v>2794.1039069607336</v>
      </c>
      <c r="N53" s="203">
        <v>2751.8563193168493</v>
      </c>
      <c r="O53" s="194">
        <v>2695.6473116032325</v>
      </c>
      <c r="P53" s="194">
        <v>2714.780086058141</v>
      </c>
      <c r="Q53" s="194">
        <v>2756.356427511103</v>
      </c>
      <c r="R53" s="194">
        <v>2852.7188496282333</v>
      </c>
      <c r="S53" s="194">
        <v>2853.4010457103277</v>
      </c>
      <c r="T53" s="194">
        <v>2730.3019871167967</v>
      </c>
      <c r="U53" s="195">
        <v>2580.4733786106381</v>
      </c>
    </row>
    <row r="54" spans="1:21" ht="13.9" customHeight="1" thickBot="1">
      <c r="A54" s="204" t="s">
        <v>330</v>
      </c>
      <c r="B54" s="70">
        <v>5405040</v>
      </c>
      <c r="C54" s="70">
        <v>5425508</v>
      </c>
      <c r="D54" s="70">
        <v>5443360</v>
      </c>
      <c r="E54" s="70">
        <v>5456671</v>
      </c>
      <c r="F54" s="70">
        <v>5469360</v>
      </c>
      <c r="G54" s="70">
        <v>5401877</v>
      </c>
      <c r="H54" s="70">
        <v>5421331</v>
      </c>
      <c r="I54" s="70">
        <v>5454893</v>
      </c>
      <c r="J54" s="70">
        <v>5493702</v>
      </c>
      <c r="K54" s="70">
        <v>5527818</v>
      </c>
      <c r="L54" s="70">
        <v>5550574</v>
      </c>
      <c r="M54" s="70">
        <v>5571927</v>
      </c>
      <c r="N54" s="70">
        <v>5580263</v>
      </c>
      <c r="O54" s="205">
        <v>5588684</v>
      </c>
      <c r="P54" s="205">
        <v>5591801</v>
      </c>
      <c r="Q54" s="205">
        <v>5590601</v>
      </c>
      <c r="R54" s="205">
        <v>5590471</v>
      </c>
      <c r="S54" s="205">
        <v>5588737</v>
      </c>
      <c r="T54" s="205">
        <v>5586033</v>
      </c>
      <c r="U54" s="206">
        <v>5582635</v>
      </c>
    </row>
    <row r="55" spans="1:21" ht="13.9" customHeight="1">
      <c r="A55" s="161" t="s">
        <v>331</v>
      </c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8"/>
      <c r="P55" s="208"/>
      <c r="Q55" s="208"/>
      <c r="R55" s="208"/>
      <c r="S55" s="208"/>
      <c r="T55" s="208"/>
      <c r="U55" s="208"/>
    </row>
  </sheetData>
  <phoneticPr fontId="2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Z54"/>
  <sheetViews>
    <sheetView topLeftCell="A25" workbookViewId="0">
      <selection activeCell="F21" sqref="F21"/>
    </sheetView>
  </sheetViews>
  <sheetFormatPr defaultColWidth="11.75" defaultRowHeight="12"/>
  <cols>
    <col min="1" max="1" width="3.5" style="2" customWidth="1"/>
    <col min="2" max="2" width="30.625" style="2" customWidth="1"/>
    <col min="3" max="8" width="10.75" style="2" customWidth="1"/>
    <col min="9" max="9" width="12.375" style="2" customWidth="1"/>
    <col min="10" max="10" width="10.75" style="2" customWidth="1"/>
    <col min="11" max="11" width="10.875" style="2" customWidth="1"/>
    <col min="12" max="12" width="11.25" style="5" customWidth="1"/>
    <col min="13" max="17" width="11" style="5" customWidth="1"/>
    <col min="18" max="22" width="11.125" style="5" customWidth="1"/>
    <col min="23" max="16384" width="11.75" style="2"/>
  </cols>
  <sheetData>
    <row r="1" spans="1:26" ht="21.95" customHeight="1">
      <c r="B1" s="3" t="s">
        <v>155</v>
      </c>
      <c r="M1" s="6"/>
      <c r="N1" s="6"/>
    </row>
    <row r="2" spans="1:26" ht="11.45" customHeight="1">
      <c r="B2" s="7"/>
      <c r="M2" s="6"/>
      <c r="N2" s="6"/>
    </row>
    <row r="3" spans="1:26" ht="18.600000000000001" customHeight="1" thickBot="1">
      <c r="B3" s="7"/>
      <c r="C3" s="10" t="s">
        <v>35</v>
      </c>
      <c r="D3" s="9"/>
      <c r="E3" s="11"/>
      <c r="F3" s="4"/>
      <c r="G3" s="4"/>
      <c r="H3" s="4"/>
      <c r="I3" s="4"/>
      <c r="J3" s="4"/>
      <c r="K3" s="4"/>
      <c r="L3" s="12"/>
      <c r="M3" s="13"/>
      <c r="N3" s="13"/>
      <c r="O3" s="12"/>
      <c r="P3" s="12"/>
      <c r="Q3" s="12"/>
      <c r="S3" s="12"/>
      <c r="T3" s="12"/>
      <c r="U3" s="12"/>
      <c r="V3" s="12" t="s">
        <v>36</v>
      </c>
    </row>
    <row r="4" spans="1:26" ht="12.95" customHeight="1">
      <c r="A4" s="112"/>
      <c r="B4" s="113"/>
      <c r="C4" s="78">
        <v>1990</v>
      </c>
      <c r="D4" s="78">
        <v>1991</v>
      </c>
      <c r="E4" s="78">
        <v>1992</v>
      </c>
      <c r="F4" s="78">
        <v>1993</v>
      </c>
      <c r="G4" s="78">
        <v>1994</v>
      </c>
      <c r="H4" s="78">
        <v>1995</v>
      </c>
      <c r="I4" s="78">
        <v>1996</v>
      </c>
      <c r="J4" s="78">
        <v>1997</v>
      </c>
      <c r="K4" s="79">
        <v>1998</v>
      </c>
      <c r="L4" s="18">
        <v>1999</v>
      </c>
      <c r="M4" s="18">
        <v>2000</v>
      </c>
      <c r="N4" s="18">
        <v>2001</v>
      </c>
      <c r="O4" s="18">
        <v>2002</v>
      </c>
      <c r="P4" s="19">
        <v>2003</v>
      </c>
      <c r="Q4" s="19">
        <v>2004</v>
      </c>
      <c r="R4" s="19">
        <v>2005</v>
      </c>
      <c r="S4" s="20">
        <v>2006</v>
      </c>
      <c r="T4" s="20">
        <v>2007</v>
      </c>
      <c r="U4" s="114">
        <v>2008</v>
      </c>
      <c r="V4" s="115">
        <v>2009</v>
      </c>
    </row>
    <row r="5" spans="1:26" ht="12.95" customHeight="1">
      <c r="A5" s="116"/>
      <c r="B5" s="5" t="s">
        <v>37</v>
      </c>
      <c r="C5" s="81"/>
      <c r="D5" s="80"/>
      <c r="E5" s="82"/>
      <c r="F5" s="117"/>
      <c r="G5" s="117"/>
      <c r="H5" s="117"/>
      <c r="I5" s="117"/>
      <c r="J5" s="118"/>
      <c r="K5" s="119"/>
      <c r="L5" s="33"/>
      <c r="M5" s="33"/>
      <c r="N5" s="33"/>
      <c r="O5" s="33"/>
      <c r="P5" s="33"/>
      <c r="Q5" s="33"/>
      <c r="R5" s="33"/>
      <c r="S5" s="120"/>
      <c r="T5" s="120"/>
      <c r="U5" s="34"/>
      <c r="V5" s="36"/>
    </row>
    <row r="6" spans="1:26" ht="12.95" customHeight="1">
      <c r="A6" s="121"/>
      <c r="B6" s="122"/>
      <c r="C6" s="123" t="s">
        <v>38</v>
      </c>
      <c r="D6" s="85" t="s">
        <v>39</v>
      </c>
      <c r="E6" s="86" t="s">
        <v>40</v>
      </c>
      <c r="F6" s="83" t="s">
        <v>41</v>
      </c>
      <c r="G6" s="83" t="s">
        <v>42</v>
      </c>
      <c r="H6" s="83" t="s">
        <v>43</v>
      </c>
      <c r="I6" s="83" t="s">
        <v>44</v>
      </c>
      <c r="J6" s="83" t="s">
        <v>45</v>
      </c>
      <c r="K6" s="84" t="s">
        <v>46</v>
      </c>
      <c r="L6" s="45" t="s">
        <v>18</v>
      </c>
      <c r="M6" s="45" t="s">
        <v>19</v>
      </c>
      <c r="N6" s="45" t="s">
        <v>156</v>
      </c>
      <c r="O6" s="45" t="s">
        <v>21</v>
      </c>
      <c r="P6" s="45" t="s">
        <v>22</v>
      </c>
      <c r="Q6" s="45" t="s">
        <v>23</v>
      </c>
      <c r="R6" s="45" t="s">
        <v>24</v>
      </c>
      <c r="S6" s="46" t="s">
        <v>25</v>
      </c>
      <c r="T6" s="46" t="s">
        <v>26</v>
      </c>
      <c r="U6" s="46" t="s">
        <v>27</v>
      </c>
      <c r="V6" s="48" t="s">
        <v>28</v>
      </c>
      <c r="W6" s="77"/>
      <c r="X6" s="77"/>
      <c r="Y6" s="77"/>
      <c r="Z6" s="77"/>
    </row>
    <row r="7" spans="1:26" ht="12.95" customHeight="1">
      <c r="A7" s="116"/>
      <c r="B7" s="5" t="s">
        <v>48</v>
      </c>
      <c r="C7" s="54">
        <v>9035271</v>
      </c>
      <c r="D7" s="54">
        <v>9699848</v>
      </c>
      <c r="E7" s="54">
        <v>9989338</v>
      </c>
      <c r="F7" s="54">
        <v>10235915</v>
      </c>
      <c r="G7" s="54">
        <v>10125180</v>
      </c>
      <c r="H7" s="54">
        <v>10194197</v>
      </c>
      <c r="I7" s="54">
        <v>10609309</v>
      </c>
      <c r="J7" s="54">
        <v>10701467</v>
      </c>
      <c r="K7" s="54">
        <v>10659846</v>
      </c>
      <c r="L7" s="54">
        <v>10643817</v>
      </c>
      <c r="M7" s="54">
        <v>10606264</v>
      </c>
      <c r="N7" s="54">
        <v>10701655</v>
      </c>
      <c r="O7" s="54">
        <v>10619260</v>
      </c>
      <c r="P7" s="54">
        <v>10627487</v>
      </c>
      <c r="Q7" s="54">
        <v>10679893</v>
      </c>
      <c r="R7" s="54">
        <v>10656870</v>
      </c>
      <c r="S7" s="54">
        <v>10662807</v>
      </c>
      <c r="T7" s="54">
        <v>10858177</v>
      </c>
      <c r="U7" s="54">
        <v>10816011</v>
      </c>
      <c r="V7" s="55">
        <v>10763220</v>
      </c>
      <c r="W7" s="77"/>
      <c r="X7" s="77"/>
      <c r="Y7" s="77"/>
      <c r="Z7" s="77"/>
    </row>
    <row r="8" spans="1:26" ht="12.95" customHeight="1">
      <c r="A8" s="116"/>
      <c r="B8" s="105" t="s">
        <v>49</v>
      </c>
      <c r="C8" s="53">
        <v>8894633</v>
      </c>
      <c r="D8" s="53">
        <v>9540494</v>
      </c>
      <c r="E8" s="53">
        <v>9812568</v>
      </c>
      <c r="F8" s="53">
        <v>10051068</v>
      </c>
      <c r="G8" s="53">
        <v>9936178</v>
      </c>
      <c r="H8" s="53">
        <v>9992773</v>
      </c>
      <c r="I8" s="53">
        <v>10403545</v>
      </c>
      <c r="J8" s="53">
        <v>10500961</v>
      </c>
      <c r="K8" s="53">
        <v>10433674</v>
      </c>
      <c r="L8" s="53">
        <v>10409988</v>
      </c>
      <c r="M8" s="53">
        <v>10399397</v>
      </c>
      <c r="N8" s="53">
        <v>10480378</v>
      </c>
      <c r="O8" s="53">
        <v>10390223</v>
      </c>
      <c r="P8" s="53">
        <v>10381256</v>
      </c>
      <c r="Q8" s="53">
        <v>10421491</v>
      </c>
      <c r="R8" s="53">
        <v>10381322</v>
      </c>
      <c r="S8" s="53">
        <v>10376393</v>
      </c>
      <c r="T8" s="53">
        <v>10593558</v>
      </c>
      <c r="U8" s="53">
        <v>10539573</v>
      </c>
      <c r="V8" s="59">
        <v>10490288</v>
      </c>
      <c r="W8" s="77"/>
      <c r="X8" s="77"/>
      <c r="Y8" s="77"/>
      <c r="Z8" s="77"/>
    </row>
    <row r="9" spans="1:26" ht="12.95" customHeight="1">
      <c r="A9" s="116"/>
      <c r="B9" s="105" t="s">
        <v>50</v>
      </c>
      <c r="C9" s="53">
        <v>2443751</v>
      </c>
      <c r="D9" s="53">
        <v>2545455</v>
      </c>
      <c r="E9" s="53">
        <v>2557283</v>
      </c>
      <c r="F9" s="53">
        <v>2549126</v>
      </c>
      <c r="G9" s="53">
        <v>2485295</v>
      </c>
      <c r="H9" s="53">
        <v>2472424</v>
      </c>
      <c r="I9" s="53">
        <v>2496070</v>
      </c>
      <c r="J9" s="53">
        <v>2544833</v>
      </c>
      <c r="K9" s="53">
        <v>2556740</v>
      </c>
      <c r="L9" s="53">
        <v>2532957</v>
      </c>
      <c r="M9" s="53">
        <v>2455026</v>
      </c>
      <c r="N9" s="53">
        <v>2403870</v>
      </c>
      <c r="O9" s="53">
        <v>2372817</v>
      </c>
      <c r="P9" s="53">
        <v>2330325</v>
      </c>
      <c r="Q9" s="53">
        <v>2312537</v>
      </c>
      <c r="R9" s="53">
        <v>2252453</v>
      </c>
      <c r="S9" s="53">
        <v>2260604</v>
      </c>
      <c r="T9" s="53">
        <v>2323265</v>
      </c>
      <c r="U9" s="53">
        <v>2359812</v>
      </c>
      <c r="V9" s="59">
        <v>2300729</v>
      </c>
      <c r="W9" s="77"/>
      <c r="X9" s="77"/>
      <c r="Y9" s="77"/>
      <c r="Z9" s="77"/>
    </row>
    <row r="10" spans="1:26" ht="12.95" customHeight="1">
      <c r="A10" s="116"/>
      <c r="B10" s="105" t="s">
        <v>51</v>
      </c>
      <c r="C10" s="53">
        <v>1786422</v>
      </c>
      <c r="D10" s="53">
        <v>1989819</v>
      </c>
      <c r="E10" s="53">
        <v>2190283</v>
      </c>
      <c r="F10" s="53">
        <v>2398610</v>
      </c>
      <c r="G10" s="53">
        <v>2489748</v>
      </c>
      <c r="H10" s="53">
        <v>2413981</v>
      </c>
      <c r="I10" s="53">
        <v>2468185</v>
      </c>
      <c r="J10" s="53">
        <v>2547977</v>
      </c>
      <c r="K10" s="53">
        <v>2594647</v>
      </c>
      <c r="L10" s="53">
        <v>2638215</v>
      </c>
      <c r="M10" s="53">
        <v>2676865</v>
      </c>
      <c r="N10" s="53">
        <v>2692400</v>
      </c>
      <c r="O10" s="53">
        <v>2702099</v>
      </c>
      <c r="P10" s="53">
        <v>2725156</v>
      </c>
      <c r="Q10" s="53">
        <v>2755329</v>
      </c>
      <c r="R10" s="53">
        <v>2810900</v>
      </c>
      <c r="S10" s="53">
        <v>2844888</v>
      </c>
      <c r="T10" s="53">
        <v>2877574</v>
      </c>
      <c r="U10" s="53">
        <v>2919049</v>
      </c>
      <c r="V10" s="59">
        <v>2927655</v>
      </c>
      <c r="W10" s="77"/>
      <c r="X10" s="77"/>
      <c r="Y10" s="77"/>
      <c r="Z10" s="77"/>
    </row>
    <row r="11" spans="1:26" ht="12.95" customHeight="1">
      <c r="A11" s="116"/>
      <c r="B11" s="124" t="s">
        <v>52</v>
      </c>
      <c r="C11" s="53">
        <v>347856</v>
      </c>
      <c r="D11" s="53">
        <v>360122</v>
      </c>
      <c r="E11" s="53">
        <v>371295</v>
      </c>
      <c r="F11" s="53">
        <v>381300</v>
      </c>
      <c r="G11" s="53">
        <v>389276</v>
      </c>
      <c r="H11" s="53">
        <v>389496</v>
      </c>
      <c r="I11" s="53">
        <v>433074</v>
      </c>
      <c r="J11" s="53">
        <v>448581</v>
      </c>
      <c r="K11" s="53">
        <v>458515</v>
      </c>
      <c r="L11" s="53">
        <v>467512</v>
      </c>
      <c r="M11" s="53">
        <v>496008</v>
      </c>
      <c r="N11" s="53">
        <v>475916</v>
      </c>
      <c r="O11" s="53">
        <v>474692</v>
      </c>
      <c r="P11" s="53">
        <v>467282</v>
      </c>
      <c r="Q11" s="53">
        <v>482736</v>
      </c>
      <c r="R11" s="53">
        <v>492324</v>
      </c>
      <c r="S11" s="53">
        <v>501595</v>
      </c>
      <c r="T11" s="53">
        <v>503465</v>
      </c>
      <c r="U11" s="53">
        <v>518617</v>
      </c>
      <c r="V11" s="59">
        <v>495993</v>
      </c>
      <c r="W11" s="77"/>
      <c r="X11" s="77"/>
      <c r="Y11" s="77"/>
      <c r="Z11" s="77"/>
    </row>
    <row r="12" spans="1:26" ht="12.95" customHeight="1">
      <c r="A12" s="116"/>
      <c r="B12" s="124" t="s">
        <v>53</v>
      </c>
      <c r="C12" s="53">
        <v>307561</v>
      </c>
      <c r="D12" s="53">
        <v>354404</v>
      </c>
      <c r="E12" s="53">
        <v>311975</v>
      </c>
      <c r="F12" s="53">
        <v>279013</v>
      </c>
      <c r="G12" s="53">
        <v>256424</v>
      </c>
      <c r="H12" s="53">
        <v>285468</v>
      </c>
      <c r="I12" s="53">
        <v>301502</v>
      </c>
      <c r="J12" s="53">
        <v>271472</v>
      </c>
      <c r="K12" s="53">
        <v>309658</v>
      </c>
      <c r="L12" s="53">
        <v>301143</v>
      </c>
      <c r="M12" s="53">
        <v>306051</v>
      </c>
      <c r="N12" s="53">
        <v>295542</v>
      </c>
      <c r="O12" s="53">
        <v>266906</v>
      </c>
      <c r="P12" s="53">
        <v>273725</v>
      </c>
      <c r="Q12" s="53">
        <v>255327</v>
      </c>
      <c r="R12" s="53">
        <v>247730</v>
      </c>
      <c r="S12" s="53">
        <v>234890</v>
      </c>
      <c r="T12" s="53">
        <v>250904</v>
      </c>
      <c r="U12" s="53">
        <v>252281</v>
      </c>
      <c r="V12" s="59">
        <v>258759</v>
      </c>
      <c r="W12" s="77"/>
      <c r="X12" s="77"/>
      <c r="Y12" s="77"/>
      <c r="Z12" s="77"/>
    </row>
    <row r="13" spans="1:26" ht="12.95" customHeight="1">
      <c r="A13" s="116"/>
      <c r="B13" s="124" t="s">
        <v>54</v>
      </c>
      <c r="C13" s="53">
        <v>616703</v>
      </c>
      <c r="D13" s="53">
        <v>651728</v>
      </c>
      <c r="E13" s="53">
        <v>665711</v>
      </c>
      <c r="F13" s="53">
        <v>632904</v>
      </c>
      <c r="G13" s="53">
        <v>593975</v>
      </c>
      <c r="H13" s="53">
        <v>591651</v>
      </c>
      <c r="I13" s="53">
        <v>575201</v>
      </c>
      <c r="J13" s="53">
        <v>569786</v>
      </c>
      <c r="K13" s="53">
        <v>547331</v>
      </c>
      <c r="L13" s="53">
        <v>518477</v>
      </c>
      <c r="M13" s="53">
        <v>493492</v>
      </c>
      <c r="N13" s="53">
        <v>446659</v>
      </c>
      <c r="O13" s="53">
        <v>418649</v>
      </c>
      <c r="P13" s="53">
        <v>404899</v>
      </c>
      <c r="Q13" s="53">
        <v>384705</v>
      </c>
      <c r="R13" s="53">
        <v>360955</v>
      </c>
      <c r="S13" s="53">
        <v>362776</v>
      </c>
      <c r="T13" s="53">
        <v>348758</v>
      </c>
      <c r="U13" s="53">
        <v>369776</v>
      </c>
      <c r="V13" s="59">
        <v>334855</v>
      </c>
      <c r="W13" s="77"/>
      <c r="X13" s="77"/>
      <c r="Y13" s="77"/>
      <c r="Z13" s="77"/>
    </row>
    <row r="14" spans="1:26" ht="12.95" customHeight="1">
      <c r="A14" s="116"/>
      <c r="B14" s="124" t="s">
        <v>55</v>
      </c>
      <c r="C14" s="53">
        <v>268316</v>
      </c>
      <c r="D14" s="53">
        <v>284992</v>
      </c>
      <c r="E14" s="53">
        <v>307204</v>
      </c>
      <c r="F14" s="53">
        <v>320502</v>
      </c>
      <c r="G14" s="53">
        <v>333644</v>
      </c>
      <c r="H14" s="53">
        <v>343703</v>
      </c>
      <c r="I14" s="53">
        <v>345381</v>
      </c>
      <c r="J14" s="53">
        <v>369921</v>
      </c>
      <c r="K14" s="53">
        <v>387799</v>
      </c>
      <c r="L14" s="53">
        <v>404798</v>
      </c>
      <c r="M14" s="53">
        <v>416572</v>
      </c>
      <c r="N14" s="53">
        <v>456853</v>
      </c>
      <c r="O14" s="53">
        <v>448379</v>
      </c>
      <c r="P14" s="53">
        <v>481998</v>
      </c>
      <c r="Q14" s="53">
        <v>485632</v>
      </c>
      <c r="R14" s="53">
        <v>485498</v>
      </c>
      <c r="S14" s="53">
        <v>468615</v>
      </c>
      <c r="T14" s="53">
        <v>472179</v>
      </c>
      <c r="U14" s="53">
        <v>479807</v>
      </c>
      <c r="V14" s="59">
        <v>503339</v>
      </c>
      <c r="W14" s="77"/>
      <c r="X14" s="77"/>
      <c r="Y14" s="77"/>
      <c r="Z14" s="77"/>
    </row>
    <row r="15" spans="1:26" ht="12.95" customHeight="1">
      <c r="A15" s="116"/>
      <c r="B15" s="124" t="s">
        <v>56</v>
      </c>
      <c r="C15" s="53">
        <v>926606</v>
      </c>
      <c r="D15" s="53">
        <v>1002003</v>
      </c>
      <c r="E15" s="53">
        <v>1015325</v>
      </c>
      <c r="F15" s="53">
        <v>1064828</v>
      </c>
      <c r="G15" s="53">
        <v>1097598</v>
      </c>
      <c r="H15" s="53">
        <v>1177849</v>
      </c>
      <c r="I15" s="53">
        <v>1224568</v>
      </c>
      <c r="J15" s="53">
        <v>1166711</v>
      </c>
      <c r="K15" s="53">
        <v>1111363</v>
      </c>
      <c r="L15" s="53">
        <v>1153053</v>
      </c>
      <c r="M15" s="53">
        <v>1144783</v>
      </c>
      <c r="N15" s="53">
        <v>1149890</v>
      </c>
      <c r="O15" s="53">
        <v>1161682</v>
      </c>
      <c r="P15" s="53">
        <v>1195454</v>
      </c>
      <c r="Q15" s="53">
        <v>1231727</v>
      </c>
      <c r="R15" s="53">
        <v>1235488</v>
      </c>
      <c r="S15" s="53">
        <v>1203480</v>
      </c>
      <c r="T15" s="53">
        <v>1230299</v>
      </c>
      <c r="U15" s="53">
        <v>1179086</v>
      </c>
      <c r="V15" s="59">
        <v>1161851</v>
      </c>
      <c r="W15" s="77"/>
      <c r="X15" s="77"/>
      <c r="Y15" s="77"/>
      <c r="Z15" s="77"/>
    </row>
    <row r="16" spans="1:26" ht="12.95" customHeight="1">
      <c r="A16" s="116"/>
      <c r="B16" s="124" t="s">
        <v>57</v>
      </c>
      <c r="C16" s="53">
        <v>270846</v>
      </c>
      <c r="D16" s="53">
        <v>278077</v>
      </c>
      <c r="E16" s="53">
        <v>288045</v>
      </c>
      <c r="F16" s="53">
        <v>349826</v>
      </c>
      <c r="G16" s="53">
        <v>274949</v>
      </c>
      <c r="H16" s="53">
        <v>327066</v>
      </c>
      <c r="I16" s="53">
        <v>345206</v>
      </c>
      <c r="J16" s="53">
        <v>384334</v>
      </c>
      <c r="K16" s="53">
        <v>329258</v>
      </c>
      <c r="L16" s="53">
        <v>270936</v>
      </c>
      <c r="M16" s="53">
        <v>301799</v>
      </c>
      <c r="N16" s="53">
        <v>255769</v>
      </c>
      <c r="O16" s="53">
        <v>302776</v>
      </c>
      <c r="P16" s="53">
        <v>313622</v>
      </c>
      <c r="Q16" s="53">
        <v>299827</v>
      </c>
      <c r="R16" s="53">
        <v>254971</v>
      </c>
      <c r="S16" s="53">
        <v>270970</v>
      </c>
      <c r="T16" s="53">
        <v>261442</v>
      </c>
      <c r="U16" s="53">
        <v>251666</v>
      </c>
      <c r="V16" s="59">
        <v>253918</v>
      </c>
      <c r="W16" s="77"/>
      <c r="X16" s="77"/>
      <c r="Y16" s="77"/>
      <c r="Z16" s="77"/>
    </row>
    <row r="17" spans="1:26" ht="12.95" customHeight="1">
      <c r="A17" s="116"/>
      <c r="B17" s="124" t="s">
        <v>58</v>
      </c>
      <c r="C17" s="53">
        <v>948670</v>
      </c>
      <c r="D17" s="53">
        <v>1046103</v>
      </c>
      <c r="E17" s="53">
        <v>1100238</v>
      </c>
      <c r="F17" s="53">
        <v>1135833</v>
      </c>
      <c r="G17" s="53">
        <v>1082167</v>
      </c>
      <c r="H17" s="53">
        <v>1074213</v>
      </c>
      <c r="I17" s="53">
        <v>1125173</v>
      </c>
      <c r="J17" s="53">
        <v>1108890</v>
      </c>
      <c r="K17" s="53">
        <v>1109143</v>
      </c>
      <c r="L17" s="53">
        <v>1146769</v>
      </c>
      <c r="M17" s="53">
        <v>1116638</v>
      </c>
      <c r="N17" s="53">
        <v>1137148</v>
      </c>
      <c r="O17" s="53">
        <v>1104825</v>
      </c>
      <c r="P17" s="53">
        <v>1086689</v>
      </c>
      <c r="Q17" s="53">
        <v>1150054</v>
      </c>
      <c r="R17" s="53">
        <v>1090065</v>
      </c>
      <c r="S17" s="53">
        <v>1084260</v>
      </c>
      <c r="T17" s="53">
        <v>1137378</v>
      </c>
      <c r="U17" s="53">
        <v>1188766</v>
      </c>
      <c r="V17" s="59">
        <v>1213298</v>
      </c>
      <c r="W17" s="77"/>
      <c r="X17" s="77"/>
      <c r="Y17" s="77"/>
      <c r="Z17" s="77"/>
    </row>
    <row r="18" spans="1:26" ht="12.95" customHeight="1">
      <c r="A18" s="116"/>
      <c r="B18" s="124" t="s">
        <v>59</v>
      </c>
      <c r="C18" s="53">
        <v>977902</v>
      </c>
      <c r="D18" s="53">
        <v>1027791</v>
      </c>
      <c r="E18" s="53">
        <v>1005209</v>
      </c>
      <c r="F18" s="53">
        <v>939126</v>
      </c>
      <c r="G18" s="53">
        <v>933102</v>
      </c>
      <c r="H18" s="53">
        <v>916922</v>
      </c>
      <c r="I18" s="53">
        <v>1089185</v>
      </c>
      <c r="J18" s="53">
        <v>1088456</v>
      </c>
      <c r="K18" s="53">
        <v>1029220</v>
      </c>
      <c r="L18" s="53">
        <v>976128</v>
      </c>
      <c r="M18" s="53">
        <v>992163</v>
      </c>
      <c r="N18" s="53">
        <v>1166331</v>
      </c>
      <c r="O18" s="53">
        <v>1137398</v>
      </c>
      <c r="P18" s="53">
        <v>1102106</v>
      </c>
      <c r="Q18" s="53">
        <v>1063617</v>
      </c>
      <c r="R18" s="53">
        <v>1150938</v>
      </c>
      <c r="S18" s="53">
        <v>1144315</v>
      </c>
      <c r="T18" s="53">
        <v>1188294</v>
      </c>
      <c r="U18" s="53">
        <v>1020713</v>
      </c>
      <c r="V18" s="59">
        <v>1039891</v>
      </c>
      <c r="W18" s="77"/>
      <c r="X18" s="77"/>
      <c r="Y18" s="77"/>
      <c r="Z18" s="77"/>
    </row>
    <row r="19" spans="1:26" ht="12.95" customHeight="1">
      <c r="A19" s="116"/>
      <c r="B19" s="124" t="s">
        <v>60</v>
      </c>
      <c r="C19" s="53">
        <v>140638</v>
      </c>
      <c r="D19" s="53">
        <v>159354</v>
      </c>
      <c r="E19" s="53">
        <v>176770</v>
      </c>
      <c r="F19" s="53">
        <v>184847</v>
      </c>
      <c r="G19" s="53">
        <v>189002</v>
      </c>
      <c r="H19" s="53">
        <v>201424</v>
      </c>
      <c r="I19" s="53">
        <v>205764</v>
      </c>
      <c r="J19" s="53">
        <v>200506</v>
      </c>
      <c r="K19" s="53">
        <v>226172</v>
      </c>
      <c r="L19" s="53">
        <v>233829</v>
      </c>
      <c r="M19" s="53">
        <v>206867</v>
      </c>
      <c r="N19" s="53">
        <v>221277</v>
      </c>
      <c r="O19" s="53">
        <v>229037</v>
      </c>
      <c r="P19" s="53">
        <v>246231</v>
      </c>
      <c r="Q19" s="53">
        <v>258402</v>
      </c>
      <c r="R19" s="53">
        <v>275548</v>
      </c>
      <c r="S19" s="53">
        <v>286414</v>
      </c>
      <c r="T19" s="53">
        <v>264619</v>
      </c>
      <c r="U19" s="53">
        <v>276438</v>
      </c>
      <c r="V19" s="59">
        <v>272932</v>
      </c>
      <c r="W19" s="77"/>
      <c r="X19" s="77"/>
      <c r="Y19" s="77"/>
      <c r="Z19" s="77"/>
    </row>
    <row r="20" spans="1:26" ht="12.95" customHeight="1">
      <c r="A20" s="116"/>
      <c r="B20" s="124" t="s">
        <v>61</v>
      </c>
      <c r="C20" s="53">
        <v>2289842</v>
      </c>
      <c r="D20" s="53">
        <v>2412179</v>
      </c>
      <c r="E20" s="53">
        <v>2554886</v>
      </c>
      <c r="F20" s="53">
        <v>2663901</v>
      </c>
      <c r="G20" s="53">
        <v>2880040</v>
      </c>
      <c r="H20" s="53">
        <v>3109453</v>
      </c>
      <c r="I20" s="53">
        <v>2954524</v>
      </c>
      <c r="J20" s="53">
        <v>2995812</v>
      </c>
      <c r="K20" s="53">
        <v>3056335</v>
      </c>
      <c r="L20" s="53">
        <v>3227816</v>
      </c>
      <c r="M20" s="53">
        <v>3303059</v>
      </c>
      <c r="N20" s="53">
        <v>3400065</v>
      </c>
      <c r="O20" s="53">
        <v>3394440</v>
      </c>
      <c r="P20" s="53">
        <v>3408966</v>
      </c>
      <c r="Q20" s="53">
        <v>3481696</v>
      </c>
      <c r="R20" s="53">
        <v>3509803</v>
      </c>
      <c r="S20" s="53">
        <v>3479047</v>
      </c>
      <c r="T20" s="53">
        <v>3582733</v>
      </c>
      <c r="U20" s="53">
        <v>3572318</v>
      </c>
      <c r="V20" s="59">
        <v>3621319</v>
      </c>
      <c r="W20" s="77"/>
      <c r="X20" s="77"/>
      <c r="Y20" s="77"/>
      <c r="Z20" s="77"/>
    </row>
    <row r="21" spans="1:26" ht="12.95" customHeight="1">
      <c r="A21" s="116"/>
      <c r="B21" s="5" t="s">
        <v>62</v>
      </c>
      <c r="C21" s="53">
        <v>156359</v>
      </c>
      <c r="D21" s="53">
        <v>158516</v>
      </c>
      <c r="E21" s="53">
        <v>163295</v>
      </c>
      <c r="F21" s="53">
        <v>167724</v>
      </c>
      <c r="G21" s="53">
        <v>169202</v>
      </c>
      <c r="H21" s="53">
        <v>183196</v>
      </c>
      <c r="I21" s="53">
        <v>125455</v>
      </c>
      <c r="J21" s="53">
        <v>133404</v>
      </c>
      <c r="K21" s="53">
        <v>131120</v>
      </c>
      <c r="L21" s="53">
        <v>194339</v>
      </c>
      <c r="M21" s="53">
        <v>192155</v>
      </c>
      <c r="N21" s="53">
        <v>185927</v>
      </c>
      <c r="O21" s="53">
        <v>178705</v>
      </c>
      <c r="P21" s="53">
        <v>181220</v>
      </c>
      <c r="Q21" s="53">
        <v>193399</v>
      </c>
      <c r="R21" s="53">
        <v>179296</v>
      </c>
      <c r="S21" s="53">
        <v>185029</v>
      </c>
      <c r="T21" s="53">
        <v>181226</v>
      </c>
      <c r="U21" s="53">
        <v>174261</v>
      </c>
      <c r="V21" s="59">
        <v>148374</v>
      </c>
      <c r="W21" s="77"/>
      <c r="X21" s="77"/>
      <c r="Y21" s="77"/>
      <c r="Z21" s="77"/>
    </row>
    <row r="22" spans="1:26" ht="12.95" customHeight="1">
      <c r="A22" s="116"/>
      <c r="B22" s="5" t="s">
        <v>63</v>
      </c>
      <c r="C22" s="53">
        <v>625579</v>
      </c>
      <c r="D22" s="53">
        <v>660725</v>
      </c>
      <c r="E22" s="53">
        <v>676942</v>
      </c>
      <c r="F22" s="53">
        <v>698628</v>
      </c>
      <c r="G22" s="53">
        <v>802423</v>
      </c>
      <c r="H22" s="53">
        <v>748560</v>
      </c>
      <c r="I22" s="53">
        <v>757001</v>
      </c>
      <c r="J22" s="53">
        <v>783446</v>
      </c>
      <c r="K22" s="53">
        <v>790078</v>
      </c>
      <c r="L22" s="53">
        <v>810215</v>
      </c>
      <c r="M22" s="53">
        <v>789274</v>
      </c>
      <c r="N22" s="53">
        <v>794599</v>
      </c>
      <c r="O22" s="53">
        <v>798639</v>
      </c>
      <c r="P22" s="53">
        <v>798837</v>
      </c>
      <c r="Q22" s="53">
        <v>806055</v>
      </c>
      <c r="R22" s="53">
        <v>811199</v>
      </c>
      <c r="S22" s="53">
        <v>783840</v>
      </c>
      <c r="T22" s="53">
        <v>841042</v>
      </c>
      <c r="U22" s="53">
        <v>818626</v>
      </c>
      <c r="V22" s="59">
        <v>761225</v>
      </c>
      <c r="W22" s="77"/>
      <c r="X22" s="77"/>
      <c r="Y22" s="77"/>
      <c r="Z22" s="77"/>
    </row>
    <row r="23" spans="1:26" ht="12.95" customHeight="1">
      <c r="A23" s="116"/>
      <c r="B23" s="5" t="s">
        <v>64</v>
      </c>
      <c r="C23" s="53">
        <v>728498</v>
      </c>
      <c r="D23" s="53">
        <v>768846</v>
      </c>
      <c r="E23" s="53">
        <v>826636</v>
      </c>
      <c r="F23" s="53">
        <v>872342</v>
      </c>
      <c r="G23" s="53">
        <v>948296</v>
      </c>
      <c r="H23" s="53">
        <v>1179373</v>
      </c>
      <c r="I23" s="53">
        <v>1018410</v>
      </c>
      <c r="J23" s="53">
        <v>1025152</v>
      </c>
      <c r="K23" s="53">
        <v>1061282</v>
      </c>
      <c r="L23" s="53">
        <v>1096807</v>
      </c>
      <c r="M23" s="53">
        <v>1071042</v>
      </c>
      <c r="N23" s="53">
        <v>1094694</v>
      </c>
      <c r="O23" s="53">
        <v>1071058</v>
      </c>
      <c r="P23" s="53">
        <v>1047645</v>
      </c>
      <c r="Q23" s="53">
        <v>1046413</v>
      </c>
      <c r="R23" s="53">
        <v>1034653</v>
      </c>
      <c r="S23" s="53">
        <v>1016787</v>
      </c>
      <c r="T23" s="53">
        <v>1026543</v>
      </c>
      <c r="U23" s="53">
        <v>1018705</v>
      </c>
      <c r="V23" s="59">
        <v>1023120</v>
      </c>
      <c r="W23" s="77"/>
      <c r="X23" s="77"/>
      <c r="Y23" s="77"/>
      <c r="Z23" s="77"/>
    </row>
    <row r="24" spans="1:26" ht="12.95" customHeight="1">
      <c r="A24" s="116"/>
      <c r="B24" s="5" t="s">
        <v>65</v>
      </c>
      <c r="C24" s="53">
        <v>779406</v>
      </c>
      <c r="D24" s="53">
        <v>824092</v>
      </c>
      <c r="E24" s="53">
        <v>888013</v>
      </c>
      <c r="F24" s="53">
        <v>925207</v>
      </c>
      <c r="G24" s="53">
        <v>960119</v>
      </c>
      <c r="H24" s="53">
        <v>998324</v>
      </c>
      <c r="I24" s="53">
        <v>1053658</v>
      </c>
      <c r="J24" s="53">
        <v>1053810</v>
      </c>
      <c r="K24" s="53">
        <v>1073855</v>
      </c>
      <c r="L24" s="53">
        <v>1126455</v>
      </c>
      <c r="M24" s="53">
        <v>1250588</v>
      </c>
      <c r="N24" s="53">
        <v>1324845</v>
      </c>
      <c r="O24" s="53">
        <v>1346038</v>
      </c>
      <c r="P24" s="53">
        <v>1381264</v>
      </c>
      <c r="Q24" s="53">
        <v>1435829</v>
      </c>
      <c r="R24" s="53">
        <v>1484655</v>
      </c>
      <c r="S24" s="53">
        <v>1493391</v>
      </c>
      <c r="T24" s="53">
        <v>1533922</v>
      </c>
      <c r="U24" s="53">
        <v>1560726</v>
      </c>
      <c r="V24" s="59">
        <v>1688600</v>
      </c>
      <c r="W24" s="77"/>
      <c r="X24" s="77"/>
      <c r="Y24" s="77"/>
      <c r="Z24" s="77"/>
    </row>
    <row r="25" spans="1:26" ht="12.95" customHeight="1">
      <c r="A25" s="116"/>
      <c r="B25" s="5" t="s">
        <v>66</v>
      </c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9"/>
      <c r="W25" s="77"/>
      <c r="X25" s="77"/>
      <c r="Y25" s="77"/>
      <c r="Z25" s="77"/>
    </row>
    <row r="26" spans="1:26" ht="12.95" customHeight="1">
      <c r="A26" s="116"/>
      <c r="B26" s="5" t="s">
        <v>67</v>
      </c>
      <c r="C26" s="53">
        <v>10337652</v>
      </c>
      <c r="D26" s="53">
        <v>11084906</v>
      </c>
      <c r="E26" s="53">
        <v>11464026</v>
      </c>
      <c r="F26" s="53">
        <v>11748856</v>
      </c>
      <c r="G26" s="53">
        <v>11680023</v>
      </c>
      <c r="H26" s="53">
        <v>11692407</v>
      </c>
      <c r="I26" s="53">
        <v>12190436</v>
      </c>
      <c r="J26" s="53">
        <v>12369263</v>
      </c>
      <c r="K26" s="53">
        <v>12374314</v>
      </c>
      <c r="L26" s="53">
        <v>12424373</v>
      </c>
      <c r="M26" s="53">
        <v>12542520</v>
      </c>
      <c r="N26" s="53">
        <v>12711543</v>
      </c>
      <c r="O26" s="53">
        <v>12623304</v>
      </c>
      <c r="P26" s="53">
        <v>12630325</v>
      </c>
      <c r="Q26" s="53">
        <v>12750222</v>
      </c>
      <c r="R26" s="53">
        <v>12671466</v>
      </c>
      <c r="S26" s="53">
        <v>12795847</v>
      </c>
      <c r="T26" s="53">
        <v>13085634</v>
      </c>
      <c r="U26" s="53">
        <v>13053695</v>
      </c>
      <c r="V26" s="59">
        <v>13063623</v>
      </c>
      <c r="W26" s="77"/>
      <c r="X26" s="77"/>
      <c r="Y26" s="77"/>
      <c r="Z26" s="77"/>
    </row>
    <row r="27" spans="1:26" ht="12.95" customHeight="1">
      <c r="A27" s="116"/>
      <c r="B27" s="5" t="s">
        <v>68</v>
      </c>
      <c r="C27" s="53">
        <v>987461</v>
      </c>
      <c r="D27" s="53">
        <v>1027121</v>
      </c>
      <c r="E27" s="53">
        <v>1080198</v>
      </c>
      <c r="F27" s="53">
        <v>1150960</v>
      </c>
      <c r="G27" s="53">
        <v>1325197</v>
      </c>
      <c r="H27" s="53">
        <v>1611243</v>
      </c>
      <c r="I27" s="53">
        <v>1373397</v>
      </c>
      <c r="J27" s="53">
        <v>1328016</v>
      </c>
      <c r="K27" s="53">
        <v>1341867</v>
      </c>
      <c r="L27" s="53">
        <v>1447260</v>
      </c>
      <c r="M27" s="53">
        <v>1366803</v>
      </c>
      <c r="N27" s="53">
        <v>1390177</v>
      </c>
      <c r="O27" s="53">
        <v>1390396</v>
      </c>
      <c r="P27" s="53">
        <v>1406128</v>
      </c>
      <c r="Q27" s="53">
        <v>1411367</v>
      </c>
      <c r="R27" s="53">
        <v>1495207</v>
      </c>
      <c r="S27" s="53">
        <v>1346007</v>
      </c>
      <c r="T27" s="53">
        <v>1355276</v>
      </c>
      <c r="U27" s="53">
        <v>1334634</v>
      </c>
      <c r="V27" s="59">
        <v>1320916</v>
      </c>
      <c r="W27" s="77"/>
      <c r="X27" s="77"/>
      <c r="Y27" s="77"/>
      <c r="Z27" s="77"/>
    </row>
    <row r="28" spans="1:26" ht="12.95" customHeight="1">
      <c r="A28" s="116"/>
      <c r="B28" s="5" t="s">
        <v>69</v>
      </c>
      <c r="C28" s="53">
        <v>6404784</v>
      </c>
      <c r="D28" s="53">
        <v>6612046</v>
      </c>
      <c r="E28" s="53">
        <v>6293263</v>
      </c>
      <c r="F28" s="53">
        <v>6195292</v>
      </c>
      <c r="G28" s="53">
        <v>5962953</v>
      </c>
      <c r="H28" s="53">
        <v>7894129</v>
      </c>
      <c r="I28" s="53">
        <v>8432286</v>
      </c>
      <c r="J28" s="53">
        <v>7301612</v>
      </c>
      <c r="K28" s="53">
        <v>5991789</v>
      </c>
      <c r="L28" s="53">
        <v>5372242</v>
      </c>
      <c r="M28" s="53">
        <v>5015257</v>
      </c>
      <c r="N28" s="53">
        <v>4657452</v>
      </c>
      <c r="O28" s="53">
        <v>4134930</v>
      </c>
      <c r="P28" s="53">
        <v>4125737</v>
      </c>
      <c r="Q28" s="53">
        <v>4259957</v>
      </c>
      <c r="R28" s="53">
        <v>4564796</v>
      </c>
      <c r="S28" s="53">
        <v>4842825</v>
      </c>
      <c r="T28" s="53">
        <v>4713541</v>
      </c>
      <c r="U28" s="53">
        <v>4470333</v>
      </c>
      <c r="V28" s="59">
        <v>3744718</v>
      </c>
      <c r="W28" s="77"/>
      <c r="X28" s="77"/>
      <c r="Y28" s="77"/>
      <c r="Z28" s="77"/>
    </row>
    <row r="29" spans="1:26" ht="12.95" customHeight="1">
      <c r="A29" s="116"/>
      <c r="B29" s="5" t="s">
        <v>70</v>
      </c>
      <c r="C29" s="53">
        <v>6128152</v>
      </c>
      <c r="D29" s="53">
        <v>6265575</v>
      </c>
      <c r="E29" s="53">
        <v>6303933</v>
      </c>
      <c r="F29" s="53">
        <v>6250326</v>
      </c>
      <c r="G29" s="53">
        <v>5946617</v>
      </c>
      <c r="H29" s="53">
        <v>7769869</v>
      </c>
      <c r="I29" s="53">
        <v>8209303</v>
      </c>
      <c r="J29" s="53">
        <v>7105654</v>
      </c>
      <c r="K29" s="53">
        <v>5916442</v>
      </c>
      <c r="L29" s="53">
        <v>5483326</v>
      </c>
      <c r="M29" s="53">
        <v>5140868</v>
      </c>
      <c r="N29" s="53">
        <v>4676190</v>
      </c>
      <c r="O29" s="53">
        <v>4344367</v>
      </c>
      <c r="P29" s="53">
        <v>4193086</v>
      </c>
      <c r="Q29" s="53">
        <v>4221709</v>
      </c>
      <c r="R29" s="53">
        <v>4446108</v>
      </c>
      <c r="S29" s="53">
        <v>4655444</v>
      </c>
      <c r="T29" s="53">
        <v>4417878</v>
      </c>
      <c r="U29" s="53">
        <v>4277338</v>
      </c>
      <c r="V29" s="59">
        <v>4032886</v>
      </c>
      <c r="W29" s="77"/>
      <c r="X29" s="77"/>
      <c r="Y29" s="77"/>
      <c r="Z29" s="77"/>
    </row>
    <row r="30" spans="1:26" ht="12.95" customHeight="1">
      <c r="A30" s="116"/>
      <c r="B30" s="5" t="s">
        <v>71</v>
      </c>
      <c r="C30" s="53">
        <v>4817514</v>
      </c>
      <c r="D30" s="53">
        <v>4722527</v>
      </c>
      <c r="E30" s="53">
        <v>4689167</v>
      </c>
      <c r="F30" s="53">
        <v>4312593</v>
      </c>
      <c r="G30" s="53">
        <v>4357435</v>
      </c>
      <c r="H30" s="53">
        <v>5408183</v>
      </c>
      <c r="I30" s="53">
        <v>5706703</v>
      </c>
      <c r="J30" s="53">
        <v>4982847</v>
      </c>
      <c r="K30" s="53">
        <v>4199749</v>
      </c>
      <c r="L30" s="53">
        <v>3797028</v>
      </c>
      <c r="M30" s="53">
        <v>3706779</v>
      </c>
      <c r="N30" s="53">
        <v>3427943</v>
      </c>
      <c r="O30" s="53">
        <v>3266963</v>
      </c>
      <c r="P30" s="53">
        <v>3219395</v>
      </c>
      <c r="Q30" s="53">
        <v>3284575</v>
      </c>
      <c r="R30" s="53">
        <v>3557166</v>
      </c>
      <c r="S30" s="53">
        <v>3951954</v>
      </c>
      <c r="T30" s="53">
        <v>3777582</v>
      </c>
      <c r="U30" s="53">
        <v>3670866</v>
      </c>
      <c r="V30" s="59">
        <v>3266546</v>
      </c>
      <c r="W30" s="77"/>
      <c r="X30" s="77"/>
      <c r="Y30" s="77"/>
      <c r="Z30" s="77"/>
    </row>
    <row r="31" spans="1:26" ht="12.95" customHeight="1">
      <c r="A31" s="116"/>
      <c r="B31" s="5" t="s">
        <v>72</v>
      </c>
      <c r="C31" s="53">
        <v>1093219</v>
      </c>
      <c r="D31" s="53">
        <v>966129</v>
      </c>
      <c r="E31" s="53">
        <v>924571</v>
      </c>
      <c r="F31" s="53">
        <v>976670</v>
      </c>
      <c r="G31" s="53">
        <v>1058111</v>
      </c>
      <c r="H31" s="53">
        <v>1627945</v>
      </c>
      <c r="I31" s="53">
        <v>1742754</v>
      </c>
      <c r="J31" s="53">
        <v>1258562</v>
      </c>
      <c r="K31" s="53">
        <v>1033943</v>
      </c>
      <c r="L31" s="53">
        <v>969112</v>
      </c>
      <c r="M31" s="53">
        <v>926180</v>
      </c>
      <c r="N31" s="53">
        <v>787605</v>
      </c>
      <c r="O31" s="53">
        <v>769573</v>
      </c>
      <c r="P31" s="53">
        <v>733624</v>
      </c>
      <c r="Q31" s="53">
        <v>725420</v>
      </c>
      <c r="R31" s="53">
        <v>723207</v>
      </c>
      <c r="S31" s="53">
        <v>760836</v>
      </c>
      <c r="T31" s="53">
        <v>673790</v>
      </c>
      <c r="U31" s="53">
        <v>635346</v>
      </c>
      <c r="V31" s="59">
        <v>494451</v>
      </c>
      <c r="W31" s="77"/>
      <c r="X31" s="77"/>
      <c r="Y31" s="77"/>
      <c r="Z31" s="77"/>
    </row>
    <row r="32" spans="1:26" ht="12.95" customHeight="1">
      <c r="A32" s="116"/>
      <c r="B32" s="5" t="s">
        <v>73</v>
      </c>
      <c r="C32" s="53">
        <v>3724295</v>
      </c>
      <c r="D32" s="53">
        <v>3756398</v>
      </c>
      <c r="E32" s="53">
        <v>3764596</v>
      </c>
      <c r="F32" s="53">
        <v>3335923</v>
      </c>
      <c r="G32" s="53">
        <v>3299324</v>
      </c>
      <c r="H32" s="53">
        <v>3780238</v>
      </c>
      <c r="I32" s="53">
        <v>3963949</v>
      </c>
      <c r="J32" s="53">
        <v>3724285</v>
      </c>
      <c r="K32" s="53">
        <v>3165806</v>
      </c>
      <c r="L32" s="53">
        <v>2827916</v>
      </c>
      <c r="M32" s="53">
        <v>2780599</v>
      </c>
      <c r="N32" s="53">
        <v>2640338</v>
      </c>
      <c r="O32" s="53">
        <v>2497390</v>
      </c>
      <c r="P32" s="53">
        <v>2485771</v>
      </c>
      <c r="Q32" s="53">
        <v>2559155</v>
      </c>
      <c r="R32" s="53">
        <v>2833959</v>
      </c>
      <c r="S32" s="53">
        <v>3191118</v>
      </c>
      <c r="T32" s="53">
        <v>3103792</v>
      </c>
      <c r="U32" s="53">
        <v>3035520</v>
      </c>
      <c r="V32" s="59">
        <v>2772095</v>
      </c>
      <c r="W32" s="77"/>
      <c r="X32" s="77"/>
      <c r="Y32" s="77"/>
      <c r="Z32" s="77"/>
    </row>
    <row r="33" spans="1:26" ht="12.95" customHeight="1">
      <c r="A33" s="116"/>
      <c r="B33" s="5" t="s">
        <v>74</v>
      </c>
      <c r="C33" s="53">
        <v>1310638</v>
      </c>
      <c r="D33" s="53">
        <v>1543048</v>
      </c>
      <c r="E33" s="53">
        <v>1614766</v>
      </c>
      <c r="F33" s="53">
        <v>1937733</v>
      </c>
      <c r="G33" s="53">
        <v>1589182</v>
      </c>
      <c r="H33" s="53">
        <v>2361686</v>
      </c>
      <c r="I33" s="53">
        <v>2502600</v>
      </c>
      <c r="J33" s="53">
        <v>2122807</v>
      </c>
      <c r="K33" s="53">
        <v>1716693</v>
      </c>
      <c r="L33" s="53">
        <v>1686298</v>
      </c>
      <c r="M33" s="53">
        <v>1434089</v>
      </c>
      <c r="N33" s="53">
        <v>1248247</v>
      </c>
      <c r="O33" s="53">
        <v>1077404</v>
      </c>
      <c r="P33" s="53">
        <v>973691</v>
      </c>
      <c r="Q33" s="53">
        <v>937134</v>
      </c>
      <c r="R33" s="53">
        <v>888942</v>
      </c>
      <c r="S33" s="53">
        <v>703490</v>
      </c>
      <c r="T33" s="53">
        <v>640296</v>
      </c>
      <c r="U33" s="53">
        <v>606472</v>
      </c>
      <c r="V33" s="59">
        <v>766340</v>
      </c>
      <c r="W33" s="77"/>
      <c r="X33" s="77"/>
      <c r="Y33" s="77"/>
      <c r="Z33" s="77"/>
    </row>
    <row r="34" spans="1:26" ht="12.95" customHeight="1">
      <c r="A34" s="116"/>
      <c r="B34" s="5" t="s">
        <v>72</v>
      </c>
      <c r="C34" s="53">
        <v>90433</v>
      </c>
      <c r="D34" s="53">
        <v>115738</v>
      </c>
      <c r="E34" s="53">
        <v>111949</v>
      </c>
      <c r="F34" s="53">
        <v>158103</v>
      </c>
      <c r="G34" s="53">
        <v>162492</v>
      </c>
      <c r="H34" s="53">
        <v>171516</v>
      </c>
      <c r="I34" s="53">
        <v>248201</v>
      </c>
      <c r="J34" s="53">
        <v>355928</v>
      </c>
      <c r="K34" s="53">
        <v>168157</v>
      </c>
      <c r="L34" s="53">
        <v>120821</v>
      </c>
      <c r="M34" s="53">
        <v>68013</v>
      </c>
      <c r="N34" s="53">
        <v>62640</v>
      </c>
      <c r="O34" s="53">
        <v>38732</v>
      </c>
      <c r="P34" s="53">
        <v>31825</v>
      </c>
      <c r="Q34" s="53">
        <v>31165</v>
      </c>
      <c r="R34" s="53">
        <v>37667</v>
      </c>
      <c r="S34" s="53">
        <v>33854</v>
      </c>
      <c r="T34" s="53">
        <v>25850</v>
      </c>
      <c r="U34" s="53">
        <v>30425</v>
      </c>
      <c r="V34" s="59">
        <v>22775</v>
      </c>
      <c r="W34" s="77"/>
      <c r="X34" s="77"/>
      <c r="Y34" s="77"/>
      <c r="Z34" s="77"/>
    </row>
    <row r="35" spans="1:26" ht="12.95" customHeight="1">
      <c r="A35" s="116"/>
      <c r="B35" s="5" t="s">
        <v>73</v>
      </c>
      <c r="C35" s="53">
        <v>499093</v>
      </c>
      <c r="D35" s="53">
        <v>621649</v>
      </c>
      <c r="E35" s="53">
        <v>574460</v>
      </c>
      <c r="F35" s="53">
        <v>774821</v>
      </c>
      <c r="G35" s="53">
        <v>512847</v>
      </c>
      <c r="H35" s="53">
        <v>680139</v>
      </c>
      <c r="I35" s="53">
        <v>708724</v>
      </c>
      <c r="J35" s="53">
        <v>604804</v>
      </c>
      <c r="K35" s="53">
        <v>531800</v>
      </c>
      <c r="L35" s="53">
        <v>563312</v>
      </c>
      <c r="M35" s="53">
        <v>475016</v>
      </c>
      <c r="N35" s="53">
        <v>423869</v>
      </c>
      <c r="O35" s="53">
        <v>344467</v>
      </c>
      <c r="P35" s="53">
        <v>283017</v>
      </c>
      <c r="Q35" s="53">
        <v>286635</v>
      </c>
      <c r="R35" s="53">
        <v>221287</v>
      </c>
      <c r="S35" s="53">
        <v>154384</v>
      </c>
      <c r="T35" s="53">
        <v>140867</v>
      </c>
      <c r="U35" s="53">
        <v>147903</v>
      </c>
      <c r="V35" s="59">
        <v>253080</v>
      </c>
      <c r="W35" s="77"/>
      <c r="X35" s="77"/>
      <c r="Y35" s="77"/>
      <c r="Z35" s="77"/>
    </row>
    <row r="36" spans="1:26" ht="12.95" customHeight="1">
      <c r="A36" s="116"/>
      <c r="B36" s="5" t="s">
        <v>75</v>
      </c>
      <c r="C36" s="53">
        <v>721112</v>
      </c>
      <c r="D36" s="53">
        <v>805661</v>
      </c>
      <c r="E36" s="53">
        <v>928357</v>
      </c>
      <c r="F36" s="53">
        <v>1004809</v>
      </c>
      <c r="G36" s="53">
        <v>913843</v>
      </c>
      <c r="H36" s="53">
        <v>1510031</v>
      </c>
      <c r="I36" s="53">
        <v>1545675</v>
      </c>
      <c r="J36" s="53">
        <v>1162075</v>
      </c>
      <c r="K36" s="53">
        <v>1016736</v>
      </c>
      <c r="L36" s="53">
        <v>1002165</v>
      </c>
      <c r="M36" s="53">
        <v>891060</v>
      </c>
      <c r="N36" s="53">
        <v>761738</v>
      </c>
      <c r="O36" s="53">
        <v>694205</v>
      </c>
      <c r="P36" s="53">
        <v>658849</v>
      </c>
      <c r="Q36" s="53">
        <v>619334</v>
      </c>
      <c r="R36" s="53">
        <v>629988</v>
      </c>
      <c r="S36" s="53">
        <v>515252</v>
      </c>
      <c r="T36" s="53">
        <v>473579</v>
      </c>
      <c r="U36" s="53">
        <v>428144</v>
      </c>
      <c r="V36" s="59">
        <v>490485</v>
      </c>
      <c r="W36" s="77"/>
      <c r="X36" s="77"/>
      <c r="Y36" s="77"/>
      <c r="Z36" s="77"/>
    </row>
    <row r="37" spans="1:26" ht="12.95" customHeight="1">
      <c r="A37" s="116"/>
      <c r="B37" s="5" t="s">
        <v>76</v>
      </c>
      <c r="C37" s="53">
        <v>276632</v>
      </c>
      <c r="D37" s="53">
        <v>346471</v>
      </c>
      <c r="E37" s="53">
        <v>-10670</v>
      </c>
      <c r="F37" s="53">
        <v>-55034</v>
      </c>
      <c r="G37" s="53">
        <v>16336</v>
      </c>
      <c r="H37" s="53">
        <v>124260</v>
      </c>
      <c r="I37" s="53">
        <v>222983</v>
      </c>
      <c r="J37" s="53">
        <v>195958</v>
      </c>
      <c r="K37" s="53">
        <v>75347</v>
      </c>
      <c r="L37" s="53">
        <v>-111084</v>
      </c>
      <c r="M37" s="53">
        <v>-125611</v>
      </c>
      <c r="N37" s="53">
        <v>-18738</v>
      </c>
      <c r="O37" s="53">
        <v>-209437</v>
      </c>
      <c r="P37" s="53">
        <v>-67349</v>
      </c>
      <c r="Q37" s="53">
        <v>38248</v>
      </c>
      <c r="R37" s="53">
        <v>118688</v>
      </c>
      <c r="S37" s="53">
        <v>187381</v>
      </c>
      <c r="T37" s="53">
        <v>295663</v>
      </c>
      <c r="U37" s="53">
        <v>192995</v>
      </c>
      <c r="V37" s="59">
        <v>-288168</v>
      </c>
      <c r="W37" s="77"/>
      <c r="X37" s="77"/>
      <c r="Y37" s="77"/>
      <c r="Z37" s="77"/>
    </row>
    <row r="38" spans="1:26" ht="12.95" customHeight="1">
      <c r="A38" s="116"/>
      <c r="B38" s="5" t="s">
        <v>77</v>
      </c>
      <c r="C38" s="53">
        <v>272915</v>
      </c>
      <c r="D38" s="53">
        <v>343820</v>
      </c>
      <c r="E38" s="53">
        <v>-8144</v>
      </c>
      <c r="F38" s="53">
        <v>-52993</v>
      </c>
      <c r="G38" s="53">
        <v>16519</v>
      </c>
      <c r="H38" s="53">
        <v>122899</v>
      </c>
      <c r="I38" s="53">
        <v>223668</v>
      </c>
      <c r="J38" s="53">
        <v>196022</v>
      </c>
      <c r="K38" s="53">
        <v>74974</v>
      </c>
      <c r="L38" s="53">
        <v>-111342</v>
      </c>
      <c r="M38" s="53">
        <v>-126313</v>
      </c>
      <c r="N38" s="53">
        <v>-19391</v>
      </c>
      <c r="O38" s="53">
        <v>-209623</v>
      </c>
      <c r="P38" s="53">
        <v>-66841</v>
      </c>
      <c r="Q38" s="53">
        <v>38702</v>
      </c>
      <c r="R38" s="53">
        <v>118799</v>
      </c>
      <c r="S38" s="53">
        <v>187270</v>
      </c>
      <c r="T38" s="53">
        <v>295226</v>
      </c>
      <c r="U38" s="53">
        <v>192175</v>
      </c>
      <c r="V38" s="59">
        <v>-288538</v>
      </c>
      <c r="W38" s="77"/>
      <c r="X38" s="77"/>
      <c r="Y38" s="77"/>
      <c r="Z38" s="77"/>
    </row>
    <row r="39" spans="1:26" ht="12.95" customHeight="1">
      <c r="A39" s="116"/>
      <c r="B39" s="5" t="s">
        <v>78</v>
      </c>
      <c r="C39" s="53">
        <v>3717</v>
      </c>
      <c r="D39" s="53">
        <v>2651</v>
      </c>
      <c r="E39" s="53">
        <v>-2526</v>
      </c>
      <c r="F39" s="53">
        <v>-2041</v>
      </c>
      <c r="G39" s="53">
        <v>-183</v>
      </c>
      <c r="H39" s="53">
        <v>1361</v>
      </c>
      <c r="I39" s="53">
        <v>-685</v>
      </c>
      <c r="J39" s="53">
        <v>-64</v>
      </c>
      <c r="K39" s="53">
        <v>373</v>
      </c>
      <c r="L39" s="53">
        <v>258</v>
      </c>
      <c r="M39" s="53">
        <v>702</v>
      </c>
      <c r="N39" s="53">
        <v>653</v>
      </c>
      <c r="O39" s="53">
        <v>186</v>
      </c>
      <c r="P39" s="53">
        <v>-508</v>
      </c>
      <c r="Q39" s="53">
        <v>-454</v>
      </c>
      <c r="R39" s="53">
        <v>-111</v>
      </c>
      <c r="S39" s="53">
        <v>111</v>
      </c>
      <c r="T39" s="53">
        <v>437</v>
      </c>
      <c r="U39" s="53">
        <v>820</v>
      </c>
      <c r="V39" s="59">
        <v>370</v>
      </c>
      <c r="W39" s="77"/>
      <c r="X39" s="77"/>
      <c r="Y39" s="77"/>
      <c r="Z39" s="77"/>
    </row>
    <row r="40" spans="1:26" ht="12.95" customHeight="1">
      <c r="A40" s="116"/>
      <c r="B40" s="5" t="s">
        <v>79</v>
      </c>
      <c r="C40" s="53">
        <v>886703</v>
      </c>
      <c r="D40" s="53">
        <v>939019</v>
      </c>
      <c r="E40" s="53">
        <v>1167854</v>
      </c>
      <c r="F40" s="53">
        <v>1444215</v>
      </c>
      <c r="G40" s="53">
        <v>1201509</v>
      </c>
      <c r="H40" s="53">
        <v>176908</v>
      </c>
      <c r="I40" s="53">
        <v>129307</v>
      </c>
      <c r="J40" s="53">
        <v>733762</v>
      </c>
      <c r="K40" s="53">
        <v>1176213</v>
      </c>
      <c r="L40" s="53">
        <v>1028821</v>
      </c>
      <c r="M40" s="53">
        <v>1412035</v>
      </c>
      <c r="N40" s="53">
        <v>549978</v>
      </c>
      <c r="O40" s="53">
        <v>919711</v>
      </c>
      <c r="P40" s="53">
        <v>576348</v>
      </c>
      <c r="Q40" s="53">
        <v>566361</v>
      </c>
      <c r="R40" s="53">
        <v>317878</v>
      </c>
      <c r="S40" s="53">
        <v>556018</v>
      </c>
      <c r="T40" s="53">
        <v>102091</v>
      </c>
      <c r="U40" s="53">
        <v>171425</v>
      </c>
      <c r="V40" s="59">
        <v>-303355</v>
      </c>
      <c r="W40" s="77"/>
      <c r="X40" s="77"/>
      <c r="Y40" s="77"/>
      <c r="Z40" s="77"/>
    </row>
    <row r="41" spans="1:26" ht="12.95" customHeight="1">
      <c r="A41" s="116"/>
      <c r="B41" s="5" t="s">
        <v>80</v>
      </c>
      <c r="C41" s="53">
        <v>15328206</v>
      </c>
      <c r="D41" s="53">
        <v>15888768</v>
      </c>
      <c r="E41" s="53">
        <v>15419406</v>
      </c>
      <c r="F41" s="53">
        <v>15010676</v>
      </c>
      <c r="G41" s="53">
        <v>14183449</v>
      </c>
      <c r="H41" s="53">
        <v>14269633</v>
      </c>
      <c r="I41" s="53">
        <v>15015291</v>
      </c>
      <c r="J41" s="53">
        <v>15035140</v>
      </c>
      <c r="K41" s="53">
        <v>14335928</v>
      </c>
      <c r="L41" s="53">
        <v>13894661</v>
      </c>
      <c r="M41" s="53">
        <v>14749943</v>
      </c>
      <c r="N41" s="53">
        <v>13687693</v>
      </c>
      <c r="O41" s="53">
        <v>13832003</v>
      </c>
      <c r="P41" s="53">
        <v>13722887</v>
      </c>
      <c r="Q41" s="53">
        <v>14548714</v>
      </c>
      <c r="R41" s="53">
        <v>15251158</v>
      </c>
      <c r="S41" s="53">
        <v>16465824</v>
      </c>
      <c r="T41" s="53">
        <v>16874232</v>
      </c>
      <c r="U41" s="53">
        <v>15866336</v>
      </c>
      <c r="V41" s="59">
        <v>13751479</v>
      </c>
      <c r="W41" s="77"/>
      <c r="X41" s="77"/>
      <c r="Y41" s="77"/>
      <c r="Z41" s="77"/>
    </row>
    <row r="42" spans="1:26" ht="12.95" customHeight="1">
      <c r="A42" s="116"/>
      <c r="B42" s="5" t="s">
        <v>81</v>
      </c>
      <c r="C42" s="53">
        <v>15553188</v>
      </c>
      <c r="D42" s="53">
        <v>15706078</v>
      </c>
      <c r="E42" s="53">
        <v>15246695</v>
      </c>
      <c r="F42" s="53">
        <v>14839415</v>
      </c>
      <c r="G42" s="53">
        <v>15017273</v>
      </c>
      <c r="H42" s="53">
        <v>16220277</v>
      </c>
      <c r="I42" s="53">
        <v>16671842</v>
      </c>
      <c r="J42" s="53">
        <v>15877093</v>
      </c>
      <c r="K42" s="53">
        <v>14872384</v>
      </c>
      <c r="L42" s="53">
        <v>14501484</v>
      </c>
      <c r="M42" s="53">
        <v>14324673</v>
      </c>
      <c r="N42" s="53">
        <v>14189491</v>
      </c>
      <c r="O42" s="53">
        <v>13844477</v>
      </c>
      <c r="P42" s="53">
        <v>13881246</v>
      </c>
      <c r="Q42" s="53">
        <v>14359051</v>
      </c>
      <c r="R42" s="53">
        <v>15897447</v>
      </c>
      <c r="S42" s="53">
        <v>16431153</v>
      </c>
      <c r="T42" s="53">
        <v>16849761</v>
      </c>
      <c r="U42" s="53">
        <v>16521499</v>
      </c>
      <c r="V42" s="59">
        <v>15227940</v>
      </c>
      <c r="W42" s="77"/>
      <c r="X42" s="77"/>
      <c r="Y42" s="77"/>
      <c r="Z42" s="77"/>
    </row>
    <row r="43" spans="1:26" ht="12.95" customHeight="1">
      <c r="A43" s="116"/>
      <c r="B43" s="5" t="s">
        <v>82</v>
      </c>
      <c r="C43" s="53">
        <v>1111685</v>
      </c>
      <c r="D43" s="53">
        <v>756329</v>
      </c>
      <c r="E43" s="53">
        <v>995143</v>
      </c>
      <c r="F43" s="53">
        <v>1272954</v>
      </c>
      <c r="G43" s="53">
        <v>2035333</v>
      </c>
      <c r="H43" s="53">
        <v>2127552</v>
      </c>
      <c r="I43" s="53">
        <v>1785858</v>
      </c>
      <c r="J43" s="53">
        <v>1575715</v>
      </c>
      <c r="K43" s="53">
        <v>1712669</v>
      </c>
      <c r="L43" s="53">
        <v>1635644</v>
      </c>
      <c r="M43" s="53">
        <v>986765</v>
      </c>
      <c r="N43" s="53">
        <v>1051776</v>
      </c>
      <c r="O43" s="53">
        <v>932185</v>
      </c>
      <c r="P43" s="53">
        <v>734707</v>
      </c>
      <c r="Q43" s="53">
        <v>376698</v>
      </c>
      <c r="R43" s="53">
        <v>964167</v>
      </c>
      <c r="S43" s="53">
        <v>521347</v>
      </c>
      <c r="T43" s="53">
        <v>77620</v>
      </c>
      <c r="U43" s="53">
        <v>826588</v>
      </c>
      <c r="V43" s="59">
        <v>1173106</v>
      </c>
      <c r="W43" s="77"/>
      <c r="X43" s="77"/>
      <c r="Y43" s="77"/>
      <c r="Z43" s="77"/>
    </row>
    <row r="44" spans="1:26" ht="12.95" customHeight="1">
      <c r="A44" s="116"/>
      <c r="B44" s="133" t="s">
        <v>83</v>
      </c>
      <c r="C44" s="63">
        <v>18616600</v>
      </c>
      <c r="D44" s="63">
        <v>19663092</v>
      </c>
      <c r="E44" s="63">
        <v>20005341</v>
      </c>
      <c r="F44" s="63">
        <v>20539323</v>
      </c>
      <c r="G44" s="63">
        <v>20169682</v>
      </c>
      <c r="H44" s="63">
        <v>21374687</v>
      </c>
      <c r="I44" s="63">
        <v>22125426</v>
      </c>
      <c r="J44" s="63">
        <v>21732653</v>
      </c>
      <c r="K44" s="63">
        <v>20884183</v>
      </c>
      <c r="L44" s="63">
        <v>20272696</v>
      </c>
      <c r="M44" s="63">
        <v>20336615</v>
      </c>
      <c r="N44" s="63">
        <v>19309150</v>
      </c>
      <c r="O44" s="63">
        <v>19068341</v>
      </c>
      <c r="P44" s="63">
        <v>18738538</v>
      </c>
      <c r="Q44" s="63">
        <v>18987907</v>
      </c>
      <c r="R44" s="63">
        <v>19049347</v>
      </c>
      <c r="S44" s="63">
        <v>19540697</v>
      </c>
      <c r="T44" s="63">
        <v>19256542</v>
      </c>
      <c r="U44" s="63">
        <v>19030087</v>
      </c>
      <c r="V44" s="64">
        <v>17825902</v>
      </c>
      <c r="W44" s="77"/>
      <c r="X44" s="77"/>
      <c r="Y44" s="77"/>
      <c r="Z44" s="77"/>
    </row>
    <row r="45" spans="1:26" ht="12.95" customHeight="1">
      <c r="A45" s="125" t="s">
        <v>84</v>
      </c>
      <c r="B45" s="126" t="s">
        <v>85</v>
      </c>
      <c r="C45" s="54">
        <v>405793</v>
      </c>
      <c r="D45" s="54">
        <v>703858</v>
      </c>
      <c r="E45" s="54">
        <v>624724</v>
      </c>
      <c r="F45" s="54">
        <v>370661</v>
      </c>
      <c r="G45" s="54">
        <v>671180</v>
      </c>
      <c r="H45" s="54">
        <v>486922</v>
      </c>
      <c r="I45" s="54">
        <v>1259642</v>
      </c>
      <c r="J45" s="54">
        <v>1430117</v>
      </c>
      <c r="K45" s="54">
        <v>1307670</v>
      </c>
      <c r="L45" s="54">
        <v>1165740</v>
      </c>
      <c r="M45" s="54">
        <v>1329703</v>
      </c>
      <c r="N45" s="54">
        <v>1574735</v>
      </c>
      <c r="O45" s="54">
        <v>1626257</v>
      </c>
      <c r="P45" s="54">
        <v>1605355</v>
      </c>
      <c r="Q45" s="54">
        <v>1595092</v>
      </c>
      <c r="R45" s="54">
        <v>1796076</v>
      </c>
      <c r="S45" s="54">
        <v>1919958</v>
      </c>
      <c r="T45" s="53">
        <v>2173504</v>
      </c>
      <c r="U45" s="53">
        <v>1880544</v>
      </c>
      <c r="V45" s="59">
        <v>1871249</v>
      </c>
      <c r="W45" s="77"/>
      <c r="X45" s="77"/>
      <c r="Y45" s="77"/>
      <c r="Z45" s="77"/>
    </row>
    <row r="46" spans="1:26" ht="12.95" customHeight="1" thickBot="1">
      <c r="A46" s="127" t="s">
        <v>86</v>
      </c>
      <c r="B46" s="128" t="s">
        <v>87</v>
      </c>
      <c r="C46" s="72">
        <v>19022393</v>
      </c>
      <c r="D46" s="72">
        <v>20366950</v>
      </c>
      <c r="E46" s="72">
        <v>20630065</v>
      </c>
      <c r="F46" s="72">
        <v>20909984</v>
      </c>
      <c r="G46" s="72">
        <v>20840862</v>
      </c>
      <c r="H46" s="72">
        <v>21861609</v>
      </c>
      <c r="I46" s="72">
        <v>23385068</v>
      </c>
      <c r="J46" s="72">
        <v>23162770</v>
      </c>
      <c r="K46" s="72">
        <v>22191853</v>
      </c>
      <c r="L46" s="72">
        <v>21438436</v>
      </c>
      <c r="M46" s="72">
        <v>21666318</v>
      </c>
      <c r="N46" s="72">
        <v>20883885</v>
      </c>
      <c r="O46" s="72">
        <v>20694598</v>
      </c>
      <c r="P46" s="72">
        <v>20343893</v>
      </c>
      <c r="Q46" s="72">
        <v>20582999</v>
      </c>
      <c r="R46" s="72">
        <v>20845423</v>
      </c>
      <c r="S46" s="72">
        <v>21460655</v>
      </c>
      <c r="T46" s="72">
        <v>21430046</v>
      </c>
      <c r="U46" s="72">
        <v>20910631</v>
      </c>
      <c r="V46" s="73">
        <v>19697151</v>
      </c>
      <c r="W46" s="77"/>
      <c r="X46" s="77"/>
      <c r="Y46" s="77"/>
      <c r="Z46" s="77"/>
    </row>
    <row r="47" spans="1:26" ht="12" customHeight="1"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5"/>
      <c r="U47" s="75"/>
      <c r="V47" s="75"/>
      <c r="W47" s="77"/>
      <c r="X47" s="77"/>
      <c r="Y47" s="77"/>
      <c r="Z47" s="77"/>
    </row>
    <row r="48" spans="1:26" ht="12" customHeight="1"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S48" s="76"/>
      <c r="T48" s="76"/>
      <c r="U48" s="76"/>
      <c r="V48" s="76"/>
      <c r="W48" s="77"/>
      <c r="X48" s="77"/>
      <c r="Y48" s="77"/>
      <c r="Z48" s="77"/>
    </row>
    <row r="49" spans="3:26">
      <c r="S49" s="76"/>
      <c r="T49" s="76"/>
      <c r="U49" s="76"/>
      <c r="V49" s="76"/>
      <c r="W49" s="77"/>
      <c r="X49" s="77"/>
      <c r="Y49" s="77"/>
      <c r="Z49" s="77"/>
    </row>
    <row r="50" spans="3:26"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77"/>
      <c r="X50" s="77"/>
      <c r="Y50" s="77"/>
      <c r="Z50" s="77"/>
    </row>
    <row r="51" spans="3:26">
      <c r="S51" s="76"/>
      <c r="T51" s="76"/>
      <c r="U51" s="76"/>
      <c r="V51" s="76"/>
      <c r="W51" s="77"/>
      <c r="X51" s="77"/>
      <c r="Y51" s="77"/>
      <c r="Z51" s="77"/>
    </row>
    <row r="52" spans="3:26">
      <c r="S52" s="76"/>
      <c r="T52" s="76"/>
      <c r="U52" s="76"/>
      <c r="V52" s="76"/>
      <c r="W52" s="77"/>
      <c r="X52" s="77"/>
      <c r="Y52" s="77"/>
      <c r="Z52" s="77"/>
    </row>
    <row r="53" spans="3:26">
      <c r="S53" s="76"/>
      <c r="T53" s="76"/>
      <c r="U53" s="76"/>
      <c r="V53" s="76"/>
      <c r="W53" s="77"/>
      <c r="X53" s="77"/>
      <c r="Y53" s="77"/>
      <c r="Z53" s="77"/>
    </row>
    <row r="54" spans="3:26">
      <c r="S54" s="76"/>
      <c r="T54" s="76"/>
      <c r="U54" s="76"/>
      <c r="V54" s="76"/>
      <c r="W54" s="77"/>
      <c r="X54" s="77"/>
      <c r="Y54" s="77"/>
      <c r="Z54" s="77"/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B59"/>
  <sheetViews>
    <sheetView topLeftCell="J1" workbookViewId="0">
      <selection activeCell="P27" sqref="K24:P27"/>
    </sheetView>
  </sheetViews>
  <sheetFormatPr defaultColWidth="8.875" defaultRowHeight="12"/>
  <cols>
    <col min="1" max="1" width="2.5" style="2" customWidth="1"/>
    <col min="2" max="2" width="30.375" style="2" customWidth="1"/>
    <col min="3" max="12" width="11.5" style="2" customWidth="1"/>
    <col min="13" max="17" width="11.625" style="2" customWidth="1"/>
    <col min="18" max="18" width="11.875" style="2" customWidth="1"/>
    <col min="19" max="22" width="11.125" style="2" customWidth="1"/>
    <col min="23" max="16384" width="8.875" style="2"/>
  </cols>
  <sheetData>
    <row r="1" spans="1:28" ht="22.5" customHeight="1">
      <c r="B1" s="3" t="s">
        <v>32</v>
      </c>
      <c r="L1" s="5"/>
      <c r="M1" s="6"/>
      <c r="N1" s="6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>
      <c r="B2" s="7"/>
      <c r="L2" s="5"/>
      <c r="M2" s="6"/>
      <c r="N2" s="6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spans="1:28" ht="14.25" thickBot="1">
      <c r="B3" s="7"/>
      <c r="C3" s="10" t="s">
        <v>35</v>
      </c>
      <c r="D3" s="9"/>
      <c r="E3" s="11"/>
      <c r="F3" s="4"/>
      <c r="G3" s="4"/>
      <c r="H3" s="4"/>
      <c r="I3" s="4"/>
      <c r="J3" s="4"/>
      <c r="K3" s="4"/>
      <c r="L3" s="12"/>
      <c r="M3" s="13"/>
      <c r="N3" s="13"/>
      <c r="O3" s="12"/>
      <c r="P3" s="12"/>
      <c r="Q3" s="12"/>
      <c r="R3" s="5"/>
      <c r="S3" s="12"/>
      <c r="T3" s="12"/>
      <c r="U3" s="12"/>
      <c r="V3" s="12" t="s">
        <v>36</v>
      </c>
      <c r="W3" s="5"/>
      <c r="X3" s="5"/>
      <c r="Y3" s="5"/>
      <c r="Z3" s="5"/>
      <c r="AA3" s="5"/>
      <c r="AB3" s="5"/>
    </row>
    <row r="4" spans="1:28">
      <c r="A4" s="14"/>
      <c r="B4" s="15"/>
      <c r="C4" s="16">
        <v>1990</v>
      </c>
      <c r="D4" s="16">
        <v>1991</v>
      </c>
      <c r="E4" s="16">
        <v>1992</v>
      </c>
      <c r="F4" s="16">
        <v>1993</v>
      </c>
      <c r="G4" s="16">
        <v>1994</v>
      </c>
      <c r="H4" s="16">
        <v>1995</v>
      </c>
      <c r="I4" s="16">
        <v>1996</v>
      </c>
      <c r="J4" s="16">
        <v>1997</v>
      </c>
      <c r="K4" s="17">
        <v>1998</v>
      </c>
      <c r="L4" s="18">
        <v>1999</v>
      </c>
      <c r="M4" s="18">
        <v>2000</v>
      </c>
      <c r="N4" s="18">
        <v>2001</v>
      </c>
      <c r="O4" s="18">
        <v>2002</v>
      </c>
      <c r="P4" s="19">
        <v>2003</v>
      </c>
      <c r="Q4" s="19">
        <v>2004</v>
      </c>
      <c r="R4" s="19">
        <v>2005</v>
      </c>
      <c r="S4" s="20">
        <v>2006</v>
      </c>
      <c r="T4" s="20">
        <v>2007</v>
      </c>
      <c r="U4" s="21">
        <v>2008</v>
      </c>
      <c r="V4" s="22">
        <v>2009</v>
      </c>
      <c r="W4" s="23"/>
      <c r="X4" s="23"/>
      <c r="Y4" s="5"/>
      <c r="Z4" s="5"/>
      <c r="AA4" s="5"/>
      <c r="AB4" s="5"/>
    </row>
    <row r="5" spans="1:28">
      <c r="A5" s="24"/>
      <c r="B5" s="25" t="s">
        <v>37</v>
      </c>
      <c r="C5" s="27"/>
      <c r="D5" s="26"/>
      <c r="E5" s="28"/>
      <c r="F5" s="29"/>
      <c r="G5" s="29"/>
      <c r="H5" s="29"/>
      <c r="I5" s="29"/>
      <c r="J5" s="30"/>
      <c r="K5" s="31"/>
      <c r="L5" s="32"/>
      <c r="M5" s="32"/>
      <c r="N5" s="32"/>
      <c r="O5" s="33"/>
      <c r="P5" s="33"/>
      <c r="Q5" s="33"/>
      <c r="R5" s="33"/>
      <c r="S5" s="34"/>
      <c r="T5" s="34"/>
      <c r="U5" s="35"/>
      <c r="V5" s="36"/>
      <c r="W5" s="37"/>
      <c r="X5" s="37"/>
      <c r="Y5" s="37"/>
      <c r="Z5" s="5"/>
      <c r="AA5" s="5"/>
      <c r="AB5" s="5"/>
    </row>
    <row r="6" spans="1:28">
      <c r="A6" s="24"/>
      <c r="B6" s="38"/>
      <c r="C6" s="42" t="s">
        <v>38</v>
      </c>
      <c r="D6" s="41" t="s">
        <v>39</v>
      </c>
      <c r="E6" s="43" t="s">
        <v>40</v>
      </c>
      <c r="F6" s="39" t="s">
        <v>41</v>
      </c>
      <c r="G6" s="39" t="s">
        <v>42</v>
      </c>
      <c r="H6" s="39" t="s">
        <v>43</v>
      </c>
      <c r="I6" s="39" t="s">
        <v>44</v>
      </c>
      <c r="J6" s="39" t="s">
        <v>45</v>
      </c>
      <c r="K6" s="40" t="s">
        <v>46</v>
      </c>
      <c r="L6" s="44" t="s">
        <v>18</v>
      </c>
      <c r="M6" s="44" t="s">
        <v>19</v>
      </c>
      <c r="N6" s="44" t="s">
        <v>20</v>
      </c>
      <c r="O6" s="45" t="s">
        <v>21</v>
      </c>
      <c r="P6" s="45" t="s">
        <v>22</v>
      </c>
      <c r="Q6" s="45" t="s">
        <v>23</v>
      </c>
      <c r="R6" s="45" t="s">
        <v>24</v>
      </c>
      <c r="S6" s="46" t="s">
        <v>25</v>
      </c>
      <c r="T6" s="46" t="s">
        <v>26</v>
      </c>
      <c r="U6" s="47" t="s">
        <v>27</v>
      </c>
      <c r="V6" s="48" t="s">
        <v>47</v>
      </c>
      <c r="W6" s="49"/>
      <c r="X6" s="49"/>
      <c r="Y6" s="50"/>
      <c r="Z6" s="50"/>
      <c r="AA6" s="50"/>
      <c r="AB6" s="51"/>
    </row>
    <row r="7" spans="1:28">
      <c r="A7" s="24"/>
      <c r="B7" s="25" t="s">
        <v>48</v>
      </c>
      <c r="C7" s="52">
        <v>9940946</v>
      </c>
      <c r="D7" s="53">
        <v>10392617</v>
      </c>
      <c r="E7" s="53">
        <v>10523382</v>
      </c>
      <c r="F7" s="53">
        <v>10666087</v>
      </c>
      <c r="G7" s="53">
        <v>10479128</v>
      </c>
      <c r="H7" s="53">
        <v>10486244</v>
      </c>
      <c r="I7" s="53">
        <v>10749096</v>
      </c>
      <c r="J7" s="53">
        <v>10632940</v>
      </c>
      <c r="K7" s="53">
        <v>10544602</v>
      </c>
      <c r="L7" s="53">
        <v>10588769</v>
      </c>
      <c r="M7" s="53">
        <v>10609122</v>
      </c>
      <c r="N7" s="53">
        <v>10879106</v>
      </c>
      <c r="O7" s="53">
        <v>10925095</v>
      </c>
      <c r="P7" s="53">
        <v>10938662</v>
      </c>
      <c r="Q7" s="54">
        <v>11022375</v>
      </c>
      <c r="R7" s="54">
        <v>11094582</v>
      </c>
      <c r="S7" s="53">
        <v>11101060</v>
      </c>
      <c r="T7" s="54">
        <v>11290268</v>
      </c>
      <c r="U7" s="53">
        <v>11227824</v>
      </c>
      <c r="V7" s="55">
        <v>11319045</v>
      </c>
      <c r="W7" s="56"/>
      <c r="X7" s="56"/>
      <c r="Y7" s="57"/>
      <c r="Z7" s="57"/>
      <c r="AA7" s="57"/>
      <c r="AB7" s="58"/>
    </row>
    <row r="8" spans="1:28">
      <c r="A8" s="24"/>
      <c r="B8" s="25" t="s">
        <v>49</v>
      </c>
      <c r="C8" s="52">
        <v>9795358</v>
      </c>
      <c r="D8" s="53">
        <v>10231000</v>
      </c>
      <c r="E8" s="53">
        <v>10346080</v>
      </c>
      <c r="F8" s="53">
        <v>10480311</v>
      </c>
      <c r="G8" s="53">
        <v>10290503</v>
      </c>
      <c r="H8" s="53">
        <v>10284618</v>
      </c>
      <c r="I8" s="53">
        <v>10544559</v>
      </c>
      <c r="J8" s="53">
        <v>10436750</v>
      </c>
      <c r="K8" s="53">
        <v>10321333</v>
      </c>
      <c r="L8" s="53">
        <v>10355872</v>
      </c>
      <c r="M8" s="53">
        <v>10402874</v>
      </c>
      <c r="N8" s="53">
        <v>10655819</v>
      </c>
      <c r="O8" s="53">
        <v>10687258</v>
      </c>
      <c r="P8" s="53">
        <v>10679198</v>
      </c>
      <c r="Q8" s="53">
        <v>10747479</v>
      </c>
      <c r="R8" s="53">
        <v>10804226</v>
      </c>
      <c r="S8" s="53">
        <v>10801150</v>
      </c>
      <c r="T8" s="53">
        <v>11012890</v>
      </c>
      <c r="U8" s="53">
        <v>10936530</v>
      </c>
      <c r="V8" s="59">
        <v>11020432</v>
      </c>
      <c r="W8" s="56"/>
      <c r="X8" s="56"/>
      <c r="Y8" s="57"/>
      <c r="Z8" s="57"/>
      <c r="AA8" s="57"/>
      <c r="AB8" s="58"/>
    </row>
    <row r="9" spans="1:28">
      <c r="A9" s="24"/>
      <c r="B9" s="25" t="s">
        <v>50</v>
      </c>
      <c r="C9" s="52">
        <v>2594215</v>
      </c>
      <c r="D9" s="53">
        <v>2632322</v>
      </c>
      <c r="E9" s="53">
        <v>2641821</v>
      </c>
      <c r="F9" s="53">
        <v>2569683</v>
      </c>
      <c r="G9" s="53">
        <v>2510399</v>
      </c>
      <c r="H9" s="53">
        <v>2533221</v>
      </c>
      <c r="I9" s="53">
        <v>2547010</v>
      </c>
      <c r="J9" s="53">
        <v>2547380</v>
      </c>
      <c r="K9" s="53">
        <v>2509068</v>
      </c>
      <c r="L9" s="53">
        <v>2507878</v>
      </c>
      <c r="M9" s="53">
        <v>2447683</v>
      </c>
      <c r="N9" s="53">
        <v>2420816</v>
      </c>
      <c r="O9" s="53">
        <v>2389544</v>
      </c>
      <c r="P9" s="53">
        <v>2361018</v>
      </c>
      <c r="Q9" s="53">
        <v>2310227</v>
      </c>
      <c r="R9" s="53">
        <v>2272909</v>
      </c>
      <c r="S9" s="53">
        <v>2260604</v>
      </c>
      <c r="T9" s="53">
        <v>2307115</v>
      </c>
      <c r="U9" s="53">
        <v>2291080</v>
      </c>
      <c r="V9" s="59">
        <v>2266728</v>
      </c>
      <c r="W9" s="56"/>
      <c r="X9" s="56"/>
      <c r="Y9" s="57"/>
      <c r="Z9" s="57"/>
      <c r="AA9" s="57"/>
      <c r="AB9" s="58"/>
    </row>
    <row r="10" spans="1:28">
      <c r="A10" s="24"/>
      <c r="B10" s="25" t="s">
        <v>51</v>
      </c>
      <c r="C10" s="52">
        <v>2126693</v>
      </c>
      <c r="D10" s="53">
        <v>2295062</v>
      </c>
      <c r="E10" s="53">
        <v>2441787</v>
      </c>
      <c r="F10" s="53">
        <v>2635835</v>
      </c>
      <c r="G10" s="53">
        <v>2671403</v>
      </c>
      <c r="H10" s="53">
        <v>2486077</v>
      </c>
      <c r="I10" s="53">
        <v>2438918</v>
      </c>
      <c r="J10" s="53">
        <v>2498017</v>
      </c>
      <c r="K10" s="53">
        <v>2536312</v>
      </c>
      <c r="L10" s="53">
        <v>2612094</v>
      </c>
      <c r="M10" s="53">
        <v>2676865</v>
      </c>
      <c r="N10" s="53">
        <v>2819267</v>
      </c>
      <c r="O10" s="53">
        <v>2914886</v>
      </c>
      <c r="P10" s="53">
        <v>2949303</v>
      </c>
      <c r="Q10" s="53">
        <v>2969105</v>
      </c>
      <c r="R10" s="53">
        <v>3048698</v>
      </c>
      <c r="S10" s="53">
        <v>3119395</v>
      </c>
      <c r="T10" s="53">
        <v>3148330</v>
      </c>
      <c r="U10" s="53">
        <v>3221908</v>
      </c>
      <c r="V10" s="59">
        <v>3199623</v>
      </c>
      <c r="W10" s="56"/>
      <c r="X10" s="56"/>
      <c r="Y10" s="57"/>
      <c r="Z10" s="57"/>
      <c r="AA10" s="57"/>
      <c r="AB10" s="58"/>
    </row>
    <row r="11" spans="1:28">
      <c r="A11" s="24"/>
      <c r="B11" s="25" t="s">
        <v>52</v>
      </c>
      <c r="C11" s="53">
        <v>361221</v>
      </c>
      <c r="D11" s="53">
        <v>371643</v>
      </c>
      <c r="E11" s="53">
        <v>380815</v>
      </c>
      <c r="F11" s="53">
        <v>392688</v>
      </c>
      <c r="G11" s="53">
        <v>401315</v>
      </c>
      <c r="H11" s="53">
        <v>402372</v>
      </c>
      <c r="I11" s="53">
        <v>446468</v>
      </c>
      <c r="J11" s="53">
        <v>438925</v>
      </c>
      <c r="K11" s="53">
        <v>456234</v>
      </c>
      <c r="L11" s="53">
        <v>473190</v>
      </c>
      <c r="M11" s="53">
        <v>495018</v>
      </c>
      <c r="N11" s="53">
        <v>470738</v>
      </c>
      <c r="O11" s="53">
        <v>479972</v>
      </c>
      <c r="P11" s="53">
        <v>476332</v>
      </c>
      <c r="Q11" s="53">
        <v>492086</v>
      </c>
      <c r="R11" s="53">
        <v>501859</v>
      </c>
      <c r="S11" s="53">
        <v>503104</v>
      </c>
      <c r="T11" s="53">
        <v>500462</v>
      </c>
      <c r="U11" s="53">
        <v>495336</v>
      </c>
      <c r="V11" s="59">
        <v>494509</v>
      </c>
      <c r="W11" s="56"/>
      <c r="X11" s="56"/>
      <c r="Y11" s="57"/>
      <c r="Z11" s="57"/>
      <c r="AA11" s="57"/>
      <c r="AB11" s="58"/>
    </row>
    <row r="12" spans="1:28">
      <c r="A12" s="24"/>
      <c r="B12" s="25" t="s">
        <v>53</v>
      </c>
      <c r="C12" s="53">
        <v>279093</v>
      </c>
      <c r="D12" s="53">
        <v>316715</v>
      </c>
      <c r="E12" s="53">
        <v>279798</v>
      </c>
      <c r="F12" s="53">
        <v>248675</v>
      </c>
      <c r="G12" s="53">
        <v>231013</v>
      </c>
      <c r="H12" s="53">
        <v>261178</v>
      </c>
      <c r="I12" s="53">
        <v>276101</v>
      </c>
      <c r="J12" s="53">
        <v>248601</v>
      </c>
      <c r="K12" s="53">
        <v>287252</v>
      </c>
      <c r="L12" s="53">
        <v>287625</v>
      </c>
      <c r="M12" s="53">
        <v>309768</v>
      </c>
      <c r="N12" s="53">
        <v>307216</v>
      </c>
      <c r="O12" s="53">
        <v>276014</v>
      </c>
      <c r="P12" s="53">
        <v>291197</v>
      </c>
      <c r="Q12" s="53">
        <v>288505</v>
      </c>
      <c r="R12" s="53">
        <v>289067</v>
      </c>
      <c r="S12" s="53">
        <v>277976</v>
      </c>
      <c r="T12" s="53">
        <v>302294</v>
      </c>
      <c r="U12" s="53">
        <v>304687</v>
      </c>
      <c r="V12" s="59">
        <v>323449</v>
      </c>
      <c r="W12" s="56"/>
      <c r="X12" s="56"/>
      <c r="Y12" s="57"/>
      <c r="Z12" s="57"/>
      <c r="AA12" s="57"/>
      <c r="AB12" s="58"/>
    </row>
    <row r="13" spans="1:28">
      <c r="A13" s="24"/>
      <c r="B13" s="25" t="s">
        <v>54</v>
      </c>
      <c r="C13" s="53">
        <v>682194</v>
      </c>
      <c r="D13" s="53">
        <v>682438</v>
      </c>
      <c r="E13" s="53">
        <v>681383</v>
      </c>
      <c r="F13" s="53">
        <v>665514</v>
      </c>
      <c r="G13" s="53">
        <v>626556</v>
      </c>
      <c r="H13" s="53">
        <v>622136</v>
      </c>
      <c r="I13" s="53">
        <v>601675</v>
      </c>
      <c r="J13" s="53">
        <v>581414</v>
      </c>
      <c r="K13" s="53">
        <v>555666</v>
      </c>
      <c r="L13" s="53">
        <v>521607</v>
      </c>
      <c r="M13" s="53">
        <v>494977</v>
      </c>
      <c r="N13" s="53">
        <v>456707</v>
      </c>
      <c r="O13" s="53">
        <v>428066</v>
      </c>
      <c r="P13" s="53">
        <v>399703</v>
      </c>
      <c r="Q13" s="53">
        <v>380896</v>
      </c>
      <c r="R13" s="53">
        <v>362769</v>
      </c>
      <c r="S13" s="53">
        <v>357063</v>
      </c>
      <c r="T13" s="53">
        <v>341250</v>
      </c>
      <c r="U13" s="53">
        <v>367936</v>
      </c>
      <c r="V13" s="59">
        <v>349901</v>
      </c>
      <c r="W13" s="56"/>
      <c r="X13" s="56"/>
      <c r="Y13" s="57"/>
      <c r="Z13" s="57"/>
      <c r="AA13" s="57"/>
      <c r="AB13" s="58"/>
    </row>
    <row r="14" spans="1:28">
      <c r="A14" s="24"/>
      <c r="B14" s="25" t="s">
        <v>55</v>
      </c>
      <c r="C14" s="53">
        <v>316784</v>
      </c>
      <c r="D14" s="53">
        <v>336472</v>
      </c>
      <c r="E14" s="53">
        <v>350689</v>
      </c>
      <c r="F14" s="53">
        <v>361740</v>
      </c>
      <c r="G14" s="53">
        <v>369894</v>
      </c>
      <c r="H14" s="53">
        <v>381045</v>
      </c>
      <c r="I14" s="53">
        <v>383331</v>
      </c>
      <c r="J14" s="53">
        <v>382150</v>
      </c>
      <c r="K14" s="53">
        <v>386639</v>
      </c>
      <c r="L14" s="53">
        <v>406424</v>
      </c>
      <c r="M14" s="53">
        <v>415326</v>
      </c>
      <c r="N14" s="53">
        <v>455033</v>
      </c>
      <c r="O14" s="53">
        <v>452451</v>
      </c>
      <c r="P14" s="53">
        <v>464353</v>
      </c>
      <c r="Q14" s="53">
        <v>473787</v>
      </c>
      <c r="R14" s="53">
        <v>475978</v>
      </c>
      <c r="S14" s="53">
        <v>460329</v>
      </c>
      <c r="T14" s="53">
        <v>462467</v>
      </c>
      <c r="U14" s="53">
        <v>474118</v>
      </c>
      <c r="V14" s="59">
        <v>500835</v>
      </c>
      <c r="W14" s="56"/>
      <c r="X14" s="56"/>
      <c r="Y14" s="57"/>
      <c r="Z14" s="57"/>
      <c r="AA14" s="57"/>
      <c r="AB14" s="58"/>
    </row>
    <row r="15" spans="1:28">
      <c r="A15" s="24"/>
      <c r="B15" s="25" t="s">
        <v>56</v>
      </c>
      <c r="C15" s="53">
        <v>938811</v>
      </c>
      <c r="D15" s="53">
        <v>1010084</v>
      </c>
      <c r="E15" s="53">
        <v>1007267</v>
      </c>
      <c r="F15" s="53">
        <v>1052202</v>
      </c>
      <c r="G15" s="53">
        <v>1086731</v>
      </c>
      <c r="H15" s="53">
        <v>1151368</v>
      </c>
      <c r="I15" s="53">
        <v>1192374</v>
      </c>
      <c r="J15" s="53">
        <v>1131630</v>
      </c>
      <c r="K15" s="53">
        <v>1112475</v>
      </c>
      <c r="L15" s="53">
        <v>1150751</v>
      </c>
      <c r="M15" s="53">
        <v>1148228</v>
      </c>
      <c r="N15" s="53">
        <v>1163856</v>
      </c>
      <c r="O15" s="53">
        <v>1178176</v>
      </c>
      <c r="P15" s="53">
        <v>1202670</v>
      </c>
      <c r="Q15" s="53">
        <v>1244169</v>
      </c>
      <c r="R15" s="53">
        <v>1258134</v>
      </c>
      <c r="S15" s="53">
        <v>1228041</v>
      </c>
      <c r="T15" s="53">
        <v>1250304</v>
      </c>
      <c r="U15" s="53">
        <v>1197042</v>
      </c>
      <c r="V15" s="59">
        <v>1202744</v>
      </c>
      <c r="W15" s="56"/>
      <c r="X15" s="56"/>
      <c r="Y15" s="57"/>
      <c r="Z15" s="57"/>
      <c r="AA15" s="57"/>
      <c r="AB15" s="58"/>
    </row>
    <row r="16" spans="1:28">
      <c r="A16" s="24"/>
      <c r="B16" s="25" t="s">
        <v>57</v>
      </c>
      <c r="C16" s="53">
        <v>367997</v>
      </c>
      <c r="D16" s="53">
        <v>358809</v>
      </c>
      <c r="E16" s="53">
        <v>359607</v>
      </c>
      <c r="F16" s="53">
        <v>417453</v>
      </c>
      <c r="G16" s="53">
        <v>321578</v>
      </c>
      <c r="H16" s="53">
        <v>372513</v>
      </c>
      <c r="I16" s="53">
        <v>385275</v>
      </c>
      <c r="J16" s="53">
        <v>411052</v>
      </c>
      <c r="K16" s="53">
        <v>345134</v>
      </c>
      <c r="L16" s="53">
        <v>275341</v>
      </c>
      <c r="M16" s="53">
        <v>300597</v>
      </c>
      <c r="N16" s="53">
        <v>252986</v>
      </c>
      <c r="O16" s="53">
        <v>298301</v>
      </c>
      <c r="P16" s="53">
        <v>304783</v>
      </c>
      <c r="Q16" s="53">
        <v>291377</v>
      </c>
      <c r="R16" s="53">
        <v>245164</v>
      </c>
      <c r="S16" s="53">
        <v>259799</v>
      </c>
      <c r="T16" s="53">
        <v>249945</v>
      </c>
      <c r="U16" s="53">
        <v>238999</v>
      </c>
      <c r="V16" s="59">
        <v>239771</v>
      </c>
      <c r="W16" s="56"/>
      <c r="X16" s="56"/>
      <c r="Y16" s="57"/>
      <c r="Z16" s="57"/>
      <c r="AA16" s="57"/>
      <c r="AB16" s="58"/>
    </row>
    <row r="17" spans="1:28">
      <c r="A17" s="24"/>
      <c r="B17" s="25" t="s">
        <v>58</v>
      </c>
      <c r="C17" s="53">
        <v>1023376</v>
      </c>
      <c r="D17" s="53">
        <v>1082922</v>
      </c>
      <c r="E17" s="53">
        <v>1095855</v>
      </c>
      <c r="F17" s="53">
        <v>1117946</v>
      </c>
      <c r="G17" s="53">
        <v>1068279</v>
      </c>
      <c r="H17" s="53">
        <v>1096136</v>
      </c>
      <c r="I17" s="53">
        <v>1138839</v>
      </c>
      <c r="J17" s="53">
        <v>1091427</v>
      </c>
      <c r="K17" s="53">
        <v>1098161</v>
      </c>
      <c r="L17" s="53">
        <v>1139929</v>
      </c>
      <c r="M17" s="53">
        <v>1122249</v>
      </c>
      <c r="N17" s="53">
        <v>1152126</v>
      </c>
      <c r="O17" s="53">
        <v>1143711</v>
      </c>
      <c r="P17" s="53">
        <v>1145089</v>
      </c>
      <c r="Q17" s="53">
        <v>1237948</v>
      </c>
      <c r="R17" s="53">
        <v>1195247</v>
      </c>
      <c r="S17" s="53">
        <v>1200731</v>
      </c>
      <c r="T17" s="53">
        <v>1276519</v>
      </c>
      <c r="U17" s="53">
        <v>1326748</v>
      </c>
      <c r="V17" s="59">
        <v>1394595</v>
      </c>
      <c r="W17" s="56"/>
      <c r="X17" s="56"/>
      <c r="Y17" s="57"/>
      <c r="Z17" s="57"/>
      <c r="AA17" s="57"/>
      <c r="AB17" s="58"/>
    </row>
    <row r="18" spans="1:28">
      <c r="A18" s="24"/>
      <c r="B18" s="25" t="s">
        <v>59</v>
      </c>
      <c r="C18" s="53">
        <v>1104974</v>
      </c>
      <c r="D18" s="53">
        <v>1144533</v>
      </c>
      <c r="E18" s="53">
        <v>1107058</v>
      </c>
      <c r="F18" s="53">
        <v>1018575</v>
      </c>
      <c r="G18" s="53">
        <v>1003335</v>
      </c>
      <c r="H18" s="53">
        <v>978572</v>
      </c>
      <c r="I18" s="53">
        <v>1134568</v>
      </c>
      <c r="J18" s="53">
        <v>1106154</v>
      </c>
      <c r="K18" s="53">
        <v>1034392</v>
      </c>
      <c r="L18" s="53">
        <v>981033</v>
      </c>
      <c r="M18" s="53">
        <v>992163</v>
      </c>
      <c r="N18" s="53">
        <v>1157074</v>
      </c>
      <c r="O18" s="53">
        <v>1126137</v>
      </c>
      <c r="P18" s="53">
        <v>1084750</v>
      </c>
      <c r="Q18" s="53">
        <v>1059379</v>
      </c>
      <c r="R18" s="53">
        <v>1154401</v>
      </c>
      <c r="S18" s="53">
        <v>1134108</v>
      </c>
      <c r="T18" s="53">
        <v>1174204</v>
      </c>
      <c r="U18" s="53">
        <v>1018676</v>
      </c>
      <c r="V18" s="59">
        <v>1048277</v>
      </c>
      <c r="W18" s="56"/>
      <c r="X18" s="56"/>
      <c r="Y18" s="57"/>
      <c r="Z18" s="57"/>
      <c r="AA18" s="57"/>
      <c r="AB18" s="58"/>
    </row>
    <row r="19" spans="1:28">
      <c r="A19" s="24"/>
      <c r="B19" s="25" t="s">
        <v>60</v>
      </c>
      <c r="C19" s="53">
        <v>145588</v>
      </c>
      <c r="D19" s="53">
        <v>161617</v>
      </c>
      <c r="E19" s="53">
        <v>177302</v>
      </c>
      <c r="F19" s="53">
        <v>185776</v>
      </c>
      <c r="G19" s="53">
        <v>188625</v>
      </c>
      <c r="H19" s="53">
        <v>201626</v>
      </c>
      <c r="I19" s="53">
        <v>204537</v>
      </c>
      <c r="J19" s="53">
        <v>196190</v>
      </c>
      <c r="K19" s="53">
        <v>223269</v>
      </c>
      <c r="L19" s="53">
        <v>232897</v>
      </c>
      <c r="M19" s="53">
        <v>206248</v>
      </c>
      <c r="N19" s="53">
        <v>223287</v>
      </c>
      <c r="O19" s="53">
        <v>237837</v>
      </c>
      <c r="P19" s="53">
        <v>259464</v>
      </c>
      <c r="Q19" s="53">
        <v>274896</v>
      </c>
      <c r="R19" s="53">
        <v>290356</v>
      </c>
      <c r="S19" s="53">
        <v>299910</v>
      </c>
      <c r="T19" s="53">
        <v>277378</v>
      </c>
      <c r="U19" s="53">
        <v>291294</v>
      </c>
      <c r="V19" s="59">
        <v>298613</v>
      </c>
      <c r="W19" s="56"/>
      <c r="X19" s="56"/>
      <c r="Y19" s="57"/>
      <c r="Z19" s="57"/>
      <c r="AA19" s="57"/>
      <c r="AB19" s="58"/>
    </row>
    <row r="20" spans="1:28">
      <c r="A20" s="24"/>
      <c r="B20" s="25" t="s">
        <v>61</v>
      </c>
      <c r="C20" s="53">
        <v>2441196</v>
      </c>
      <c r="D20" s="53">
        <v>2510072</v>
      </c>
      <c r="E20" s="53">
        <v>2578089</v>
      </c>
      <c r="F20" s="53">
        <v>2674600</v>
      </c>
      <c r="G20" s="53">
        <v>2868566</v>
      </c>
      <c r="H20" s="53">
        <v>3087839</v>
      </c>
      <c r="I20" s="53">
        <v>2902284</v>
      </c>
      <c r="J20" s="53">
        <v>2905734</v>
      </c>
      <c r="K20" s="53">
        <v>2984703</v>
      </c>
      <c r="L20" s="53">
        <v>3208565</v>
      </c>
      <c r="M20" s="53">
        <v>3303059</v>
      </c>
      <c r="N20" s="53">
        <v>3420588</v>
      </c>
      <c r="O20" s="53">
        <v>3485051</v>
      </c>
      <c r="P20" s="53">
        <v>3554710</v>
      </c>
      <c r="Q20" s="53">
        <v>3645755</v>
      </c>
      <c r="R20" s="53">
        <v>3675187</v>
      </c>
      <c r="S20" s="53">
        <v>3666014</v>
      </c>
      <c r="T20" s="53">
        <v>3759426</v>
      </c>
      <c r="U20" s="53">
        <v>3740647</v>
      </c>
      <c r="V20" s="59">
        <v>3852468</v>
      </c>
      <c r="W20" s="56"/>
      <c r="X20" s="56"/>
      <c r="Y20" s="57"/>
      <c r="Z20" s="57"/>
      <c r="AA20" s="57"/>
      <c r="AB20" s="58"/>
    </row>
    <row r="21" spans="1:28">
      <c r="A21" s="24"/>
      <c r="B21" s="25" t="s">
        <v>62</v>
      </c>
      <c r="C21" s="53">
        <v>166694</v>
      </c>
      <c r="D21" s="53">
        <v>164949</v>
      </c>
      <c r="E21" s="53">
        <v>164778</v>
      </c>
      <c r="F21" s="53">
        <v>168398</v>
      </c>
      <c r="G21" s="53">
        <v>168528</v>
      </c>
      <c r="H21" s="53">
        <v>181923</v>
      </c>
      <c r="I21" s="53">
        <v>123237</v>
      </c>
      <c r="J21" s="53">
        <v>129393</v>
      </c>
      <c r="K21" s="53">
        <v>128047</v>
      </c>
      <c r="L21" s="53">
        <v>193180</v>
      </c>
      <c r="M21" s="53">
        <v>192155</v>
      </c>
      <c r="N21" s="53">
        <v>187049</v>
      </c>
      <c r="O21" s="53">
        <v>183475</v>
      </c>
      <c r="P21" s="53">
        <v>188968</v>
      </c>
      <c r="Q21" s="53">
        <v>202512</v>
      </c>
      <c r="R21" s="53">
        <v>187745</v>
      </c>
      <c r="S21" s="53">
        <v>194973</v>
      </c>
      <c r="T21" s="53">
        <v>190164</v>
      </c>
      <c r="U21" s="53">
        <v>182472</v>
      </c>
      <c r="V21" s="59">
        <v>157845</v>
      </c>
      <c r="W21" s="56"/>
      <c r="X21" s="56"/>
      <c r="Y21" s="57"/>
      <c r="Z21" s="57"/>
      <c r="AA21" s="57"/>
      <c r="AB21" s="58"/>
    </row>
    <row r="22" spans="1:28">
      <c r="A22" s="24"/>
      <c r="B22" s="25" t="s">
        <v>63</v>
      </c>
      <c r="C22" s="53">
        <v>666929</v>
      </c>
      <c r="D22" s="53">
        <v>687539</v>
      </c>
      <c r="E22" s="53">
        <v>683090</v>
      </c>
      <c r="F22" s="53">
        <v>701434</v>
      </c>
      <c r="G22" s="53">
        <v>799226</v>
      </c>
      <c r="H22" s="53">
        <v>743357</v>
      </c>
      <c r="I22" s="53">
        <v>743616</v>
      </c>
      <c r="J22" s="53">
        <v>759889</v>
      </c>
      <c r="K22" s="53">
        <v>771561</v>
      </c>
      <c r="L22" s="53">
        <v>805383</v>
      </c>
      <c r="M22" s="53">
        <v>789274</v>
      </c>
      <c r="N22" s="53">
        <v>799395</v>
      </c>
      <c r="O22" s="53">
        <v>819958</v>
      </c>
      <c r="P22" s="53">
        <v>832990</v>
      </c>
      <c r="Q22" s="53">
        <v>844037</v>
      </c>
      <c r="R22" s="53">
        <v>849423</v>
      </c>
      <c r="S22" s="53">
        <v>825964</v>
      </c>
      <c r="T22" s="53">
        <v>882520</v>
      </c>
      <c r="U22" s="53">
        <v>857200</v>
      </c>
      <c r="V22" s="59">
        <v>809814</v>
      </c>
      <c r="W22" s="56"/>
      <c r="X22" s="56"/>
      <c r="Y22" s="57"/>
      <c r="Z22" s="57"/>
      <c r="AA22" s="57"/>
      <c r="AB22" s="58"/>
    </row>
    <row r="23" spans="1:28">
      <c r="A23" s="24"/>
      <c r="B23" s="25" t="s">
        <v>64</v>
      </c>
      <c r="C23" s="53">
        <v>776650</v>
      </c>
      <c r="D23" s="53">
        <v>800048</v>
      </c>
      <c r="E23" s="53">
        <v>834143</v>
      </c>
      <c r="F23" s="53">
        <v>875845</v>
      </c>
      <c r="G23" s="53">
        <v>944518</v>
      </c>
      <c r="H23" s="53">
        <v>1171175</v>
      </c>
      <c r="I23" s="53">
        <v>1000403</v>
      </c>
      <c r="J23" s="53">
        <v>994328</v>
      </c>
      <c r="K23" s="53">
        <v>1036408</v>
      </c>
      <c r="L23" s="53">
        <v>1090265</v>
      </c>
      <c r="M23" s="53">
        <v>1071042</v>
      </c>
      <c r="N23" s="53">
        <v>1101302</v>
      </c>
      <c r="O23" s="53">
        <v>1099649</v>
      </c>
      <c r="P23" s="53">
        <v>1092435</v>
      </c>
      <c r="Q23" s="53">
        <v>1095720</v>
      </c>
      <c r="R23" s="53">
        <v>1083406</v>
      </c>
      <c r="S23" s="53">
        <v>1071430</v>
      </c>
      <c r="T23" s="53">
        <v>1077170</v>
      </c>
      <c r="U23" s="53">
        <v>1066707</v>
      </c>
      <c r="V23" s="59">
        <v>1088426</v>
      </c>
      <c r="W23" s="56"/>
      <c r="X23" s="56"/>
      <c r="Y23" s="57"/>
      <c r="Z23" s="57"/>
      <c r="AA23" s="57"/>
      <c r="AB23" s="58"/>
    </row>
    <row r="24" spans="1:28">
      <c r="A24" s="24"/>
      <c r="B24" s="25" t="s">
        <v>65</v>
      </c>
      <c r="C24" s="53">
        <v>830923</v>
      </c>
      <c r="D24" s="53">
        <v>857536</v>
      </c>
      <c r="E24" s="53">
        <v>896078</v>
      </c>
      <c r="F24" s="53">
        <v>928923</v>
      </c>
      <c r="G24" s="53">
        <v>956294</v>
      </c>
      <c r="H24" s="53">
        <v>991384</v>
      </c>
      <c r="I24" s="53">
        <v>1035028</v>
      </c>
      <c r="J24" s="53">
        <v>1022124</v>
      </c>
      <c r="K24" s="53">
        <v>1048687</v>
      </c>
      <c r="L24" s="53">
        <v>1119737</v>
      </c>
      <c r="M24" s="53">
        <v>1250588</v>
      </c>
      <c r="N24" s="53">
        <v>1332842</v>
      </c>
      <c r="O24" s="53">
        <v>1381969</v>
      </c>
      <c r="P24" s="53">
        <v>1440317</v>
      </c>
      <c r="Q24" s="53">
        <v>1503486</v>
      </c>
      <c r="R24" s="53">
        <v>1554613</v>
      </c>
      <c r="S24" s="53">
        <v>1573647</v>
      </c>
      <c r="T24" s="53">
        <v>1609572</v>
      </c>
      <c r="U24" s="53">
        <v>1634268</v>
      </c>
      <c r="V24" s="59">
        <v>1796383</v>
      </c>
      <c r="W24" s="56"/>
      <c r="X24" s="56"/>
      <c r="Y24" s="57"/>
      <c r="Z24" s="57"/>
      <c r="AA24" s="57"/>
      <c r="AB24" s="58"/>
    </row>
    <row r="25" spans="1:28">
      <c r="A25" s="24"/>
      <c r="B25" s="25" t="s">
        <v>66</v>
      </c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9"/>
      <c r="W25" s="56"/>
      <c r="X25" s="56"/>
      <c r="Y25" s="57"/>
      <c r="Z25" s="57"/>
      <c r="AA25" s="57"/>
      <c r="AB25" s="58"/>
    </row>
    <row r="26" spans="1:28">
      <c r="A26" s="24"/>
      <c r="B26" s="25" t="s">
        <v>67</v>
      </c>
      <c r="C26" s="53">
        <v>11359926</v>
      </c>
      <c r="D26" s="53">
        <v>11872477</v>
      </c>
      <c r="E26" s="53">
        <v>12040373</v>
      </c>
      <c r="F26" s="53">
        <v>12210078</v>
      </c>
      <c r="G26" s="53">
        <v>12045929</v>
      </c>
      <c r="H26" s="53">
        <v>11992883</v>
      </c>
      <c r="I26" s="53">
        <v>12312786</v>
      </c>
      <c r="J26" s="53">
        <v>12259275</v>
      </c>
      <c r="K26" s="53">
        <v>12221442</v>
      </c>
      <c r="L26" s="53">
        <v>12362983</v>
      </c>
      <c r="M26" s="53">
        <v>12544010</v>
      </c>
      <c r="N26" s="53">
        <v>12892632</v>
      </c>
      <c r="O26" s="53">
        <v>12970813</v>
      </c>
      <c r="P26" s="53">
        <v>13010115</v>
      </c>
      <c r="Q26" s="53">
        <v>13176199</v>
      </c>
      <c r="R26" s="53">
        <v>13197522</v>
      </c>
      <c r="S26" s="53">
        <v>13351714</v>
      </c>
      <c r="T26" s="53">
        <v>13636476</v>
      </c>
      <c r="U26" s="53">
        <v>13582558</v>
      </c>
      <c r="V26" s="59">
        <v>13755740</v>
      </c>
      <c r="W26" s="56"/>
      <c r="X26" s="56"/>
      <c r="Y26" s="57"/>
      <c r="Z26" s="57"/>
      <c r="AA26" s="57"/>
      <c r="AB26" s="58"/>
    </row>
    <row r="27" spans="1:28">
      <c r="A27" s="24"/>
      <c r="B27" s="25" t="s">
        <v>68</v>
      </c>
      <c r="C27" s="53">
        <v>1022216</v>
      </c>
      <c r="D27" s="53">
        <v>1030212</v>
      </c>
      <c r="E27" s="53">
        <v>1061098</v>
      </c>
      <c r="F27" s="53">
        <v>1130609</v>
      </c>
      <c r="G27" s="53">
        <v>1301765</v>
      </c>
      <c r="H27" s="53">
        <v>1581200</v>
      </c>
      <c r="I27" s="53">
        <v>1338594</v>
      </c>
      <c r="J27" s="53">
        <v>1279399</v>
      </c>
      <c r="K27" s="53">
        <v>1307863</v>
      </c>
      <c r="L27" s="53">
        <v>1434351</v>
      </c>
      <c r="M27" s="53">
        <v>1368171</v>
      </c>
      <c r="N27" s="53">
        <v>1407062</v>
      </c>
      <c r="O27" s="53">
        <v>1439333</v>
      </c>
      <c r="P27" s="53">
        <v>1483257</v>
      </c>
      <c r="Q27" s="53">
        <v>1491931</v>
      </c>
      <c r="R27" s="53">
        <v>1572247</v>
      </c>
      <c r="S27" s="53">
        <v>1415360</v>
      </c>
      <c r="T27" s="53">
        <v>1413218</v>
      </c>
      <c r="U27" s="53">
        <v>1385913</v>
      </c>
      <c r="V27" s="59">
        <v>1415773</v>
      </c>
      <c r="W27" s="56"/>
      <c r="X27" s="56"/>
      <c r="Y27" s="57"/>
      <c r="Z27" s="57"/>
      <c r="AA27" s="57"/>
      <c r="AB27" s="58"/>
    </row>
    <row r="28" spans="1:28">
      <c r="A28" s="24"/>
      <c r="B28" s="25" t="s">
        <v>69</v>
      </c>
      <c r="C28" s="53">
        <v>6107652</v>
      </c>
      <c r="D28" s="53">
        <v>6175015</v>
      </c>
      <c r="E28" s="53">
        <v>5874493</v>
      </c>
      <c r="F28" s="53">
        <v>5838000</v>
      </c>
      <c r="G28" s="53">
        <v>5662857</v>
      </c>
      <c r="H28" s="53">
        <v>7567500</v>
      </c>
      <c r="I28" s="53">
        <v>8078171</v>
      </c>
      <c r="J28" s="53">
        <v>6990697</v>
      </c>
      <c r="K28" s="53">
        <v>5849054</v>
      </c>
      <c r="L28" s="53">
        <v>5328137</v>
      </c>
      <c r="M28" s="53">
        <v>5041100</v>
      </c>
      <c r="N28" s="53">
        <v>4789744</v>
      </c>
      <c r="O28" s="53">
        <v>4346942</v>
      </c>
      <c r="P28" s="53">
        <v>4427236</v>
      </c>
      <c r="Q28" s="53">
        <v>4596545</v>
      </c>
      <c r="R28" s="53">
        <v>4935011</v>
      </c>
      <c r="S28" s="53">
        <v>5192346</v>
      </c>
      <c r="T28" s="53">
        <v>5050660</v>
      </c>
      <c r="U28" s="53">
        <v>4789772</v>
      </c>
      <c r="V28" s="59">
        <v>4198694</v>
      </c>
      <c r="W28" s="56"/>
      <c r="X28" s="56"/>
      <c r="Y28" s="57"/>
      <c r="Z28" s="57"/>
      <c r="AA28" s="57"/>
      <c r="AB28" s="58"/>
    </row>
    <row r="29" spans="1:28">
      <c r="A29" s="24"/>
      <c r="B29" s="25" t="s">
        <v>70</v>
      </c>
      <c r="C29" s="53">
        <v>5878008</v>
      </c>
      <c r="D29" s="53">
        <v>5881189</v>
      </c>
      <c r="E29" s="53">
        <v>5884144</v>
      </c>
      <c r="F29" s="53">
        <v>5887638</v>
      </c>
      <c r="G29" s="53">
        <v>5648058</v>
      </c>
      <c r="H29" s="53">
        <v>7451876</v>
      </c>
      <c r="I29" s="53">
        <v>7874417</v>
      </c>
      <c r="J29" s="53">
        <v>6802642</v>
      </c>
      <c r="K29" s="53">
        <v>5774944</v>
      </c>
      <c r="L29" s="53">
        <v>5438226</v>
      </c>
      <c r="M29" s="53">
        <v>5167469</v>
      </c>
      <c r="N29" s="53">
        <v>4809957</v>
      </c>
      <c r="O29" s="53">
        <v>4567645</v>
      </c>
      <c r="P29" s="53">
        <v>4499776</v>
      </c>
      <c r="Q29" s="53">
        <v>4555150</v>
      </c>
      <c r="R29" s="53">
        <v>4809269</v>
      </c>
      <c r="S29" s="53">
        <v>4999180</v>
      </c>
      <c r="T29" s="53">
        <v>4747786</v>
      </c>
      <c r="U29" s="53">
        <v>4585602</v>
      </c>
      <c r="V29" s="59">
        <v>4511293</v>
      </c>
      <c r="W29" s="56"/>
      <c r="X29" s="56"/>
      <c r="Y29" s="57"/>
      <c r="Z29" s="57"/>
      <c r="AA29" s="57"/>
      <c r="AB29" s="58"/>
    </row>
    <row r="30" spans="1:28">
      <c r="A30" s="24"/>
      <c r="B30" s="25" t="s">
        <v>71</v>
      </c>
      <c r="C30" s="53">
        <v>4568932</v>
      </c>
      <c r="D30" s="53">
        <v>4385585</v>
      </c>
      <c r="E30" s="53">
        <v>4329600</v>
      </c>
      <c r="F30" s="53">
        <v>4008691</v>
      </c>
      <c r="G30" s="53">
        <v>4101620</v>
      </c>
      <c r="H30" s="53">
        <v>5151376</v>
      </c>
      <c r="I30" s="53">
        <v>5444814</v>
      </c>
      <c r="J30" s="53">
        <v>4757373</v>
      </c>
      <c r="K30" s="53">
        <v>4084487</v>
      </c>
      <c r="L30" s="53">
        <v>3756050</v>
      </c>
      <c r="M30" s="53">
        <v>3728236</v>
      </c>
      <c r="N30" s="53">
        <v>3532868</v>
      </c>
      <c r="O30" s="53">
        <v>3449743</v>
      </c>
      <c r="P30" s="53">
        <v>3486286</v>
      </c>
      <c r="Q30" s="53">
        <v>3589483</v>
      </c>
      <c r="R30" s="53">
        <v>3904656</v>
      </c>
      <c r="S30" s="53">
        <v>4291343</v>
      </c>
      <c r="T30" s="53">
        <v>4109941</v>
      </c>
      <c r="U30" s="53">
        <v>3995952</v>
      </c>
      <c r="V30" s="59">
        <v>3741737</v>
      </c>
      <c r="W30" s="56"/>
      <c r="X30" s="56"/>
      <c r="Y30" s="57"/>
      <c r="Z30" s="57"/>
      <c r="AA30" s="57"/>
      <c r="AB30" s="58"/>
    </row>
    <row r="31" spans="1:28">
      <c r="A31" s="24"/>
      <c r="B31" s="25" t="s">
        <v>72</v>
      </c>
      <c r="C31" s="53">
        <v>1136402</v>
      </c>
      <c r="D31" s="53">
        <v>976875</v>
      </c>
      <c r="E31" s="53">
        <v>922726</v>
      </c>
      <c r="F31" s="53">
        <v>959401</v>
      </c>
      <c r="G31" s="53">
        <v>1035334</v>
      </c>
      <c r="H31" s="53">
        <v>1611827</v>
      </c>
      <c r="I31" s="53">
        <v>1705239</v>
      </c>
      <c r="J31" s="53">
        <v>1217178</v>
      </c>
      <c r="K31" s="53">
        <v>1025737</v>
      </c>
      <c r="L31" s="53">
        <v>967178</v>
      </c>
      <c r="M31" s="53">
        <v>928036</v>
      </c>
      <c r="N31" s="53">
        <v>799599</v>
      </c>
      <c r="O31" s="53">
        <v>790116</v>
      </c>
      <c r="P31" s="53">
        <v>751664</v>
      </c>
      <c r="Q31" s="53">
        <v>736467</v>
      </c>
      <c r="R31" s="53">
        <v>727572</v>
      </c>
      <c r="S31" s="53">
        <v>749592</v>
      </c>
      <c r="T31" s="53">
        <v>649749</v>
      </c>
      <c r="U31" s="53">
        <v>600516</v>
      </c>
      <c r="V31" s="59">
        <v>484281</v>
      </c>
      <c r="W31" s="56"/>
      <c r="X31" s="56"/>
      <c r="Y31" s="57"/>
      <c r="Z31" s="57"/>
      <c r="AA31" s="57"/>
      <c r="AB31" s="58"/>
    </row>
    <row r="32" spans="1:28">
      <c r="A32" s="24"/>
      <c r="B32" s="25" t="s">
        <v>73</v>
      </c>
      <c r="C32" s="53">
        <v>3432530</v>
      </c>
      <c r="D32" s="53">
        <v>3408710</v>
      </c>
      <c r="E32" s="53">
        <v>3406874</v>
      </c>
      <c r="F32" s="53">
        <v>3049290</v>
      </c>
      <c r="G32" s="53">
        <v>3066286</v>
      </c>
      <c r="H32" s="53">
        <v>3539549</v>
      </c>
      <c r="I32" s="53">
        <v>3739575</v>
      </c>
      <c r="J32" s="53">
        <v>3540195</v>
      </c>
      <c r="K32" s="53">
        <v>3058750</v>
      </c>
      <c r="L32" s="53">
        <v>2788872</v>
      </c>
      <c r="M32" s="53">
        <v>2800200</v>
      </c>
      <c r="N32" s="53">
        <v>2733269</v>
      </c>
      <c r="O32" s="53">
        <v>2659627</v>
      </c>
      <c r="P32" s="53">
        <v>2734622</v>
      </c>
      <c r="Q32" s="53">
        <v>2853016</v>
      </c>
      <c r="R32" s="53">
        <v>3177084</v>
      </c>
      <c r="S32" s="53">
        <v>3541751</v>
      </c>
      <c r="T32" s="53">
        <v>3460192</v>
      </c>
      <c r="U32" s="53">
        <v>3395436</v>
      </c>
      <c r="V32" s="59">
        <v>3257456</v>
      </c>
      <c r="W32" s="56"/>
      <c r="X32" s="56"/>
      <c r="Y32" s="57"/>
      <c r="Z32" s="57"/>
      <c r="AA32" s="57"/>
      <c r="AB32" s="58"/>
    </row>
    <row r="33" spans="1:28">
      <c r="A33" s="24"/>
      <c r="B33" s="25" t="s">
        <v>74</v>
      </c>
      <c r="C33" s="53">
        <v>1309076</v>
      </c>
      <c r="D33" s="53">
        <v>1495604</v>
      </c>
      <c r="E33" s="53">
        <v>1554544</v>
      </c>
      <c r="F33" s="53">
        <v>1878947</v>
      </c>
      <c r="G33" s="53">
        <v>1546438</v>
      </c>
      <c r="H33" s="53">
        <v>2300500</v>
      </c>
      <c r="I33" s="53">
        <v>2429603</v>
      </c>
      <c r="J33" s="53">
        <v>2045269</v>
      </c>
      <c r="K33" s="53">
        <v>1690457</v>
      </c>
      <c r="L33" s="53">
        <v>1682176</v>
      </c>
      <c r="M33" s="53">
        <v>1439233</v>
      </c>
      <c r="N33" s="53">
        <v>1277089</v>
      </c>
      <c r="O33" s="53">
        <v>1117902</v>
      </c>
      <c r="P33" s="53">
        <v>1013490</v>
      </c>
      <c r="Q33" s="53">
        <v>965667</v>
      </c>
      <c r="R33" s="53">
        <v>904613</v>
      </c>
      <c r="S33" s="53">
        <v>707837</v>
      </c>
      <c r="T33" s="53">
        <v>637845</v>
      </c>
      <c r="U33" s="53">
        <v>589650</v>
      </c>
      <c r="V33" s="59">
        <v>769556</v>
      </c>
      <c r="W33" s="56"/>
      <c r="X33" s="56"/>
      <c r="Y33" s="57"/>
      <c r="Z33" s="57"/>
      <c r="AA33" s="57"/>
      <c r="AB33" s="58"/>
    </row>
    <row r="34" spans="1:28">
      <c r="A34" s="24"/>
      <c r="B34" s="25" t="s">
        <v>72</v>
      </c>
      <c r="C34" s="53">
        <v>94005</v>
      </c>
      <c r="D34" s="53">
        <v>116789</v>
      </c>
      <c r="E34" s="53">
        <v>111837</v>
      </c>
      <c r="F34" s="53">
        <v>156228</v>
      </c>
      <c r="G34" s="53">
        <v>160249</v>
      </c>
      <c r="H34" s="53">
        <v>170324</v>
      </c>
      <c r="I34" s="53">
        <v>244052</v>
      </c>
      <c r="J34" s="53">
        <v>345226</v>
      </c>
      <c r="K34" s="53">
        <v>166822</v>
      </c>
      <c r="L34" s="53">
        <v>120821</v>
      </c>
      <c r="M34" s="53">
        <v>68149</v>
      </c>
      <c r="N34" s="53">
        <v>63659</v>
      </c>
      <c r="O34" s="53">
        <v>39684</v>
      </c>
      <c r="P34" s="53">
        <v>32474</v>
      </c>
      <c r="Q34" s="53">
        <v>31385</v>
      </c>
      <c r="R34" s="53">
        <v>37405</v>
      </c>
      <c r="S34" s="53">
        <v>32996</v>
      </c>
      <c r="T34" s="53">
        <v>24619</v>
      </c>
      <c r="U34" s="53">
        <v>28224</v>
      </c>
      <c r="V34" s="59">
        <v>21962</v>
      </c>
      <c r="W34" s="56"/>
      <c r="X34" s="56"/>
      <c r="Y34" s="57"/>
      <c r="Z34" s="57"/>
      <c r="AA34" s="57"/>
      <c r="AB34" s="58"/>
    </row>
    <row r="35" spans="1:28">
      <c r="A35" s="24"/>
      <c r="B35" s="25" t="s">
        <v>73</v>
      </c>
      <c r="C35" s="53">
        <v>496116</v>
      </c>
      <c r="D35" s="53">
        <v>598891</v>
      </c>
      <c r="E35" s="53">
        <v>549197</v>
      </c>
      <c r="F35" s="53">
        <v>747176</v>
      </c>
      <c r="G35" s="53">
        <v>495504</v>
      </c>
      <c r="H35" s="53">
        <v>658411</v>
      </c>
      <c r="I35" s="53">
        <v>683437</v>
      </c>
      <c r="J35" s="53">
        <v>582663</v>
      </c>
      <c r="K35" s="53">
        <v>522911</v>
      </c>
      <c r="L35" s="53">
        <v>562188</v>
      </c>
      <c r="M35" s="53">
        <v>476445</v>
      </c>
      <c r="N35" s="53">
        <v>432961</v>
      </c>
      <c r="O35" s="53">
        <v>356591</v>
      </c>
      <c r="P35" s="53">
        <v>293282</v>
      </c>
      <c r="Q35" s="53">
        <v>292485</v>
      </c>
      <c r="R35" s="53">
        <v>221066</v>
      </c>
      <c r="S35" s="53">
        <v>154384</v>
      </c>
      <c r="T35" s="53">
        <v>142003</v>
      </c>
      <c r="U35" s="53">
        <v>143317</v>
      </c>
      <c r="V35" s="59">
        <v>248118</v>
      </c>
      <c r="W35" s="56"/>
      <c r="X35" s="56"/>
      <c r="Y35" s="57"/>
      <c r="Z35" s="57"/>
      <c r="AA35" s="57"/>
      <c r="AB35" s="58"/>
    </row>
    <row r="36" spans="1:28">
      <c r="A36" s="24"/>
      <c r="B36" s="25" t="s">
        <v>75</v>
      </c>
      <c r="C36" s="53">
        <v>718955</v>
      </c>
      <c r="D36" s="53">
        <v>779924</v>
      </c>
      <c r="E36" s="53">
        <v>893510</v>
      </c>
      <c r="F36" s="53">
        <v>975543</v>
      </c>
      <c r="G36" s="53">
        <v>890685</v>
      </c>
      <c r="H36" s="53">
        <v>1471765</v>
      </c>
      <c r="I36" s="53">
        <v>1502114</v>
      </c>
      <c r="J36" s="53">
        <v>1117380</v>
      </c>
      <c r="K36" s="53">
        <v>1000724</v>
      </c>
      <c r="L36" s="53">
        <v>999167</v>
      </c>
      <c r="M36" s="53">
        <v>894639</v>
      </c>
      <c r="N36" s="53">
        <v>780469</v>
      </c>
      <c r="O36" s="53">
        <v>721627</v>
      </c>
      <c r="P36" s="53">
        <v>687734</v>
      </c>
      <c r="Q36" s="53">
        <v>641797</v>
      </c>
      <c r="R36" s="53">
        <v>646142</v>
      </c>
      <c r="S36" s="53">
        <v>520457</v>
      </c>
      <c r="T36" s="53">
        <v>471223</v>
      </c>
      <c r="U36" s="53">
        <v>418109</v>
      </c>
      <c r="V36" s="59">
        <v>499476</v>
      </c>
      <c r="W36" s="56"/>
      <c r="X36" s="56"/>
      <c r="Y36" s="57"/>
      <c r="Z36" s="57"/>
      <c r="AA36" s="57"/>
      <c r="AB36" s="58"/>
    </row>
    <row r="37" spans="1:28">
      <c r="A37" s="24"/>
      <c r="B37" s="25" t="s">
        <v>76</v>
      </c>
      <c r="C37" s="53">
        <v>229644</v>
      </c>
      <c r="D37" s="53">
        <v>293826</v>
      </c>
      <c r="E37" s="53">
        <v>-9651</v>
      </c>
      <c r="F37" s="53">
        <v>-49638</v>
      </c>
      <c r="G37" s="53">
        <v>14799</v>
      </c>
      <c r="H37" s="53">
        <v>115624</v>
      </c>
      <c r="I37" s="53">
        <v>203754</v>
      </c>
      <c r="J37" s="53">
        <v>188055</v>
      </c>
      <c r="K37" s="53">
        <v>74110</v>
      </c>
      <c r="L37" s="53">
        <v>-110089</v>
      </c>
      <c r="M37" s="53">
        <v>-126369</v>
      </c>
      <c r="N37" s="53">
        <v>-20213</v>
      </c>
      <c r="O37" s="53">
        <v>-220703</v>
      </c>
      <c r="P37" s="53">
        <v>-72540</v>
      </c>
      <c r="Q37" s="53">
        <v>41395</v>
      </c>
      <c r="R37" s="53">
        <v>125742</v>
      </c>
      <c r="S37" s="53">
        <v>193166</v>
      </c>
      <c r="T37" s="53">
        <v>302874</v>
      </c>
      <c r="U37" s="53">
        <v>204170</v>
      </c>
      <c r="V37" s="59">
        <v>-312599</v>
      </c>
      <c r="W37" s="56"/>
      <c r="X37" s="56"/>
      <c r="Y37" s="57"/>
      <c r="Z37" s="57"/>
      <c r="AA37" s="57"/>
      <c r="AB37" s="58"/>
    </row>
    <row r="38" spans="1:28">
      <c r="A38" s="24"/>
      <c r="B38" s="25" t="s">
        <v>77</v>
      </c>
      <c r="C38" s="53">
        <v>225923</v>
      </c>
      <c r="D38" s="53">
        <v>291126</v>
      </c>
      <c r="E38" s="53">
        <v>-7063</v>
      </c>
      <c r="F38" s="53">
        <v>-47527</v>
      </c>
      <c r="G38" s="53">
        <v>14990</v>
      </c>
      <c r="H38" s="53">
        <v>114218</v>
      </c>
      <c r="I38" s="53">
        <v>204450</v>
      </c>
      <c r="J38" s="53">
        <v>188121</v>
      </c>
      <c r="K38" s="53">
        <v>73721</v>
      </c>
      <c r="L38" s="53">
        <v>-110349</v>
      </c>
      <c r="M38" s="53">
        <v>-127075</v>
      </c>
      <c r="N38" s="53">
        <v>-20873</v>
      </c>
      <c r="O38" s="53">
        <v>-220888</v>
      </c>
      <c r="P38" s="53">
        <v>-72027</v>
      </c>
      <c r="Q38" s="53">
        <v>41840</v>
      </c>
      <c r="R38" s="53">
        <v>125846</v>
      </c>
      <c r="S38" s="53">
        <v>193062</v>
      </c>
      <c r="T38" s="53">
        <v>302486</v>
      </c>
      <c r="U38" s="53">
        <v>203360</v>
      </c>
      <c r="V38" s="59">
        <v>-312948</v>
      </c>
      <c r="W38" s="56"/>
      <c r="X38" s="56"/>
      <c r="Y38" s="57"/>
      <c r="Z38" s="57"/>
      <c r="AA38" s="57"/>
      <c r="AB38" s="58"/>
    </row>
    <row r="39" spans="1:28">
      <c r="A39" s="24"/>
      <c r="B39" s="25" t="s">
        <v>78</v>
      </c>
      <c r="C39" s="53">
        <v>3721</v>
      </c>
      <c r="D39" s="53">
        <v>2700</v>
      </c>
      <c r="E39" s="53">
        <v>-2588</v>
      </c>
      <c r="F39" s="53">
        <v>-2111</v>
      </c>
      <c r="G39" s="53">
        <v>-191</v>
      </c>
      <c r="H39" s="53">
        <v>1406</v>
      </c>
      <c r="I39" s="53">
        <v>-696</v>
      </c>
      <c r="J39" s="53">
        <v>-66</v>
      </c>
      <c r="K39" s="53">
        <v>389</v>
      </c>
      <c r="L39" s="53">
        <v>260</v>
      </c>
      <c r="M39" s="53">
        <v>706</v>
      </c>
      <c r="N39" s="53">
        <v>660</v>
      </c>
      <c r="O39" s="53">
        <v>185</v>
      </c>
      <c r="P39" s="53">
        <v>-513</v>
      </c>
      <c r="Q39" s="53">
        <v>-445</v>
      </c>
      <c r="R39" s="53">
        <v>-104</v>
      </c>
      <c r="S39" s="53">
        <v>104</v>
      </c>
      <c r="T39" s="53">
        <v>388</v>
      </c>
      <c r="U39" s="53">
        <v>810</v>
      </c>
      <c r="V39" s="59">
        <v>349</v>
      </c>
      <c r="W39" s="56"/>
      <c r="X39" s="56"/>
      <c r="Y39" s="57"/>
      <c r="Z39" s="57"/>
      <c r="AA39" s="57"/>
      <c r="AB39" s="58"/>
    </row>
    <row r="40" spans="1:28">
      <c r="A40" s="24"/>
      <c r="B40" s="25" t="s">
        <v>79</v>
      </c>
      <c r="C40" s="53">
        <v>1146001</v>
      </c>
      <c r="D40" s="53">
        <v>923398</v>
      </c>
      <c r="E40" s="53">
        <v>1087758</v>
      </c>
      <c r="F40" s="53">
        <v>1217027</v>
      </c>
      <c r="G40" s="53">
        <v>956242</v>
      </c>
      <c r="H40" s="53">
        <v>86772</v>
      </c>
      <c r="I40" s="53">
        <v>3106</v>
      </c>
      <c r="J40" s="53">
        <v>664612</v>
      </c>
      <c r="K40" s="53">
        <v>970029</v>
      </c>
      <c r="L40" s="53">
        <v>897887</v>
      </c>
      <c r="M40" s="53">
        <v>1427928</v>
      </c>
      <c r="N40" s="53">
        <v>567964</v>
      </c>
      <c r="O40" s="53">
        <v>1022435</v>
      </c>
      <c r="P40" s="53">
        <v>833784</v>
      </c>
      <c r="Q40" s="53">
        <v>960945</v>
      </c>
      <c r="R40" s="53">
        <v>1157378</v>
      </c>
      <c r="S40" s="53">
        <v>1571812</v>
      </c>
      <c r="T40" s="53">
        <v>1282984</v>
      </c>
      <c r="U40" s="53">
        <v>1582240</v>
      </c>
      <c r="V40" s="59">
        <v>709370</v>
      </c>
      <c r="W40" s="56"/>
      <c r="X40" s="56"/>
      <c r="Y40" s="57"/>
      <c r="Z40" s="57"/>
      <c r="AA40" s="57"/>
      <c r="AB40" s="58"/>
    </row>
    <row r="41" spans="1:28">
      <c r="A41" s="24"/>
      <c r="B41" s="25" t="s">
        <v>80</v>
      </c>
      <c r="C41" s="53">
        <v>13888292</v>
      </c>
      <c r="D41" s="53">
        <v>14391756</v>
      </c>
      <c r="E41" s="53">
        <v>14150655</v>
      </c>
      <c r="F41" s="53">
        <v>14167477</v>
      </c>
      <c r="G41" s="53">
        <v>13506773</v>
      </c>
      <c r="H41" s="53">
        <v>13652672</v>
      </c>
      <c r="I41" s="53">
        <v>14475383</v>
      </c>
      <c r="J41" s="53">
        <v>14372005</v>
      </c>
      <c r="K41" s="53">
        <v>13944828</v>
      </c>
      <c r="L41" s="53">
        <v>13789085</v>
      </c>
      <c r="M41" s="53">
        <v>14798425</v>
      </c>
      <c r="N41" s="53">
        <v>13995718</v>
      </c>
      <c r="O41" s="53">
        <v>14430560</v>
      </c>
      <c r="P41" s="53">
        <v>14566272</v>
      </c>
      <c r="Q41" s="53">
        <v>15296577</v>
      </c>
      <c r="R41" s="53">
        <v>15779498</v>
      </c>
      <c r="S41" s="53">
        <v>16603343</v>
      </c>
      <c r="T41" s="53">
        <v>16867196</v>
      </c>
      <c r="U41" s="53">
        <v>15976146</v>
      </c>
      <c r="V41" s="59">
        <v>14449402</v>
      </c>
      <c r="W41" s="56"/>
      <c r="X41" s="56"/>
      <c r="Y41" s="57"/>
      <c r="Z41" s="57"/>
      <c r="AA41" s="57"/>
      <c r="AB41" s="58"/>
    </row>
    <row r="42" spans="1:28">
      <c r="A42" s="24"/>
      <c r="B42" s="25" t="s">
        <v>81</v>
      </c>
      <c r="C42" s="53">
        <v>13914955</v>
      </c>
      <c r="D42" s="53">
        <v>14237767</v>
      </c>
      <c r="E42" s="53">
        <v>14061034</v>
      </c>
      <c r="F42" s="53">
        <v>14214555</v>
      </c>
      <c r="G42" s="53">
        <v>14565712</v>
      </c>
      <c r="H42" s="53">
        <v>15678663</v>
      </c>
      <c r="I42" s="53">
        <v>16226558</v>
      </c>
      <c r="J42" s="53">
        <v>15244676</v>
      </c>
      <c r="K42" s="53">
        <v>14644067</v>
      </c>
      <c r="L42" s="53">
        <v>14507447</v>
      </c>
      <c r="M42" s="53">
        <v>14359239</v>
      </c>
      <c r="N42" s="53">
        <v>14498809</v>
      </c>
      <c r="O42" s="53">
        <v>14375122</v>
      </c>
      <c r="P42" s="53">
        <v>14506679</v>
      </c>
      <c r="Q42" s="53">
        <v>14736801</v>
      </c>
      <c r="R42" s="53">
        <v>15678163</v>
      </c>
      <c r="S42" s="53">
        <v>15605702</v>
      </c>
      <c r="T42" s="53">
        <v>15670361</v>
      </c>
      <c r="U42" s="53">
        <v>15320574</v>
      </c>
      <c r="V42" s="59">
        <v>15061097</v>
      </c>
      <c r="W42" s="56"/>
      <c r="X42" s="56"/>
      <c r="Y42" s="57"/>
      <c r="Z42" s="57"/>
      <c r="AA42" s="57"/>
      <c r="AB42" s="58"/>
    </row>
    <row r="43" spans="1:28">
      <c r="A43" s="24"/>
      <c r="B43" s="25" t="s">
        <v>82</v>
      </c>
      <c r="C43" s="53">
        <v>1172664</v>
      </c>
      <c r="D43" s="53">
        <v>769409</v>
      </c>
      <c r="E43" s="53">
        <v>998137</v>
      </c>
      <c r="F43" s="53">
        <v>1264105</v>
      </c>
      <c r="G43" s="53">
        <v>2015181</v>
      </c>
      <c r="H43" s="53">
        <v>2112763</v>
      </c>
      <c r="I43" s="53">
        <v>1754281</v>
      </c>
      <c r="J43" s="53">
        <v>1537283</v>
      </c>
      <c r="K43" s="53">
        <v>1669268</v>
      </c>
      <c r="L43" s="53">
        <v>1616249</v>
      </c>
      <c r="M43" s="53">
        <v>988742</v>
      </c>
      <c r="N43" s="53">
        <v>1071055</v>
      </c>
      <c r="O43" s="53">
        <v>966997</v>
      </c>
      <c r="P43" s="53">
        <v>774191</v>
      </c>
      <c r="Q43" s="53">
        <v>401169</v>
      </c>
      <c r="R43" s="53">
        <v>1056043</v>
      </c>
      <c r="S43" s="53">
        <v>574171</v>
      </c>
      <c r="T43" s="53">
        <v>86149</v>
      </c>
      <c r="U43" s="53">
        <v>926668</v>
      </c>
      <c r="V43" s="59">
        <v>1321065</v>
      </c>
      <c r="W43" s="56"/>
      <c r="X43" s="56"/>
      <c r="Y43" s="57"/>
      <c r="Z43" s="57"/>
      <c r="AA43" s="57"/>
      <c r="AB43" s="58"/>
    </row>
    <row r="44" spans="1:28">
      <c r="A44" s="61"/>
      <c r="B44" s="62" t="s">
        <v>83</v>
      </c>
      <c r="C44" s="63">
        <v>19635795</v>
      </c>
      <c r="D44" s="63">
        <v>20001102</v>
      </c>
      <c r="E44" s="63">
        <v>20063722</v>
      </c>
      <c r="F44" s="63">
        <v>20395714</v>
      </c>
      <c r="G44" s="63">
        <v>19966793</v>
      </c>
      <c r="H44" s="63">
        <v>21228355</v>
      </c>
      <c r="I44" s="63">
        <v>21732657</v>
      </c>
      <c r="J44" s="63">
        <v>21193983</v>
      </c>
      <c r="K44" s="63">
        <v>20348388</v>
      </c>
      <c r="L44" s="63">
        <v>20023358</v>
      </c>
      <c r="M44" s="63">
        <v>20381209</v>
      </c>
      <c r="N44" s="63">
        <v>19657402</v>
      </c>
      <c r="O44" s="63">
        <v>19779523</v>
      </c>
      <c r="P44" s="63">
        <v>19754392</v>
      </c>
      <c r="Q44" s="63">
        <v>20225620</v>
      </c>
      <c r="R44" s="63">
        <v>20862158</v>
      </c>
      <c r="S44" s="63">
        <v>21531232</v>
      </c>
      <c r="T44" s="63">
        <v>21383338</v>
      </c>
      <c r="U44" s="63">
        <v>21340483</v>
      </c>
      <c r="V44" s="64">
        <v>20079577</v>
      </c>
      <c r="W44" s="56"/>
      <c r="X44" s="56"/>
      <c r="Y44" s="57"/>
      <c r="Z44" s="57"/>
      <c r="AA44" s="57"/>
      <c r="AB44" s="58"/>
    </row>
    <row r="45" spans="1:28">
      <c r="A45" s="65" t="s">
        <v>84</v>
      </c>
      <c r="B45" s="66" t="s">
        <v>85</v>
      </c>
      <c r="C45" s="54">
        <v>428052</v>
      </c>
      <c r="D45" s="54">
        <v>716031</v>
      </c>
      <c r="E45" s="53">
        <v>626604</v>
      </c>
      <c r="F45" s="54">
        <v>368084</v>
      </c>
      <c r="G45" s="54">
        <v>664535</v>
      </c>
      <c r="H45" s="54">
        <v>483537</v>
      </c>
      <c r="I45" s="54">
        <v>1237369</v>
      </c>
      <c r="J45" s="54">
        <v>1395236</v>
      </c>
      <c r="K45" s="54">
        <v>1274532</v>
      </c>
      <c r="L45" s="54">
        <v>1151917</v>
      </c>
      <c r="M45" s="54">
        <v>1332368</v>
      </c>
      <c r="N45" s="54">
        <v>1603600</v>
      </c>
      <c r="O45" s="54">
        <v>1686989</v>
      </c>
      <c r="P45" s="54">
        <v>1691628</v>
      </c>
      <c r="Q45" s="54">
        <v>1698714</v>
      </c>
      <c r="R45" s="54">
        <v>1967225</v>
      </c>
      <c r="S45" s="53">
        <v>2114491</v>
      </c>
      <c r="T45" s="53">
        <v>2412324</v>
      </c>
      <c r="U45" s="53">
        <v>2108233</v>
      </c>
      <c r="V45" s="59">
        <v>2107262</v>
      </c>
      <c r="W45" s="56"/>
      <c r="X45" s="56"/>
      <c r="Y45" s="57"/>
      <c r="Z45" s="57"/>
      <c r="AA45" s="57"/>
      <c r="AB45" s="58"/>
    </row>
    <row r="46" spans="1:28" ht="12.75" thickBot="1">
      <c r="A46" s="68" t="s">
        <v>86</v>
      </c>
      <c r="B46" s="69" t="s">
        <v>87</v>
      </c>
      <c r="C46" s="71">
        <v>20063847</v>
      </c>
      <c r="D46" s="72">
        <v>20717133</v>
      </c>
      <c r="E46" s="72">
        <v>20690326</v>
      </c>
      <c r="F46" s="72">
        <v>20763798</v>
      </c>
      <c r="G46" s="72">
        <v>20631328</v>
      </c>
      <c r="H46" s="72">
        <v>21711892</v>
      </c>
      <c r="I46" s="72">
        <v>22970026</v>
      </c>
      <c r="J46" s="72">
        <v>22589219</v>
      </c>
      <c r="K46" s="72">
        <v>21622920</v>
      </c>
      <c r="L46" s="72">
        <v>21175275</v>
      </c>
      <c r="M46" s="72">
        <v>21713577</v>
      </c>
      <c r="N46" s="72">
        <v>21261002</v>
      </c>
      <c r="O46" s="72">
        <v>21466512</v>
      </c>
      <c r="P46" s="72">
        <v>21446020</v>
      </c>
      <c r="Q46" s="72">
        <v>21924334</v>
      </c>
      <c r="R46" s="72">
        <v>22829383</v>
      </c>
      <c r="S46" s="72">
        <v>23645723</v>
      </c>
      <c r="T46" s="72">
        <v>23795662</v>
      </c>
      <c r="U46" s="72">
        <v>23448716</v>
      </c>
      <c r="V46" s="73">
        <v>22186839</v>
      </c>
      <c r="W46" s="56"/>
      <c r="X46" s="56"/>
      <c r="Y46" s="57"/>
      <c r="Z46" s="57"/>
      <c r="AA46" s="57"/>
      <c r="AB46" s="58"/>
    </row>
    <row r="47" spans="1:28"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5"/>
      <c r="U47" s="75"/>
      <c r="V47" s="75"/>
      <c r="W47" s="76"/>
      <c r="X47" s="76"/>
      <c r="Y47" s="5"/>
      <c r="Z47" s="5"/>
      <c r="AA47" s="5"/>
      <c r="AB47" s="5"/>
    </row>
    <row r="48" spans="1:28">
      <c r="U48" s="77"/>
      <c r="V48" s="77"/>
      <c r="W48" s="77"/>
      <c r="X48" s="77"/>
    </row>
    <row r="49" spans="18:24">
      <c r="U49" s="77"/>
      <c r="V49" s="77"/>
      <c r="W49" s="77"/>
      <c r="X49" s="77"/>
    </row>
    <row r="50" spans="18:24">
      <c r="U50" s="77"/>
      <c r="V50" s="77"/>
      <c r="W50" s="77"/>
      <c r="X50" s="77"/>
    </row>
    <row r="51" spans="18:24">
      <c r="U51" s="77"/>
      <c r="V51" s="77"/>
      <c r="W51" s="77"/>
      <c r="X51" s="77"/>
    </row>
    <row r="52" spans="18:24">
      <c r="U52" s="77"/>
      <c r="V52" s="77"/>
      <c r="W52" s="77"/>
      <c r="X52" s="77"/>
    </row>
    <row r="53" spans="18:24">
      <c r="U53" s="77"/>
      <c r="V53" s="77"/>
      <c r="W53" s="77"/>
      <c r="X53" s="77"/>
    </row>
    <row r="54" spans="18:24">
      <c r="U54" s="77"/>
      <c r="V54" s="77"/>
      <c r="W54" s="77"/>
      <c r="X54" s="77"/>
    </row>
    <row r="55" spans="18:24">
      <c r="U55" s="77"/>
      <c r="V55" s="77"/>
      <c r="W55" s="77"/>
      <c r="X55" s="77"/>
    </row>
    <row r="56" spans="18:24">
      <c r="U56" s="77"/>
      <c r="V56" s="77"/>
      <c r="W56" s="77"/>
      <c r="X56" s="77"/>
    </row>
    <row r="57" spans="18:24">
      <c r="U57" s="77"/>
      <c r="V57" s="77"/>
      <c r="W57" s="77"/>
      <c r="X57" s="77"/>
    </row>
    <row r="59" spans="18:24">
      <c r="R59" s="5"/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 tint="0.59999389629810485"/>
  </sheetPr>
  <dimension ref="A1:R56"/>
  <sheetViews>
    <sheetView topLeftCell="A46" workbookViewId="0">
      <selection activeCell="E64" sqref="E64"/>
    </sheetView>
  </sheetViews>
  <sheetFormatPr defaultRowHeight="13.5"/>
  <cols>
    <col min="1" max="1" width="9.375" customWidth="1"/>
    <col min="2" max="2" width="7.125" customWidth="1"/>
    <col min="3" max="6" width="10.625" customWidth="1"/>
  </cols>
  <sheetData>
    <row r="1" spans="1:13">
      <c r="A1" s="1" t="s">
        <v>1493</v>
      </c>
      <c r="B1" s="1"/>
      <c r="H1" s="1" t="s">
        <v>604</v>
      </c>
    </row>
    <row r="2" spans="1:13">
      <c r="A2" s="3831" t="s">
        <v>407</v>
      </c>
      <c r="B2" s="3832"/>
      <c r="C2" s="775" t="s">
        <v>2</v>
      </c>
      <c r="D2" s="774" t="s">
        <v>394</v>
      </c>
      <c r="E2" s="775" t="s">
        <v>2</v>
      </c>
      <c r="F2" s="774" t="s">
        <v>394</v>
      </c>
      <c r="H2" s="775" t="s">
        <v>2</v>
      </c>
      <c r="I2" s="774" t="s">
        <v>394</v>
      </c>
      <c r="J2" s="775" t="s">
        <v>2</v>
      </c>
      <c r="K2" s="774" t="s">
        <v>394</v>
      </c>
    </row>
    <row r="3" spans="1:13">
      <c r="A3" s="3833"/>
      <c r="B3" s="3834"/>
      <c r="C3" s="1552" t="s">
        <v>5</v>
      </c>
      <c r="D3" s="778" t="s">
        <v>5</v>
      </c>
      <c r="E3" s="1552" t="s">
        <v>600</v>
      </c>
      <c r="F3" s="778" t="s">
        <v>600</v>
      </c>
      <c r="H3" s="1552" t="s">
        <v>5</v>
      </c>
      <c r="I3" s="778" t="s">
        <v>5</v>
      </c>
      <c r="J3" s="1561" t="s">
        <v>600</v>
      </c>
      <c r="K3" s="778" t="s">
        <v>600</v>
      </c>
    </row>
    <row r="4" spans="1:13">
      <c r="A4" s="3833"/>
      <c r="B4" s="3834"/>
      <c r="C4" s="752" t="s">
        <v>596</v>
      </c>
      <c r="D4" s="753" t="s">
        <v>596</v>
      </c>
      <c r="E4" s="752" t="s">
        <v>596</v>
      </c>
      <c r="F4" s="753" t="s">
        <v>596</v>
      </c>
      <c r="H4" s="757" t="s">
        <v>596</v>
      </c>
      <c r="I4" s="1558" t="s">
        <v>596</v>
      </c>
      <c r="J4" s="1562" t="s">
        <v>596</v>
      </c>
      <c r="K4" s="1558" t="s">
        <v>596</v>
      </c>
    </row>
    <row r="5" spans="1:13">
      <c r="A5" s="3845"/>
      <c r="B5" s="3846"/>
      <c r="C5" s="593" t="s">
        <v>8</v>
      </c>
      <c r="D5" s="562" t="s">
        <v>8</v>
      </c>
      <c r="E5" s="593" t="s">
        <v>482</v>
      </c>
      <c r="F5" s="562" t="s">
        <v>482</v>
      </c>
      <c r="H5" s="593" t="s">
        <v>2113</v>
      </c>
      <c r="I5" s="562" t="s">
        <v>2113</v>
      </c>
      <c r="J5" s="1176" t="s">
        <v>2113</v>
      </c>
      <c r="K5" s="562" t="s">
        <v>2113</v>
      </c>
    </row>
    <row r="6" spans="1:13">
      <c r="A6" s="556" t="s">
        <v>1491</v>
      </c>
      <c r="B6" s="640">
        <v>1990</v>
      </c>
      <c r="C6" s="721"/>
      <c r="D6" s="722"/>
      <c r="E6" s="721"/>
      <c r="F6" s="722"/>
      <c r="H6" s="1554"/>
      <c r="I6" s="1556"/>
      <c r="J6" s="773"/>
      <c r="K6" s="1556"/>
    </row>
    <row r="7" spans="1:13">
      <c r="A7" s="553" t="s">
        <v>1492</v>
      </c>
      <c r="B7" s="550">
        <v>1991</v>
      </c>
      <c r="C7" s="721"/>
      <c r="D7" s="722"/>
      <c r="E7" s="721"/>
      <c r="F7" s="722"/>
      <c r="H7" s="1553"/>
      <c r="I7" s="1555"/>
      <c r="J7" s="772"/>
      <c r="K7" s="1555"/>
    </row>
    <row r="8" spans="1:13">
      <c r="A8" s="553" t="s">
        <v>1494</v>
      </c>
      <c r="B8" s="550">
        <v>1992</v>
      </c>
      <c r="C8" s="721"/>
      <c r="D8" s="722"/>
      <c r="E8" s="721"/>
      <c r="F8" s="722"/>
      <c r="H8" s="1168"/>
      <c r="I8" s="1557"/>
      <c r="J8" s="1559"/>
      <c r="K8" s="1557"/>
    </row>
    <row r="9" spans="1:13">
      <c r="A9" s="558" t="s">
        <v>1495</v>
      </c>
      <c r="B9" s="559">
        <v>1993</v>
      </c>
      <c r="C9" s="721"/>
      <c r="D9" s="722"/>
      <c r="E9" s="721"/>
      <c r="F9" s="722"/>
      <c r="H9" s="1168"/>
      <c r="I9" s="1557"/>
      <c r="J9" s="1559"/>
      <c r="K9" s="1557"/>
    </row>
    <row r="10" spans="1:13">
      <c r="A10" s="2155" t="s">
        <v>1496</v>
      </c>
      <c r="B10" s="2157">
        <v>1994</v>
      </c>
      <c r="C10" s="721"/>
      <c r="D10" s="722"/>
      <c r="E10" s="2153">
        <v>501537.7</v>
      </c>
      <c r="F10" s="2152">
        <v>425434.1</v>
      </c>
      <c r="H10" s="1168"/>
      <c r="I10" s="1557"/>
      <c r="J10" s="772"/>
      <c r="K10" s="1555"/>
      <c r="L10" s="3115"/>
      <c r="M10" s="3115"/>
    </row>
    <row r="11" spans="1:13">
      <c r="A11" s="553" t="s">
        <v>1497</v>
      </c>
      <c r="B11" s="550">
        <v>1995</v>
      </c>
      <c r="C11" s="721"/>
      <c r="D11" s="722"/>
      <c r="E11" s="2153">
        <v>512541.7</v>
      </c>
      <c r="F11" s="2152">
        <v>437100.1</v>
      </c>
      <c r="H11" s="1168"/>
      <c r="I11" s="1557"/>
      <c r="J11" s="1560">
        <f>ROUND((E11-E10)/E10*100,1)</f>
        <v>2.2000000000000002</v>
      </c>
      <c r="K11" s="1563">
        <f>ROUND((F11-F10)/F10*100,1)</f>
        <v>2.7</v>
      </c>
      <c r="L11" s="3115"/>
      <c r="M11" s="3115"/>
    </row>
    <row r="12" spans="1:13">
      <c r="A12" s="553" t="s">
        <v>1498</v>
      </c>
      <c r="B12" s="550">
        <v>1996</v>
      </c>
      <c r="C12" s="721"/>
      <c r="D12" s="722"/>
      <c r="E12" s="2153">
        <v>525806.9</v>
      </c>
      <c r="F12" s="2152">
        <v>450650.2</v>
      </c>
      <c r="H12" s="1168"/>
      <c r="I12" s="1557"/>
      <c r="J12" s="1560">
        <f t="shared" ref="J12:J34" si="0">ROUND((E12-E11)/E11*100,1)</f>
        <v>2.6</v>
      </c>
      <c r="K12" s="1563">
        <f t="shared" ref="K12:K34" si="1">ROUND((F12-F11)/F11*100,1)</f>
        <v>3.1</v>
      </c>
      <c r="L12" s="3115"/>
      <c r="M12" s="3115"/>
    </row>
    <row r="13" spans="1:13">
      <c r="A13" s="553" t="s">
        <v>1499</v>
      </c>
      <c r="B13" s="550">
        <v>1997</v>
      </c>
      <c r="C13" s="721"/>
      <c r="D13" s="722"/>
      <c r="E13" s="2153">
        <v>534142.5</v>
      </c>
      <c r="F13" s="2152">
        <v>455499.4</v>
      </c>
      <c r="H13" s="1168"/>
      <c r="I13" s="1557"/>
      <c r="J13" s="1560">
        <f t="shared" si="0"/>
        <v>1.6</v>
      </c>
      <c r="K13" s="1563">
        <f t="shared" si="1"/>
        <v>1.1000000000000001</v>
      </c>
      <c r="L13" s="3115"/>
      <c r="M13" s="3115"/>
    </row>
    <row r="14" spans="1:13">
      <c r="A14" s="553" t="s">
        <v>1500</v>
      </c>
      <c r="B14" s="550">
        <v>1998</v>
      </c>
      <c r="C14" s="721"/>
      <c r="D14" s="722"/>
      <c r="E14" s="2153">
        <v>527876.9</v>
      </c>
      <c r="F14" s="2152">
        <v>450359.5</v>
      </c>
      <c r="H14" s="1168"/>
      <c r="I14" s="1557"/>
      <c r="J14" s="1560">
        <f t="shared" si="0"/>
        <v>-1.2</v>
      </c>
      <c r="K14" s="1563">
        <f t="shared" si="1"/>
        <v>-1.1000000000000001</v>
      </c>
      <c r="L14" s="3115"/>
      <c r="M14" s="3115"/>
    </row>
    <row r="15" spans="1:13">
      <c r="A15" s="553" t="s">
        <v>1501</v>
      </c>
      <c r="B15" s="550">
        <v>1999</v>
      </c>
      <c r="C15" s="721"/>
      <c r="D15" s="722"/>
      <c r="E15" s="2153">
        <v>519651.8</v>
      </c>
      <c r="F15" s="2152">
        <v>449224.8</v>
      </c>
      <c r="H15" s="1168"/>
      <c r="I15" s="1557"/>
      <c r="J15" s="1560">
        <f t="shared" si="0"/>
        <v>-1.6</v>
      </c>
      <c r="K15" s="1563">
        <f t="shared" si="1"/>
        <v>-0.3</v>
      </c>
      <c r="L15" s="3115"/>
      <c r="M15" s="3115"/>
    </row>
    <row r="16" spans="1:13">
      <c r="A16" s="553" t="s">
        <v>1502</v>
      </c>
      <c r="B16" s="550">
        <v>2000</v>
      </c>
      <c r="C16" s="721"/>
      <c r="D16" s="722"/>
      <c r="E16" s="2153">
        <v>526706</v>
      </c>
      <c r="F16" s="2152">
        <v>461711.6</v>
      </c>
      <c r="H16" s="1168"/>
      <c r="I16" s="1557"/>
      <c r="J16" s="1560">
        <f t="shared" si="0"/>
        <v>1.4</v>
      </c>
      <c r="K16" s="1563">
        <f t="shared" si="1"/>
        <v>2.8</v>
      </c>
      <c r="L16" s="3115"/>
      <c r="M16" s="3115"/>
    </row>
    <row r="17" spans="1:18">
      <c r="A17" s="2154" t="s">
        <v>1503</v>
      </c>
      <c r="B17" s="2158">
        <v>2001</v>
      </c>
      <c r="C17" s="720"/>
      <c r="D17" s="1177"/>
      <c r="E17" s="2445">
        <v>523005</v>
      </c>
      <c r="F17" s="2432">
        <v>463587.7</v>
      </c>
      <c r="H17" s="1569"/>
      <c r="I17" s="1570"/>
      <c r="J17" s="1567">
        <f t="shared" si="0"/>
        <v>-0.7</v>
      </c>
      <c r="K17" s="1568">
        <f t="shared" si="1"/>
        <v>0.4</v>
      </c>
      <c r="L17" s="3115"/>
      <c r="M17" s="3115"/>
    </row>
    <row r="18" spans="1:18">
      <c r="A18" s="558" t="s">
        <v>1504</v>
      </c>
      <c r="B18" s="559">
        <v>2002</v>
      </c>
      <c r="C18" s="2153">
        <v>20082862.176329128</v>
      </c>
      <c r="D18" s="2152">
        <v>18625727.428622589</v>
      </c>
      <c r="E18" s="2153">
        <v>515986.2</v>
      </c>
      <c r="F18" s="2152">
        <v>464134.7</v>
      </c>
      <c r="H18" s="1571"/>
      <c r="I18" s="1572"/>
      <c r="J18" s="1560">
        <f t="shared" si="0"/>
        <v>-1.3</v>
      </c>
      <c r="K18" s="1563">
        <f t="shared" si="1"/>
        <v>0.1</v>
      </c>
      <c r="L18" s="3115"/>
      <c r="M18" s="3115"/>
    </row>
    <row r="19" spans="1:18">
      <c r="A19" s="553" t="s">
        <v>1505</v>
      </c>
      <c r="B19" s="550">
        <v>2003</v>
      </c>
      <c r="C19" s="2153">
        <v>19804225.664777961</v>
      </c>
      <c r="D19" s="2152">
        <v>18530057.299136452</v>
      </c>
      <c r="E19" s="2153">
        <v>515400.7</v>
      </c>
      <c r="F19" s="2152">
        <v>471227.7</v>
      </c>
      <c r="H19" s="1565">
        <f t="shared" ref="H19:H34" si="2">ROUND((C19-C18)/C18*100,1)</f>
        <v>-1.4</v>
      </c>
      <c r="I19" s="1563">
        <f t="shared" ref="I19:I34" si="3">ROUND((D19-D18)/D18*100,1)</f>
        <v>-0.5</v>
      </c>
      <c r="J19" s="1560">
        <f t="shared" si="0"/>
        <v>-0.1</v>
      </c>
      <c r="K19" s="1563">
        <f t="shared" si="1"/>
        <v>1.5</v>
      </c>
      <c r="L19" s="3115"/>
      <c r="M19" s="3115"/>
    </row>
    <row r="20" spans="1:18">
      <c r="A20" s="553" t="s">
        <v>1506</v>
      </c>
      <c r="B20" s="550">
        <v>2004</v>
      </c>
      <c r="C20" s="2153">
        <v>19971386.569320772</v>
      </c>
      <c r="D20" s="2152">
        <v>18908139.01466202</v>
      </c>
      <c r="E20" s="2153">
        <v>520965.4</v>
      </c>
      <c r="F20" s="2152">
        <v>481616.8</v>
      </c>
      <c r="G20" s="1555"/>
      <c r="H20" s="1560">
        <f t="shared" si="2"/>
        <v>0.8</v>
      </c>
      <c r="I20" s="1563">
        <f t="shared" si="3"/>
        <v>2</v>
      </c>
      <c r="J20" s="1560">
        <f t="shared" si="0"/>
        <v>1.1000000000000001</v>
      </c>
      <c r="K20" s="1563">
        <f t="shared" si="1"/>
        <v>2.2000000000000002</v>
      </c>
      <c r="L20" s="3115"/>
      <c r="M20" s="3115"/>
    </row>
    <row r="21" spans="1:18">
      <c r="A21" s="553" t="s">
        <v>1507</v>
      </c>
      <c r="B21" s="550">
        <v>2005</v>
      </c>
      <c r="C21" s="2153">
        <v>20005111.284675933</v>
      </c>
      <c r="D21" s="2152">
        <v>19117778.12823607</v>
      </c>
      <c r="E21" s="2153">
        <v>524132.8</v>
      </c>
      <c r="F21" s="2152">
        <v>489624.5</v>
      </c>
      <c r="G21" s="1555"/>
      <c r="H21" s="1566">
        <f t="shared" si="2"/>
        <v>0.2</v>
      </c>
      <c r="I21" s="1564">
        <f t="shared" si="3"/>
        <v>1.1000000000000001</v>
      </c>
      <c r="J21" s="2231">
        <f t="shared" si="0"/>
        <v>0.6</v>
      </c>
      <c r="K21" s="1564">
        <f t="shared" si="1"/>
        <v>1.7</v>
      </c>
      <c r="L21" s="3115"/>
      <c r="M21" s="3115"/>
    </row>
    <row r="22" spans="1:18">
      <c r="A22" s="592" t="s">
        <v>1508</v>
      </c>
      <c r="B22" s="552">
        <v>2006</v>
      </c>
      <c r="C22" s="2156">
        <v>20488831.528105576</v>
      </c>
      <c r="D22" s="2432">
        <v>19621180.066938136</v>
      </c>
      <c r="E22" s="2156">
        <v>526879.69999999995</v>
      </c>
      <c r="F22" s="2432">
        <v>496577.2</v>
      </c>
      <c r="G22" s="1555"/>
      <c r="H22" s="1556">
        <f t="shared" si="2"/>
        <v>2.4</v>
      </c>
      <c r="I22" s="1556">
        <f t="shared" si="3"/>
        <v>2.6</v>
      </c>
      <c r="J22">
        <f t="shared" si="0"/>
        <v>0.5</v>
      </c>
      <c r="K22" s="1563">
        <f t="shared" si="1"/>
        <v>1.4</v>
      </c>
      <c r="L22" s="3115"/>
      <c r="M22" s="3115"/>
    </row>
    <row r="23" spans="1:18">
      <c r="A23" s="558" t="s">
        <v>1509</v>
      </c>
      <c r="B23" s="559">
        <v>2007</v>
      </c>
      <c r="C23" s="2442">
        <v>20685960.956523232</v>
      </c>
      <c r="D23" s="2152">
        <v>19913653.575870134</v>
      </c>
      <c r="E23" s="2442">
        <v>531688.19999999995</v>
      </c>
      <c r="F23" s="2152">
        <v>504791.5</v>
      </c>
      <c r="G23" s="1555"/>
      <c r="H23" s="2453">
        <f t="shared" si="2"/>
        <v>1</v>
      </c>
      <c r="I23" s="2453">
        <f t="shared" si="3"/>
        <v>1.5</v>
      </c>
      <c r="J23" s="1560">
        <f t="shared" si="0"/>
        <v>0.9</v>
      </c>
      <c r="K23" s="1563">
        <f t="shared" si="1"/>
        <v>1.7</v>
      </c>
      <c r="L23" s="3115"/>
      <c r="M23" s="3115"/>
    </row>
    <row r="24" spans="1:18">
      <c r="A24" s="558" t="s">
        <v>1510</v>
      </c>
      <c r="B24" s="559">
        <v>2008</v>
      </c>
      <c r="C24" s="2442">
        <v>20555518.97681509</v>
      </c>
      <c r="D24" s="2152">
        <v>19930467.093114778</v>
      </c>
      <c r="E24" s="2442">
        <v>520715.7</v>
      </c>
      <c r="F24" s="2152">
        <v>499271.4</v>
      </c>
      <c r="G24" s="1555"/>
      <c r="H24" s="2453">
        <f t="shared" si="2"/>
        <v>-0.6</v>
      </c>
      <c r="I24" s="2453">
        <f t="shared" si="3"/>
        <v>0.1</v>
      </c>
      <c r="J24" s="1560">
        <f t="shared" si="0"/>
        <v>-2.1</v>
      </c>
      <c r="K24" s="1563">
        <f t="shared" si="1"/>
        <v>-1.1000000000000001</v>
      </c>
      <c r="L24" s="3115"/>
      <c r="M24" s="3115"/>
    </row>
    <row r="25" spans="1:18">
      <c r="A25" s="558" t="s">
        <v>1511</v>
      </c>
      <c r="B25" s="559">
        <v>2009</v>
      </c>
      <c r="C25" s="2442">
        <v>18850640.301703077</v>
      </c>
      <c r="D25" s="2152">
        <v>18179925.938254684</v>
      </c>
      <c r="E25" s="2442">
        <v>489501</v>
      </c>
      <c r="F25" s="2152">
        <v>472228.8</v>
      </c>
      <c r="G25" s="1555"/>
      <c r="H25" s="2453">
        <f t="shared" si="2"/>
        <v>-8.3000000000000007</v>
      </c>
      <c r="I25" s="2453">
        <f t="shared" si="3"/>
        <v>-8.8000000000000007</v>
      </c>
      <c r="J25" s="1560">
        <f t="shared" si="0"/>
        <v>-6</v>
      </c>
      <c r="K25" s="1563">
        <f t="shared" si="1"/>
        <v>-5.4</v>
      </c>
      <c r="L25" s="3115"/>
      <c r="M25" s="3115"/>
    </row>
    <row r="26" spans="1:18">
      <c r="A26" s="558" t="s">
        <v>1512</v>
      </c>
      <c r="B26" s="559">
        <v>2010</v>
      </c>
      <c r="C26" s="2442">
        <v>19505222.737579048</v>
      </c>
      <c r="D26" s="2152">
        <v>19157224.408290904</v>
      </c>
      <c r="E26" s="2442">
        <v>500353.9</v>
      </c>
      <c r="F26" s="2152">
        <v>492023.4</v>
      </c>
      <c r="H26" s="2453">
        <f t="shared" si="2"/>
        <v>3.5</v>
      </c>
      <c r="I26" s="2453">
        <f t="shared" si="3"/>
        <v>5.4</v>
      </c>
      <c r="J26" s="1560">
        <f t="shared" si="0"/>
        <v>2.2000000000000002</v>
      </c>
      <c r="K26" s="1563">
        <f t="shared" si="1"/>
        <v>4.2</v>
      </c>
      <c r="L26" s="3115"/>
      <c r="M26" s="3115"/>
    </row>
    <row r="27" spans="1:18">
      <c r="A27" s="558" t="s">
        <v>1513</v>
      </c>
      <c r="B27" s="559">
        <v>2011</v>
      </c>
      <c r="C27" s="2442">
        <v>19372016.187884755</v>
      </c>
      <c r="D27" s="2152">
        <v>19327996.382500552</v>
      </c>
      <c r="E27" s="2442">
        <v>491408.5</v>
      </c>
      <c r="F27" s="2152">
        <v>491455.5</v>
      </c>
      <c r="H27" s="2453">
        <f t="shared" si="2"/>
        <v>-0.7</v>
      </c>
      <c r="I27" s="2453">
        <f t="shared" si="3"/>
        <v>0.9</v>
      </c>
      <c r="J27" s="1560">
        <f t="shared" si="0"/>
        <v>-1.8</v>
      </c>
      <c r="K27" s="1563">
        <f t="shared" si="1"/>
        <v>-0.1</v>
      </c>
      <c r="L27" s="3115"/>
      <c r="M27" s="3115"/>
    </row>
    <row r="28" spans="1:18">
      <c r="A28" s="558" t="s">
        <v>1514</v>
      </c>
      <c r="B28" s="559">
        <v>2012</v>
      </c>
      <c r="C28" s="2442">
        <v>19505836.695764713</v>
      </c>
      <c r="D28" s="2152">
        <v>19474185.431238305</v>
      </c>
      <c r="E28" s="2442">
        <v>494957.2</v>
      </c>
      <c r="F28" s="2152">
        <v>498803.20000000001</v>
      </c>
      <c r="H28" s="2453">
        <f t="shared" si="2"/>
        <v>0.7</v>
      </c>
      <c r="I28" s="2453">
        <f t="shared" si="3"/>
        <v>0.8</v>
      </c>
      <c r="J28" s="1560">
        <f t="shared" si="0"/>
        <v>0.7</v>
      </c>
      <c r="K28" s="1563">
        <f t="shared" si="1"/>
        <v>1.5</v>
      </c>
      <c r="L28" s="3115"/>
      <c r="M28" s="3115"/>
      <c r="N28" s="3115"/>
      <c r="O28" s="3115"/>
      <c r="P28" s="3115"/>
      <c r="Q28" s="3115"/>
      <c r="R28" s="3115"/>
    </row>
    <row r="29" spans="1:18">
      <c r="A29" s="558" t="s">
        <v>1515</v>
      </c>
      <c r="B29" s="559">
        <v>2013</v>
      </c>
      <c r="C29" s="2442">
        <v>19730511.163961392</v>
      </c>
      <c r="D29" s="2152">
        <v>19818758.064016871</v>
      </c>
      <c r="E29" s="2442">
        <v>503175.6</v>
      </c>
      <c r="F29" s="2152">
        <v>508780.6</v>
      </c>
      <c r="H29" s="2453">
        <f t="shared" si="2"/>
        <v>1.2</v>
      </c>
      <c r="I29" s="2453">
        <f t="shared" si="3"/>
        <v>1.8</v>
      </c>
      <c r="J29" s="1560">
        <f t="shared" si="0"/>
        <v>1.7</v>
      </c>
      <c r="K29" s="1563">
        <f t="shared" si="1"/>
        <v>2</v>
      </c>
      <c r="L29" s="3115"/>
      <c r="M29" s="3115"/>
      <c r="N29" s="3115"/>
      <c r="O29" s="3115"/>
      <c r="P29" s="3115"/>
      <c r="Q29" s="3115"/>
      <c r="R29" s="3115"/>
    </row>
    <row r="30" spans="1:18">
      <c r="A30" s="558" t="s">
        <v>1516</v>
      </c>
      <c r="B30" s="559">
        <v>2014</v>
      </c>
      <c r="C30" s="2442">
        <v>20124452.415608775</v>
      </c>
      <c r="D30" s="2152">
        <v>19909974.104352016</v>
      </c>
      <c r="E30" s="2442">
        <v>513876</v>
      </c>
      <c r="F30" s="2152">
        <v>510687.1</v>
      </c>
      <c r="H30" s="2453">
        <f t="shared" si="2"/>
        <v>2</v>
      </c>
      <c r="I30" s="2453">
        <f t="shared" si="3"/>
        <v>0.5</v>
      </c>
      <c r="J30" s="1560">
        <f t="shared" si="0"/>
        <v>2.1</v>
      </c>
      <c r="K30" s="1563">
        <f t="shared" si="1"/>
        <v>0.4</v>
      </c>
      <c r="L30" s="3115"/>
      <c r="M30" s="3115"/>
    </row>
    <row r="31" spans="1:18">
      <c r="A31" s="558" t="s">
        <v>1517</v>
      </c>
      <c r="B31" s="559">
        <v>2015</v>
      </c>
      <c r="C31" s="2442">
        <v>20754268.697595038</v>
      </c>
      <c r="D31" s="2152">
        <v>20178063.07553222</v>
      </c>
      <c r="E31" s="2442">
        <v>531319.80000000005</v>
      </c>
      <c r="F31" s="2152">
        <v>516932.4</v>
      </c>
      <c r="H31" s="2453">
        <f t="shared" si="2"/>
        <v>3.1</v>
      </c>
      <c r="I31" s="2453">
        <f t="shared" si="3"/>
        <v>1.3</v>
      </c>
      <c r="J31" s="1560">
        <f t="shared" si="0"/>
        <v>3.4</v>
      </c>
      <c r="K31" s="1563">
        <f t="shared" si="1"/>
        <v>1.2</v>
      </c>
      <c r="L31" s="3115"/>
      <c r="M31" s="3115"/>
    </row>
    <row r="32" spans="1:18">
      <c r="A32" s="558" t="s">
        <v>1518</v>
      </c>
      <c r="B32" s="559">
        <v>2016</v>
      </c>
      <c r="C32" s="2442">
        <v>20905686.569595028</v>
      </c>
      <c r="D32" s="2152">
        <v>20195486.009136628</v>
      </c>
      <c r="E32" s="2442">
        <v>535537.19999999995</v>
      </c>
      <c r="F32" s="2152">
        <v>519630.5</v>
      </c>
      <c r="H32" s="2453">
        <f t="shared" si="2"/>
        <v>0.7</v>
      </c>
      <c r="I32" s="2453">
        <f t="shared" si="3"/>
        <v>0.1</v>
      </c>
      <c r="J32" s="1560">
        <f t="shared" si="0"/>
        <v>0.8</v>
      </c>
      <c r="K32" s="1563">
        <f t="shared" si="1"/>
        <v>0.5</v>
      </c>
      <c r="L32" s="3115"/>
      <c r="M32" s="3115"/>
    </row>
    <row r="33" spans="1:13">
      <c r="A33" s="558" t="s">
        <v>1519</v>
      </c>
      <c r="B33" s="559">
        <v>2017</v>
      </c>
      <c r="C33" s="2442">
        <v>21265160.488874704</v>
      </c>
      <c r="D33" s="2152">
        <v>20702853.537615512</v>
      </c>
      <c r="E33" s="2442">
        <v>545897.4</v>
      </c>
      <c r="F33" s="2152">
        <v>530897.6</v>
      </c>
      <c r="H33" s="2453">
        <f t="shared" si="2"/>
        <v>1.7</v>
      </c>
      <c r="I33" s="2453">
        <f t="shared" si="3"/>
        <v>2.5</v>
      </c>
      <c r="J33" s="1560">
        <f t="shared" si="0"/>
        <v>1.9</v>
      </c>
      <c r="K33" s="1563">
        <f t="shared" si="1"/>
        <v>2.2000000000000002</v>
      </c>
      <c r="L33" s="3115"/>
      <c r="M33" s="3115"/>
    </row>
    <row r="34" spans="1:13">
      <c r="A34" s="558" t="s">
        <v>1520</v>
      </c>
      <c r="B34" s="559">
        <v>2018</v>
      </c>
      <c r="C34" s="2442">
        <v>21288784.635505922</v>
      </c>
      <c r="D34" s="2152">
        <v>20759745.228896305</v>
      </c>
      <c r="E34" s="2442">
        <v>547125.5</v>
      </c>
      <c r="F34" s="2152">
        <v>532613.5</v>
      </c>
      <c r="G34" s="987" t="s">
        <v>2105</v>
      </c>
      <c r="H34" s="2453">
        <f t="shared" si="2"/>
        <v>0.1</v>
      </c>
      <c r="I34" s="2453">
        <f t="shared" si="3"/>
        <v>0.3</v>
      </c>
      <c r="J34" s="1560">
        <f t="shared" si="0"/>
        <v>0.2</v>
      </c>
      <c r="K34" s="1563">
        <f t="shared" si="1"/>
        <v>0.3</v>
      </c>
      <c r="L34" s="3115"/>
      <c r="M34" s="3115"/>
    </row>
    <row r="35" spans="1:13">
      <c r="A35" s="1163" t="s">
        <v>2104</v>
      </c>
      <c r="B35" s="763">
        <v>2019</v>
      </c>
      <c r="C35" s="828">
        <v>21383840.728964332</v>
      </c>
      <c r="D35" s="2433">
        <v>20805035.240353491</v>
      </c>
      <c r="E35" s="828">
        <v>553740.69999999995</v>
      </c>
      <c r="F35" s="2433">
        <v>535901.30000000005</v>
      </c>
      <c r="G35" s="987"/>
      <c r="H35" s="2454">
        <f>ROUND((C35-C34)/C34*100,1)</f>
        <v>0.4</v>
      </c>
      <c r="I35" s="2454">
        <f>ROUND((D35-D34)/D34*100,1)</f>
        <v>0.2</v>
      </c>
      <c r="J35" s="2231">
        <f>ROUND((E35-E34)/E34*100,1)</f>
        <v>1.2</v>
      </c>
      <c r="K35" s="1564">
        <f>ROUND((F35-F34)/F34*100,1)</f>
        <v>0.6</v>
      </c>
      <c r="L35" s="3115"/>
      <c r="M35" s="3115"/>
    </row>
    <row r="36" spans="1:13">
      <c r="A36" s="549" t="s">
        <v>490</v>
      </c>
      <c r="B36" s="549"/>
      <c r="L36" s="3115"/>
      <c r="M36" s="3115"/>
    </row>
    <row r="45" spans="1:13">
      <c r="E45" s="3115"/>
    </row>
    <row r="46" spans="1:13">
      <c r="E46" s="3115"/>
    </row>
    <row r="47" spans="1:13">
      <c r="E47" s="3115"/>
    </row>
    <row r="48" spans="1:13">
      <c r="E48" s="3115"/>
    </row>
    <row r="49" spans="5:5">
      <c r="E49" s="3115"/>
    </row>
    <row r="50" spans="5:5">
      <c r="E50" s="3115"/>
    </row>
    <row r="51" spans="5:5">
      <c r="E51" s="3115"/>
    </row>
    <row r="52" spans="5:5">
      <c r="E52" s="3115"/>
    </row>
    <row r="53" spans="5:5">
      <c r="E53" s="3115"/>
    </row>
    <row r="54" spans="5:5">
      <c r="E54" s="3115"/>
    </row>
    <row r="55" spans="5:5">
      <c r="E55" s="3115"/>
    </row>
    <row r="56" spans="5:5">
      <c r="E56" s="3115"/>
    </row>
  </sheetData>
  <mergeCells count="1">
    <mergeCell ref="A2:B5"/>
  </mergeCells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K49"/>
  <sheetViews>
    <sheetView topLeftCell="A34" workbookViewId="0">
      <selection activeCell="M45" sqref="A45:M49"/>
    </sheetView>
  </sheetViews>
  <sheetFormatPr defaultRowHeight="14.25"/>
  <cols>
    <col min="1" max="1" width="3" style="1428" customWidth="1"/>
    <col min="2" max="2" width="3.625" style="1437" bestFit="1" customWidth="1"/>
    <col min="3" max="3" width="19.25" style="1428" customWidth="1"/>
    <col min="4" max="4" width="15.75" style="1428" customWidth="1"/>
    <col min="5" max="5" width="11.25" style="1437" customWidth="1"/>
    <col min="6" max="10" width="12.125" style="1431" hidden="1" customWidth="1"/>
    <col min="11" max="14" width="12.125" style="1431" customWidth="1"/>
    <col min="15" max="22" width="12.125" style="1428" customWidth="1"/>
    <col min="23" max="23" width="9" style="1428" customWidth="1"/>
    <col min="24" max="16384" width="9" style="1428"/>
  </cols>
  <sheetData>
    <row r="1" spans="1:35" ht="24">
      <c r="A1" s="1425" t="s">
        <v>1874</v>
      </c>
      <c r="B1" s="1426"/>
      <c r="C1" s="1427"/>
      <c r="E1" s="1429"/>
      <c r="F1" s="1430"/>
      <c r="H1" s="1430"/>
      <c r="I1" s="1430"/>
      <c r="J1" s="1430"/>
      <c r="K1" s="1430"/>
      <c r="L1" s="1430"/>
      <c r="M1" s="1430"/>
      <c r="N1" s="1430"/>
    </row>
    <row r="2" spans="1:35" ht="15" customHeight="1" thickBot="1">
      <c r="A2" s="1430"/>
      <c r="B2" s="2003"/>
      <c r="C2" s="1430"/>
      <c r="D2" s="1430"/>
      <c r="E2" s="1429"/>
      <c r="F2" s="1430"/>
      <c r="G2" s="1430"/>
      <c r="H2" s="1430"/>
      <c r="I2" s="1430"/>
      <c r="J2" s="1430"/>
      <c r="K2" s="1430"/>
      <c r="L2" s="1430"/>
      <c r="M2" s="1430"/>
      <c r="N2" s="1430"/>
    </row>
    <row r="3" spans="1:35" s="1437" customFormat="1" ht="15.6" customHeight="1">
      <c r="A3" s="1432"/>
      <c r="B3" s="1433"/>
      <c r="C3" s="1434"/>
      <c r="D3" s="1434"/>
      <c r="E3" s="1435"/>
      <c r="F3" s="1435" t="s">
        <v>760</v>
      </c>
      <c r="G3" s="1435" t="s">
        <v>760</v>
      </c>
      <c r="H3" s="1435" t="s">
        <v>760</v>
      </c>
      <c r="I3" s="1435" t="s">
        <v>760</v>
      </c>
      <c r="J3" s="1435" t="s">
        <v>760</v>
      </c>
      <c r="K3" s="1435" t="s">
        <v>760</v>
      </c>
      <c r="L3" s="1436" t="s">
        <v>760</v>
      </c>
      <c r="M3" s="1436" t="s">
        <v>760</v>
      </c>
      <c r="N3" s="1435"/>
      <c r="O3" s="1436"/>
      <c r="P3" s="1436"/>
      <c r="Q3" s="1436"/>
      <c r="R3" s="1436"/>
      <c r="S3" s="1435"/>
      <c r="T3" s="1435"/>
      <c r="U3" s="1436"/>
      <c r="V3" s="1573"/>
    </row>
    <row r="4" spans="1:35" s="1437" customFormat="1" ht="15.6" customHeight="1">
      <c r="A4" s="3850" t="s">
        <v>1449</v>
      </c>
      <c r="B4" s="3851"/>
      <c r="C4" s="3851"/>
      <c r="D4" s="3852"/>
      <c r="E4" s="1440" t="s">
        <v>1875</v>
      </c>
      <c r="F4" s="1441" t="s">
        <v>1103</v>
      </c>
      <c r="G4" s="1441" t="s">
        <v>1450</v>
      </c>
      <c r="H4" s="1441" t="s">
        <v>1124</v>
      </c>
      <c r="I4" s="1441" t="s">
        <v>1876</v>
      </c>
      <c r="J4" s="1442" t="s">
        <v>1877</v>
      </c>
      <c r="K4" s="1442" t="s">
        <v>1878</v>
      </c>
      <c r="L4" s="1442" t="s">
        <v>1879</v>
      </c>
      <c r="M4" s="1439" t="s">
        <v>1880</v>
      </c>
      <c r="N4" s="1441" t="s">
        <v>1881</v>
      </c>
      <c r="O4" s="1442" t="s">
        <v>1882</v>
      </c>
      <c r="P4" s="1442" t="s">
        <v>138</v>
      </c>
      <c r="Q4" s="1442" t="s">
        <v>240</v>
      </c>
      <c r="R4" s="1442" t="s">
        <v>799</v>
      </c>
      <c r="S4" s="1441" t="s">
        <v>800</v>
      </c>
      <c r="T4" s="1441" t="s">
        <v>1883</v>
      </c>
      <c r="U4" s="1442" t="s">
        <v>1884</v>
      </c>
      <c r="V4" s="1574" t="s">
        <v>1885</v>
      </c>
    </row>
    <row r="5" spans="1:35" s="1437" customFormat="1" ht="15.6" customHeight="1">
      <c r="A5" s="2004"/>
      <c r="B5" s="1429"/>
      <c r="C5" s="2005"/>
      <c r="D5" s="1429"/>
      <c r="E5" s="1441"/>
      <c r="F5" s="2006"/>
      <c r="G5" s="2006"/>
      <c r="H5" s="2007"/>
      <c r="I5" s="2007"/>
      <c r="J5" s="2008"/>
      <c r="K5" s="2008"/>
      <c r="L5" s="2008"/>
      <c r="M5" s="2009"/>
      <c r="N5" s="2007"/>
      <c r="O5" s="2008"/>
      <c r="P5" s="2008"/>
      <c r="Q5" s="2008"/>
      <c r="R5" s="2008"/>
      <c r="S5" s="2007"/>
      <c r="T5" s="2007"/>
      <c r="U5" s="2008"/>
      <c r="V5" s="2010"/>
    </row>
    <row r="6" spans="1:35" ht="15.6" customHeight="1">
      <c r="A6" s="3847" t="s">
        <v>1451</v>
      </c>
      <c r="B6" s="3854" t="s">
        <v>1886</v>
      </c>
      <c r="C6" s="3857" t="s">
        <v>1452</v>
      </c>
      <c r="D6" s="2011" t="s">
        <v>1887</v>
      </c>
      <c r="E6" s="2012" t="s">
        <v>1453</v>
      </c>
      <c r="F6" s="1443"/>
      <c r="G6" s="1443"/>
      <c r="H6" s="1444"/>
      <c r="I6" s="1444"/>
      <c r="J6" s="1444"/>
      <c r="K6" s="1444">
        <v>20685166.378402021</v>
      </c>
      <c r="L6" s="1444">
        <v>20627278.316831104</v>
      </c>
      <c r="M6" s="1444">
        <v>20205463.205991969</v>
      </c>
      <c r="N6" s="1444">
        <v>18779507.111172631</v>
      </c>
      <c r="O6" s="1444">
        <v>19644870.789474234</v>
      </c>
      <c r="P6" s="1444">
        <v>19410165.95154839</v>
      </c>
      <c r="Q6" s="1444">
        <v>19529339.636758178</v>
      </c>
      <c r="R6" s="1444">
        <v>19804762.736494951</v>
      </c>
      <c r="S6" s="2013">
        <v>20303990.088862881</v>
      </c>
      <c r="T6" s="1445">
        <v>20829387.308003828</v>
      </c>
      <c r="U6" s="1444">
        <v>20937780</v>
      </c>
      <c r="V6" s="2014">
        <v>21328823</v>
      </c>
    </row>
    <row r="7" spans="1:35" ht="15.6" customHeight="1">
      <c r="A7" s="3848"/>
      <c r="B7" s="3855"/>
      <c r="C7" s="3858"/>
      <c r="D7" s="1446"/>
      <c r="E7" s="1447" t="s">
        <v>1888</v>
      </c>
      <c r="F7" s="1448"/>
      <c r="G7" s="1448"/>
      <c r="H7" s="1449"/>
      <c r="I7" s="1449"/>
      <c r="J7" s="1449"/>
      <c r="K7" s="1449"/>
      <c r="L7" s="1449">
        <v>-0.3</v>
      </c>
      <c r="M7" s="1449">
        <v>-2</v>
      </c>
      <c r="N7" s="1449">
        <v>-7.1</v>
      </c>
      <c r="O7" s="1449">
        <v>4.5999999999999996</v>
      </c>
      <c r="P7" s="1449">
        <v>-1.2</v>
      </c>
      <c r="Q7" s="1449">
        <v>0.6</v>
      </c>
      <c r="R7" s="1449">
        <v>1.4</v>
      </c>
      <c r="S7" s="1450">
        <v>2.5</v>
      </c>
      <c r="T7" s="1451">
        <v>2.6</v>
      </c>
      <c r="U7" s="1449">
        <v>0.5</v>
      </c>
      <c r="V7" s="2015">
        <v>1.9</v>
      </c>
    </row>
    <row r="8" spans="1:35" ht="15.6" customHeight="1">
      <c r="A8" s="3848"/>
      <c r="B8" s="3855"/>
      <c r="C8" s="3858"/>
      <c r="D8" s="1452" t="s">
        <v>1889</v>
      </c>
      <c r="E8" s="1453" t="s">
        <v>1453</v>
      </c>
      <c r="F8" s="1454"/>
      <c r="G8" s="1454"/>
      <c r="H8" s="1455"/>
      <c r="I8" s="1455"/>
      <c r="J8" s="1455"/>
      <c r="K8" s="1455">
        <v>19782598.483797327</v>
      </c>
      <c r="L8" s="1455">
        <v>19876556.477108251</v>
      </c>
      <c r="M8" s="1455">
        <v>19546124.351162989</v>
      </c>
      <c r="N8" s="1455">
        <v>18198210.785749704</v>
      </c>
      <c r="O8" s="1455">
        <v>19374417.772384454</v>
      </c>
      <c r="P8" s="1455">
        <v>19398677.919134133</v>
      </c>
      <c r="Q8" s="1455">
        <v>19550056.473460123</v>
      </c>
      <c r="R8" s="1455">
        <v>19860610.149578162</v>
      </c>
      <c r="S8" s="1456">
        <v>19953214.00536824</v>
      </c>
      <c r="T8" s="1457">
        <v>20173712.982896257</v>
      </c>
      <c r="U8" s="1455">
        <v>20300042.926770888</v>
      </c>
      <c r="V8" s="2016">
        <v>20739564.528084245</v>
      </c>
    </row>
    <row r="9" spans="1:35" ht="15.6" customHeight="1">
      <c r="A9" s="3848"/>
      <c r="B9" s="3856"/>
      <c r="C9" s="3859"/>
      <c r="D9" s="1458" t="s">
        <v>1454</v>
      </c>
      <c r="E9" s="1459" t="s">
        <v>1247</v>
      </c>
      <c r="F9" s="1448"/>
      <c r="G9" s="1448"/>
      <c r="H9" s="1460"/>
      <c r="I9" s="1460"/>
      <c r="J9" s="1460"/>
      <c r="K9" s="1460"/>
      <c r="L9" s="1460">
        <v>0.5</v>
      </c>
      <c r="M9" s="1460">
        <v>-1.7</v>
      </c>
      <c r="N9" s="1460">
        <v>-6.9</v>
      </c>
      <c r="O9" s="1460">
        <v>6.5</v>
      </c>
      <c r="P9" s="1460">
        <v>0.1</v>
      </c>
      <c r="Q9" s="1460">
        <v>0.8</v>
      </c>
      <c r="R9" s="1460">
        <v>1.6</v>
      </c>
      <c r="S9" s="1461">
        <v>0.5</v>
      </c>
      <c r="T9" s="1462">
        <v>1.1000000000000001</v>
      </c>
      <c r="U9" s="1460">
        <v>0.6</v>
      </c>
      <c r="V9" s="2017">
        <v>2.2000000000000002</v>
      </c>
    </row>
    <row r="10" spans="1:35" ht="15.6" customHeight="1">
      <c r="A10" s="3848"/>
      <c r="B10" s="3860">
        <v>2</v>
      </c>
      <c r="C10" s="3863" t="s">
        <v>1455</v>
      </c>
      <c r="D10" s="1452" t="s">
        <v>1890</v>
      </c>
      <c r="E10" s="1463" t="s">
        <v>1453</v>
      </c>
      <c r="F10" s="1464"/>
      <c r="G10" s="1465"/>
      <c r="H10" s="1465"/>
      <c r="I10" s="1465"/>
      <c r="J10" s="1465"/>
      <c r="K10" s="1465">
        <v>22634175</v>
      </c>
      <c r="L10" s="1465">
        <v>22386771</v>
      </c>
      <c r="M10" s="1465">
        <v>21926074</v>
      </c>
      <c r="N10" s="1465">
        <v>20610649</v>
      </c>
      <c r="O10" s="1465">
        <v>21094679</v>
      </c>
      <c r="P10" s="1465">
        <v>20876732</v>
      </c>
      <c r="Q10" s="1465">
        <v>21032388</v>
      </c>
      <c r="R10" s="1465">
        <v>21429288</v>
      </c>
      <c r="S10" s="1465">
        <v>21926485</v>
      </c>
      <c r="T10" s="1466">
        <v>22413095</v>
      </c>
      <c r="U10" s="1465">
        <v>22476912</v>
      </c>
      <c r="V10" s="2018">
        <v>23029973</v>
      </c>
    </row>
    <row r="11" spans="1:35" ht="15.6" customHeight="1">
      <c r="A11" s="3848"/>
      <c r="B11" s="3861"/>
      <c r="C11" s="3858"/>
      <c r="D11" s="1446"/>
      <c r="E11" s="1467" t="s">
        <v>1891</v>
      </c>
      <c r="F11" s="1449"/>
      <c r="G11" s="1448"/>
      <c r="H11" s="1448"/>
      <c r="I11" s="1448"/>
      <c r="J11" s="1449"/>
      <c r="K11" s="1449"/>
      <c r="L11" s="1449">
        <v>-1.1000000000000001</v>
      </c>
      <c r="M11" s="1451">
        <v>-2.1</v>
      </c>
      <c r="N11" s="1448">
        <v>-6</v>
      </c>
      <c r="O11" s="1449">
        <v>2.2999999999999998</v>
      </c>
      <c r="P11" s="1449">
        <v>-1</v>
      </c>
      <c r="Q11" s="1449">
        <v>0.7</v>
      </c>
      <c r="R11" s="1448">
        <v>1.9</v>
      </c>
      <c r="S11" s="1448">
        <v>2.2999999999999998</v>
      </c>
      <c r="T11" s="1448">
        <v>2.2000000000000002</v>
      </c>
      <c r="U11" s="1449">
        <v>0.3</v>
      </c>
      <c r="V11" s="2015">
        <v>2.5</v>
      </c>
    </row>
    <row r="12" spans="1:35" ht="15.6" customHeight="1">
      <c r="A12" s="3848"/>
      <c r="B12" s="3861"/>
      <c r="C12" s="3858"/>
      <c r="D12" s="1452" t="s">
        <v>1889</v>
      </c>
      <c r="E12" s="1463" t="s">
        <v>1453</v>
      </c>
      <c r="F12" s="2019"/>
      <c r="G12" s="2019"/>
      <c r="H12" s="2019"/>
      <c r="I12" s="2019"/>
      <c r="J12" s="2020"/>
      <c r="K12" s="1465">
        <v>21645895</v>
      </c>
      <c r="L12" s="1465">
        <v>21571636</v>
      </c>
      <c r="M12" s="1466">
        <v>21210158</v>
      </c>
      <c r="N12" s="1464">
        <v>19972573</v>
      </c>
      <c r="O12" s="1465">
        <v>20804209</v>
      </c>
      <c r="P12" s="1465">
        <v>20863780</v>
      </c>
      <c r="Q12" s="1465">
        <v>21054609</v>
      </c>
      <c r="R12" s="1464">
        <v>21490023</v>
      </c>
      <c r="S12" s="1464">
        <v>21547021</v>
      </c>
      <c r="T12" s="1464">
        <v>21706829</v>
      </c>
      <c r="U12" s="1465">
        <v>21792897</v>
      </c>
      <c r="V12" s="2018">
        <v>22394380</v>
      </c>
    </row>
    <row r="13" spans="1:35" ht="15.6" customHeight="1">
      <c r="A13" s="3848"/>
      <c r="B13" s="3862"/>
      <c r="C13" s="3859"/>
      <c r="D13" s="1458" t="s">
        <v>1454</v>
      </c>
      <c r="E13" s="1459" t="s">
        <v>1247</v>
      </c>
      <c r="F13" s="2021"/>
      <c r="G13" s="2022"/>
      <c r="H13" s="2022"/>
      <c r="I13" s="2022"/>
      <c r="J13" s="2021"/>
      <c r="K13" s="1468"/>
      <c r="L13" s="1460">
        <v>-0.3</v>
      </c>
      <c r="M13" s="1461">
        <v>-1.7</v>
      </c>
      <c r="N13" s="1462">
        <v>-5.8</v>
      </c>
      <c r="O13" s="1460">
        <v>4.2</v>
      </c>
      <c r="P13" s="1460">
        <v>0.3</v>
      </c>
      <c r="Q13" s="1460">
        <v>0.9</v>
      </c>
      <c r="R13" s="1462">
        <v>2.1</v>
      </c>
      <c r="S13" s="1462">
        <v>0.3</v>
      </c>
      <c r="T13" s="1462">
        <v>0.7</v>
      </c>
      <c r="U13" s="1460">
        <v>0.4</v>
      </c>
      <c r="V13" s="2017">
        <v>2.8</v>
      </c>
    </row>
    <row r="14" spans="1:35" ht="15.6" customHeight="1">
      <c r="A14" s="3848"/>
      <c r="B14" s="3860">
        <v>3</v>
      </c>
      <c r="C14" s="3864" t="s">
        <v>1456</v>
      </c>
      <c r="D14" s="1469"/>
      <c r="E14" s="1463" t="s">
        <v>1453</v>
      </c>
      <c r="F14" s="2019"/>
      <c r="G14" s="2019"/>
      <c r="H14" s="2019"/>
      <c r="I14" s="2019"/>
      <c r="J14" s="2020"/>
      <c r="K14" s="1465">
        <v>16375026</v>
      </c>
      <c r="L14" s="1465">
        <v>16073439</v>
      </c>
      <c r="M14" s="1466">
        <v>15557447</v>
      </c>
      <c r="N14" s="1464">
        <v>14411246</v>
      </c>
      <c r="O14" s="1465">
        <v>14975162</v>
      </c>
      <c r="P14" s="1465">
        <v>14599708</v>
      </c>
      <c r="Q14" s="1465">
        <v>14926186</v>
      </c>
      <c r="R14" s="1464">
        <v>15246183</v>
      </c>
      <c r="S14" s="1464">
        <v>15376927</v>
      </c>
      <c r="T14" s="1464">
        <v>15739974</v>
      </c>
      <c r="U14" s="1465">
        <v>15983414</v>
      </c>
      <c r="V14" s="2018">
        <v>16322015</v>
      </c>
    </row>
    <row r="15" spans="1:35" ht="15.6" customHeight="1">
      <c r="A15" s="3848"/>
      <c r="B15" s="3862"/>
      <c r="C15" s="3865"/>
      <c r="D15" s="1470"/>
      <c r="E15" s="1467" t="s">
        <v>1247</v>
      </c>
      <c r="F15" s="2023"/>
      <c r="G15" s="2024"/>
      <c r="H15" s="2024"/>
      <c r="I15" s="2024"/>
      <c r="J15" s="2023"/>
      <c r="K15" s="1449"/>
      <c r="L15" s="1449">
        <v>-1.8</v>
      </c>
      <c r="M15" s="1451">
        <v>-3.2</v>
      </c>
      <c r="N15" s="1448">
        <v>-7.4</v>
      </c>
      <c r="O15" s="1449">
        <v>3.9</v>
      </c>
      <c r="P15" s="1449">
        <v>-2.5</v>
      </c>
      <c r="Q15" s="1449">
        <v>2.2000000000000002</v>
      </c>
      <c r="R15" s="1448">
        <v>2.1</v>
      </c>
      <c r="S15" s="1448">
        <v>0.9</v>
      </c>
      <c r="T15" s="1448">
        <v>2.4</v>
      </c>
      <c r="U15" s="1449">
        <v>1.5</v>
      </c>
      <c r="V15" s="2015">
        <v>2.1</v>
      </c>
      <c r="W15" s="1471"/>
      <c r="X15" s="1471"/>
      <c r="Y15" s="1471"/>
      <c r="Z15" s="1471"/>
      <c r="AA15" s="1471"/>
      <c r="AB15" s="1471"/>
      <c r="AC15" s="1471"/>
      <c r="AD15" s="1471"/>
      <c r="AE15" s="1471"/>
      <c r="AF15" s="1471"/>
      <c r="AG15" s="1471"/>
      <c r="AH15" s="1471"/>
      <c r="AI15" s="1471"/>
    </row>
    <row r="16" spans="1:35" ht="15.6" customHeight="1">
      <c r="A16" s="3848"/>
      <c r="B16" s="1472">
        <v>4</v>
      </c>
      <c r="C16" s="1473" t="s">
        <v>1457</v>
      </c>
      <c r="D16" s="1469"/>
      <c r="E16" s="1463" t="s">
        <v>1453</v>
      </c>
      <c r="F16" s="1464"/>
      <c r="G16" s="1464"/>
      <c r="H16" s="1464"/>
      <c r="I16" s="1464"/>
      <c r="J16" s="1464"/>
      <c r="K16" s="1465">
        <v>14426017.378402021</v>
      </c>
      <c r="L16" s="1465">
        <v>14313946.316831104</v>
      </c>
      <c r="M16" s="1466">
        <v>13836836.205991969</v>
      </c>
      <c r="N16" s="1464">
        <v>12580104.111172633</v>
      </c>
      <c r="O16" s="1465">
        <v>13525353.789474234</v>
      </c>
      <c r="P16" s="1465">
        <v>13133141.951548392</v>
      </c>
      <c r="Q16" s="1465">
        <v>13423137.63675818</v>
      </c>
      <c r="R16" s="1464">
        <v>13621657.736494949</v>
      </c>
      <c r="S16" s="1464">
        <v>13754432.088862883</v>
      </c>
      <c r="T16" s="1464">
        <v>14156266.308003828</v>
      </c>
      <c r="U16" s="1465">
        <v>14444282</v>
      </c>
      <c r="V16" s="2018">
        <v>14620865</v>
      </c>
    </row>
    <row r="17" spans="1:37" ht="15.6" customHeight="1">
      <c r="A17" s="3853"/>
      <c r="B17" s="1474"/>
      <c r="C17" s="1475" t="s">
        <v>1458</v>
      </c>
      <c r="D17" s="1476"/>
      <c r="E17" s="1477" t="s">
        <v>1247</v>
      </c>
      <c r="F17" s="1478"/>
      <c r="G17" s="1479"/>
      <c r="H17" s="1479"/>
      <c r="I17" s="1479"/>
      <c r="J17" s="1479"/>
      <c r="K17" s="1478"/>
      <c r="L17" s="1479">
        <v>-0.8</v>
      </c>
      <c r="M17" s="1479">
        <v>-3.3</v>
      </c>
      <c r="N17" s="1479">
        <v>-9.1</v>
      </c>
      <c r="O17" s="1478">
        <v>7.5</v>
      </c>
      <c r="P17" s="1478">
        <v>-2.9</v>
      </c>
      <c r="Q17" s="1478">
        <v>2.2000000000000002</v>
      </c>
      <c r="R17" s="1479">
        <v>1.5</v>
      </c>
      <c r="S17" s="1479">
        <v>1</v>
      </c>
      <c r="T17" s="1479">
        <v>2.9</v>
      </c>
      <c r="U17" s="1478">
        <v>2</v>
      </c>
      <c r="V17" s="2025">
        <v>1.2</v>
      </c>
    </row>
    <row r="18" spans="1:37" ht="15.6" customHeight="1">
      <c r="A18" s="1480"/>
      <c r="B18" s="1481">
        <v>5</v>
      </c>
      <c r="C18" s="1482" t="s">
        <v>1456</v>
      </c>
      <c r="D18" s="1483"/>
      <c r="E18" s="1484" t="s">
        <v>1459</v>
      </c>
      <c r="F18" s="2026"/>
      <c r="G18" s="2027"/>
      <c r="H18" s="2028"/>
      <c r="I18" s="2026"/>
      <c r="J18" s="2027"/>
      <c r="K18" s="1444">
        <v>2928</v>
      </c>
      <c r="L18" s="1444">
        <v>2874</v>
      </c>
      <c r="M18" s="1445">
        <v>2782</v>
      </c>
      <c r="N18" s="1443">
        <v>2578</v>
      </c>
      <c r="O18" s="1444">
        <v>2680</v>
      </c>
      <c r="P18" s="1444">
        <v>2616</v>
      </c>
      <c r="Q18" s="1444">
        <v>2679</v>
      </c>
      <c r="R18" s="1443">
        <v>2743</v>
      </c>
      <c r="S18" s="1443">
        <v>2775</v>
      </c>
      <c r="T18" s="1443">
        <v>2844</v>
      </c>
      <c r="U18" s="1444">
        <v>2896</v>
      </c>
      <c r="V18" s="2014">
        <v>2966</v>
      </c>
    </row>
    <row r="19" spans="1:37" ht="15.6" customHeight="1">
      <c r="A19" s="1438" t="s">
        <v>1460</v>
      </c>
      <c r="B19" s="1485"/>
      <c r="C19" s="1486" t="s">
        <v>1461</v>
      </c>
      <c r="D19" s="1487"/>
      <c r="E19" s="1467" t="s">
        <v>1247</v>
      </c>
      <c r="F19" s="2029"/>
      <c r="G19" s="2030"/>
      <c r="H19" s="2030"/>
      <c r="I19" s="2031"/>
      <c r="J19" s="2029"/>
      <c r="K19" s="1488"/>
      <c r="L19" s="1488">
        <v>-1.8</v>
      </c>
      <c r="M19" s="1489">
        <v>-3.2</v>
      </c>
      <c r="N19" s="1490">
        <v>-7.3</v>
      </c>
      <c r="O19" s="1488">
        <v>4</v>
      </c>
      <c r="P19" s="1488">
        <v>-2.4</v>
      </c>
      <c r="Q19" s="1488">
        <v>2.4</v>
      </c>
      <c r="R19" s="1490">
        <v>2.4</v>
      </c>
      <c r="S19" s="1490">
        <v>1.2</v>
      </c>
      <c r="T19" s="1490">
        <v>2.5</v>
      </c>
      <c r="U19" s="1488">
        <v>1.8</v>
      </c>
      <c r="V19" s="1577">
        <v>2.4</v>
      </c>
    </row>
    <row r="20" spans="1:37" ht="15.6" customHeight="1">
      <c r="A20" s="1438" t="s">
        <v>1462</v>
      </c>
      <c r="B20" s="1472">
        <v>6</v>
      </c>
      <c r="C20" s="1473" t="s">
        <v>532</v>
      </c>
      <c r="D20" s="1491"/>
      <c r="E20" s="1463" t="s">
        <v>1459</v>
      </c>
      <c r="F20" s="1492"/>
      <c r="G20" s="1493"/>
      <c r="H20" s="1494"/>
      <c r="I20" s="1495"/>
      <c r="J20" s="1493"/>
      <c r="K20" s="1493">
        <v>2299</v>
      </c>
      <c r="L20" s="1493">
        <v>2332</v>
      </c>
      <c r="M20" s="1494">
        <v>2270</v>
      </c>
      <c r="N20" s="1495">
        <v>2235</v>
      </c>
      <c r="O20" s="1493">
        <v>2229</v>
      </c>
      <c r="P20" s="1493">
        <v>2227</v>
      </c>
      <c r="Q20" s="1493">
        <v>2220</v>
      </c>
      <c r="R20" s="1495">
        <v>2321</v>
      </c>
      <c r="S20" s="1495">
        <v>2304</v>
      </c>
      <c r="T20" s="1495">
        <v>2310</v>
      </c>
      <c r="U20" s="1493">
        <v>2300</v>
      </c>
      <c r="V20" s="2032">
        <v>2318</v>
      </c>
    </row>
    <row r="21" spans="1:37" ht="15.6" customHeight="1">
      <c r="A21" s="1438" t="s">
        <v>1463</v>
      </c>
      <c r="B21" s="1485"/>
      <c r="C21" s="1486" t="s">
        <v>1461</v>
      </c>
      <c r="D21" s="1487"/>
      <c r="E21" s="1467" t="s">
        <v>1247</v>
      </c>
      <c r="F21" s="1488"/>
      <c r="G21" s="1496"/>
      <c r="H21" s="1496"/>
      <c r="I21" s="1490"/>
      <c r="J21" s="1488"/>
      <c r="K21" s="1488"/>
      <c r="L21" s="1488">
        <v>1.4</v>
      </c>
      <c r="M21" s="1489">
        <v>-2.7</v>
      </c>
      <c r="N21" s="1490">
        <v>-1.5</v>
      </c>
      <c r="O21" s="1488">
        <v>-0.3</v>
      </c>
      <c r="P21" s="1488">
        <v>-0.1</v>
      </c>
      <c r="Q21" s="1488">
        <v>-0.3</v>
      </c>
      <c r="R21" s="1490">
        <v>4.5</v>
      </c>
      <c r="S21" s="1490">
        <v>-0.7</v>
      </c>
      <c r="T21" s="1490">
        <v>0.3</v>
      </c>
      <c r="U21" s="1488">
        <v>-0.4</v>
      </c>
      <c r="V21" s="1577">
        <v>0.8</v>
      </c>
    </row>
    <row r="22" spans="1:37" ht="15.6" customHeight="1">
      <c r="A22" s="1438" t="s">
        <v>1464</v>
      </c>
      <c r="B22" s="1472">
        <v>7</v>
      </c>
      <c r="C22" s="1473" t="s">
        <v>1465</v>
      </c>
      <c r="D22" s="1491"/>
      <c r="E22" s="1463" t="s">
        <v>1459</v>
      </c>
      <c r="F22" s="1492"/>
      <c r="G22" s="1493"/>
      <c r="H22" s="1494"/>
      <c r="I22" s="1495"/>
      <c r="J22" s="1493"/>
      <c r="K22" s="1493">
        <v>5079</v>
      </c>
      <c r="L22" s="1493">
        <v>5031</v>
      </c>
      <c r="M22" s="1494">
        <v>4927</v>
      </c>
      <c r="N22" s="1495">
        <v>4828</v>
      </c>
      <c r="O22" s="1493">
        <v>4590</v>
      </c>
      <c r="P22" s="1493">
        <v>4620</v>
      </c>
      <c r="Q22" s="1493">
        <v>4684</v>
      </c>
      <c r="R22" s="1495">
        <v>4719</v>
      </c>
      <c r="S22" s="1495">
        <v>4714</v>
      </c>
      <c r="T22" s="1495">
        <v>4684</v>
      </c>
      <c r="U22" s="1493">
        <v>4816</v>
      </c>
      <c r="V22" s="2032">
        <v>4967</v>
      </c>
    </row>
    <row r="23" spans="1:37" ht="15.6" customHeight="1">
      <c r="A23" s="1438" t="s">
        <v>1466</v>
      </c>
      <c r="B23" s="1485"/>
      <c r="C23" s="1486" t="s">
        <v>1467</v>
      </c>
      <c r="D23" s="1487"/>
      <c r="E23" s="1467" t="s">
        <v>1247</v>
      </c>
      <c r="F23" s="1488"/>
      <c r="G23" s="1496"/>
      <c r="H23" s="1496"/>
      <c r="I23" s="1490"/>
      <c r="J23" s="1488"/>
      <c r="K23" s="1497"/>
      <c r="L23" s="1488">
        <v>-0.9</v>
      </c>
      <c r="M23" s="1489">
        <v>-2.1</v>
      </c>
      <c r="N23" s="1490">
        <v>-2</v>
      </c>
      <c r="O23" s="1488">
        <v>-4.9000000000000004</v>
      </c>
      <c r="P23" s="1488">
        <v>0.7</v>
      </c>
      <c r="Q23" s="1488">
        <v>1.4</v>
      </c>
      <c r="R23" s="1490">
        <v>0.7</v>
      </c>
      <c r="S23" s="1490">
        <v>-0.1</v>
      </c>
      <c r="T23" s="1490">
        <v>-0.6</v>
      </c>
      <c r="U23" s="1488">
        <v>2.8</v>
      </c>
      <c r="V23" s="1577">
        <v>3.1</v>
      </c>
    </row>
    <row r="24" spans="1:37" ht="15.6" customHeight="1">
      <c r="A24" s="1438" t="s">
        <v>1468</v>
      </c>
      <c r="B24" s="1472">
        <v>8</v>
      </c>
      <c r="C24" s="1473" t="s">
        <v>1469</v>
      </c>
      <c r="D24" s="1491"/>
      <c r="E24" s="1463" t="s">
        <v>1892</v>
      </c>
      <c r="F24" s="1492"/>
      <c r="G24" s="1493"/>
      <c r="H24" s="1494"/>
      <c r="I24" s="1495"/>
      <c r="J24" s="1493"/>
      <c r="K24" s="1492">
        <v>5985</v>
      </c>
      <c r="L24" s="1493">
        <v>5836</v>
      </c>
      <c r="M24" s="1494">
        <v>5553</v>
      </c>
      <c r="N24" s="1495">
        <v>4992</v>
      </c>
      <c r="O24" s="1493">
        <v>5469</v>
      </c>
      <c r="P24" s="1493">
        <v>5284</v>
      </c>
      <c r="Q24" s="1493">
        <v>5415</v>
      </c>
      <c r="R24" s="1495">
        <v>5472</v>
      </c>
      <c r="S24" s="1495">
        <v>5515</v>
      </c>
      <c r="T24" s="1495">
        <v>5809</v>
      </c>
      <c r="U24" s="1493">
        <v>5963</v>
      </c>
      <c r="V24" s="2032">
        <v>6085</v>
      </c>
    </row>
    <row r="25" spans="1:37" ht="15.6" customHeight="1">
      <c r="A25" s="1438" t="s">
        <v>1470</v>
      </c>
      <c r="B25" s="1485"/>
      <c r="C25" s="1486" t="s">
        <v>1471</v>
      </c>
      <c r="D25" s="1487"/>
      <c r="E25" s="1459" t="s">
        <v>1247</v>
      </c>
      <c r="F25" s="1488"/>
      <c r="G25" s="1496"/>
      <c r="H25" s="1496"/>
      <c r="I25" s="1490"/>
      <c r="J25" s="1488"/>
      <c r="K25" s="1497"/>
      <c r="L25" s="1488">
        <v>-2.5</v>
      </c>
      <c r="M25" s="1489">
        <v>-4.8</v>
      </c>
      <c r="N25" s="1490">
        <v>-10.1</v>
      </c>
      <c r="O25" s="1488">
        <v>9.6</v>
      </c>
      <c r="P25" s="1488">
        <v>-3.4</v>
      </c>
      <c r="Q25" s="1488">
        <v>2.5</v>
      </c>
      <c r="R25" s="1490">
        <v>1.1000000000000001</v>
      </c>
      <c r="S25" s="1490">
        <v>0.8</v>
      </c>
      <c r="T25" s="1490">
        <v>5.3</v>
      </c>
      <c r="U25" s="1488">
        <v>2.7</v>
      </c>
      <c r="V25" s="1577">
        <v>2</v>
      </c>
    </row>
    <row r="26" spans="1:37" ht="15.6" customHeight="1">
      <c r="A26" s="1498" t="s">
        <v>1472</v>
      </c>
      <c r="B26" s="1472">
        <v>9</v>
      </c>
      <c r="C26" s="1473" t="s">
        <v>1473</v>
      </c>
      <c r="D26" s="1491"/>
      <c r="E26" s="1463" t="s">
        <v>1453</v>
      </c>
      <c r="F26" s="1492"/>
      <c r="G26" s="1493"/>
      <c r="H26" s="1494"/>
      <c r="I26" s="1495"/>
      <c r="J26" s="1493"/>
      <c r="K26" s="1492">
        <v>1718</v>
      </c>
      <c r="L26" s="1493">
        <v>1705</v>
      </c>
      <c r="M26" s="1494">
        <v>1648</v>
      </c>
      <c r="N26" s="1495">
        <v>1498</v>
      </c>
      <c r="O26" s="1493">
        <v>1611</v>
      </c>
      <c r="P26" s="1493">
        <v>1564</v>
      </c>
      <c r="Q26" s="1493">
        <v>1599</v>
      </c>
      <c r="R26" s="1495">
        <v>1622</v>
      </c>
      <c r="S26" s="1495">
        <v>1638</v>
      </c>
      <c r="T26" s="1495">
        <v>1685</v>
      </c>
      <c r="U26" s="1493">
        <v>1719</v>
      </c>
      <c r="V26" s="2032">
        <v>1740</v>
      </c>
    </row>
    <row r="27" spans="1:37" ht="15.6" customHeight="1">
      <c r="A27" s="1499"/>
      <c r="B27" s="1500"/>
      <c r="C27" s="1501" t="s">
        <v>1474</v>
      </c>
      <c r="D27" s="1502"/>
      <c r="E27" s="1477" t="s">
        <v>1247</v>
      </c>
      <c r="F27" s="1488"/>
      <c r="G27" s="1478"/>
      <c r="H27" s="1478"/>
      <c r="I27" s="1490"/>
      <c r="J27" s="1488"/>
      <c r="K27" s="1497"/>
      <c r="L27" s="1488">
        <v>-0.8</v>
      </c>
      <c r="M27" s="1489">
        <v>-3.3</v>
      </c>
      <c r="N27" s="1490">
        <v>-9.1</v>
      </c>
      <c r="O27" s="1488">
        <v>7.5</v>
      </c>
      <c r="P27" s="1488">
        <v>-2.9</v>
      </c>
      <c r="Q27" s="1488">
        <v>2.2000000000000002</v>
      </c>
      <c r="R27" s="1490">
        <v>1.4</v>
      </c>
      <c r="S27" s="1490">
        <v>1</v>
      </c>
      <c r="T27" s="1490">
        <v>2.9</v>
      </c>
      <c r="U27" s="1488">
        <v>2</v>
      </c>
      <c r="V27" s="1577">
        <v>1.2</v>
      </c>
    </row>
    <row r="28" spans="1:37" ht="15.6" customHeight="1">
      <c r="A28" s="3847" t="s">
        <v>1475</v>
      </c>
      <c r="B28" s="1481">
        <v>10</v>
      </c>
      <c r="C28" s="1482" t="s">
        <v>1893</v>
      </c>
      <c r="D28" s="1483"/>
      <c r="E28" s="1484" t="s">
        <v>1894</v>
      </c>
      <c r="F28" s="1503"/>
      <c r="G28" s="1503"/>
      <c r="H28" s="1503"/>
      <c r="I28" s="1503"/>
      <c r="J28" s="1503">
        <v>0</v>
      </c>
      <c r="K28" s="1503">
        <v>5592495</v>
      </c>
      <c r="L28" s="1503">
        <v>5592816</v>
      </c>
      <c r="M28" s="2033">
        <v>5592019</v>
      </c>
      <c r="N28" s="1504">
        <v>5590569</v>
      </c>
      <c r="O28" s="1503">
        <v>5588133</v>
      </c>
      <c r="P28" s="1503">
        <v>5581968</v>
      </c>
      <c r="Q28" s="1503">
        <v>5570763</v>
      </c>
      <c r="R28" s="1504">
        <v>5557534</v>
      </c>
      <c r="S28" s="1504">
        <v>5541074</v>
      </c>
      <c r="T28" s="1504">
        <v>5534800</v>
      </c>
      <c r="U28" s="1503">
        <v>5519963</v>
      </c>
      <c r="V28" s="1575">
        <v>5503111</v>
      </c>
      <c r="W28" s="1428" t="s">
        <v>1895</v>
      </c>
    </row>
    <row r="29" spans="1:37" ht="15.6" customHeight="1">
      <c r="A29" s="3848"/>
      <c r="B29" s="1485"/>
      <c r="C29" s="1486" t="s">
        <v>1476</v>
      </c>
      <c r="D29" s="1487"/>
      <c r="E29" s="1459" t="s">
        <v>1247</v>
      </c>
      <c r="F29" s="1496"/>
      <c r="G29" s="1496"/>
      <c r="H29" s="1496"/>
      <c r="I29" s="1496"/>
      <c r="J29" s="1496" t="e">
        <v>#DIV/0!</v>
      </c>
      <c r="K29" s="1496"/>
      <c r="L29" s="1496">
        <v>0</v>
      </c>
      <c r="M29" s="1505">
        <v>0</v>
      </c>
      <c r="N29" s="1506">
        <v>0</v>
      </c>
      <c r="O29" s="1496">
        <v>0</v>
      </c>
      <c r="P29" s="1496">
        <v>-0.1</v>
      </c>
      <c r="Q29" s="1496">
        <v>-0.2</v>
      </c>
      <c r="R29" s="1506">
        <v>-0.2</v>
      </c>
      <c r="S29" s="1506">
        <v>-0.3</v>
      </c>
      <c r="T29" s="1506">
        <v>-0.1</v>
      </c>
      <c r="U29" s="1496">
        <v>-0.3</v>
      </c>
      <c r="V29" s="2034">
        <v>-0.3</v>
      </c>
      <c r="W29" s="1471"/>
      <c r="X29" s="1471"/>
      <c r="Y29" s="1471"/>
      <c r="Z29" s="1471"/>
      <c r="AA29" s="1471"/>
      <c r="AB29" s="1471"/>
      <c r="AC29" s="1471"/>
      <c r="AD29" s="1471"/>
      <c r="AE29" s="1471"/>
      <c r="AF29" s="1471"/>
      <c r="AG29" s="1471"/>
      <c r="AH29" s="1471"/>
      <c r="AI29" s="1471"/>
      <c r="AJ29" s="1471"/>
      <c r="AK29" s="1471"/>
    </row>
    <row r="30" spans="1:37" ht="15.6" customHeight="1">
      <c r="A30" s="3848"/>
      <c r="B30" s="1472">
        <v>11</v>
      </c>
      <c r="C30" s="1473" t="s">
        <v>1896</v>
      </c>
      <c r="D30" s="1491"/>
      <c r="E30" s="1463" t="s">
        <v>1897</v>
      </c>
      <c r="F30" s="1464"/>
      <c r="G30" s="1465"/>
      <c r="H30" s="1466"/>
      <c r="I30" s="1464"/>
      <c r="J30" s="1464">
        <v>2146488</v>
      </c>
      <c r="K30" s="1465">
        <v>2177405</v>
      </c>
      <c r="L30" s="1465">
        <v>2203303</v>
      </c>
      <c r="M30" s="1466">
        <v>2231209</v>
      </c>
      <c r="N30" s="1464">
        <v>2258048</v>
      </c>
      <c r="O30" s="1465">
        <v>2255318</v>
      </c>
      <c r="P30" s="1507">
        <v>2272618</v>
      </c>
      <c r="Q30" s="1507">
        <v>2273985</v>
      </c>
      <c r="R30" s="1508">
        <v>2288479</v>
      </c>
      <c r="S30" s="1508">
        <v>2301120</v>
      </c>
      <c r="T30" s="1508">
        <v>2315200</v>
      </c>
      <c r="U30" s="1507">
        <v>2333242</v>
      </c>
      <c r="V30" s="2035">
        <v>2349217</v>
      </c>
      <c r="W30" s="1428" t="s">
        <v>1898</v>
      </c>
    </row>
    <row r="31" spans="1:37" ht="15.6" customHeight="1">
      <c r="A31" s="3848"/>
      <c r="B31" s="1485"/>
      <c r="C31" s="1486" t="s">
        <v>1476</v>
      </c>
      <c r="D31" s="1487"/>
      <c r="E31" s="1467" t="s">
        <v>1247</v>
      </c>
      <c r="F31" s="1488"/>
      <c r="G31" s="1496"/>
      <c r="H31" s="1496"/>
      <c r="I31" s="1490"/>
      <c r="J31" s="1490">
        <v>-0.2</v>
      </c>
      <c r="K31" s="1496">
        <v>1.4</v>
      </c>
      <c r="L31" s="1488">
        <v>1.2</v>
      </c>
      <c r="M31" s="1489">
        <v>1.3</v>
      </c>
      <c r="N31" s="1490">
        <v>1.2</v>
      </c>
      <c r="O31" s="1488">
        <v>-0.1</v>
      </c>
      <c r="P31" s="1496">
        <v>0.8</v>
      </c>
      <c r="Q31" s="1496">
        <v>0.1</v>
      </c>
      <c r="R31" s="1506">
        <v>0.6</v>
      </c>
      <c r="S31" s="1506">
        <v>0.6</v>
      </c>
      <c r="T31" s="1506">
        <v>0.6</v>
      </c>
      <c r="U31" s="1496">
        <v>0.8</v>
      </c>
      <c r="V31" s="2034">
        <v>0.7</v>
      </c>
    </row>
    <row r="32" spans="1:37" ht="15.6" customHeight="1">
      <c r="A32" s="3848"/>
      <c r="B32" s="1472">
        <v>12</v>
      </c>
      <c r="C32" s="1509" t="s">
        <v>1477</v>
      </c>
      <c r="D32" s="1491"/>
      <c r="E32" s="1510" t="s">
        <v>1478</v>
      </c>
      <c r="F32" s="1511"/>
      <c r="G32" s="1512"/>
      <c r="H32" s="1513"/>
      <c r="I32" s="1514"/>
      <c r="J32" s="1512">
        <v>8394.92</v>
      </c>
      <c r="K32" s="1515">
        <v>8395.4699999999993</v>
      </c>
      <c r="L32" s="1512">
        <v>8395.61</v>
      </c>
      <c r="M32" s="1513">
        <v>8395.84</v>
      </c>
      <c r="N32" s="1514">
        <v>8395.89</v>
      </c>
      <c r="O32" s="1512">
        <v>8396.16</v>
      </c>
      <c r="P32" s="1512">
        <v>8396.39</v>
      </c>
      <c r="Q32" s="1512">
        <v>8396.39</v>
      </c>
      <c r="R32" s="1514">
        <v>8396.39</v>
      </c>
      <c r="S32" s="1514">
        <v>8396.4699999999993</v>
      </c>
      <c r="T32" s="1514">
        <v>8400.9</v>
      </c>
      <c r="U32" s="1512">
        <v>8400.9599999999991</v>
      </c>
      <c r="V32" s="2036">
        <v>8400.93</v>
      </c>
      <c r="W32" s="1428" t="s">
        <v>1899</v>
      </c>
    </row>
    <row r="33" spans="1:35" ht="15.6" customHeight="1">
      <c r="A33" s="3853"/>
      <c r="B33" s="1474"/>
      <c r="C33" s="1475" t="s">
        <v>1476</v>
      </c>
      <c r="D33" s="1502"/>
      <c r="E33" s="1477" t="s">
        <v>1247</v>
      </c>
      <c r="F33" s="1516"/>
      <c r="G33" s="1517"/>
      <c r="H33" s="1517"/>
      <c r="I33" s="1518"/>
      <c r="J33" s="1516">
        <v>0.01</v>
      </c>
      <c r="K33" s="1519">
        <v>0.01</v>
      </c>
      <c r="L33" s="1516">
        <v>0</v>
      </c>
      <c r="M33" s="1520">
        <v>0</v>
      </c>
      <c r="N33" s="1518">
        <v>0</v>
      </c>
      <c r="O33" s="1516">
        <v>0</v>
      </c>
      <c r="P33" s="1516">
        <v>0</v>
      </c>
      <c r="Q33" s="1516">
        <v>0</v>
      </c>
      <c r="R33" s="1518">
        <v>0</v>
      </c>
      <c r="S33" s="1518">
        <v>0</v>
      </c>
      <c r="T33" s="1518">
        <v>0.05</v>
      </c>
      <c r="U33" s="1516">
        <v>0</v>
      </c>
      <c r="V33" s="2037">
        <v>0</v>
      </c>
    </row>
    <row r="34" spans="1:35" ht="15.6" customHeight="1">
      <c r="A34" s="3847" t="s">
        <v>1411</v>
      </c>
      <c r="B34" s="1485">
        <v>13</v>
      </c>
      <c r="C34" s="1426" t="s">
        <v>1245</v>
      </c>
      <c r="D34" s="1487"/>
      <c r="E34" s="1467" t="s">
        <v>1900</v>
      </c>
      <c r="F34" s="1521"/>
      <c r="G34" s="2038"/>
      <c r="H34" s="2039"/>
      <c r="I34" s="1521"/>
      <c r="J34" s="2038">
        <v>112.27272727272727</v>
      </c>
      <c r="K34" s="2040">
        <v>122.97021943573667</v>
      </c>
      <c r="L34" s="2038">
        <v>122.66457680250782</v>
      </c>
      <c r="M34" s="2039">
        <v>111.86520376175547</v>
      </c>
      <c r="N34" s="1521">
        <v>91.285266457680237</v>
      </c>
      <c r="O34" s="2038">
        <v>101.88087774294669</v>
      </c>
      <c r="P34" s="2038">
        <v>107.07680250783697</v>
      </c>
      <c r="Q34" s="2038">
        <v>102.28840125391849</v>
      </c>
      <c r="R34" s="1521">
        <v>100.3</v>
      </c>
      <c r="S34" s="1521">
        <v>101.3</v>
      </c>
      <c r="T34" s="1521">
        <v>100</v>
      </c>
      <c r="U34" s="2038">
        <v>99.4</v>
      </c>
      <c r="V34" s="1576">
        <v>101.9</v>
      </c>
    </row>
    <row r="35" spans="1:35" ht="15.6" customHeight="1">
      <c r="A35" s="3848"/>
      <c r="B35" s="1485"/>
      <c r="C35" s="1426" t="s">
        <v>1479</v>
      </c>
      <c r="D35" s="1487"/>
      <c r="E35" s="1467" t="s">
        <v>1247</v>
      </c>
      <c r="F35" s="1488"/>
      <c r="G35" s="1496"/>
      <c r="H35" s="1496"/>
      <c r="I35" s="1490"/>
      <c r="J35" s="1488">
        <v>1.7</v>
      </c>
      <c r="K35" s="1497">
        <v>9.5</v>
      </c>
      <c r="L35" s="1488">
        <v>-0.2</v>
      </c>
      <c r="M35" s="1489">
        <v>-8.8000000000000007</v>
      </c>
      <c r="N35" s="1490">
        <v>-18.399999999999999</v>
      </c>
      <c r="O35" s="1488">
        <v>11.6</v>
      </c>
      <c r="P35" s="1488">
        <v>5.0999999999999996</v>
      </c>
      <c r="Q35" s="1488">
        <v>-4.5</v>
      </c>
      <c r="R35" s="1490">
        <v>-1.9</v>
      </c>
      <c r="S35" s="1490">
        <v>1</v>
      </c>
      <c r="T35" s="1490">
        <v>-1.3</v>
      </c>
      <c r="U35" s="1488">
        <v>-0.6</v>
      </c>
      <c r="V35" s="1577">
        <v>2.5</v>
      </c>
    </row>
    <row r="36" spans="1:35" ht="15.6" customHeight="1">
      <c r="A36" s="3848"/>
      <c r="B36" s="1472">
        <v>14</v>
      </c>
      <c r="C36" s="1473" t="s">
        <v>1480</v>
      </c>
      <c r="D36" s="1491"/>
      <c r="E36" s="1463" t="s">
        <v>1901</v>
      </c>
      <c r="F36" s="1522"/>
      <c r="G36" s="2041"/>
      <c r="H36" s="2042"/>
      <c r="I36" s="1522"/>
      <c r="J36" s="2041">
        <v>97.4</v>
      </c>
      <c r="K36" s="2043">
        <v>97.4</v>
      </c>
      <c r="L36" s="2041">
        <v>97.3</v>
      </c>
      <c r="M36" s="2042">
        <v>98.3</v>
      </c>
      <c r="N36" s="1522">
        <v>97.2</v>
      </c>
      <c r="O36" s="2041">
        <v>96.8</v>
      </c>
      <c r="P36" s="2041">
        <v>96.6</v>
      </c>
      <c r="Q36" s="2041">
        <v>96.6</v>
      </c>
      <c r="R36" s="1522">
        <v>96.7</v>
      </c>
      <c r="S36" s="1522">
        <v>99.1</v>
      </c>
      <c r="T36" s="1522">
        <v>100</v>
      </c>
      <c r="U36" s="2041">
        <v>100.2</v>
      </c>
      <c r="V36" s="1578">
        <v>100.4</v>
      </c>
    </row>
    <row r="37" spans="1:35" ht="15.6" customHeight="1">
      <c r="A37" s="3853"/>
      <c r="B37" s="1485"/>
      <c r="C37" s="1426" t="s">
        <v>1479</v>
      </c>
      <c r="D37" s="1487"/>
      <c r="E37" s="1467" t="s">
        <v>1247</v>
      </c>
      <c r="F37" s="2044"/>
      <c r="G37" s="2045"/>
      <c r="H37" s="2045"/>
      <c r="I37" s="1523"/>
      <c r="J37" s="2044">
        <v>-0.3</v>
      </c>
      <c r="K37" s="2046">
        <v>0</v>
      </c>
      <c r="L37" s="2044">
        <v>-0.1</v>
      </c>
      <c r="M37" s="2047">
        <v>1</v>
      </c>
      <c r="N37" s="1523">
        <v>-1.1000000000000001</v>
      </c>
      <c r="O37" s="2044">
        <v>-0.4</v>
      </c>
      <c r="P37" s="2044">
        <v>-0.2</v>
      </c>
      <c r="Q37" s="2044">
        <v>0</v>
      </c>
      <c r="R37" s="1523">
        <v>0.1</v>
      </c>
      <c r="S37" s="1523">
        <v>2.5</v>
      </c>
      <c r="T37" s="1523">
        <v>0.9</v>
      </c>
      <c r="U37" s="2044">
        <v>0.2</v>
      </c>
      <c r="V37" s="1579">
        <v>0.2</v>
      </c>
    </row>
    <row r="38" spans="1:35" ht="15.6" customHeight="1">
      <c r="A38" s="3847" t="s">
        <v>1481</v>
      </c>
      <c r="B38" s="1524">
        <v>15</v>
      </c>
      <c r="C38" s="1525" t="s">
        <v>1482</v>
      </c>
      <c r="D38" s="1483"/>
      <c r="E38" s="1526" t="s">
        <v>8</v>
      </c>
      <c r="F38" s="2048"/>
      <c r="G38" s="2049"/>
      <c r="H38" s="2050"/>
      <c r="I38" s="2048"/>
      <c r="J38" s="2049"/>
      <c r="K38" s="1527">
        <v>12856074</v>
      </c>
      <c r="L38" s="1528">
        <v>13045049</v>
      </c>
      <c r="M38" s="1529">
        <v>12694146</v>
      </c>
      <c r="N38" s="1530">
        <v>12497566</v>
      </c>
      <c r="O38" s="1528">
        <v>12454155</v>
      </c>
      <c r="P38" s="1528">
        <v>12432471</v>
      </c>
      <c r="Q38" s="1528">
        <v>12369484</v>
      </c>
      <c r="R38" s="1530">
        <v>12900172</v>
      </c>
      <c r="S38" s="1530">
        <v>12765427</v>
      </c>
      <c r="T38" s="1530">
        <v>12782716</v>
      </c>
      <c r="U38" s="1528">
        <v>12694965</v>
      </c>
      <c r="V38" s="2051">
        <v>12755795</v>
      </c>
    </row>
    <row r="39" spans="1:35" ht="15.6" customHeight="1">
      <c r="A39" s="3848"/>
      <c r="B39" s="1531">
        <v>16</v>
      </c>
      <c r="C39" s="1475" t="s">
        <v>906</v>
      </c>
      <c r="D39" s="1502"/>
      <c r="E39" s="1532" t="s">
        <v>8</v>
      </c>
      <c r="F39" s="2052"/>
      <c r="G39" s="2053"/>
      <c r="H39" s="2054"/>
      <c r="I39" s="2052"/>
      <c r="J39" s="2053"/>
      <c r="K39" s="1533">
        <v>10894185</v>
      </c>
      <c r="L39" s="1534">
        <v>10904165</v>
      </c>
      <c r="M39" s="1535">
        <v>10888218</v>
      </c>
      <c r="N39" s="1536">
        <v>10814646</v>
      </c>
      <c r="O39" s="1534">
        <v>10192450</v>
      </c>
      <c r="P39" s="1534">
        <v>10306964</v>
      </c>
      <c r="Q39" s="1534">
        <v>10444259</v>
      </c>
      <c r="R39" s="1536">
        <v>10583233</v>
      </c>
      <c r="S39" s="1536">
        <v>10617022</v>
      </c>
      <c r="T39" s="1536">
        <v>10434474</v>
      </c>
      <c r="U39" s="1534">
        <v>10562277</v>
      </c>
      <c r="V39" s="2055">
        <v>10847735</v>
      </c>
    </row>
    <row r="40" spans="1:35" ht="15.6" customHeight="1">
      <c r="A40" s="3848"/>
      <c r="B40" s="1537">
        <v>17</v>
      </c>
      <c r="C40" s="1537" t="s">
        <v>1483</v>
      </c>
      <c r="D40" s="1538"/>
      <c r="E40" s="1526" t="s">
        <v>1484</v>
      </c>
      <c r="F40" s="2056"/>
      <c r="G40" s="2057"/>
      <c r="H40" s="2058"/>
      <c r="I40" s="2056"/>
      <c r="J40" s="1503"/>
      <c r="K40" s="1503">
        <v>2410411</v>
      </c>
      <c r="L40" s="1503">
        <v>2452881</v>
      </c>
      <c r="M40" s="1503">
        <v>2491896</v>
      </c>
      <c r="N40" s="1503">
        <v>2520275</v>
      </c>
      <c r="O40" s="1503">
        <v>2473318</v>
      </c>
      <c r="P40" s="1503">
        <v>2485499</v>
      </c>
      <c r="Q40" s="1503">
        <v>2478746</v>
      </c>
      <c r="R40" s="1504">
        <v>2489310</v>
      </c>
      <c r="S40" s="1504">
        <v>2494168</v>
      </c>
      <c r="T40" s="1504">
        <v>2437023</v>
      </c>
      <c r="U40" s="1503">
        <v>2422186</v>
      </c>
      <c r="V40" s="1575">
        <v>2402945</v>
      </c>
      <c r="AI40" s="1539"/>
    </row>
    <row r="41" spans="1:35" ht="15.6" customHeight="1" thickBot="1">
      <c r="A41" s="3849"/>
      <c r="B41" s="1540">
        <v>18</v>
      </c>
      <c r="C41" s="1540" t="s">
        <v>1485</v>
      </c>
      <c r="D41" s="1541"/>
      <c r="E41" s="1542" t="s">
        <v>1484</v>
      </c>
      <c r="F41" s="2059"/>
      <c r="G41" s="2060"/>
      <c r="H41" s="2061"/>
      <c r="I41" s="2059"/>
      <c r="J41" s="1543"/>
      <c r="K41" s="1543">
        <v>2145058</v>
      </c>
      <c r="L41" s="1543">
        <v>2167268</v>
      </c>
      <c r="M41" s="1543">
        <v>2210022</v>
      </c>
      <c r="N41" s="1543">
        <v>2239925</v>
      </c>
      <c r="O41" s="1543">
        <v>2220411</v>
      </c>
      <c r="P41" s="1543">
        <v>2231098</v>
      </c>
      <c r="Q41" s="1543">
        <v>2229607</v>
      </c>
      <c r="R41" s="1544">
        <v>2242559</v>
      </c>
      <c r="S41" s="1544">
        <v>2252040</v>
      </c>
      <c r="T41" s="1544">
        <v>2227653</v>
      </c>
      <c r="U41" s="1543">
        <v>2193132</v>
      </c>
      <c r="V41" s="2062">
        <v>2184016</v>
      </c>
      <c r="W41" s="1539"/>
      <c r="X41" s="1539"/>
      <c r="Y41" s="1539"/>
      <c r="Z41" s="1539"/>
      <c r="AA41" s="1539"/>
      <c r="AB41" s="1539"/>
      <c r="AC41" s="1539"/>
      <c r="AD41" s="1539"/>
      <c r="AE41" s="1539"/>
      <c r="AF41" s="1539"/>
      <c r="AG41" s="1539"/>
      <c r="AH41" s="1539"/>
      <c r="AI41" s="1539"/>
    </row>
    <row r="42" spans="1:35" ht="18" customHeight="1">
      <c r="A42" s="1545" t="s">
        <v>1486</v>
      </c>
      <c r="B42" s="1545"/>
      <c r="C42" s="1431"/>
      <c r="D42" s="1431"/>
      <c r="E42" s="1431"/>
    </row>
    <row r="43" spans="1:35" ht="15" customHeight="1">
      <c r="A43" s="1428" t="s">
        <v>1487</v>
      </c>
      <c r="B43" s="1546"/>
      <c r="E43" s="1428"/>
    </row>
    <row r="44" spans="1:35" ht="14.25" hidden="1" customHeight="1">
      <c r="A44" s="1547" t="s">
        <v>1902</v>
      </c>
      <c r="B44" s="1548"/>
      <c r="C44" s="1549"/>
      <c r="D44" s="1549"/>
      <c r="F44" s="1550"/>
      <c r="G44" s="1550"/>
      <c r="H44" s="1550"/>
      <c r="I44" s="1550"/>
      <c r="J44" s="1550"/>
      <c r="K44" s="1550"/>
      <c r="L44" s="1550"/>
      <c r="M44" s="1550"/>
      <c r="N44" s="1550"/>
    </row>
    <row r="45" spans="1:35" ht="14.25" customHeight="1"/>
    <row r="46" spans="1:35" ht="14.25" customHeight="1"/>
    <row r="49" spans="6:14">
      <c r="F49" s="1551"/>
      <c r="G49" s="1551"/>
      <c r="H49" s="1551"/>
      <c r="I49" s="1551"/>
      <c r="J49" s="1551"/>
      <c r="K49" s="1551"/>
      <c r="L49" s="1551"/>
      <c r="M49" s="1551"/>
      <c r="N49" s="1551"/>
    </row>
  </sheetData>
  <mergeCells count="11">
    <mergeCell ref="A38:A41"/>
    <mergeCell ref="A4:D4"/>
    <mergeCell ref="A6:A17"/>
    <mergeCell ref="B6:B9"/>
    <mergeCell ref="C6:C9"/>
    <mergeCell ref="B10:B13"/>
    <mergeCell ref="C10:C13"/>
    <mergeCell ref="B14:B15"/>
    <mergeCell ref="C14:C15"/>
    <mergeCell ref="A28:A33"/>
    <mergeCell ref="A34:A37"/>
  </mergeCells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E131"/>
  <sheetViews>
    <sheetView topLeftCell="A10" workbookViewId="0">
      <selection activeCell="E19" sqref="E19"/>
    </sheetView>
  </sheetViews>
  <sheetFormatPr defaultColWidth="14.125" defaultRowHeight="13.5"/>
  <cols>
    <col min="1" max="1" width="32.25" style="741" customWidth="1"/>
    <col min="2" max="31" width="13" style="741" customWidth="1"/>
    <col min="32" max="32" width="1.125" style="741" customWidth="1"/>
    <col min="33" max="16384" width="14.125" style="741"/>
  </cols>
  <sheetData>
    <row r="1" spans="1:31">
      <c r="A1" s="1640" t="s">
        <v>1553</v>
      </c>
    </row>
    <row r="2" spans="1:31">
      <c r="A2" s="1663" t="s">
        <v>1680</v>
      </c>
    </row>
    <row r="4" spans="1:31" s="742" customFormat="1">
      <c r="A4" s="1641" t="s">
        <v>1554</v>
      </c>
      <c r="B4" s="1642" t="s">
        <v>1555</v>
      </c>
      <c r="C4" s="1643"/>
      <c r="D4" s="1643"/>
      <c r="E4" s="1643"/>
      <c r="F4" s="1643"/>
      <c r="G4" s="1643"/>
      <c r="H4" s="1643"/>
      <c r="I4" s="741"/>
      <c r="J4" s="741"/>
    </row>
    <row r="5" spans="1:31">
      <c r="A5" s="1644"/>
      <c r="B5" s="1645" t="s">
        <v>1611</v>
      </c>
      <c r="C5" s="1645" t="s">
        <v>1612</v>
      </c>
      <c r="D5" s="1645" t="s">
        <v>1613</v>
      </c>
      <c r="E5" s="1645" t="s">
        <v>1614</v>
      </c>
      <c r="F5" s="1645" t="s">
        <v>1615</v>
      </c>
      <c r="G5" s="1645" t="s">
        <v>1616</v>
      </c>
      <c r="H5" s="1645" t="s">
        <v>1617</v>
      </c>
      <c r="I5" s="1645" t="s">
        <v>1618</v>
      </c>
      <c r="J5" s="1645" t="s">
        <v>1619</v>
      </c>
      <c r="K5" s="1664" t="s">
        <v>1620</v>
      </c>
      <c r="L5" s="1645" t="s">
        <v>1621</v>
      </c>
      <c r="M5" s="1645" t="s">
        <v>1622</v>
      </c>
      <c r="N5" s="1645" t="s">
        <v>1623</v>
      </c>
      <c r="O5" s="1645" t="s">
        <v>1624</v>
      </c>
      <c r="P5" s="1645" t="s">
        <v>1556</v>
      </c>
      <c r="Q5" s="1645" t="s">
        <v>1557</v>
      </c>
      <c r="R5" s="1645" t="s">
        <v>1558</v>
      </c>
      <c r="S5" s="1645" t="s">
        <v>1559</v>
      </c>
      <c r="T5" s="1645" t="s">
        <v>1560</v>
      </c>
      <c r="U5" s="1645" t="s">
        <v>1561</v>
      </c>
      <c r="V5" s="1645" t="s">
        <v>1562</v>
      </c>
      <c r="W5" s="1645" t="s">
        <v>1563</v>
      </c>
      <c r="X5" s="1645" t="s">
        <v>1564</v>
      </c>
      <c r="Y5" s="1645" t="s">
        <v>1565</v>
      </c>
      <c r="Z5" s="1645" t="s">
        <v>1566</v>
      </c>
      <c r="AA5" s="1645" t="s">
        <v>1567</v>
      </c>
      <c r="AB5" s="1645" t="s">
        <v>1568</v>
      </c>
      <c r="AC5" s="1645" t="s">
        <v>1569</v>
      </c>
      <c r="AD5" s="1645" t="s">
        <v>1570</v>
      </c>
      <c r="AE5" s="1646" t="s">
        <v>1571</v>
      </c>
    </row>
    <row r="6" spans="1:31">
      <c r="A6" s="1647" t="s">
        <v>1580</v>
      </c>
      <c r="B6" s="1648"/>
      <c r="C6" s="1648"/>
      <c r="D6" s="1648"/>
      <c r="E6" s="1648"/>
      <c r="F6" s="1648"/>
      <c r="G6" s="1648"/>
      <c r="H6" s="1648"/>
      <c r="I6" s="1648"/>
      <c r="J6" s="1648"/>
      <c r="K6" s="1665"/>
      <c r="L6" s="1648"/>
      <c r="M6" s="1648"/>
      <c r="N6" s="1648"/>
      <c r="O6" s="1648"/>
      <c r="P6" s="1648"/>
      <c r="Q6" s="1648"/>
      <c r="R6" s="1648"/>
      <c r="S6" s="1648"/>
      <c r="T6" s="1648"/>
      <c r="U6" s="1648"/>
      <c r="V6" s="1648"/>
      <c r="W6" s="1648"/>
      <c r="X6" s="1648"/>
      <c r="Y6" s="1648"/>
      <c r="Z6" s="1648"/>
      <c r="AA6" s="1648"/>
      <c r="AB6" s="1648"/>
      <c r="AC6" s="1648"/>
      <c r="AD6" s="1648"/>
      <c r="AE6" s="1649"/>
    </row>
    <row r="7" spans="1:31">
      <c r="A7" s="1650"/>
      <c r="B7" s="1651">
        <v>1980</v>
      </c>
      <c r="C7" s="1651">
        <v>1981</v>
      </c>
      <c r="D7" s="1651">
        <v>1982</v>
      </c>
      <c r="E7" s="1651">
        <v>1983</v>
      </c>
      <c r="F7" s="1651">
        <v>1984</v>
      </c>
      <c r="G7" s="1651">
        <v>1985</v>
      </c>
      <c r="H7" s="1651">
        <v>1986</v>
      </c>
      <c r="I7" s="1651">
        <v>1987</v>
      </c>
      <c r="J7" s="1651">
        <v>1988</v>
      </c>
      <c r="K7" s="1666">
        <v>1989</v>
      </c>
      <c r="L7" s="1651">
        <v>1990</v>
      </c>
      <c r="M7" s="1651">
        <v>1991</v>
      </c>
      <c r="N7" s="1651">
        <v>1992</v>
      </c>
      <c r="O7" s="1651">
        <v>1993</v>
      </c>
      <c r="P7" s="1651">
        <v>1994</v>
      </c>
      <c r="Q7" s="1651">
        <v>1995</v>
      </c>
      <c r="R7" s="1651">
        <v>1996</v>
      </c>
      <c r="S7" s="1651">
        <v>1997</v>
      </c>
      <c r="T7" s="1651">
        <v>1998</v>
      </c>
      <c r="U7" s="1651">
        <v>1999</v>
      </c>
      <c r="V7" s="1651">
        <v>2000</v>
      </c>
      <c r="W7" s="1651">
        <v>2001</v>
      </c>
      <c r="X7" s="1651">
        <v>2002</v>
      </c>
      <c r="Y7" s="1651">
        <v>2003</v>
      </c>
      <c r="Z7" s="1651">
        <v>2004</v>
      </c>
      <c r="AA7" s="1651">
        <v>2005</v>
      </c>
      <c r="AB7" s="1651">
        <v>2006</v>
      </c>
      <c r="AC7" s="1651">
        <v>2007</v>
      </c>
      <c r="AD7" s="1651">
        <v>2008</v>
      </c>
      <c r="AE7" s="1652">
        <v>2009</v>
      </c>
    </row>
    <row r="8" spans="1:31">
      <c r="A8" s="1653" t="s">
        <v>1625</v>
      </c>
      <c r="B8" s="1654">
        <v>228762.7</v>
      </c>
      <c r="C8" s="1654">
        <v>244384.7</v>
      </c>
      <c r="D8" s="1654">
        <v>257113</v>
      </c>
      <c r="E8" s="1654">
        <v>267761</v>
      </c>
      <c r="F8" s="1654">
        <v>284561.40000000002</v>
      </c>
      <c r="G8" s="1654">
        <v>304188.90000000002</v>
      </c>
      <c r="H8" s="1654">
        <v>317501.7</v>
      </c>
      <c r="I8" s="1654">
        <v>334174.7</v>
      </c>
      <c r="J8" s="1654">
        <v>359151.6</v>
      </c>
      <c r="K8" s="1667">
        <v>385563.6</v>
      </c>
      <c r="L8" s="1654">
        <v>416271.6</v>
      </c>
      <c r="M8" s="1654">
        <v>443379.3</v>
      </c>
      <c r="N8" s="1654">
        <v>454172.5</v>
      </c>
      <c r="O8" s="1654">
        <v>455819.7</v>
      </c>
      <c r="P8" s="1654">
        <v>458208.9</v>
      </c>
      <c r="Q8" s="1654">
        <v>463956.3</v>
      </c>
      <c r="R8" s="1654">
        <v>472256.3</v>
      </c>
      <c r="S8" s="1654">
        <v>481910.7</v>
      </c>
      <c r="T8" s="1654">
        <v>470740.1</v>
      </c>
      <c r="U8" s="1654">
        <v>464405.3</v>
      </c>
      <c r="V8" s="1654">
        <v>468062.3</v>
      </c>
      <c r="W8" s="1654">
        <v>461336.2</v>
      </c>
      <c r="X8" s="1654">
        <v>456454.9</v>
      </c>
      <c r="Y8" s="1654">
        <v>455639.6</v>
      </c>
      <c r="Z8" s="1654">
        <v>460259</v>
      </c>
      <c r="AA8" s="1654">
        <v>465355.6</v>
      </c>
      <c r="AB8" s="1654">
        <v>467175.6</v>
      </c>
      <c r="AC8" s="1654">
        <v>471953.2</v>
      </c>
      <c r="AD8" s="1654">
        <v>458212.4</v>
      </c>
      <c r="AE8" s="1655">
        <v>423164.9</v>
      </c>
    </row>
    <row r="9" spans="1:31">
      <c r="A9" s="1647" t="s">
        <v>1626</v>
      </c>
      <c r="B9" s="1654">
        <v>8777.7000000000007</v>
      </c>
      <c r="C9" s="1654">
        <v>9029.5</v>
      </c>
      <c r="D9" s="1654">
        <v>9202.7000000000007</v>
      </c>
      <c r="E9" s="1654">
        <v>9493</v>
      </c>
      <c r="F9" s="1654">
        <v>9942</v>
      </c>
      <c r="G9" s="1654">
        <v>10201.299999999999</v>
      </c>
      <c r="H9" s="1654">
        <v>10046.700000000001</v>
      </c>
      <c r="I9" s="1654">
        <v>9907.2999999999993</v>
      </c>
      <c r="J9" s="1654">
        <v>9969.4</v>
      </c>
      <c r="K9" s="1667">
        <v>10408.200000000001</v>
      </c>
      <c r="L9" s="1654">
        <v>10916.1</v>
      </c>
      <c r="M9" s="1654">
        <v>10839.1</v>
      </c>
      <c r="N9" s="1654">
        <v>10613.4</v>
      </c>
      <c r="O9" s="1654">
        <v>9778.7999999999993</v>
      </c>
      <c r="P9" s="1654">
        <v>10232.700000000001</v>
      </c>
      <c r="Q9" s="1654">
        <v>9345.5</v>
      </c>
      <c r="R9" s="1654">
        <v>9696.7000000000007</v>
      </c>
      <c r="S9" s="1654">
        <v>9171.9</v>
      </c>
      <c r="T9" s="1654">
        <v>9518.2000000000007</v>
      </c>
      <c r="U9" s="1654">
        <v>9279.1</v>
      </c>
      <c r="V9" s="1654">
        <v>8895.7999999999993</v>
      </c>
      <c r="W9" s="1654">
        <v>8463.2999999999993</v>
      </c>
      <c r="X9" s="1654">
        <v>8443</v>
      </c>
      <c r="Y9" s="1654">
        <v>8281.6</v>
      </c>
      <c r="Z9" s="1654">
        <v>8052.6</v>
      </c>
      <c r="AA9" s="1654">
        <v>7628.3</v>
      </c>
      <c r="AB9" s="1654">
        <v>7436.8</v>
      </c>
      <c r="AC9" s="1654">
        <v>7325.8</v>
      </c>
      <c r="AD9" s="1654">
        <v>7192.1</v>
      </c>
      <c r="AE9" s="1656">
        <v>6659.2</v>
      </c>
    </row>
    <row r="10" spans="1:31">
      <c r="A10" s="1647" t="s">
        <v>1627</v>
      </c>
      <c r="B10" s="1654">
        <v>6377.4</v>
      </c>
      <c r="C10" s="1654">
        <v>6745</v>
      </c>
      <c r="D10" s="1654">
        <v>6830.9</v>
      </c>
      <c r="E10" s="1654">
        <v>7160.7</v>
      </c>
      <c r="F10" s="1654">
        <v>7644.9</v>
      </c>
      <c r="G10" s="1654">
        <v>7892.8</v>
      </c>
      <c r="H10" s="1654">
        <v>7861.1</v>
      </c>
      <c r="I10" s="1654">
        <v>7559.6</v>
      </c>
      <c r="J10" s="1654">
        <v>7498.7</v>
      </c>
      <c r="K10" s="1667">
        <v>7889</v>
      </c>
      <c r="L10" s="1654">
        <v>8378.7999999999993</v>
      </c>
      <c r="M10" s="1654">
        <v>8163.5</v>
      </c>
      <c r="N10" s="1654">
        <v>7993.5</v>
      </c>
      <c r="O10" s="1654">
        <v>7320.8</v>
      </c>
      <c r="P10" s="1654">
        <v>7954.9</v>
      </c>
      <c r="Q10" s="1654">
        <v>7186.8</v>
      </c>
      <c r="R10" s="1654">
        <v>7243.8</v>
      </c>
      <c r="S10" s="1654">
        <v>6764.1</v>
      </c>
      <c r="T10" s="1654">
        <v>7169.3</v>
      </c>
      <c r="U10" s="1654">
        <v>6951.3</v>
      </c>
      <c r="V10" s="1654">
        <v>6818.9</v>
      </c>
      <c r="W10" s="1654">
        <v>6545.5</v>
      </c>
      <c r="X10" s="1654">
        <v>6658.5</v>
      </c>
      <c r="Y10" s="1654">
        <v>6695.9</v>
      </c>
      <c r="Z10" s="1654">
        <v>6503.4</v>
      </c>
      <c r="AA10" s="1654">
        <v>6196.5</v>
      </c>
      <c r="AB10" s="1654">
        <v>6001.3</v>
      </c>
      <c r="AC10" s="1654">
        <v>5833.6</v>
      </c>
      <c r="AD10" s="1654">
        <v>5828.2</v>
      </c>
      <c r="AE10" s="1656">
        <v>5349</v>
      </c>
    </row>
    <row r="11" spans="1:31">
      <c r="A11" s="1647" t="s">
        <v>1628</v>
      </c>
      <c r="B11" s="1654">
        <v>826</v>
      </c>
      <c r="C11" s="1654">
        <v>716.1</v>
      </c>
      <c r="D11" s="1654">
        <v>687.8</v>
      </c>
      <c r="E11" s="1654">
        <v>681.2</v>
      </c>
      <c r="F11" s="1654">
        <v>631.9</v>
      </c>
      <c r="G11" s="1654">
        <v>642</v>
      </c>
      <c r="H11" s="1654">
        <v>522.9</v>
      </c>
      <c r="I11" s="1654">
        <v>631.9</v>
      </c>
      <c r="J11" s="1654">
        <v>627</v>
      </c>
      <c r="K11" s="1667">
        <v>600.79999999999995</v>
      </c>
      <c r="L11" s="1654">
        <v>661.2</v>
      </c>
      <c r="M11" s="1654">
        <v>662.6</v>
      </c>
      <c r="N11" s="1654">
        <v>696.5</v>
      </c>
      <c r="O11" s="1654">
        <v>679.5</v>
      </c>
      <c r="P11" s="1654">
        <v>688.1</v>
      </c>
      <c r="Q11" s="1654">
        <v>695.8</v>
      </c>
      <c r="R11" s="1654">
        <v>834</v>
      </c>
      <c r="S11" s="1654">
        <v>799.1</v>
      </c>
      <c r="T11" s="1654">
        <v>891.9</v>
      </c>
      <c r="U11" s="1654">
        <v>818</v>
      </c>
      <c r="V11" s="1654">
        <v>886.5</v>
      </c>
      <c r="W11" s="1654">
        <v>803.7</v>
      </c>
      <c r="X11" s="1654">
        <v>662.1</v>
      </c>
      <c r="Y11" s="1654">
        <v>576.70000000000005</v>
      </c>
      <c r="Z11" s="1654">
        <v>526.5</v>
      </c>
      <c r="AA11" s="1654">
        <v>446.4</v>
      </c>
      <c r="AB11" s="1654">
        <v>477.5</v>
      </c>
      <c r="AC11" s="1654">
        <v>497.3</v>
      </c>
      <c r="AD11" s="1654">
        <v>437.9</v>
      </c>
      <c r="AE11" s="1656">
        <v>387.4</v>
      </c>
    </row>
    <row r="12" spans="1:31">
      <c r="A12" s="1647" t="s">
        <v>1629</v>
      </c>
      <c r="B12" s="1654">
        <v>1574.3</v>
      </c>
      <c r="C12" s="1654">
        <v>1568.4</v>
      </c>
      <c r="D12" s="1654">
        <v>1683.9</v>
      </c>
      <c r="E12" s="1654">
        <v>1651.1</v>
      </c>
      <c r="F12" s="1654">
        <v>1665.3</v>
      </c>
      <c r="G12" s="1654">
        <v>1666.5</v>
      </c>
      <c r="H12" s="1654">
        <v>1662.7</v>
      </c>
      <c r="I12" s="1654">
        <v>1715.8</v>
      </c>
      <c r="J12" s="1654">
        <v>1843.7</v>
      </c>
      <c r="K12" s="1667">
        <v>1918.4</v>
      </c>
      <c r="L12" s="1654">
        <v>1876.1</v>
      </c>
      <c r="M12" s="1654">
        <v>2012.9</v>
      </c>
      <c r="N12" s="1654">
        <v>1923.3</v>
      </c>
      <c r="O12" s="1654">
        <v>1778.4</v>
      </c>
      <c r="P12" s="1654">
        <v>1589.7</v>
      </c>
      <c r="Q12" s="1654">
        <v>1462.9</v>
      </c>
      <c r="R12" s="1654">
        <v>1619</v>
      </c>
      <c r="S12" s="1654">
        <v>1608.7</v>
      </c>
      <c r="T12" s="1654">
        <v>1456.9</v>
      </c>
      <c r="U12" s="1654">
        <v>1509.8</v>
      </c>
      <c r="V12" s="1654">
        <v>1190.3</v>
      </c>
      <c r="W12" s="1654">
        <v>1114.0999999999999</v>
      </c>
      <c r="X12" s="1654">
        <v>1122.5</v>
      </c>
      <c r="Y12" s="1654">
        <v>1009</v>
      </c>
      <c r="Z12" s="1654">
        <v>1022.7</v>
      </c>
      <c r="AA12" s="1654">
        <v>985.4</v>
      </c>
      <c r="AB12" s="1654">
        <v>958</v>
      </c>
      <c r="AC12" s="1654">
        <v>994.9</v>
      </c>
      <c r="AD12" s="1654">
        <v>926.1</v>
      </c>
      <c r="AE12" s="1656">
        <v>922.7</v>
      </c>
    </row>
    <row r="13" spans="1:31">
      <c r="A13" s="1647" t="s">
        <v>1630</v>
      </c>
      <c r="B13" s="1654">
        <v>1363.1</v>
      </c>
      <c r="C13" s="1654">
        <v>1276.2</v>
      </c>
      <c r="D13" s="1654">
        <v>1187.9000000000001</v>
      </c>
      <c r="E13" s="1654">
        <v>1071.3</v>
      </c>
      <c r="F13" s="1654">
        <v>1007.9</v>
      </c>
      <c r="G13" s="1654">
        <v>958</v>
      </c>
      <c r="H13" s="1654">
        <v>959.9</v>
      </c>
      <c r="I13" s="1654">
        <v>912.4</v>
      </c>
      <c r="J13" s="1654">
        <v>963.1</v>
      </c>
      <c r="K13" s="1667">
        <v>927.7</v>
      </c>
      <c r="L13" s="1654">
        <v>1121.2</v>
      </c>
      <c r="M13" s="1654">
        <v>1101.5</v>
      </c>
      <c r="N13" s="1654">
        <v>1067.5999999999999</v>
      </c>
      <c r="O13" s="1654">
        <v>960.1</v>
      </c>
      <c r="P13" s="1654">
        <v>863.8</v>
      </c>
      <c r="Q13" s="1654">
        <v>860.7</v>
      </c>
      <c r="R13" s="1654">
        <v>862.7</v>
      </c>
      <c r="S13" s="1654">
        <v>806.7</v>
      </c>
      <c r="T13" s="1654">
        <v>737.7</v>
      </c>
      <c r="U13" s="1654">
        <v>645.1</v>
      </c>
      <c r="V13" s="1654">
        <v>626.5</v>
      </c>
      <c r="W13" s="1654">
        <v>630.79999999999995</v>
      </c>
      <c r="X13" s="1654">
        <v>570.4</v>
      </c>
      <c r="Y13" s="1654">
        <v>562.1</v>
      </c>
      <c r="Z13" s="1654">
        <v>481.2</v>
      </c>
      <c r="AA13" s="1654">
        <v>488.2</v>
      </c>
      <c r="AB13" s="1654">
        <v>434.9</v>
      </c>
      <c r="AC13" s="1654">
        <v>348</v>
      </c>
      <c r="AD13" s="1654">
        <v>311.2</v>
      </c>
      <c r="AE13" s="1656">
        <v>300.3</v>
      </c>
    </row>
    <row r="14" spans="1:31">
      <c r="A14" s="1647" t="s">
        <v>1631</v>
      </c>
      <c r="B14" s="1654">
        <v>68092.600000000006</v>
      </c>
      <c r="C14" s="1654">
        <v>72612.399999999994</v>
      </c>
      <c r="D14" s="1654">
        <v>75946.3</v>
      </c>
      <c r="E14" s="1654">
        <v>78847.3</v>
      </c>
      <c r="F14" s="1654">
        <v>86050.7</v>
      </c>
      <c r="G14" s="1654">
        <v>91304</v>
      </c>
      <c r="H14" s="1654">
        <v>92684.7</v>
      </c>
      <c r="I14" s="1654">
        <v>94978.6</v>
      </c>
      <c r="J14" s="1654">
        <v>101665.5</v>
      </c>
      <c r="K14" s="1667">
        <v>108722.6</v>
      </c>
      <c r="L14" s="1654">
        <v>117315.5</v>
      </c>
      <c r="M14" s="1654">
        <v>124507.6</v>
      </c>
      <c r="N14" s="1654">
        <v>123193</v>
      </c>
      <c r="O14" s="1654">
        <v>117007.5</v>
      </c>
      <c r="P14" s="1654">
        <v>112834</v>
      </c>
      <c r="Q14" s="1654">
        <v>114668.7</v>
      </c>
      <c r="R14" s="1654">
        <v>117193</v>
      </c>
      <c r="S14" s="1654">
        <v>118968.5</v>
      </c>
      <c r="T14" s="1654">
        <v>113707.5</v>
      </c>
      <c r="U14" s="1654">
        <v>110125.4</v>
      </c>
      <c r="V14" s="1654">
        <v>111439.4</v>
      </c>
      <c r="W14" s="1654">
        <v>104083.8</v>
      </c>
      <c r="X14" s="1654">
        <v>101271.5</v>
      </c>
      <c r="Y14" s="1654">
        <v>102756.6</v>
      </c>
      <c r="Z14" s="1654">
        <v>105410.1</v>
      </c>
      <c r="AA14" s="1654">
        <v>107876.5</v>
      </c>
      <c r="AB14" s="1654">
        <v>107765.5</v>
      </c>
      <c r="AC14" s="1654">
        <v>109089.60000000001</v>
      </c>
      <c r="AD14" s="1654">
        <v>102981.8</v>
      </c>
      <c r="AE14" s="1656">
        <v>84731.9</v>
      </c>
    </row>
    <row r="15" spans="1:31">
      <c r="A15" s="1647" t="s">
        <v>1632</v>
      </c>
      <c r="B15" s="1654">
        <v>7708.3</v>
      </c>
      <c r="C15" s="1654">
        <v>8567.4</v>
      </c>
      <c r="D15" s="1654">
        <v>9465.7000000000007</v>
      </c>
      <c r="E15" s="1654">
        <v>10312.799999999999</v>
      </c>
      <c r="F15" s="1654">
        <v>10471.700000000001</v>
      </c>
      <c r="G15" s="1654">
        <v>11068.5</v>
      </c>
      <c r="H15" s="1654">
        <v>11575.9</v>
      </c>
      <c r="I15" s="1654">
        <v>11710.2</v>
      </c>
      <c r="J15" s="1654">
        <v>11619.5</v>
      </c>
      <c r="K15" s="1667">
        <v>11642.7</v>
      </c>
      <c r="L15" s="1654">
        <v>11750</v>
      </c>
      <c r="M15" s="1654">
        <v>12201.7</v>
      </c>
      <c r="N15" s="1654">
        <v>13083.8</v>
      </c>
      <c r="O15" s="1654">
        <v>13045</v>
      </c>
      <c r="P15" s="1654">
        <v>12946.1</v>
      </c>
      <c r="Q15" s="1654">
        <v>12902.4</v>
      </c>
      <c r="R15" s="1654">
        <v>12950.2</v>
      </c>
      <c r="S15" s="1654">
        <v>13322.4</v>
      </c>
      <c r="T15" s="1654">
        <v>13761.4</v>
      </c>
      <c r="U15" s="1654">
        <v>14273</v>
      </c>
      <c r="V15" s="1654">
        <v>14383.8</v>
      </c>
      <c r="W15" s="1654">
        <v>14272.7</v>
      </c>
      <c r="X15" s="1654">
        <v>14011.4</v>
      </c>
      <c r="Y15" s="1654">
        <v>13780.9</v>
      </c>
      <c r="Z15" s="1654">
        <v>13614.2</v>
      </c>
      <c r="AA15" s="1654">
        <v>12951.6</v>
      </c>
      <c r="AB15" s="1654">
        <v>12721.6</v>
      </c>
      <c r="AC15" s="1654">
        <v>12768.2</v>
      </c>
      <c r="AD15" s="1654">
        <v>12519.2</v>
      </c>
      <c r="AE15" s="1656">
        <v>12437.9</v>
      </c>
    </row>
    <row r="16" spans="1:31">
      <c r="A16" s="1647" t="s">
        <v>1633</v>
      </c>
      <c r="B16" s="1654">
        <v>1884.4</v>
      </c>
      <c r="C16" s="1654">
        <v>1872</v>
      </c>
      <c r="D16" s="1654">
        <v>1845.8</v>
      </c>
      <c r="E16" s="1654">
        <v>1824.2</v>
      </c>
      <c r="F16" s="1654">
        <v>1785.3999999999999</v>
      </c>
      <c r="G16" s="1654">
        <v>1763.9</v>
      </c>
      <c r="H16" s="1654">
        <v>1832.8</v>
      </c>
      <c r="I16" s="1654">
        <v>1757</v>
      </c>
      <c r="J16" s="1654">
        <v>1814.5</v>
      </c>
      <c r="K16" s="1667">
        <v>1596.9</v>
      </c>
      <c r="L16" s="1654">
        <v>1922.5</v>
      </c>
      <c r="M16" s="1654">
        <v>1931.9</v>
      </c>
      <c r="N16" s="1654">
        <v>2057.8000000000002</v>
      </c>
      <c r="O16" s="1654">
        <v>1978.1</v>
      </c>
      <c r="P16" s="1654">
        <v>1721</v>
      </c>
      <c r="Q16" s="1654">
        <v>1553.8</v>
      </c>
      <c r="R16" s="1654">
        <v>1437</v>
      </c>
      <c r="S16" s="1654">
        <v>1422.4</v>
      </c>
      <c r="T16" s="1654">
        <v>1249.2</v>
      </c>
      <c r="U16" s="1654">
        <v>1107.5999999999999</v>
      </c>
      <c r="V16" s="1654">
        <v>1072.2</v>
      </c>
      <c r="W16" s="1654">
        <v>955.2</v>
      </c>
      <c r="X16" s="1654">
        <v>881.5</v>
      </c>
      <c r="Y16" s="1654">
        <v>824.1</v>
      </c>
      <c r="Z16" s="1654">
        <v>810.8</v>
      </c>
      <c r="AA16" s="1654">
        <v>750.7</v>
      </c>
      <c r="AB16" s="1654">
        <v>730.5</v>
      </c>
      <c r="AC16" s="1654">
        <v>725.1</v>
      </c>
      <c r="AD16" s="1654">
        <v>784</v>
      </c>
      <c r="AE16" s="1656">
        <v>636.79999999999995</v>
      </c>
    </row>
    <row r="17" spans="1:31">
      <c r="A17" s="1647" t="s">
        <v>1634</v>
      </c>
      <c r="B17" s="1654">
        <v>2005.1</v>
      </c>
      <c r="C17" s="1654">
        <v>2134.8000000000002</v>
      </c>
      <c r="D17" s="1654">
        <v>2115.5</v>
      </c>
      <c r="E17" s="1654">
        <v>2224.5</v>
      </c>
      <c r="F17" s="1654">
        <v>2337.3000000000002</v>
      </c>
      <c r="G17" s="1654">
        <v>2389.1</v>
      </c>
      <c r="H17" s="1654">
        <v>2558.6</v>
      </c>
      <c r="I17" s="1654">
        <v>2737.9</v>
      </c>
      <c r="J17" s="1654">
        <v>2964.3</v>
      </c>
      <c r="K17" s="1667">
        <v>3325.8</v>
      </c>
      <c r="L17" s="1654">
        <v>3364.7</v>
      </c>
      <c r="M17" s="1654">
        <v>3422.2</v>
      </c>
      <c r="N17" s="1654">
        <v>3364.7</v>
      </c>
      <c r="O17" s="1654">
        <v>3396.3</v>
      </c>
      <c r="P17" s="1654">
        <v>3233.5</v>
      </c>
      <c r="Q17" s="1654">
        <v>3399.1</v>
      </c>
      <c r="R17" s="1654">
        <v>3444.3</v>
      </c>
      <c r="S17" s="1654">
        <v>3358.3</v>
      </c>
      <c r="T17" s="1654">
        <v>3227</v>
      </c>
      <c r="U17" s="1654">
        <v>3082.3</v>
      </c>
      <c r="V17" s="1654">
        <v>3237</v>
      </c>
      <c r="W17" s="1654">
        <v>3039.4</v>
      </c>
      <c r="X17" s="1654">
        <v>2775.6</v>
      </c>
      <c r="Y17" s="1654">
        <v>2813.3</v>
      </c>
      <c r="Z17" s="1654">
        <v>2822.1</v>
      </c>
      <c r="AA17" s="1654">
        <v>2922.2</v>
      </c>
      <c r="AB17" s="1654">
        <v>2564.1999999999998</v>
      </c>
      <c r="AC17" s="1654">
        <v>2435.1</v>
      </c>
      <c r="AD17" s="1654">
        <v>2474.3000000000002</v>
      </c>
      <c r="AE17" s="1656">
        <v>2348.9</v>
      </c>
    </row>
    <row r="18" spans="1:31">
      <c r="A18" s="1647" t="s">
        <v>1635</v>
      </c>
      <c r="B18" s="1654">
        <v>5281</v>
      </c>
      <c r="C18" s="1654">
        <v>5523.8</v>
      </c>
      <c r="D18" s="1654">
        <v>5860.4</v>
      </c>
      <c r="E18" s="1654">
        <v>6321.8</v>
      </c>
      <c r="F18" s="1654">
        <v>6876.6</v>
      </c>
      <c r="G18" s="1654">
        <v>7050.4</v>
      </c>
      <c r="H18" s="1654">
        <v>7684.5</v>
      </c>
      <c r="I18" s="1654">
        <v>8091.6</v>
      </c>
      <c r="J18" s="1654">
        <v>8467.6</v>
      </c>
      <c r="K18" s="1667">
        <v>9316.2999999999993</v>
      </c>
      <c r="L18" s="1654">
        <v>9380.7000000000007</v>
      </c>
      <c r="M18" s="1654">
        <v>9647.9</v>
      </c>
      <c r="N18" s="1654">
        <v>10061.299999999999</v>
      </c>
      <c r="O18" s="1654">
        <v>9743.2999999999993</v>
      </c>
      <c r="P18" s="1654">
        <v>9514.2000000000007</v>
      </c>
      <c r="Q18" s="1654">
        <v>9779</v>
      </c>
      <c r="R18" s="1654">
        <v>9743.5</v>
      </c>
      <c r="S18" s="1654">
        <v>9877.7000000000007</v>
      </c>
      <c r="T18" s="1654">
        <v>9278.4</v>
      </c>
      <c r="U18" s="1654">
        <v>9604.9</v>
      </c>
      <c r="V18" s="1654">
        <v>9148.1</v>
      </c>
      <c r="W18" s="1654">
        <v>8862.4</v>
      </c>
      <c r="X18" s="1654">
        <v>8887.4</v>
      </c>
      <c r="Y18" s="1654">
        <v>9055.7000000000007</v>
      </c>
      <c r="Z18" s="1654">
        <v>8880.7000000000007</v>
      </c>
      <c r="AA18" s="1654">
        <v>8561.7000000000007</v>
      </c>
      <c r="AB18" s="1654">
        <v>7886</v>
      </c>
      <c r="AC18" s="1654">
        <v>7253.2</v>
      </c>
      <c r="AD18" s="1654">
        <v>6221</v>
      </c>
      <c r="AE18" s="1656">
        <v>6732.8</v>
      </c>
    </row>
    <row r="19" spans="1:31">
      <c r="A19" s="1647" t="s">
        <v>1636</v>
      </c>
      <c r="B19" s="1654">
        <v>2561.3000000000002</v>
      </c>
      <c r="C19" s="1654">
        <v>3166.6</v>
      </c>
      <c r="D19" s="1654">
        <v>3567.4</v>
      </c>
      <c r="E19" s="1654">
        <v>3837.5</v>
      </c>
      <c r="F19" s="1654">
        <v>3841.3</v>
      </c>
      <c r="G19" s="1654">
        <v>3923.5</v>
      </c>
      <c r="H19" s="1654">
        <v>4133.8</v>
      </c>
      <c r="I19" s="1654">
        <v>3996.2</v>
      </c>
      <c r="J19" s="1654">
        <v>3867.2</v>
      </c>
      <c r="K19" s="1667">
        <v>4074.3</v>
      </c>
      <c r="L19" s="1654">
        <v>4140.6000000000004</v>
      </c>
      <c r="M19" s="1654">
        <v>4971.3</v>
      </c>
      <c r="N19" s="1654">
        <v>5268.5</v>
      </c>
      <c r="O19" s="1654">
        <v>5324.3</v>
      </c>
      <c r="P19" s="1654">
        <v>5657</v>
      </c>
      <c r="Q19" s="1654">
        <v>5385.8</v>
      </c>
      <c r="R19" s="1654">
        <v>5980.1</v>
      </c>
      <c r="S19" s="1654">
        <v>6294.3</v>
      </c>
      <c r="T19" s="1654">
        <v>5885.8</v>
      </c>
      <c r="U19" s="1654">
        <v>5634.8</v>
      </c>
      <c r="V19" s="1654">
        <v>5612.6</v>
      </c>
      <c r="W19" s="1654">
        <v>5646.2</v>
      </c>
      <c r="X19" s="1654">
        <v>6054.9</v>
      </c>
      <c r="Y19" s="1654">
        <v>5827.4</v>
      </c>
      <c r="Z19" s="1654">
        <v>6050.9</v>
      </c>
      <c r="AA19" s="1654">
        <v>6404.3</v>
      </c>
      <c r="AB19" s="1654">
        <v>6590.9</v>
      </c>
      <c r="AC19" s="1654">
        <v>6856.9</v>
      </c>
      <c r="AD19" s="1654">
        <v>7367.5</v>
      </c>
      <c r="AE19" s="1656">
        <v>5888.7</v>
      </c>
    </row>
    <row r="20" spans="1:31">
      <c r="A20" s="1647" t="s">
        <v>1637</v>
      </c>
      <c r="B20" s="1654">
        <v>2729.3</v>
      </c>
      <c r="C20" s="1654">
        <v>2962.9</v>
      </c>
      <c r="D20" s="1654">
        <v>2984.9</v>
      </c>
      <c r="E20" s="1654">
        <v>3203.3</v>
      </c>
      <c r="F20" s="1654">
        <v>3314.9</v>
      </c>
      <c r="G20" s="1654">
        <v>3445.8</v>
      </c>
      <c r="H20" s="1654">
        <v>3525.1</v>
      </c>
      <c r="I20" s="1654">
        <v>3720.1</v>
      </c>
      <c r="J20" s="1654">
        <v>4046.3</v>
      </c>
      <c r="K20" s="1667">
        <v>4257.8999999999996</v>
      </c>
      <c r="L20" s="1654">
        <v>4379.7</v>
      </c>
      <c r="M20" s="1654">
        <v>4536.8999999999996</v>
      </c>
      <c r="N20" s="1654">
        <v>4651.8999999999996</v>
      </c>
      <c r="O20" s="1654">
        <v>4457.8</v>
      </c>
      <c r="P20" s="1654">
        <v>4480.8999999999996</v>
      </c>
      <c r="Q20" s="1654">
        <v>4420</v>
      </c>
      <c r="R20" s="1654">
        <v>4474.3</v>
      </c>
      <c r="S20" s="1654">
        <v>4422</v>
      </c>
      <c r="T20" s="1654">
        <v>4039.1</v>
      </c>
      <c r="U20" s="1654">
        <v>3774.6</v>
      </c>
      <c r="V20" s="1654">
        <v>3806.6</v>
      </c>
      <c r="W20" s="1654">
        <v>3644.5</v>
      </c>
      <c r="X20" s="1654">
        <v>3329.6</v>
      </c>
      <c r="Y20" s="1654">
        <v>3278.7</v>
      </c>
      <c r="Z20" s="1654">
        <v>3312.6</v>
      </c>
      <c r="AA20" s="1654">
        <v>3259.9</v>
      </c>
      <c r="AB20" s="1654">
        <v>3372.2</v>
      </c>
      <c r="AC20" s="1654">
        <v>3549.8</v>
      </c>
      <c r="AD20" s="1654">
        <v>3258.5</v>
      </c>
      <c r="AE20" s="1656">
        <v>2390.4</v>
      </c>
    </row>
    <row r="21" spans="1:31">
      <c r="A21" s="1647" t="s">
        <v>1638</v>
      </c>
      <c r="B21" s="1654">
        <v>6721.2</v>
      </c>
      <c r="C21" s="1654">
        <v>5497.1</v>
      </c>
      <c r="D21" s="1654">
        <v>5202.6000000000004</v>
      </c>
      <c r="E21" s="1654">
        <v>4174.5</v>
      </c>
      <c r="F21" s="1654">
        <v>5699.7</v>
      </c>
      <c r="G21" s="1654">
        <v>6006</v>
      </c>
      <c r="H21" s="1654">
        <v>5234</v>
      </c>
      <c r="I21" s="1654">
        <v>5682</v>
      </c>
      <c r="J21" s="1654">
        <v>6842.9</v>
      </c>
      <c r="K21" s="1667">
        <v>7272.4</v>
      </c>
      <c r="L21" s="1654">
        <v>7079.2</v>
      </c>
      <c r="M21" s="1654">
        <v>7285.7</v>
      </c>
      <c r="N21" s="1654">
        <v>7178.2</v>
      </c>
      <c r="O21" s="1654">
        <v>6200</v>
      </c>
      <c r="P21" s="1654">
        <v>5859.1</v>
      </c>
      <c r="Q21" s="1654">
        <v>6041.3</v>
      </c>
      <c r="R21" s="1654">
        <v>5790.3</v>
      </c>
      <c r="S21" s="1654">
        <v>6041</v>
      </c>
      <c r="T21" s="1654">
        <v>4876.3</v>
      </c>
      <c r="U21" s="1654">
        <v>4577.1000000000004</v>
      </c>
      <c r="V21" s="1654">
        <v>5079</v>
      </c>
      <c r="W21" s="1654">
        <v>4836.3</v>
      </c>
      <c r="X21" s="1654">
        <v>4456.8999999999996</v>
      </c>
      <c r="Y21" s="1654">
        <v>5031.7</v>
      </c>
      <c r="Z21" s="1654">
        <v>5619.4</v>
      </c>
      <c r="AA21" s="1654">
        <v>7230.5</v>
      </c>
      <c r="AB21" s="1654">
        <v>6437.9</v>
      </c>
      <c r="AC21" s="1654">
        <v>5905.3</v>
      </c>
      <c r="AD21" s="1654">
        <v>5101.6000000000004</v>
      </c>
      <c r="AE21" s="1656">
        <v>3748.6</v>
      </c>
    </row>
    <row r="22" spans="1:31">
      <c r="A22" s="1647" t="s">
        <v>1639</v>
      </c>
      <c r="B22" s="1654">
        <v>2251.8000000000002</v>
      </c>
      <c r="C22" s="1654">
        <v>2060.5</v>
      </c>
      <c r="D22" s="1654">
        <v>1957.2</v>
      </c>
      <c r="E22" s="1654">
        <v>1850</v>
      </c>
      <c r="F22" s="1654">
        <v>2189.9</v>
      </c>
      <c r="G22" s="1654">
        <v>1850.5</v>
      </c>
      <c r="H22" s="1654">
        <v>1759.5</v>
      </c>
      <c r="I22" s="1654">
        <v>1799.1</v>
      </c>
      <c r="J22" s="1654">
        <v>1922.9</v>
      </c>
      <c r="K22" s="1667">
        <v>2205.4</v>
      </c>
      <c r="L22" s="1654">
        <v>2383.3000000000002</v>
      </c>
      <c r="M22" s="1654">
        <v>2500.6</v>
      </c>
      <c r="N22" s="1654">
        <v>2238.8000000000002</v>
      </c>
      <c r="O22" s="1654">
        <v>2175.4</v>
      </c>
      <c r="P22" s="1654">
        <v>1933.6</v>
      </c>
      <c r="Q22" s="1654">
        <v>2139.4</v>
      </c>
      <c r="R22" s="1654">
        <v>2281.1999999999998</v>
      </c>
      <c r="S22" s="1654">
        <v>2349.4</v>
      </c>
      <c r="T22" s="1654">
        <v>2136.3000000000002</v>
      </c>
      <c r="U22" s="1654">
        <v>2029.1</v>
      </c>
      <c r="V22" s="1654">
        <v>2199.1999999999998</v>
      </c>
      <c r="W22" s="1654">
        <v>1949</v>
      </c>
      <c r="X22" s="1654">
        <v>1808.5</v>
      </c>
      <c r="Y22" s="1654">
        <v>1867</v>
      </c>
      <c r="Z22" s="1654">
        <v>2043.1</v>
      </c>
      <c r="AA22" s="1654">
        <v>2098</v>
      </c>
      <c r="AB22" s="1654">
        <v>2643.5</v>
      </c>
      <c r="AC22" s="1654">
        <v>2770</v>
      </c>
      <c r="AD22" s="1654">
        <v>2464.1</v>
      </c>
      <c r="AE22" s="1656">
        <v>1813.4</v>
      </c>
    </row>
    <row r="23" spans="1:31">
      <c r="A23" s="1647" t="s">
        <v>1640</v>
      </c>
      <c r="B23" s="1654">
        <v>3208.3</v>
      </c>
      <c r="C23" s="1654">
        <v>3596.5</v>
      </c>
      <c r="D23" s="1654">
        <v>3751.6</v>
      </c>
      <c r="E23" s="1654">
        <v>3788.2</v>
      </c>
      <c r="F23" s="1654">
        <v>3992.5</v>
      </c>
      <c r="G23" s="1654">
        <v>4642.7</v>
      </c>
      <c r="H23" s="1654">
        <v>5008.1000000000004</v>
      </c>
      <c r="I23" s="1654">
        <v>5003</v>
      </c>
      <c r="J23" s="1654">
        <v>5492.8</v>
      </c>
      <c r="K23" s="1667">
        <v>5977.5</v>
      </c>
      <c r="L23" s="1654">
        <v>7154.8</v>
      </c>
      <c r="M23" s="1654">
        <v>7799.1</v>
      </c>
      <c r="N23" s="1654">
        <v>7815.7</v>
      </c>
      <c r="O23" s="1654">
        <v>7551.9</v>
      </c>
      <c r="P23" s="1654">
        <v>6711.8</v>
      </c>
      <c r="Q23" s="1654">
        <v>6725.9</v>
      </c>
      <c r="R23" s="1654">
        <v>6963.4</v>
      </c>
      <c r="S23" s="1654">
        <v>7002</v>
      </c>
      <c r="T23" s="1654">
        <v>6490.9</v>
      </c>
      <c r="U23" s="1654">
        <v>6051.5</v>
      </c>
      <c r="V23" s="1654">
        <v>6023.7</v>
      </c>
      <c r="W23" s="1654">
        <v>5697.4</v>
      </c>
      <c r="X23" s="1654">
        <v>5164.3999999999996</v>
      </c>
      <c r="Y23" s="1654">
        <v>5061.7</v>
      </c>
      <c r="Z23" s="1654">
        <v>4784.1000000000004</v>
      </c>
      <c r="AA23" s="1654">
        <v>5033.5</v>
      </c>
      <c r="AB23" s="1654">
        <v>4892.3999999999996</v>
      </c>
      <c r="AC23" s="1654">
        <v>4714.5</v>
      </c>
      <c r="AD23" s="1654">
        <v>4750.8999999999996</v>
      </c>
      <c r="AE23" s="1656">
        <v>4265.2</v>
      </c>
    </row>
    <row r="24" spans="1:31">
      <c r="A24" s="1647" t="s">
        <v>1641</v>
      </c>
      <c r="B24" s="1654">
        <v>6126.5</v>
      </c>
      <c r="C24" s="1654">
        <v>7179</v>
      </c>
      <c r="D24" s="1654">
        <v>7734.5</v>
      </c>
      <c r="E24" s="1654">
        <v>7658.9</v>
      </c>
      <c r="F24" s="1654">
        <v>8473</v>
      </c>
      <c r="G24" s="1654">
        <v>9117.5</v>
      </c>
      <c r="H24" s="1654">
        <v>8575</v>
      </c>
      <c r="I24" s="1654">
        <v>8044.7</v>
      </c>
      <c r="J24" s="1654">
        <v>9474</v>
      </c>
      <c r="K24" s="1667">
        <v>10589.4</v>
      </c>
      <c r="L24" s="1654">
        <v>13113.5</v>
      </c>
      <c r="M24" s="1654">
        <v>14276.2</v>
      </c>
      <c r="N24" s="1654">
        <v>13435.7</v>
      </c>
      <c r="O24" s="1654">
        <v>11565.7</v>
      </c>
      <c r="P24" s="1654">
        <v>10599.6</v>
      </c>
      <c r="Q24" s="1654">
        <v>11354</v>
      </c>
      <c r="R24" s="1654">
        <v>12178.2</v>
      </c>
      <c r="S24" s="1654">
        <v>12760.2</v>
      </c>
      <c r="T24" s="1654">
        <v>11950.2</v>
      </c>
      <c r="U24" s="1654">
        <v>10983.2</v>
      </c>
      <c r="V24" s="1654">
        <v>11481.4</v>
      </c>
      <c r="W24" s="1654">
        <v>10874.5</v>
      </c>
      <c r="X24" s="1654">
        <v>9733.4</v>
      </c>
      <c r="Y24" s="1654">
        <v>10309.6</v>
      </c>
      <c r="Z24" s="1654">
        <v>11236.5</v>
      </c>
      <c r="AA24" s="1654">
        <v>12127.6</v>
      </c>
      <c r="AB24" s="1654">
        <v>12679.4</v>
      </c>
      <c r="AC24" s="1654">
        <v>13398.9</v>
      </c>
      <c r="AD24" s="1654">
        <v>13153.9</v>
      </c>
      <c r="AE24" s="1656">
        <v>8623.5</v>
      </c>
    </row>
    <row r="25" spans="1:31">
      <c r="A25" s="1647" t="s">
        <v>1642</v>
      </c>
      <c r="B25" s="1654">
        <v>7306.5</v>
      </c>
      <c r="C25" s="1654">
        <v>8323.9</v>
      </c>
      <c r="D25" s="1654">
        <v>9160.7999999999993</v>
      </c>
      <c r="E25" s="1654">
        <v>10282.1</v>
      </c>
      <c r="F25" s="1654">
        <v>12639.6</v>
      </c>
      <c r="G25" s="1654">
        <v>13246</v>
      </c>
      <c r="H25" s="1654">
        <v>13584.9</v>
      </c>
      <c r="I25" s="1654">
        <v>13903</v>
      </c>
      <c r="J25" s="1654">
        <v>15351.9</v>
      </c>
      <c r="K25" s="1667">
        <v>17008.8</v>
      </c>
      <c r="L25" s="1654">
        <v>19416.599999999999</v>
      </c>
      <c r="M25" s="1654">
        <v>20847</v>
      </c>
      <c r="N25" s="1654">
        <v>19417</v>
      </c>
      <c r="O25" s="1654">
        <v>18269</v>
      </c>
      <c r="P25" s="1654">
        <v>18429.3</v>
      </c>
      <c r="Q25" s="1654">
        <v>19458.400000000001</v>
      </c>
      <c r="R25" s="1654">
        <v>19957.2</v>
      </c>
      <c r="S25" s="1654">
        <v>20448.7</v>
      </c>
      <c r="T25" s="1654">
        <v>19061.900000000001</v>
      </c>
      <c r="U25" s="1654">
        <v>18700.099999999999</v>
      </c>
      <c r="V25" s="1654">
        <v>20070</v>
      </c>
      <c r="W25" s="1654">
        <v>15784.7</v>
      </c>
      <c r="X25" s="1654">
        <v>14610.5</v>
      </c>
      <c r="Y25" s="1654">
        <v>15964.9</v>
      </c>
      <c r="Z25" s="1654">
        <v>16747.5</v>
      </c>
      <c r="AA25" s="1654">
        <v>16531.5</v>
      </c>
      <c r="AB25" s="1654">
        <v>16768.900000000001</v>
      </c>
      <c r="AC25" s="1654">
        <v>17373.599999999999</v>
      </c>
      <c r="AD25" s="1654">
        <v>15477.8</v>
      </c>
      <c r="AE25" s="1656">
        <v>11973</v>
      </c>
    </row>
    <row r="26" spans="1:31">
      <c r="A26" s="1647" t="s">
        <v>1643</v>
      </c>
      <c r="B26" s="1654">
        <v>7243.2</v>
      </c>
      <c r="C26" s="1654">
        <v>7702.1</v>
      </c>
      <c r="D26" s="1654">
        <v>7665</v>
      </c>
      <c r="E26" s="1654">
        <v>8000.3</v>
      </c>
      <c r="F26" s="1654">
        <v>8590.2999999999993</v>
      </c>
      <c r="G26" s="1654">
        <v>10214.1</v>
      </c>
      <c r="H26" s="1654">
        <v>9537.9</v>
      </c>
      <c r="I26" s="1654">
        <v>10123.799999999999</v>
      </c>
      <c r="J26" s="1654">
        <v>10534.1</v>
      </c>
      <c r="K26" s="1667">
        <v>11268.7</v>
      </c>
      <c r="L26" s="1654">
        <v>11358.7</v>
      </c>
      <c r="M26" s="1654">
        <v>11673.8</v>
      </c>
      <c r="N26" s="1654">
        <v>11756.3</v>
      </c>
      <c r="O26" s="1654">
        <v>11347</v>
      </c>
      <c r="P26" s="1654">
        <v>10686.8</v>
      </c>
      <c r="Q26" s="1654">
        <v>10918.1</v>
      </c>
      <c r="R26" s="1654">
        <v>11407.7</v>
      </c>
      <c r="S26" s="1654">
        <v>11165</v>
      </c>
      <c r="T26" s="1654">
        <v>11898.9</v>
      </c>
      <c r="U26" s="1654">
        <v>11610.7</v>
      </c>
      <c r="V26" s="1654">
        <v>10928.2</v>
      </c>
      <c r="W26" s="1654">
        <v>11355.2</v>
      </c>
      <c r="X26" s="1654">
        <v>13284.2</v>
      </c>
      <c r="Y26" s="1654">
        <v>12856.3</v>
      </c>
      <c r="Z26" s="1654">
        <v>13037.1</v>
      </c>
      <c r="AA26" s="1654">
        <v>13834</v>
      </c>
      <c r="AB26" s="1654">
        <v>14897.6</v>
      </c>
      <c r="AC26" s="1654">
        <v>15801.1</v>
      </c>
      <c r="AD26" s="1654">
        <v>14655.2</v>
      </c>
      <c r="AE26" s="1656">
        <v>11040.6</v>
      </c>
    </row>
    <row r="27" spans="1:31">
      <c r="A27" s="1647" t="s">
        <v>1644</v>
      </c>
      <c r="B27" s="1654">
        <v>1394.1</v>
      </c>
      <c r="C27" s="1654">
        <v>1523.2</v>
      </c>
      <c r="D27" s="1654">
        <v>1449</v>
      </c>
      <c r="E27" s="1654">
        <v>1539.7</v>
      </c>
      <c r="F27" s="1654">
        <v>1582.4</v>
      </c>
      <c r="G27" s="1654">
        <v>1813.2</v>
      </c>
      <c r="H27" s="1654">
        <v>1775.2</v>
      </c>
      <c r="I27" s="1654">
        <v>1656.9</v>
      </c>
      <c r="J27" s="1654">
        <v>1833.1</v>
      </c>
      <c r="K27" s="1667">
        <v>2023.6</v>
      </c>
      <c r="L27" s="1654">
        <v>2088.1</v>
      </c>
      <c r="M27" s="1654">
        <v>2241.5</v>
      </c>
      <c r="N27" s="1654">
        <v>2013.5</v>
      </c>
      <c r="O27" s="1654">
        <v>1805.2</v>
      </c>
      <c r="P27" s="1654">
        <v>1644</v>
      </c>
      <c r="Q27" s="1654">
        <v>1641.9</v>
      </c>
      <c r="R27" s="1654">
        <v>1724.6</v>
      </c>
      <c r="S27" s="1654">
        <v>1816.8</v>
      </c>
      <c r="T27" s="1654">
        <v>1814.1</v>
      </c>
      <c r="U27" s="1654">
        <v>1727.7</v>
      </c>
      <c r="V27" s="1654">
        <v>1720</v>
      </c>
      <c r="W27" s="1654">
        <v>1693.2</v>
      </c>
      <c r="X27" s="1654">
        <v>1489.2</v>
      </c>
      <c r="Y27" s="1654">
        <v>1487.1</v>
      </c>
      <c r="Z27" s="1654">
        <v>1665.5</v>
      </c>
      <c r="AA27" s="1654">
        <v>1649.6</v>
      </c>
      <c r="AB27" s="1654">
        <v>1829.5</v>
      </c>
      <c r="AC27" s="1654">
        <v>1828.3</v>
      </c>
      <c r="AD27" s="1654">
        <v>1847</v>
      </c>
      <c r="AE27" s="1656">
        <v>1416.5</v>
      </c>
    </row>
    <row r="28" spans="1:31">
      <c r="A28" s="1647" t="s">
        <v>1645</v>
      </c>
      <c r="B28" s="1654">
        <v>2201.6</v>
      </c>
      <c r="C28" s="1654">
        <v>2364.8999999999996</v>
      </c>
      <c r="D28" s="1654">
        <v>2282.7000000000003</v>
      </c>
      <c r="E28" s="1654">
        <v>2366</v>
      </c>
      <c r="F28" s="1654">
        <v>2288.6</v>
      </c>
      <c r="G28" s="1654">
        <v>2425.6</v>
      </c>
      <c r="H28" s="1654">
        <v>2733.3</v>
      </c>
      <c r="I28" s="1654">
        <v>2890.5</v>
      </c>
      <c r="J28" s="1654">
        <v>2935.5</v>
      </c>
      <c r="K28" s="1667">
        <v>3077</v>
      </c>
      <c r="L28" s="1654">
        <v>3268</v>
      </c>
      <c r="M28" s="1654">
        <v>3619.3</v>
      </c>
      <c r="N28" s="1654">
        <v>3500.1</v>
      </c>
      <c r="O28" s="1654">
        <v>3263.1</v>
      </c>
      <c r="P28" s="1654">
        <v>2871.4</v>
      </c>
      <c r="Q28" s="1654">
        <v>2804.4</v>
      </c>
      <c r="R28" s="1654">
        <v>2611.4</v>
      </c>
      <c r="S28" s="1654">
        <v>2365.6</v>
      </c>
      <c r="T28" s="1654">
        <v>2332.6</v>
      </c>
      <c r="U28" s="1654">
        <v>1945</v>
      </c>
      <c r="V28" s="1654">
        <v>1672.4</v>
      </c>
      <c r="W28" s="1654">
        <v>1389.6</v>
      </c>
      <c r="X28" s="1654">
        <v>1213.0999999999999</v>
      </c>
      <c r="Y28" s="1654">
        <v>1118.5999999999999</v>
      </c>
      <c r="Z28" s="1654">
        <v>1012.7</v>
      </c>
      <c r="AA28" s="1654">
        <v>857.9</v>
      </c>
      <c r="AB28" s="1654">
        <v>879.8</v>
      </c>
      <c r="AC28" s="1654">
        <v>903.9</v>
      </c>
      <c r="AD28" s="1654">
        <v>901.7</v>
      </c>
      <c r="AE28" s="1656">
        <v>813.2</v>
      </c>
    </row>
    <row r="29" spans="1:31">
      <c r="A29" s="1647" t="s">
        <v>1646</v>
      </c>
      <c r="B29" s="1654">
        <v>1235.3</v>
      </c>
      <c r="C29" s="1654">
        <v>1086</v>
      </c>
      <c r="D29" s="1654">
        <v>1084.5999999999999</v>
      </c>
      <c r="E29" s="1654">
        <v>1101.5</v>
      </c>
      <c r="F29" s="1654">
        <v>1058</v>
      </c>
      <c r="G29" s="1654">
        <v>1153.2</v>
      </c>
      <c r="H29" s="1654">
        <v>1201.0999999999999</v>
      </c>
      <c r="I29" s="1654">
        <v>1294.5999999999999</v>
      </c>
      <c r="J29" s="1654">
        <v>1356.2</v>
      </c>
      <c r="K29" s="1667">
        <v>1309.2</v>
      </c>
      <c r="L29" s="1654">
        <v>1515.7</v>
      </c>
      <c r="M29" s="1654">
        <v>1563</v>
      </c>
      <c r="N29" s="1654">
        <v>1511.1</v>
      </c>
      <c r="O29" s="1654">
        <v>1502.5</v>
      </c>
      <c r="P29" s="1654">
        <v>1438</v>
      </c>
      <c r="Q29" s="1654">
        <v>1469.1</v>
      </c>
      <c r="R29" s="1654">
        <v>1441.5</v>
      </c>
      <c r="S29" s="1654">
        <v>1434.2</v>
      </c>
      <c r="T29" s="1654">
        <v>1344.5</v>
      </c>
      <c r="U29" s="1654">
        <v>1278.8</v>
      </c>
      <c r="V29" s="1654">
        <v>1239.5999999999999</v>
      </c>
      <c r="W29" s="1654">
        <v>1130.4000000000001</v>
      </c>
      <c r="X29" s="1654">
        <v>1046.0999999999999</v>
      </c>
      <c r="Y29" s="1654">
        <v>986.8</v>
      </c>
      <c r="Z29" s="1654">
        <v>993.1</v>
      </c>
      <c r="AA29" s="1654">
        <v>959.7</v>
      </c>
      <c r="AB29" s="1654">
        <v>889.7</v>
      </c>
      <c r="AC29" s="1654">
        <v>835.9</v>
      </c>
      <c r="AD29" s="1654">
        <v>793.1</v>
      </c>
      <c r="AE29" s="1656">
        <v>657.7</v>
      </c>
    </row>
    <row r="30" spans="1:31">
      <c r="A30" s="1647" t="s">
        <v>1647</v>
      </c>
      <c r="B30" s="1654">
        <v>1123.5999999999999</v>
      </c>
      <c r="C30" s="1654">
        <v>1137.5999999999999</v>
      </c>
      <c r="D30" s="1654">
        <v>1226.8</v>
      </c>
      <c r="E30" s="1654">
        <v>1215.4000000000001</v>
      </c>
      <c r="F30" s="1654">
        <v>1217.4000000000001</v>
      </c>
      <c r="G30" s="1654">
        <v>1248</v>
      </c>
      <c r="H30" s="1654">
        <v>1286.8</v>
      </c>
      <c r="I30" s="1654">
        <v>1313.3</v>
      </c>
      <c r="J30" s="1654">
        <v>1501</v>
      </c>
      <c r="K30" s="1667">
        <v>1441.2</v>
      </c>
      <c r="L30" s="1654">
        <v>1767.3</v>
      </c>
      <c r="M30" s="1654">
        <v>1818.9</v>
      </c>
      <c r="N30" s="1654">
        <v>1615.7</v>
      </c>
      <c r="O30" s="1654">
        <v>1529.2</v>
      </c>
      <c r="P30" s="1654">
        <v>1429.2</v>
      </c>
      <c r="Q30" s="1654">
        <v>1403.9</v>
      </c>
      <c r="R30" s="1654">
        <v>1456.4</v>
      </c>
      <c r="S30" s="1654">
        <v>1434.4</v>
      </c>
      <c r="T30" s="1654">
        <v>1254</v>
      </c>
      <c r="U30" s="1654">
        <v>1122.5999999999999</v>
      </c>
      <c r="V30" s="1654">
        <v>1104.8</v>
      </c>
      <c r="W30" s="1654">
        <v>1053.2</v>
      </c>
      <c r="X30" s="1654">
        <v>919.1</v>
      </c>
      <c r="Y30" s="1654">
        <v>906.7</v>
      </c>
      <c r="Z30" s="1654">
        <v>852.7</v>
      </c>
      <c r="AA30" s="1654">
        <v>864.3</v>
      </c>
      <c r="AB30" s="1654">
        <v>811.3</v>
      </c>
      <c r="AC30" s="1654">
        <v>826.5</v>
      </c>
      <c r="AD30" s="1654">
        <v>733.8</v>
      </c>
      <c r="AE30" s="1656">
        <v>527</v>
      </c>
    </row>
    <row r="31" spans="1:31">
      <c r="A31" s="1647" t="s">
        <v>1648</v>
      </c>
      <c r="B31" s="1654">
        <v>2756.4</v>
      </c>
      <c r="C31" s="1654">
        <v>3037.8</v>
      </c>
      <c r="D31" s="1654">
        <v>3593.8</v>
      </c>
      <c r="E31" s="1654">
        <v>3710.7</v>
      </c>
      <c r="F31" s="1654">
        <v>3726.2</v>
      </c>
      <c r="G31" s="1654">
        <v>3847.8</v>
      </c>
      <c r="H31" s="1654">
        <v>4369</v>
      </c>
      <c r="I31" s="1654">
        <v>4515.1000000000004</v>
      </c>
      <c r="J31" s="1654">
        <v>4763.7</v>
      </c>
      <c r="K31" s="1667">
        <v>4919.7</v>
      </c>
      <c r="L31" s="1654">
        <v>5593.5</v>
      </c>
      <c r="M31" s="1654">
        <v>6055.2</v>
      </c>
      <c r="N31" s="1654">
        <v>5958.6</v>
      </c>
      <c r="O31" s="1654">
        <v>5992.2</v>
      </c>
      <c r="P31" s="1654">
        <v>6088.7</v>
      </c>
      <c r="Q31" s="1654">
        <v>5985.6</v>
      </c>
      <c r="R31" s="1654">
        <v>6180.8</v>
      </c>
      <c r="S31" s="1654">
        <v>6266.3</v>
      </c>
      <c r="T31" s="1654">
        <v>6002.7</v>
      </c>
      <c r="U31" s="1654">
        <v>5896.4</v>
      </c>
      <c r="V31" s="1654">
        <v>5825.4</v>
      </c>
      <c r="W31" s="1654">
        <v>5732.1</v>
      </c>
      <c r="X31" s="1654">
        <v>5520.2</v>
      </c>
      <c r="Y31" s="1654">
        <v>5485.6</v>
      </c>
      <c r="Z31" s="1654">
        <v>5500.8</v>
      </c>
      <c r="AA31" s="1654">
        <v>5437.5</v>
      </c>
      <c r="AB31" s="1654">
        <v>5181.8</v>
      </c>
      <c r="AC31" s="1654">
        <v>4855.7</v>
      </c>
      <c r="AD31" s="1654">
        <v>4596.5</v>
      </c>
      <c r="AE31" s="1656">
        <v>4486.1000000000004</v>
      </c>
    </row>
    <row r="32" spans="1:31">
      <c r="A32" s="1647" t="s">
        <v>1649</v>
      </c>
      <c r="B32" s="1654">
        <v>297.60000000000002</v>
      </c>
      <c r="C32" s="1654">
        <v>370.6</v>
      </c>
      <c r="D32" s="1654">
        <v>410.2</v>
      </c>
      <c r="E32" s="1654">
        <v>447.3</v>
      </c>
      <c r="F32" s="1654">
        <v>479.1</v>
      </c>
      <c r="G32" s="1654">
        <v>365.9</v>
      </c>
      <c r="H32" s="1654">
        <v>378.7</v>
      </c>
      <c r="I32" s="1654">
        <v>397</v>
      </c>
      <c r="J32" s="1654">
        <v>388.5</v>
      </c>
      <c r="K32" s="1667">
        <v>351.8</v>
      </c>
      <c r="L32" s="1654">
        <v>462.8</v>
      </c>
      <c r="M32" s="1654">
        <v>499.6</v>
      </c>
      <c r="N32" s="1654">
        <v>493.8</v>
      </c>
      <c r="O32" s="1654">
        <v>434.1</v>
      </c>
      <c r="P32" s="1654">
        <v>403</v>
      </c>
      <c r="Q32" s="1654">
        <v>372.4</v>
      </c>
      <c r="R32" s="1654">
        <v>345.8</v>
      </c>
      <c r="S32" s="1654">
        <v>317.10000000000002</v>
      </c>
      <c r="T32" s="1654">
        <v>298.5</v>
      </c>
      <c r="U32" s="1654">
        <v>276.8</v>
      </c>
      <c r="V32" s="1654">
        <v>257.8</v>
      </c>
      <c r="W32" s="1654">
        <v>238</v>
      </c>
      <c r="X32" s="1654">
        <v>212.6</v>
      </c>
      <c r="Y32" s="1654">
        <v>200.4</v>
      </c>
      <c r="Z32" s="1654">
        <v>199.1</v>
      </c>
      <c r="AA32" s="1654">
        <v>189.7</v>
      </c>
      <c r="AB32" s="1654">
        <v>176.3</v>
      </c>
      <c r="AC32" s="1654">
        <v>180.1</v>
      </c>
      <c r="AD32" s="1654">
        <v>166.4</v>
      </c>
      <c r="AE32" s="1656">
        <v>121.1</v>
      </c>
    </row>
    <row r="33" spans="1:31">
      <c r="A33" s="1647" t="s">
        <v>1650</v>
      </c>
      <c r="B33" s="1654">
        <v>1006.8</v>
      </c>
      <c r="C33" s="1654">
        <v>1050.5</v>
      </c>
      <c r="D33" s="1654">
        <v>1029.2</v>
      </c>
      <c r="E33" s="1654">
        <v>1096.2</v>
      </c>
      <c r="F33" s="1654">
        <v>1133</v>
      </c>
      <c r="G33" s="1654">
        <v>1214.0999999999999</v>
      </c>
      <c r="H33" s="1654">
        <v>1217.0999999999999</v>
      </c>
      <c r="I33" s="1654">
        <v>1296.8</v>
      </c>
      <c r="J33" s="1654">
        <v>1316.7</v>
      </c>
      <c r="K33" s="1667">
        <v>1337.9</v>
      </c>
      <c r="L33" s="1654">
        <v>1521.4</v>
      </c>
      <c r="M33" s="1654">
        <v>1564.5</v>
      </c>
      <c r="N33" s="1654">
        <v>1579.1</v>
      </c>
      <c r="O33" s="1654">
        <v>1467.6</v>
      </c>
      <c r="P33" s="1654">
        <v>1394.4</v>
      </c>
      <c r="Q33" s="1654">
        <v>1357.5</v>
      </c>
      <c r="R33" s="1654">
        <v>1362.4</v>
      </c>
      <c r="S33" s="1654">
        <v>1422.1</v>
      </c>
      <c r="T33" s="1654">
        <v>1326.6</v>
      </c>
      <c r="U33" s="1654">
        <v>1271.0999999999999</v>
      </c>
      <c r="V33" s="1654">
        <v>1263.5</v>
      </c>
      <c r="W33" s="1654">
        <v>1182.5</v>
      </c>
      <c r="X33" s="1654">
        <v>1187.2</v>
      </c>
      <c r="Y33" s="1654">
        <v>1154.3</v>
      </c>
      <c r="Z33" s="1654">
        <v>1192</v>
      </c>
      <c r="AA33" s="1654">
        <v>1147.3</v>
      </c>
      <c r="AB33" s="1654">
        <v>1135.3</v>
      </c>
      <c r="AC33" s="1654">
        <v>1143.9000000000001</v>
      </c>
      <c r="AD33" s="1654">
        <v>1023</v>
      </c>
      <c r="AE33" s="1656">
        <v>814.7</v>
      </c>
    </row>
    <row r="34" spans="1:31">
      <c r="A34" s="1647" t="s">
        <v>1651</v>
      </c>
      <c r="B34" s="1654">
        <v>3050.3</v>
      </c>
      <c r="C34" s="1654">
        <v>3455.3</v>
      </c>
      <c r="D34" s="1654">
        <v>3558.3</v>
      </c>
      <c r="E34" s="1654">
        <v>3892.6</v>
      </c>
      <c r="F34" s="1654">
        <v>4353.8999999999996</v>
      </c>
      <c r="G34" s="1654">
        <v>4518.3</v>
      </c>
      <c r="H34" s="1654">
        <v>4713.3</v>
      </c>
      <c r="I34" s="1654">
        <v>5045.6000000000004</v>
      </c>
      <c r="J34" s="1654">
        <v>5172.8</v>
      </c>
      <c r="K34" s="1667">
        <v>5726</v>
      </c>
      <c r="L34" s="1654">
        <v>5654.5</v>
      </c>
      <c r="M34" s="1654">
        <v>6051.2</v>
      </c>
      <c r="N34" s="1654">
        <v>6191.4</v>
      </c>
      <c r="O34" s="1654">
        <v>5959.6</v>
      </c>
      <c r="P34" s="1654">
        <v>5792.4</v>
      </c>
      <c r="Q34" s="1654">
        <v>5556.9</v>
      </c>
      <c r="R34" s="1654">
        <v>5462.5</v>
      </c>
      <c r="S34" s="1654">
        <v>5448.6</v>
      </c>
      <c r="T34" s="1654">
        <v>5479.3</v>
      </c>
      <c r="U34" s="1654">
        <v>5178</v>
      </c>
      <c r="V34" s="1654">
        <v>5313.8</v>
      </c>
      <c r="W34" s="1654">
        <v>4747.3999999999996</v>
      </c>
      <c r="X34" s="1654">
        <v>4685.8999999999996</v>
      </c>
      <c r="Y34" s="1654">
        <v>4745.8</v>
      </c>
      <c r="Z34" s="1654">
        <v>5035.1000000000004</v>
      </c>
      <c r="AA34" s="1654">
        <v>5065</v>
      </c>
      <c r="AB34" s="1654">
        <v>4676.7</v>
      </c>
      <c r="AC34" s="1654">
        <v>4963.6000000000004</v>
      </c>
      <c r="AD34" s="1654">
        <v>4692.3999999999996</v>
      </c>
      <c r="AE34" s="1656">
        <v>3995.8</v>
      </c>
    </row>
    <row r="35" spans="1:31">
      <c r="A35" s="1647" t="s">
        <v>1652</v>
      </c>
      <c r="B35" s="1654">
        <v>22227.8</v>
      </c>
      <c r="C35" s="1654">
        <v>24199.5</v>
      </c>
      <c r="D35" s="1654">
        <v>24249</v>
      </c>
      <c r="E35" s="1654">
        <v>22455.3</v>
      </c>
      <c r="F35" s="1654">
        <v>22750.3</v>
      </c>
      <c r="G35" s="1654">
        <v>25008.2</v>
      </c>
      <c r="H35" s="1654">
        <v>26797.9</v>
      </c>
      <c r="I35" s="1654">
        <v>29709.4</v>
      </c>
      <c r="J35" s="1654">
        <v>33998</v>
      </c>
      <c r="K35" s="1667">
        <v>38595.9</v>
      </c>
      <c r="L35" s="1654">
        <v>43438.6</v>
      </c>
      <c r="M35" s="1654">
        <v>44962.1</v>
      </c>
      <c r="N35" s="1654">
        <v>45014.8</v>
      </c>
      <c r="O35" s="1654">
        <v>45409.1</v>
      </c>
      <c r="P35" s="1654">
        <v>44053.9</v>
      </c>
      <c r="Q35" s="1654">
        <v>40850</v>
      </c>
      <c r="R35" s="1654">
        <v>41126</v>
      </c>
      <c r="S35" s="1654">
        <v>41566.1</v>
      </c>
      <c r="T35" s="1654">
        <v>39329.4</v>
      </c>
      <c r="U35" s="1654">
        <v>38133.4</v>
      </c>
      <c r="V35" s="1654">
        <v>37129.699999999997</v>
      </c>
      <c r="W35" s="1654">
        <v>35538.199999999997</v>
      </c>
      <c r="X35" s="1654">
        <v>33893</v>
      </c>
      <c r="Y35" s="1654">
        <v>32332.799999999999</v>
      </c>
      <c r="Z35" s="1654">
        <v>32953.800000000003</v>
      </c>
      <c r="AA35" s="1654">
        <v>31861.4</v>
      </c>
      <c r="AB35" s="1654">
        <v>31849.200000000001</v>
      </c>
      <c r="AC35" s="1654">
        <v>31443.599999999999</v>
      </c>
      <c r="AD35" s="1654">
        <v>29997.5</v>
      </c>
      <c r="AE35" s="1656">
        <v>29230.1</v>
      </c>
    </row>
    <row r="36" spans="1:31">
      <c r="A36" s="1647" t="s">
        <v>1653</v>
      </c>
      <c r="B36" s="1654">
        <v>6576.1</v>
      </c>
      <c r="C36" s="1654">
        <v>7380.9</v>
      </c>
      <c r="D36" s="1654">
        <v>7715.4</v>
      </c>
      <c r="E36" s="1654">
        <v>8787.6</v>
      </c>
      <c r="F36" s="1654">
        <v>9536.7000000000007</v>
      </c>
      <c r="G36" s="1654">
        <v>10298.200000000001</v>
      </c>
      <c r="H36" s="1654">
        <v>11274.5</v>
      </c>
      <c r="I36" s="1654">
        <v>11229</v>
      </c>
      <c r="J36" s="1654">
        <v>11228.9</v>
      </c>
      <c r="K36" s="1667">
        <v>11070.7</v>
      </c>
      <c r="L36" s="1654">
        <v>11232.4</v>
      </c>
      <c r="M36" s="1654">
        <v>11979.1</v>
      </c>
      <c r="N36" s="1654">
        <v>12362.6</v>
      </c>
      <c r="O36" s="1654">
        <v>12566.1</v>
      </c>
      <c r="P36" s="1654">
        <v>13088.6</v>
      </c>
      <c r="Q36" s="1654">
        <v>13329.3</v>
      </c>
      <c r="R36" s="1654">
        <v>13518.1</v>
      </c>
      <c r="S36" s="1654">
        <v>13998.4</v>
      </c>
      <c r="T36" s="1654">
        <v>14180.8</v>
      </c>
      <c r="U36" s="1654">
        <v>14067.7</v>
      </c>
      <c r="V36" s="1654">
        <v>13576.4</v>
      </c>
      <c r="W36" s="1654">
        <v>13849</v>
      </c>
      <c r="X36" s="1654">
        <v>13399.5</v>
      </c>
      <c r="Y36" s="1654">
        <v>12834</v>
      </c>
      <c r="Z36" s="1654">
        <v>12726.5</v>
      </c>
      <c r="AA36" s="1654">
        <v>12051.4</v>
      </c>
      <c r="AB36" s="1654">
        <v>11564.5</v>
      </c>
      <c r="AC36" s="1654">
        <v>10280</v>
      </c>
      <c r="AD36" s="1654">
        <v>9000.1</v>
      </c>
      <c r="AE36" s="1656">
        <v>10890.4</v>
      </c>
    </row>
    <row r="37" spans="1:31">
      <c r="A37" s="1647" t="s">
        <v>1654</v>
      </c>
      <c r="B37" s="1654">
        <v>4413.6000000000004</v>
      </c>
      <c r="C37" s="1654">
        <v>4960.1000000000004</v>
      </c>
      <c r="D37" s="1654">
        <v>5177.7</v>
      </c>
      <c r="E37" s="1654">
        <v>6022</v>
      </c>
      <c r="F37" s="1654">
        <v>6537.9</v>
      </c>
      <c r="G37" s="1654">
        <v>7239.1</v>
      </c>
      <c r="H37" s="1654">
        <v>8050.8</v>
      </c>
      <c r="I37" s="1654">
        <v>7870.3</v>
      </c>
      <c r="J37" s="1654">
        <v>7738</v>
      </c>
      <c r="K37" s="1667">
        <v>7405.7</v>
      </c>
      <c r="L37" s="1654">
        <v>7543.1</v>
      </c>
      <c r="M37" s="1654">
        <v>8005.1</v>
      </c>
      <c r="N37" s="1654">
        <v>8268.1</v>
      </c>
      <c r="O37" s="1654">
        <v>8488</v>
      </c>
      <c r="P37" s="1654">
        <v>8953.5</v>
      </c>
      <c r="Q37" s="1654">
        <v>9076.2000000000007</v>
      </c>
      <c r="R37" s="1654">
        <v>9048.9</v>
      </c>
      <c r="S37" s="1654">
        <v>9400.7000000000007</v>
      </c>
      <c r="T37" s="1654">
        <v>9462.4</v>
      </c>
      <c r="U37" s="1654">
        <v>9214.4</v>
      </c>
      <c r="V37" s="1654">
        <v>8853.4</v>
      </c>
      <c r="W37" s="1654">
        <v>8954.2000000000007</v>
      </c>
      <c r="X37" s="1654">
        <v>8530</v>
      </c>
      <c r="Y37" s="1654">
        <v>8038.3</v>
      </c>
      <c r="Z37" s="1654">
        <v>7833.6</v>
      </c>
      <c r="AA37" s="1654">
        <v>7141.9</v>
      </c>
      <c r="AB37" s="1654">
        <v>6589.7</v>
      </c>
      <c r="AC37" s="1654">
        <v>5232.7</v>
      </c>
      <c r="AD37" s="1654">
        <v>4184.8</v>
      </c>
      <c r="AE37" s="1656">
        <v>5726.7</v>
      </c>
    </row>
    <row r="38" spans="1:31">
      <c r="A38" s="1647" t="s">
        <v>1655</v>
      </c>
      <c r="B38" s="1654">
        <v>2162.5</v>
      </c>
      <c r="C38" s="1654">
        <v>2420.8000000000002</v>
      </c>
      <c r="D38" s="1654">
        <v>2537.8000000000002</v>
      </c>
      <c r="E38" s="1654">
        <v>2765.6</v>
      </c>
      <c r="F38" s="1654">
        <v>2998.8</v>
      </c>
      <c r="G38" s="1654">
        <v>3059.1</v>
      </c>
      <c r="H38" s="1654">
        <v>3223.7</v>
      </c>
      <c r="I38" s="1654">
        <v>3358.7</v>
      </c>
      <c r="J38" s="1654">
        <v>3490.9</v>
      </c>
      <c r="K38" s="1667">
        <v>3665</v>
      </c>
      <c r="L38" s="1654">
        <v>3689.3</v>
      </c>
      <c r="M38" s="1654">
        <v>3973.9</v>
      </c>
      <c r="N38" s="1654">
        <v>4094.5</v>
      </c>
      <c r="O38" s="1654">
        <v>4078.1</v>
      </c>
      <c r="P38" s="1654">
        <v>4135.1000000000004</v>
      </c>
      <c r="Q38" s="1654">
        <v>4253.1000000000004</v>
      </c>
      <c r="R38" s="1654">
        <v>4469.2</v>
      </c>
      <c r="S38" s="1654">
        <v>4597.8</v>
      </c>
      <c r="T38" s="1654">
        <v>4718.5</v>
      </c>
      <c r="U38" s="1654">
        <v>4853.2</v>
      </c>
      <c r="V38" s="1654">
        <v>4723</v>
      </c>
      <c r="W38" s="1654">
        <v>4894.7</v>
      </c>
      <c r="X38" s="1654">
        <v>4869.5</v>
      </c>
      <c r="Y38" s="1654">
        <v>4795.7</v>
      </c>
      <c r="Z38" s="1654">
        <v>4892.8999999999996</v>
      </c>
      <c r="AA38" s="1654">
        <v>4909.5</v>
      </c>
      <c r="AB38" s="1654">
        <v>4974.8</v>
      </c>
      <c r="AC38" s="1654">
        <v>5047.3</v>
      </c>
      <c r="AD38" s="1654">
        <v>4815.3</v>
      </c>
      <c r="AE38" s="1656">
        <v>5163.7</v>
      </c>
    </row>
    <row r="39" spans="1:31">
      <c r="A39" s="1647" t="s">
        <v>1656</v>
      </c>
      <c r="B39" s="1654">
        <v>36779.599999999999</v>
      </c>
      <c r="C39" s="1654">
        <v>38480.6</v>
      </c>
      <c r="D39" s="1654">
        <v>40412.6</v>
      </c>
      <c r="E39" s="1654">
        <v>41541.4</v>
      </c>
      <c r="F39" s="1654">
        <v>41960.1</v>
      </c>
      <c r="G39" s="1654">
        <v>42816.4</v>
      </c>
      <c r="H39" s="1654">
        <v>44316.3</v>
      </c>
      <c r="I39" s="1654">
        <v>47057.599999999999</v>
      </c>
      <c r="J39" s="1654">
        <v>50298.6</v>
      </c>
      <c r="K39" s="1667">
        <v>53435.6</v>
      </c>
      <c r="L39" s="1654">
        <v>58324.3</v>
      </c>
      <c r="M39" s="1654">
        <v>65903.600000000006</v>
      </c>
      <c r="N39" s="1654">
        <v>69350.399999999994</v>
      </c>
      <c r="O39" s="1654">
        <v>70189.3</v>
      </c>
      <c r="P39" s="1654">
        <v>72660.399999999994</v>
      </c>
      <c r="Q39" s="1654">
        <v>75788.3</v>
      </c>
      <c r="R39" s="1654">
        <v>75443.899999999994</v>
      </c>
      <c r="S39" s="1654">
        <v>77038.2</v>
      </c>
      <c r="T39" s="1654">
        <v>73954.100000000006</v>
      </c>
      <c r="U39" s="1654">
        <v>73065.8</v>
      </c>
      <c r="V39" s="1654">
        <v>70660.7</v>
      </c>
      <c r="W39" s="1654">
        <v>69779</v>
      </c>
      <c r="X39" s="1654">
        <v>67722.3</v>
      </c>
      <c r="Y39" s="1654">
        <v>66240.2</v>
      </c>
      <c r="Z39" s="1654">
        <v>67734.3</v>
      </c>
      <c r="AA39" s="1654">
        <v>69065.2</v>
      </c>
      <c r="AB39" s="1654">
        <v>68234.399999999994</v>
      </c>
      <c r="AC39" s="1654">
        <v>69905.899999999994</v>
      </c>
      <c r="AD39" s="1654">
        <v>69326.2</v>
      </c>
      <c r="AE39" s="1656">
        <v>59014.7</v>
      </c>
    </row>
    <row r="40" spans="1:31">
      <c r="A40" s="1647" t="s">
        <v>1657</v>
      </c>
      <c r="B40" s="1654">
        <v>21009.599999999999</v>
      </c>
      <c r="C40" s="1654">
        <v>21705.599999999999</v>
      </c>
      <c r="D40" s="1654">
        <v>23114.400000000001</v>
      </c>
      <c r="E40" s="1654">
        <v>23378.7</v>
      </c>
      <c r="F40" s="1654">
        <v>23145.9</v>
      </c>
      <c r="G40" s="1654">
        <v>22754.799999999999</v>
      </c>
      <c r="H40" s="1654">
        <v>24659.5</v>
      </c>
      <c r="I40" s="1654">
        <v>27108</v>
      </c>
      <c r="J40" s="1654">
        <v>29688.3</v>
      </c>
      <c r="K40" s="1667">
        <v>30935.1</v>
      </c>
      <c r="L40" s="1654">
        <v>34284.699999999997</v>
      </c>
      <c r="M40" s="1654">
        <v>39850.699999999997</v>
      </c>
      <c r="N40" s="1654">
        <v>42457.3</v>
      </c>
      <c r="O40" s="1654">
        <v>42960.3</v>
      </c>
      <c r="P40" s="1654">
        <v>44167.6</v>
      </c>
      <c r="Q40" s="1654">
        <v>46646.7</v>
      </c>
      <c r="R40" s="1654">
        <v>46283.4</v>
      </c>
      <c r="S40" s="1654">
        <v>48316.7</v>
      </c>
      <c r="T40" s="1654">
        <v>46678.2</v>
      </c>
      <c r="U40" s="1654">
        <v>46001.8</v>
      </c>
      <c r="V40" s="1654">
        <v>43975.4</v>
      </c>
      <c r="W40" s="1654">
        <v>43094.9</v>
      </c>
      <c r="X40" s="1654">
        <v>41542.6</v>
      </c>
      <c r="Y40" s="1654">
        <v>40754.400000000001</v>
      </c>
      <c r="Z40" s="1654">
        <v>43618.2</v>
      </c>
      <c r="AA40" s="1654">
        <v>46853.7</v>
      </c>
      <c r="AB40" s="1654">
        <v>46009.3</v>
      </c>
      <c r="AC40" s="1654">
        <v>45564.2</v>
      </c>
      <c r="AD40" s="1654">
        <v>45038.7</v>
      </c>
      <c r="AE40" s="1656">
        <v>34000.800000000003</v>
      </c>
    </row>
    <row r="41" spans="1:31">
      <c r="A41" s="1647" t="s">
        <v>1658</v>
      </c>
      <c r="B41" s="1654">
        <v>15770</v>
      </c>
      <c r="C41" s="1654">
        <v>16775</v>
      </c>
      <c r="D41" s="1654">
        <v>17298.2</v>
      </c>
      <c r="E41" s="1654">
        <v>18162.7</v>
      </c>
      <c r="F41" s="1654">
        <v>18814.099999999999</v>
      </c>
      <c r="G41" s="1654">
        <v>20061.7</v>
      </c>
      <c r="H41" s="1654">
        <v>19656.900000000001</v>
      </c>
      <c r="I41" s="1654">
        <v>19949.5</v>
      </c>
      <c r="J41" s="1654">
        <v>20610.3</v>
      </c>
      <c r="K41" s="1667">
        <v>22500.400000000001</v>
      </c>
      <c r="L41" s="1654">
        <v>24039.5</v>
      </c>
      <c r="M41" s="1654">
        <v>26052.9</v>
      </c>
      <c r="N41" s="1654">
        <v>26893.1</v>
      </c>
      <c r="O41" s="1654">
        <v>27229</v>
      </c>
      <c r="P41" s="1654">
        <v>28492.799999999999</v>
      </c>
      <c r="Q41" s="1654">
        <v>29141.5</v>
      </c>
      <c r="R41" s="1654">
        <v>29160.5</v>
      </c>
      <c r="S41" s="1654">
        <v>28721.5</v>
      </c>
      <c r="T41" s="1654">
        <v>27275.9</v>
      </c>
      <c r="U41" s="1654">
        <v>27064</v>
      </c>
      <c r="V41" s="1654">
        <v>26685.3</v>
      </c>
      <c r="W41" s="1654">
        <v>26684.1</v>
      </c>
      <c r="X41" s="1654">
        <v>26179.7</v>
      </c>
      <c r="Y41" s="1654">
        <v>25485.8</v>
      </c>
      <c r="Z41" s="1654">
        <v>24116.1</v>
      </c>
      <c r="AA41" s="1654">
        <v>22211.5</v>
      </c>
      <c r="AB41" s="1654">
        <v>22225.1</v>
      </c>
      <c r="AC41" s="1654">
        <v>24341.7</v>
      </c>
      <c r="AD41" s="1654">
        <v>24287.4</v>
      </c>
      <c r="AE41" s="1656">
        <v>25013.9</v>
      </c>
    </row>
    <row r="42" spans="1:31">
      <c r="A42" s="1647" t="s">
        <v>1659</v>
      </c>
      <c r="B42" s="1654">
        <v>13004.1</v>
      </c>
      <c r="C42" s="1654">
        <v>12783.1</v>
      </c>
      <c r="D42" s="1654">
        <v>14348.4</v>
      </c>
      <c r="E42" s="1654">
        <v>15676.8</v>
      </c>
      <c r="F42" s="1654">
        <v>16266.6</v>
      </c>
      <c r="G42" s="1654">
        <v>17592.3</v>
      </c>
      <c r="H42" s="1654">
        <v>19628.2</v>
      </c>
      <c r="I42" s="1654">
        <v>22662.5</v>
      </c>
      <c r="J42" s="1654">
        <v>25188.9</v>
      </c>
      <c r="K42" s="1667">
        <v>26653.3</v>
      </c>
      <c r="L42" s="1654">
        <v>30827</v>
      </c>
      <c r="M42" s="1654">
        <v>30598.6</v>
      </c>
      <c r="N42" s="1654">
        <v>30186.5</v>
      </c>
      <c r="O42" s="1654">
        <v>30550.3</v>
      </c>
      <c r="P42" s="1654">
        <v>31680.799999999999</v>
      </c>
      <c r="Q42" s="1654">
        <v>31963.8</v>
      </c>
      <c r="R42" s="1654">
        <v>31390.5</v>
      </c>
      <c r="S42" s="1654">
        <v>32079.7</v>
      </c>
      <c r="T42" s="1654">
        <v>29612.9</v>
      </c>
      <c r="U42" s="1654">
        <v>30217.599999999999</v>
      </c>
      <c r="V42" s="1654">
        <v>30445.200000000001</v>
      </c>
      <c r="W42" s="1654">
        <v>31915.8</v>
      </c>
      <c r="X42" s="1654">
        <v>33482.300000000003</v>
      </c>
      <c r="Y42" s="1654">
        <v>34141.1</v>
      </c>
      <c r="Z42" s="1654">
        <v>33647.699999999997</v>
      </c>
      <c r="AA42" s="1654">
        <v>34939.9</v>
      </c>
      <c r="AB42" s="1654">
        <v>35206.5</v>
      </c>
      <c r="AC42" s="1654">
        <v>34317.199999999997</v>
      </c>
      <c r="AD42" s="1654">
        <v>29852.1</v>
      </c>
      <c r="AE42" s="1656">
        <v>27356.9</v>
      </c>
    </row>
    <row r="43" spans="1:31">
      <c r="A43" s="1647" t="s">
        <v>1660</v>
      </c>
      <c r="B43" s="1654">
        <v>21817.9</v>
      </c>
      <c r="C43" s="1654">
        <v>23600.6</v>
      </c>
      <c r="D43" s="1654">
        <v>24916.1</v>
      </c>
      <c r="E43" s="1654">
        <v>26569.9</v>
      </c>
      <c r="F43" s="1654">
        <v>28551.7</v>
      </c>
      <c r="G43" s="1654">
        <v>30727.9</v>
      </c>
      <c r="H43" s="1654">
        <v>32879.800000000003</v>
      </c>
      <c r="I43" s="1654">
        <v>35659.4</v>
      </c>
      <c r="J43" s="1654">
        <v>38349.5</v>
      </c>
      <c r="K43" s="1667">
        <v>40593.5</v>
      </c>
      <c r="L43" s="1654">
        <v>43051.1</v>
      </c>
      <c r="M43" s="1654">
        <v>45458.5</v>
      </c>
      <c r="N43" s="1654">
        <v>48058.5</v>
      </c>
      <c r="O43" s="1654">
        <v>50994.2</v>
      </c>
      <c r="P43" s="1654">
        <v>52813.9</v>
      </c>
      <c r="Q43" s="1654">
        <v>53757.1</v>
      </c>
      <c r="R43" s="1654">
        <v>55089.7</v>
      </c>
      <c r="S43" s="1654">
        <v>56334.7</v>
      </c>
      <c r="T43" s="1654">
        <v>56592.1</v>
      </c>
      <c r="U43" s="1654">
        <v>56661.599999999999</v>
      </c>
      <c r="V43" s="1654">
        <v>57863.9</v>
      </c>
      <c r="W43" s="1654">
        <v>58825.9</v>
      </c>
      <c r="X43" s="1654">
        <v>59310.6</v>
      </c>
      <c r="Y43" s="1654">
        <v>59638.9</v>
      </c>
      <c r="Z43" s="1654">
        <v>59841.2</v>
      </c>
      <c r="AA43" s="1654">
        <v>60099.7</v>
      </c>
      <c r="AB43" s="1654">
        <v>60464.800000000003</v>
      </c>
      <c r="AC43" s="1654">
        <v>61292</v>
      </c>
      <c r="AD43" s="1654">
        <v>61806.2</v>
      </c>
      <c r="AE43" s="1656">
        <v>62304.6</v>
      </c>
    </row>
    <row r="44" spans="1:31">
      <c r="A44" s="1647" t="s">
        <v>1661</v>
      </c>
      <c r="B44" s="1654">
        <v>16501.7</v>
      </c>
      <c r="C44" s="1654">
        <v>17893.099999999999</v>
      </c>
      <c r="D44" s="1654">
        <v>18848.599999999999</v>
      </c>
      <c r="E44" s="1654">
        <v>20089.900000000001</v>
      </c>
      <c r="F44" s="1654">
        <v>21593</v>
      </c>
      <c r="G44" s="1654">
        <v>23188.6</v>
      </c>
      <c r="H44" s="1654">
        <v>25118.799999999999</v>
      </c>
      <c r="I44" s="1654">
        <v>27186.5</v>
      </c>
      <c r="J44" s="1654">
        <v>29343.8</v>
      </c>
      <c r="K44" s="1667">
        <v>31188.2</v>
      </c>
      <c r="L44" s="1654">
        <v>33326.9</v>
      </c>
      <c r="M44" s="1654">
        <v>35557.9</v>
      </c>
      <c r="N44" s="1654">
        <v>37852</v>
      </c>
      <c r="O44" s="1654">
        <v>40479.699999999997</v>
      </c>
      <c r="P44" s="1654">
        <v>42599.199999999997</v>
      </c>
      <c r="Q44" s="1654">
        <v>44387.7</v>
      </c>
      <c r="R44" s="1654">
        <v>46093.599999999999</v>
      </c>
      <c r="S44" s="1654">
        <v>47762.5</v>
      </c>
      <c r="T44" s="1654">
        <v>48640.4</v>
      </c>
      <c r="U44" s="1654">
        <v>49287.5</v>
      </c>
      <c r="V44" s="1654">
        <v>50297</v>
      </c>
      <c r="W44" s="1654">
        <v>51119.9</v>
      </c>
      <c r="X44" s="1654">
        <v>51765.1</v>
      </c>
      <c r="Y44" s="1654">
        <v>52323.1</v>
      </c>
      <c r="Z44" s="1654">
        <v>52809</v>
      </c>
      <c r="AA44" s="1654">
        <v>53210.9</v>
      </c>
      <c r="AB44" s="1654">
        <v>53613.9</v>
      </c>
      <c r="AC44" s="1654">
        <v>54186.400000000001</v>
      </c>
      <c r="AD44" s="1654">
        <v>54537.599999999999</v>
      </c>
      <c r="AE44" s="1656">
        <v>54666.7</v>
      </c>
    </row>
    <row r="45" spans="1:31">
      <c r="A45" s="1647" t="s">
        <v>1662</v>
      </c>
      <c r="B45" s="1654">
        <v>5316.2</v>
      </c>
      <c r="C45" s="1654">
        <v>5707.5</v>
      </c>
      <c r="D45" s="1654">
        <v>6067.5</v>
      </c>
      <c r="E45" s="1654">
        <v>6480</v>
      </c>
      <c r="F45" s="1654">
        <v>6958.7</v>
      </c>
      <c r="G45" s="1654">
        <v>7539.3</v>
      </c>
      <c r="H45" s="1654">
        <v>7761.1</v>
      </c>
      <c r="I45" s="1654">
        <v>8473</v>
      </c>
      <c r="J45" s="1654">
        <v>9005.7999999999993</v>
      </c>
      <c r="K45" s="1667">
        <v>9405.2999999999993</v>
      </c>
      <c r="L45" s="1654">
        <v>9724.2000000000007</v>
      </c>
      <c r="M45" s="1654">
        <v>9900.6</v>
      </c>
      <c r="N45" s="1654">
        <v>10206.5</v>
      </c>
      <c r="O45" s="1654">
        <v>10514.5</v>
      </c>
      <c r="P45" s="1654">
        <v>10214.700000000001</v>
      </c>
      <c r="Q45" s="1654">
        <v>9369.5</v>
      </c>
      <c r="R45" s="1654">
        <v>8996.1</v>
      </c>
      <c r="S45" s="1654">
        <v>8572.2000000000007</v>
      </c>
      <c r="T45" s="1654">
        <v>7951.8</v>
      </c>
      <c r="U45" s="1654">
        <v>7374.1</v>
      </c>
      <c r="V45" s="1654">
        <v>7566.9</v>
      </c>
      <c r="W45" s="1654">
        <v>7706</v>
      </c>
      <c r="X45" s="1654">
        <v>7545.5</v>
      </c>
      <c r="Y45" s="1654">
        <v>7315.7</v>
      </c>
      <c r="Z45" s="1654">
        <v>7032.2</v>
      </c>
      <c r="AA45" s="1654">
        <v>6888.8</v>
      </c>
      <c r="AB45" s="1654">
        <v>6850.9</v>
      </c>
      <c r="AC45" s="1654">
        <v>7105.5</v>
      </c>
      <c r="AD45" s="1654">
        <v>7268.6</v>
      </c>
      <c r="AE45" s="1656">
        <v>7637.8</v>
      </c>
    </row>
    <row r="46" spans="1:31">
      <c r="A46" s="1647" t="s">
        <v>1663</v>
      </c>
      <c r="B46" s="1654">
        <v>15522.2</v>
      </c>
      <c r="C46" s="1654">
        <v>16867.900000000001</v>
      </c>
      <c r="D46" s="1654">
        <v>17766</v>
      </c>
      <c r="E46" s="1654">
        <v>18855.400000000001</v>
      </c>
      <c r="F46" s="1654">
        <v>20553.3</v>
      </c>
      <c r="G46" s="1654">
        <v>21553.7</v>
      </c>
      <c r="H46" s="1654">
        <v>22621.5</v>
      </c>
      <c r="I46" s="1654">
        <v>23929.599999999999</v>
      </c>
      <c r="J46" s="1654">
        <v>25647.3</v>
      </c>
      <c r="K46" s="1667">
        <v>27955.7</v>
      </c>
      <c r="L46" s="1654">
        <v>29090.400000000001</v>
      </c>
      <c r="M46" s="1654">
        <v>31283.3</v>
      </c>
      <c r="N46" s="1654">
        <v>32213.9</v>
      </c>
      <c r="O46" s="1654">
        <v>32853.699999999997</v>
      </c>
      <c r="P46" s="1654">
        <v>33735.599999999999</v>
      </c>
      <c r="Q46" s="1654">
        <v>35264.199999999997</v>
      </c>
      <c r="R46" s="1654">
        <v>35372.199999999997</v>
      </c>
      <c r="S46" s="1654">
        <v>36392.199999999997</v>
      </c>
      <c r="T46" s="1654">
        <v>35632</v>
      </c>
      <c r="U46" s="1654">
        <v>34947</v>
      </c>
      <c r="V46" s="1654">
        <v>34820.9</v>
      </c>
      <c r="W46" s="1654">
        <v>34575.1</v>
      </c>
      <c r="X46" s="1654">
        <v>34500.800000000003</v>
      </c>
      <c r="Y46" s="1654">
        <v>34352.5</v>
      </c>
      <c r="Z46" s="1654">
        <v>34277</v>
      </c>
      <c r="AA46" s="1654">
        <v>33611.5</v>
      </c>
      <c r="AB46" s="1654">
        <v>33523.800000000003</v>
      </c>
      <c r="AC46" s="1654">
        <v>34129.599999999999</v>
      </c>
      <c r="AD46" s="1654">
        <v>34115</v>
      </c>
      <c r="AE46" s="1656">
        <v>31999.200000000001</v>
      </c>
    </row>
    <row r="47" spans="1:31">
      <c r="A47" s="1647" t="s">
        <v>1664</v>
      </c>
      <c r="B47" s="1654">
        <v>11654</v>
      </c>
      <c r="C47" s="1654">
        <v>12620.3</v>
      </c>
      <c r="D47" s="1654">
        <v>13206.1</v>
      </c>
      <c r="E47" s="1654">
        <v>13958.3</v>
      </c>
      <c r="F47" s="1654">
        <v>15444.4</v>
      </c>
      <c r="G47" s="1654">
        <v>16226.2</v>
      </c>
      <c r="H47" s="1654">
        <v>17014.2</v>
      </c>
      <c r="I47" s="1654">
        <v>17945.5</v>
      </c>
      <c r="J47" s="1654">
        <v>19477.7</v>
      </c>
      <c r="K47" s="1667">
        <v>21397.4</v>
      </c>
      <c r="L47" s="1654">
        <v>22223.200000000001</v>
      </c>
      <c r="M47" s="1654">
        <v>24104.3</v>
      </c>
      <c r="N47" s="1654">
        <v>24989.1</v>
      </c>
      <c r="O47" s="1654">
        <v>25269.9</v>
      </c>
      <c r="P47" s="1654">
        <v>25631.9</v>
      </c>
      <c r="Q47" s="1654">
        <v>26455.4</v>
      </c>
      <c r="R47" s="1654">
        <v>25310.2</v>
      </c>
      <c r="S47" s="1654">
        <v>25367.4</v>
      </c>
      <c r="T47" s="1654">
        <v>24560.5</v>
      </c>
      <c r="U47" s="1654">
        <v>24099.8</v>
      </c>
      <c r="V47" s="1654">
        <v>23894.5</v>
      </c>
      <c r="W47" s="1654">
        <v>23465.8</v>
      </c>
      <c r="X47" s="1654">
        <v>23265.5</v>
      </c>
      <c r="Y47" s="1654">
        <v>23201.1</v>
      </c>
      <c r="Z47" s="1654">
        <v>23453.200000000001</v>
      </c>
      <c r="AA47" s="1654">
        <v>23029.599999999999</v>
      </c>
      <c r="AB47" s="1654">
        <v>23122.799999999999</v>
      </c>
      <c r="AC47" s="1654">
        <v>24013.5</v>
      </c>
      <c r="AD47" s="1654">
        <v>23812</v>
      </c>
      <c r="AE47" s="1656">
        <v>21561.5</v>
      </c>
    </row>
    <row r="48" spans="1:31">
      <c r="A48" s="1647" t="s">
        <v>1665</v>
      </c>
      <c r="B48" s="1654">
        <v>3868.3</v>
      </c>
      <c r="C48" s="1654">
        <v>4247.6000000000004</v>
      </c>
      <c r="D48" s="1654">
        <v>4559.8999999999996</v>
      </c>
      <c r="E48" s="1654">
        <v>4897.1000000000004</v>
      </c>
      <c r="F48" s="1654">
        <v>5108.8999999999996</v>
      </c>
      <c r="G48" s="1654">
        <v>5327.5</v>
      </c>
      <c r="H48" s="1654">
        <v>5607.3</v>
      </c>
      <c r="I48" s="1654">
        <v>5984.1</v>
      </c>
      <c r="J48" s="1654">
        <v>6169.6</v>
      </c>
      <c r="K48" s="1667">
        <v>6558.2</v>
      </c>
      <c r="L48" s="1654">
        <v>6867.2</v>
      </c>
      <c r="M48" s="1654">
        <v>7179</v>
      </c>
      <c r="N48" s="1654">
        <v>7224.7</v>
      </c>
      <c r="O48" s="1654">
        <v>7583.9</v>
      </c>
      <c r="P48" s="1654">
        <v>8103.7</v>
      </c>
      <c r="Q48" s="1654">
        <v>8808.7000000000007</v>
      </c>
      <c r="R48" s="1654">
        <v>10062</v>
      </c>
      <c r="S48" s="1654">
        <v>11024.8</v>
      </c>
      <c r="T48" s="1654">
        <v>11071.5</v>
      </c>
      <c r="U48" s="1654">
        <v>10847.2</v>
      </c>
      <c r="V48" s="1654">
        <v>10926.4</v>
      </c>
      <c r="W48" s="1654">
        <v>11109.3</v>
      </c>
      <c r="X48" s="1654">
        <v>11235.4</v>
      </c>
      <c r="Y48" s="1654">
        <v>11151.3</v>
      </c>
      <c r="Z48" s="1654">
        <v>10823.8</v>
      </c>
      <c r="AA48" s="1654">
        <v>10581.9</v>
      </c>
      <c r="AB48" s="1654">
        <v>10401</v>
      </c>
      <c r="AC48" s="1654">
        <v>10116.200000000001</v>
      </c>
      <c r="AD48" s="1654">
        <v>10303</v>
      </c>
      <c r="AE48" s="1656">
        <v>10437.799999999999</v>
      </c>
    </row>
    <row r="49" spans="1:31">
      <c r="A49" s="1647" t="s">
        <v>1666</v>
      </c>
      <c r="B49" s="1654">
        <v>34601.5</v>
      </c>
      <c r="C49" s="1654">
        <v>38154.1</v>
      </c>
      <c r="D49" s="1654">
        <v>41368.6</v>
      </c>
      <c r="E49" s="1654">
        <v>44463</v>
      </c>
      <c r="F49" s="1654">
        <v>47942.2</v>
      </c>
      <c r="G49" s="1654">
        <v>53728.800000000003</v>
      </c>
      <c r="H49" s="1654">
        <v>56292.1</v>
      </c>
      <c r="I49" s="1654">
        <v>58128.9</v>
      </c>
      <c r="J49" s="1654">
        <v>61842.3</v>
      </c>
      <c r="K49" s="1667">
        <v>67200.399999999994</v>
      </c>
      <c r="L49" s="1654">
        <v>70955.100000000006</v>
      </c>
      <c r="M49" s="1654">
        <v>76746.100000000006</v>
      </c>
      <c r="N49" s="1654">
        <v>82112</v>
      </c>
      <c r="O49" s="1654">
        <v>85510.7</v>
      </c>
      <c r="P49" s="1654">
        <v>86245.2</v>
      </c>
      <c r="Q49" s="1654">
        <v>88128.8</v>
      </c>
      <c r="R49" s="1654">
        <v>92563.3</v>
      </c>
      <c r="S49" s="1654">
        <v>95554.1</v>
      </c>
      <c r="T49" s="1654">
        <v>97475.3</v>
      </c>
      <c r="U49" s="1654">
        <v>97262.6</v>
      </c>
      <c r="V49" s="1654">
        <v>102603.9</v>
      </c>
      <c r="W49" s="1654">
        <v>103675.3</v>
      </c>
      <c r="X49" s="1654">
        <v>103861.3</v>
      </c>
      <c r="Y49" s="1654">
        <v>104499.9</v>
      </c>
      <c r="Z49" s="1654">
        <v>105134.7</v>
      </c>
      <c r="AA49" s="1654">
        <v>107733.4</v>
      </c>
      <c r="AB49" s="1654">
        <v>110695.2</v>
      </c>
      <c r="AC49" s="1654">
        <v>113821.7</v>
      </c>
      <c r="AD49" s="1654">
        <v>113630.39999999999</v>
      </c>
      <c r="AE49" s="1656">
        <v>110677.5</v>
      </c>
    </row>
    <row r="50" spans="1:31">
      <c r="A50" s="1647" t="s">
        <v>1667</v>
      </c>
      <c r="B50" s="1654">
        <v>8627.1</v>
      </c>
      <c r="C50" s="1654">
        <v>9203.9</v>
      </c>
      <c r="D50" s="1654">
        <v>10383.799999999999</v>
      </c>
      <c r="E50" s="1654">
        <v>11347.9</v>
      </c>
      <c r="F50" s="1654">
        <v>12373.4</v>
      </c>
      <c r="G50" s="1654">
        <v>13324.7</v>
      </c>
      <c r="H50" s="1654">
        <v>13656.5</v>
      </c>
      <c r="I50" s="1654">
        <v>13702.5</v>
      </c>
      <c r="J50" s="1654">
        <v>13665.1</v>
      </c>
      <c r="K50" s="1667">
        <v>13675.9</v>
      </c>
      <c r="L50" s="1654">
        <v>13576.8</v>
      </c>
      <c r="M50" s="1654">
        <v>14473.5</v>
      </c>
      <c r="N50" s="1654">
        <v>15546.4</v>
      </c>
      <c r="O50" s="1654">
        <v>16463.8</v>
      </c>
      <c r="P50" s="1654">
        <v>17602.099999999999</v>
      </c>
      <c r="Q50" s="1654">
        <v>18703.5</v>
      </c>
      <c r="R50" s="1654">
        <v>19917</v>
      </c>
      <c r="S50" s="1654">
        <v>20692.3</v>
      </c>
      <c r="T50" s="1654">
        <v>21062.799999999999</v>
      </c>
      <c r="U50" s="1654">
        <v>21554.6</v>
      </c>
      <c r="V50" s="1654">
        <v>23593.599999999999</v>
      </c>
      <c r="W50" s="1654">
        <v>24738.799999999999</v>
      </c>
      <c r="X50" s="1654">
        <v>24921.4</v>
      </c>
      <c r="Y50" s="1654">
        <v>25885.7</v>
      </c>
      <c r="Z50" s="1654">
        <v>26651.599999999999</v>
      </c>
      <c r="AA50" s="1654">
        <v>27460.3</v>
      </c>
      <c r="AB50" s="1654">
        <v>27661.9</v>
      </c>
      <c r="AC50" s="1654">
        <v>28713.1</v>
      </c>
      <c r="AD50" s="1654">
        <v>28826.799999999999</v>
      </c>
      <c r="AE50" s="1656">
        <v>30391.9</v>
      </c>
    </row>
    <row r="51" spans="1:31">
      <c r="A51" s="1647" t="s">
        <v>1668</v>
      </c>
      <c r="B51" s="1654">
        <v>11514.3</v>
      </c>
      <c r="C51" s="1654">
        <v>12439.9</v>
      </c>
      <c r="D51" s="1654">
        <v>13608.4</v>
      </c>
      <c r="E51" s="1654">
        <v>14466.6</v>
      </c>
      <c r="F51" s="1654">
        <v>15748.4</v>
      </c>
      <c r="G51" s="1654">
        <v>17028.2</v>
      </c>
      <c r="H51" s="1654">
        <v>17395.7</v>
      </c>
      <c r="I51" s="1654">
        <v>17817.2</v>
      </c>
      <c r="J51" s="1654">
        <v>19962.400000000001</v>
      </c>
      <c r="K51" s="1667">
        <v>22921.7</v>
      </c>
      <c r="L51" s="1654">
        <v>24572.7</v>
      </c>
      <c r="M51" s="1654">
        <v>28096.799999999999</v>
      </c>
      <c r="N51" s="1654">
        <v>31004.1</v>
      </c>
      <c r="O51" s="1654">
        <v>31854.799999999999</v>
      </c>
      <c r="P51" s="1654">
        <v>31968.2</v>
      </c>
      <c r="Q51" s="1654">
        <v>33270.199999999997</v>
      </c>
      <c r="R51" s="1654">
        <v>35811.4</v>
      </c>
      <c r="S51" s="1654">
        <v>37249.9</v>
      </c>
      <c r="T51" s="1654">
        <v>39121.9</v>
      </c>
      <c r="U51" s="1654">
        <v>38914</v>
      </c>
      <c r="V51" s="1654">
        <v>42049.5</v>
      </c>
      <c r="W51" s="1654">
        <v>42622.1</v>
      </c>
      <c r="X51" s="1654">
        <v>42070.5</v>
      </c>
      <c r="Y51" s="1654">
        <v>41756.1</v>
      </c>
      <c r="Z51" s="1654">
        <v>41880.6</v>
      </c>
      <c r="AA51" s="1654">
        <v>43819.3</v>
      </c>
      <c r="AB51" s="1654">
        <v>45818.7</v>
      </c>
      <c r="AC51" s="1654">
        <v>47583.6</v>
      </c>
      <c r="AD51" s="1654">
        <v>47949.3</v>
      </c>
      <c r="AE51" s="1656">
        <v>44750.400000000001</v>
      </c>
    </row>
    <row r="52" spans="1:31">
      <c r="A52" s="1647" t="s">
        <v>1669</v>
      </c>
      <c r="B52" s="1654">
        <v>14460.1</v>
      </c>
      <c r="C52" s="1654">
        <v>16510.3</v>
      </c>
      <c r="D52" s="1654">
        <v>17376.400000000001</v>
      </c>
      <c r="E52" s="1654">
        <v>18648.5</v>
      </c>
      <c r="F52" s="1654">
        <v>19820.400000000001</v>
      </c>
      <c r="G52" s="1654">
        <v>23375.9</v>
      </c>
      <c r="H52" s="1654">
        <v>25239.8</v>
      </c>
      <c r="I52" s="1654">
        <v>26609.200000000001</v>
      </c>
      <c r="J52" s="1654">
        <v>28214.799999999999</v>
      </c>
      <c r="K52" s="1667">
        <v>30602.799999999999</v>
      </c>
      <c r="L52" s="1654">
        <v>32805.599999999999</v>
      </c>
      <c r="M52" s="1654">
        <v>34175.800000000003</v>
      </c>
      <c r="N52" s="1654">
        <v>35561.5</v>
      </c>
      <c r="O52" s="1654">
        <v>37192.1</v>
      </c>
      <c r="P52" s="1654">
        <v>36674.9</v>
      </c>
      <c r="Q52" s="1654">
        <v>36155.1</v>
      </c>
      <c r="R52" s="1654">
        <v>36834.9</v>
      </c>
      <c r="S52" s="1654">
        <v>37611.9</v>
      </c>
      <c r="T52" s="1654">
        <v>37290.6</v>
      </c>
      <c r="U52" s="1654">
        <v>36794</v>
      </c>
      <c r="V52" s="1654">
        <v>36960.9</v>
      </c>
      <c r="W52" s="1654">
        <v>36314.300000000003</v>
      </c>
      <c r="X52" s="1654">
        <v>36869.5</v>
      </c>
      <c r="Y52" s="1654">
        <v>36858.1</v>
      </c>
      <c r="Z52" s="1654">
        <v>36602.5</v>
      </c>
      <c r="AA52" s="1654">
        <v>36453.699999999997</v>
      </c>
      <c r="AB52" s="1654">
        <v>37214.6</v>
      </c>
      <c r="AC52" s="1654">
        <v>37525</v>
      </c>
      <c r="AD52" s="1654">
        <v>36854.300000000003</v>
      </c>
      <c r="AE52" s="1656">
        <v>35535.1</v>
      </c>
    </row>
    <row r="53" spans="1:31">
      <c r="A53" s="1647" t="s">
        <v>1670</v>
      </c>
      <c r="B53" s="1654">
        <v>20935.2</v>
      </c>
      <c r="C53" s="1654">
        <v>22474.2</v>
      </c>
      <c r="D53" s="1654">
        <v>23537.200000000001</v>
      </c>
      <c r="E53" s="1654">
        <v>24413.599999999999</v>
      </c>
      <c r="F53" s="1654">
        <v>25658.9</v>
      </c>
      <c r="G53" s="1654">
        <v>26872</v>
      </c>
      <c r="H53" s="1654">
        <v>28123.200000000001</v>
      </c>
      <c r="I53" s="1654">
        <v>28932.5</v>
      </c>
      <c r="J53" s="1654">
        <v>30129.7</v>
      </c>
      <c r="K53" s="1667">
        <v>32092</v>
      </c>
      <c r="L53" s="1654">
        <v>34323.9</v>
      </c>
      <c r="M53" s="1654">
        <v>36344.199999999997</v>
      </c>
      <c r="N53" s="1654">
        <v>37933.199999999997</v>
      </c>
      <c r="O53" s="1654">
        <v>39133.199999999997</v>
      </c>
      <c r="P53" s="1654">
        <v>40451.800000000003</v>
      </c>
      <c r="Q53" s="1654">
        <v>41881.4</v>
      </c>
      <c r="R53" s="1654">
        <v>43134.2</v>
      </c>
      <c r="S53" s="1654">
        <v>44366.400000000001</v>
      </c>
      <c r="T53" s="1654">
        <v>45245.8</v>
      </c>
      <c r="U53" s="1654">
        <v>45644.3</v>
      </c>
      <c r="V53" s="1654">
        <v>45973.8</v>
      </c>
      <c r="W53" s="1654">
        <v>46528.6</v>
      </c>
      <c r="X53" s="1654">
        <v>47140.5</v>
      </c>
      <c r="Y53" s="1654">
        <v>46813.7</v>
      </c>
      <c r="Z53" s="1654">
        <v>46981.599999999999</v>
      </c>
      <c r="AA53" s="1654">
        <v>47049.599999999999</v>
      </c>
      <c r="AB53" s="1654">
        <v>47305.599999999999</v>
      </c>
      <c r="AC53" s="1654">
        <v>47751.8</v>
      </c>
      <c r="AD53" s="1654">
        <v>48048</v>
      </c>
      <c r="AE53" s="1656">
        <v>47032.9</v>
      </c>
    </row>
    <row r="54" spans="1:31">
      <c r="A54" s="1647" t="s">
        <v>1671</v>
      </c>
      <c r="B54" s="1654">
        <v>1557.1</v>
      </c>
      <c r="C54" s="1654">
        <v>1699</v>
      </c>
      <c r="D54" s="1654">
        <v>1840.3</v>
      </c>
      <c r="E54" s="1654">
        <v>1962.6</v>
      </c>
      <c r="F54" s="1654">
        <v>2091.6999999999998</v>
      </c>
      <c r="G54" s="1654">
        <v>2215.6</v>
      </c>
      <c r="H54" s="1654">
        <v>2331.8000000000002</v>
      </c>
      <c r="I54" s="1654">
        <v>2438.4</v>
      </c>
      <c r="J54" s="1654">
        <v>2573.6</v>
      </c>
      <c r="K54" s="1667">
        <v>2810.3</v>
      </c>
      <c r="L54" s="1654">
        <v>3029.9</v>
      </c>
      <c r="M54" s="1654">
        <v>3247</v>
      </c>
      <c r="N54" s="1654">
        <v>3417.2</v>
      </c>
      <c r="O54" s="1654">
        <v>3555.9</v>
      </c>
      <c r="P54" s="1654">
        <v>3801.8</v>
      </c>
      <c r="Q54" s="1654">
        <v>3985.5</v>
      </c>
      <c r="R54" s="1654">
        <v>4140.6000000000004</v>
      </c>
      <c r="S54" s="1654">
        <v>4336.1000000000004</v>
      </c>
      <c r="T54" s="1654">
        <v>4466.5</v>
      </c>
      <c r="U54" s="1654">
        <v>4575.8</v>
      </c>
      <c r="V54" s="1654">
        <v>4718.1000000000004</v>
      </c>
      <c r="W54" s="1654">
        <v>4851.6000000000004</v>
      </c>
      <c r="X54" s="1654">
        <v>4951.7</v>
      </c>
      <c r="Y54" s="1654">
        <v>5006.2</v>
      </c>
      <c r="Z54" s="1654">
        <v>5106.8</v>
      </c>
      <c r="AA54" s="1654">
        <v>5176.2</v>
      </c>
      <c r="AB54" s="1654">
        <v>5216.8</v>
      </c>
      <c r="AC54" s="1654">
        <v>5262.1</v>
      </c>
      <c r="AD54" s="1654">
        <v>5293.8</v>
      </c>
      <c r="AE54" s="1656">
        <v>5081.8</v>
      </c>
    </row>
    <row r="55" spans="1:31">
      <c r="A55" s="1647" t="s">
        <v>1672</v>
      </c>
      <c r="B55" s="1654">
        <v>7042.3</v>
      </c>
      <c r="C55" s="1654">
        <v>7510.3</v>
      </c>
      <c r="D55" s="1654">
        <v>7832.8</v>
      </c>
      <c r="E55" s="1654">
        <v>8105</v>
      </c>
      <c r="F55" s="1654">
        <v>8504.9</v>
      </c>
      <c r="G55" s="1654">
        <v>8900.2000000000007</v>
      </c>
      <c r="H55" s="1654">
        <v>9320</v>
      </c>
      <c r="I55" s="1654">
        <v>9561.5</v>
      </c>
      <c r="J55" s="1654">
        <v>9893.5</v>
      </c>
      <c r="K55" s="1667">
        <v>10473.200000000001</v>
      </c>
      <c r="L55" s="1654">
        <v>11116</v>
      </c>
      <c r="M55" s="1654">
        <v>11737.6</v>
      </c>
      <c r="N55" s="1654">
        <v>12188.7</v>
      </c>
      <c r="O55" s="1654">
        <v>12513.6</v>
      </c>
      <c r="P55" s="1654">
        <v>12796</v>
      </c>
      <c r="Q55" s="1654">
        <v>13157.9</v>
      </c>
      <c r="R55" s="1654">
        <v>13482.3</v>
      </c>
      <c r="S55" s="1654">
        <v>13763.8</v>
      </c>
      <c r="T55" s="1654">
        <v>13936</v>
      </c>
      <c r="U55" s="1654">
        <v>13884.9</v>
      </c>
      <c r="V55" s="1654">
        <v>13757.2</v>
      </c>
      <c r="W55" s="1654">
        <v>13821.8</v>
      </c>
      <c r="X55" s="1654">
        <v>13938.5</v>
      </c>
      <c r="Y55" s="1654">
        <v>13631.4</v>
      </c>
      <c r="Z55" s="1654">
        <v>13485.3</v>
      </c>
      <c r="AA55" s="1654">
        <v>13440.8</v>
      </c>
      <c r="AB55" s="1654">
        <v>13351.6</v>
      </c>
      <c r="AC55" s="1654">
        <v>13220.5</v>
      </c>
      <c r="AD55" s="1654">
        <v>13126.2</v>
      </c>
      <c r="AE55" s="1656">
        <v>12576.6</v>
      </c>
    </row>
    <row r="56" spans="1:31">
      <c r="A56" s="1647" t="s">
        <v>1673</v>
      </c>
      <c r="B56" s="1654">
        <v>12335.8</v>
      </c>
      <c r="C56" s="1654">
        <v>13265</v>
      </c>
      <c r="D56" s="1654">
        <v>13864.1</v>
      </c>
      <c r="E56" s="1654">
        <v>14346.1</v>
      </c>
      <c r="F56" s="1654">
        <v>15062.2</v>
      </c>
      <c r="G56" s="1654">
        <v>15756.2</v>
      </c>
      <c r="H56" s="1654">
        <v>16471.400000000001</v>
      </c>
      <c r="I56" s="1654">
        <v>16932.599999999999</v>
      </c>
      <c r="J56" s="1654">
        <v>17662.7</v>
      </c>
      <c r="K56" s="1667">
        <v>18808.400000000001</v>
      </c>
      <c r="L56" s="1654">
        <v>20178</v>
      </c>
      <c r="M56" s="1654">
        <v>21359.599999999999</v>
      </c>
      <c r="N56" s="1654">
        <v>22327.3</v>
      </c>
      <c r="O56" s="1654">
        <v>23063.7</v>
      </c>
      <c r="P56" s="1654">
        <v>23853.9</v>
      </c>
      <c r="Q56" s="1654">
        <v>24738</v>
      </c>
      <c r="R56" s="1654">
        <v>25511.3</v>
      </c>
      <c r="S56" s="1654">
        <v>26266.5</v>
      </c>
      <c r="T56" s="1654">
        <v>26843.200000000001</v>
      </c>
      <c r="U56" s="1654">
        <v>27183.599999999999</v>
      </c>
      <c r="V56" s="1654">
        <v>27498.6</v>
      </c>
      <c r="W56" s="1654">
        <v>27855.200000000001</v>
      </c>
      <c r="X56" s="1654">
        <v>28250.3</v>
      </c>
      <c r="Y56" s="1654">
        <v>28176.1</v>
      </c>
      <c r="Z56" s="1654">
        <v>28389.4</v>
      </c>
      <c r="AA56" s="1654">
        <v>28432.6</v>
      </c>
      <c r="AB56" s="1654">
        <v>28737.200000000001</v>
      </c>
      <c r="AC56" s="1654">
        <v>29269.3</v>
      </c>
      <c r="AD56" s="1654">
        <v>29628</v>
      </c>
      <c r="AE56" s="1656">
        <v>29374.6</v>
      </c>
    </row>
    <row r="57" spans="1:31">
      <c r="A57" s="1647" t="s">
        <v>1674</v>
      </c>
      <c r="B57" s="1654">
        <v>3305.1</v>
      </c>
      <c r="C57" s="1654">
        <v>3561.8</v>
      </c>
      <c r="D57" s="1654">
        <v>3848.3</v>
      </c>
      <c r="E57" s="1654">
        <v>4161.1000000000004</v>
      </c>
      <c r="F57" s="1654">
        <v>4470.3999999999996</v>
      </c>
      <c r="G57" s="1654">
        <v>4773</v>
      </c>
      <c r="H57" s="1654">
        <v>5169</v>
      </c>
      <c r="I57" s="1654">
        <v>5484.2</v>
      </c>
      <c r="J57" s="1654">
        <v>5806</v>
      </c>
      <c r="K57" s="1667">
        <v>6222.4</v>
      </c>
      <c r="L57" s="1654">
        <v>6646.6</v>
      </c>
      <c r="M57" s="1654">
        <v>7125.1</v>
      </c>
      <c r="N57" s="1654">
        <v>7718.6</v>
      </c>
      <c r="O57" s="1654">
        <v>8099.2</v>
      </c>
      <c r="P57" s="1654">
        <v>8511.9</v>
      </c>
      <c r="Q57" s="1654">
        <v>8888.2999999999993</v>
      </c>
      <c r="R57" s="1654">
        <v>8981.7000000000007</v>
      </c>
      <c r="S57" s="1654">
        <v>9135.7999999999993</v>
      </c>
      <c r="T57" s="1654">
        <v>9658.6</v>
      </c>
      <c r="U57" s="1654">
        <v>9549.7000000000007</v>
      </c>
      <c r="V57" s="1654">
        <v>8941.2999999999993</v>
      </c>
      <c r="W57" s="1654">
        <v>9045</v>
      </c>
      <c r="X57" s="1654">
        <v>9454.4</v>
      </c>
      <c r="Y57" s="1654">
        <v>9482</v>
      </c>
      <c r="Z57" s="1654">
        <v>9740.7999999999993</v>
      </c>
      <c r="AA57" s="1654">
        <v>10089.299999999999</v>
      </c>
      <c r="AB57" s="1654">
        <v>10709.8</v>
      </c>
      <c r="AC57" s="1654">
        <v>10697</v>
      </c>
      <c r="AD57" s="1654">
        <v>10834.3</v>
      </c>
      <c r="AE57" s="1656">
        <v>10727.4</v>
      </c>
    </row>
    <row r="58" spans="1:31">
      <c r="A58" s="1647" t="s">
        <v>1675</v>
      </c>
      <c r="B58" s="1654">
        <v>1687.9</v>
      </c>
      <c r="C58" s="1654">
        <v>1823.4</v>
      </c>
      <c r="D58" s="1654">
        <v>1940.2</v>
      </c>
      <c r="E58" s="1654">
        <v>2060</v>
      </c>
      <c r="F58" s="1654">
        <v>2159.3000000000002</v>
      </c>
      <c r="G58" s="1654">
        <v>2260.6999999999998</v>
      </c>
      <c r="H58" s="1654">
        <v>2433.3000000000002</v>
      </c>
      <c r="I58" s="1654">
        <v>2615.3000000000002</v>
      </c>
      <c r="J58" s="1654">
        <v>2803</v>
      </c>
      <c r="K58" s="1667">
        <v>3052.1</v>
      </c>
      <c r="L58" s="1654">
        <v>3340.7</v>
      </c>
      <c r="M58" s="1654">
        <v>3589.4</v>
      </c>
      <c r="N58" s="1654">
        <v>3855.3</v>
      </c>
      <c r="O58" s="1654">
        <v>3946</v>
      </c>
      <c r="P58" s="1654">
        <v>4152.8999999999996</v>
      </c>
      <c r="Q58" s="1654">
        <v>4389.7</v>
      </c>
      <c r="R58" s="1654">
        <v>4471.8999999999996</v>
      </c>
      <c r="S58" s="1654">
        <v>4531.6000000000004</v>
      </c>
      <c r="T58" s="1654">
        <v>4509.8</v>
      </c>
      <c r="U58" s="1654">
        <v>4482.8</v>
      </c>
      <c r="V58" s="1654">
        <v>4459.7</v>
      </c>
      <c r="W58" s="1654">
        <v>4510.8999999999996</v>
      </c>
      <c r="X58" s="1654">
        <v>4558.2</v>
      </c>
      <c r="Y58" s="1654">
        <v>4555.3</v>
      </c>
      <c r="Z58" s="1654">
        <v>4610.8999999999996</v>
      </c>
      <c r="AA58" s="1654">
        <v>4660.2</v>
      </c>
      <c r="AB58" s="1654">
        <v>4691.8999999999996</v>
      </c>
      <c r="AC58" s="1654">
        <v>4704.3</v>
      </c>
      <c r="AD58" s="1654">
        <v>4721.6000000000004</v>
      </c>
      <c r="AE58" s="1656">
        <v>4632.3</v>
      </c>
    </row>
    <row r="59" spans="1:31">
      <c r="A59" s="1647" t="s">
        <v>1676</v>
      </c>
      <c r="B59" s="1654">
        <v>1617.2</v>
      </c>
      <c r="C59" s="1654">
        <v>1738.4</v>
      </c>
      <c r="D59" s="1654">
        <v>1908.1</v>
      </c>
      <c r="E59" s="1654">
        <v>2101.1</v>
      </c>
      <c r="F59" s="1654">
        <v>2311.1</v>
      </c>
      <c r="G59" s="1654">
        <v>2512.3000000000002</v>
      </c>
      <c r="H59" s="1654">
        <v>2735.7</v>
      </c>
      <c r="I59" s="1654">
        <v>2868.9</v>
      </c>
      <c r="J59" s="1654">
        <v>3003</v>
      </c>
      <c r="K59" s="1667">
        <v>3170.3</v>
      </c>
      <c r="L59" s="1654">
        <v>3305.9</v>
      </c>
      <c r="M59" s="1654">
        <v>3535.7</v>
      </c>
      <c r="N59" s="1654">
        <v>3863.3</v>
      </c>
      <c r="O59" s="1654">
        <v>4153.2</v>
      </c>
      <c r="P59" s="1654">
        <v>4359</v>
      </c>
      <c r="Q59" s="1654">
        <v>4498.6000000000004</v>
      </c>
      <c r="R59" s="1654">
        <v>4509.8</v>
      </c>
      <c r="S59" s="1654">
        <v>4604.2</v>
      </c>
      <c r="T59" s="1654">
        <v>5148.8</v>
      </c>
      <c r="U59" s="1654">
        <v>5066.8999999999996</v>
      </c>
      <c r="V59" s="1654">
        <v>4481.6000000000004</v>
      </c>
      <c r="W59" s="1654">
        <v>4534.1000000000004</v>
      </c>
      <c r="X59" s="1654">
        <v>4896.1000000000004</v>
      </c>
      <c r="Y59" s="1654">
        <v>4926.7</v>
      </c>
      <c r="Z59" s="1654">
        <v>5129.8</v>
      </c>
      <c r="AA59" s="1654">
        <v>5429.2</v>
      </c>
      <c r="AB59" s="1654">
        <v>6017.9</v>
      </c>
      <c r="AC59" s="1654">
        <v>5992.7</v>
      </c>
      <c r="AD59" s="1654">
        <v>6112.7</v>
      </c>
      <c r="AE59" s="1656">
        <v>6095.1</v>
      </c>
    </row>
    <row r="60" spans="1:31">
      <c r="A60" s="1657"/>
      <c r="B60" s="1654"/>
      <c r="C60" s="1654"/>
      <c r="D60" s="1654"/>
      <c r="E60" s="1654"/>
      <c r="F60" s="1654"/>
      <c r="G60" s="1654"/>
      <c r="H60" s="1654"/>
      <c r="I60" s="1654"/>
      <c r="J60" s="1654"/>
      <c r="K60" s="1667"/>
      <c r="L60" s="1654"/>
      <c r="M60" s="1654"/>
      <c r="N60" s="1654"/>
      <c r="O60" s="1654"/>
      <c r="P60" s="1654"/>
      <c r="Q60" s="1654"/>
      <c r="R60" s="1654"/>
      <c r="S60" s="1654"/>
      <c r="T60" s="1654"/>
      <c r="U60" s="1654"/>
      <c r="V60" s="1654"/>
      <c r="W60" s="1654"/>
      <c r="X60" s="1654"/>
      <c r="Y60" s="1654"/>
      <c r="Z60" s="1654"/>
      <c r="AA60" s="1654"/>
      <c r="AB60" s="1654"/>
      <c r="AC60" s="1654"/>
      <c r="AD60" s="1654"/>
      <c r="AE60" s="1656"/>
    </row>
    <row r="61" spans="1:31">
      <c r="A61" s="1647" t="s">
        <v>1581</v>
      </c>
      <c r="B61" s="1654">
        <v>253003</v>
      </c>
      <c r="C61" s="1654">
        <v>270420.7</v>
      </c>
      <c r="D61" s="1654">
        <v>284498.5</v>
      </c>
      <c r="E61" s="1654">
        <v>296335.7</v>
      </c>
      <c r="F61" s="1654">
        <v>314690.7</v>
      </c>
      <c r="G61" s="1654">
        <v>335833.9</v>
      </c>
      <c r="H61" s="1654">
        <v>350793.9</v>
      </c>
      <c r="I61" s="1654">
        <v>368591.4</v>
      </c>
      <c r="J61" s="1654">
        <v>395087.3</v>
      </c>
      <c r="K61" s="1667">
        <v>423878</v>
      </c>
      <c r="L61" s="1654">
        <v>457242.1</v>
      </c>
      <c r="M61" s="1654">
        <v>486848.6</v>
      </c>
      <c r="N61" s="1654">
        <v>499824.3</v>
      </c>
      <c r="O61" s="1654">
        <v>503052.2</v>
      </c>
      <c r="P61" s="1654">
        <v>507172.6</v>
      </c>
      <c r="Q61" s="1654">
        <v>514726</v>
      </c>
      <c r="R61" s="1654">
        <v>524372.19999999995</v>
      </c>
      <c r="S61" s="1654">
        <v>535412.9</v>
      </c>
      <c r="T61" s="1654">
        <v>525644.5</v>
      </c>
      <c r="U61" s="1654">
        <v>519599.3</v>
      </c>
      <c r="V61" s="1654">
        <v>522977.5</v>
      </c>
      <c r="W61" s="1654">
        <v>516909.7</v>
      </c>
      <c r="X61" s="1654">
        <v>513049.7</v>
      </c>
      <c r="Y61" s="1654">
        <v>511935.3</v>
      </c>
      <c r="Z61" s="1654">
        <v>516981.3</v>
      </c>
      <c r="AA61" s="1654">
        <v>522494.5</v>
      </c>
      <c r="AB61" s="1654">
        <v>525191.1</v>
      </c>
      <c r="AC61" s="1654">
        <v>530402</v>
      </c>
      <c r="AD61" s="1654">
        <v>517094.7</v>
      </c>
      <c r="AE61" s="1656">
        <v>480925.2</v>
      </c>
    </row>
    <row r="62" spans="1:31">
      <c r="A62" s="1657"/>
      <c r="B62" s="1654"/>
      <c r="C62" s="1654"/>
      <c r="D62" s="1654"/>
      <c r="E62" s="1654"/>
      <c r="F62" s="1654"/>
      <c r="G62" s="1654"/>
      <c r="H62" s="1654"/>
      <c r="I62" s="1654"/>
      <c r="J62" s="1654"/>
      <c r="K62" s="1667"/>
      <c r="L62" s="1654"/>
      <c r="M62" s="1654"/>
      <c r="N62" s="1654"/>
      <c r="O62" s="1654"/>
      <c r="P62" s="1654"/>
      <c r="Q62" s="1654"/>
      <c r="R62" s="1654"/>
      <c r="S62" s="1654"/>
      <c r="T62" s="1654"/>
      <c r="U62" s="1654"/>
      <c r="V62" s="1654"/>
      <c r="W62" s="1654"/>
      <c r="X62" s="1654"/>
      <c r="Y62" s="1654"/>
      <c r="Z62" s="1654"/>
      <c r="AA62" s="1654"/>
      <c r="AB62" s="1654"/>
      <c r="AC62" s="1654"/>
      <c r="AD62" s="1654"/>
      <c r="AE62" s="1656"/>
    </row>
    <row r="63" spans="1:31">
      <c r="A63" s="1647" t="s">
        <v>1582</v>
      </c>
      <c r="B63" s="1654">
        <v>1312.5</v>
      </c>
      <c r="C63" s="1654">
        <v>1267.0999999999999</v>
      </c>
      <c r="D63" s="1654">
        <v>1310.2</v>
      </c>
      <c r="E63" s="1654">
        <v>1187.0999999999999</v>
      </c>
      <c r="F63" s="1654">
        <v>1337.3</v>
      </c>
      <c r="G63" s="1654">
        <v>1353.2</v>
      </c>
      <c r="H63" s="1654">
        <v>1046</v>
      </c>
      <c r="I63" s="1654">
        <v>1166.0999999999999</v>
      </c>
      <c r="J63" s="1654">
        <v>1217</v>
      </c>
      <c r="K63" s="1667">
        <v>2272</v>
      </c>
      <c r="L63" s="1654">
        <v>2764.7</v>
      </c>
      <c r="M63" s="1654">
        <v>2909.9</v>
      </c>
      <c r="N63" s="1654">
        <v>2930.3</v>
      </c>
      <c r="O63" s="1654">
        <v>2583.3000000000002</v>
      </c>
      <c r="P63" s="1654">
        <v>2710.6</v>
      </c>
      <c r="Q63" s="1654">
        <v>2889.4</v>
      </c>
      <c r="R63" s="1654">
        <v>3036.7</v>
      </c>
      <c r="S63" s="1654">
        <v>3824.2</v>
      </c>
      <c r="T63" s="1654">
        <v>3710.9</v>
      </c>
      <c r="U63" s="1654">
        <v>3581.5</v>
      </c>
      <c r="V63" s="1654">
        <v>3869.4</v>
      </c>
      <c r="W63" s="1654">
        <v>3996.2</v>
      </c>
      <c r="X63" s="1654">
        <v>3874.9</v>
      </c>
      <c r="Y63" s="1654">
        <v>4050.5</v>
      </c>
      <c r="Z63" s="1654">
        <v>4279.1000000000004</v>
      </c>
      <c r="AA63" s="1654">
        <v>4769.1000000000004</v>
      </c>
      <c r="AB63" s="1654">
        <v>5407.7</v>
      </c>
      <c r="AC63" s="1654">
        <v>5711.7</v>
      </c>
      <c r="AD63" s="1654">
        <v>5945.2</v>
      </c>
      <c r="AE63" s="1656">
        <v>4368.1000000000004</v>
      </c>
    </row>
    <row r="64" spans="1:31">
      <c r="A64" s="1647" t="s">
        <v>1583</v>
      </c>
      <c r="B64" s="1654">
        <v>0</v>
      </c>
      <c r="C64" s="1654">
        <v>0</v>
      </c>
      <c r="D64" s="1654">
        <v>0</v>
      </c>
      <c r="E64" s="1654">
        <v>0</v>
      </c>
      <c r="F64" s="1654">
        <v>0</v>
      </c>
      <c r="G64" s="1654">
        <v>0</v>
      </c>
      <c r="H64" s="1654">
        <v>0</v>
      </c>
      <c r="I64" s="1654">
        <v>0</v>
      </c>
      <c r="J64" s="1654">
        <v>0</v>
      </c>
      <c r="K64" s="1667">
        <v>1551.5</v>
      </c>
      <c r="L64" s="1654">
        <v>2282.4</v>
      </c>
      <c r="M64" s="1654">
        <v>2382.6999999999998</v>
      </c>
      <c r="N64" s="1654">
        <v>2100.8000000000002</v>
      </c>
      <c r="O64" s="1654">
        <v>1897.9</v>
      </c>
      <c r="P64" s="1654">
        <v>1775.9</v>
      </c>
      <c r="Q64" s="1654">
        <v>1905.7</v>
      </c>
      <c r="R64" s="1654">
        <v>1969</v>
      </c>
      <c r="S64" s="1654">
        <v>3275.8</v>
      </c>
      <c r="T64" s="1654">
        <v>3248.6</v>
      </c>
      <c r="U64" s="1654">
        <v>2862.9</v>
      </c>
      <c r="V64" s="1654">
        <v>3184.7</v>
      </c>
      <c r="W64" s="1654">
        <v>3147.7</v>
      </c>
      <c r="X64" s="1654">
        <v>2803.6</v>
      </c>
      <c r="Y64" s="1654">
        <v>2895.6</v>
      </c>
      <c r="Z64" s="1654">
        <v>3160.4</v>
      </c>
      <c r="AA64" s="1654">
        <v>3089.7</v>
      </c>
      <c r="AB64" s="1654">
        <v>3241.5</v>
      </c>
      <c r="AC64" s="1654">
        <v>3680.1</v>
      </c>
      <c r="AD64" s="1654">
        <v>3587</v>
      </c>
      <c r="AE64" s="1656">
        <v>2603.1999999999998</v>
      </c>
    </row>
    <row r="65" spans="1:31">
      <c r="A65" s="1647" t="s">
        <v>1677</v>
      </c>
      <c r="B65" s="1654">
        <v>9576.7999999999993</v>
      </c>
      <c r="C65" s="1654">
        <v>9175.2999999999993</v>
      </c>
      <c r="D65" s="1654">
        <v>10502.3</v>
      </c>
      <c r="E65" s="1654">
        <v>11512.7</v>
      </c>
      <c r="F65" s="1654">
        <v>12135.3</v>
      </c>
      <c r="G65" s="1654">
        <v>13014.1</v>
      </c>
      <c r="H65" s="1654">
        <v>13183.5</v>
      </c>
      <c r="I65" s="1654">
        <v>15865</v>
      </c>
      <c r="J65" s="1654">
        <v>16747.7</v>
      </c>
      <c r="K65" s="1667">
        <v>17837.2</v>
      </c>
      <c r="L65" s="1654">
        <v>18259</v>
      </c>
      <c r="M65" s="1654">
        <v>18213.8</v>
      </c>
      <c r="N65" s="1654">
        <v>20522.599999999999</v>
      </c>
      <c r="O65" s="1654">
        <v>21051.599999999999</v>
      </c>
      <c r="P65" s="1654">
        <v>22218.1</v>
      </c>
      <c r="Q65" s="1654">
        <v>25041.7</v>
      </c>
      <c r="R65" s="1654">
        <v>23599.599999999999</v>
      </c>
      <c r="S65" s="1654">
        <v>24875</v>
      </c>
      <c r="T65" s="1654">
        <v>23946.6</v>
      </c>
      <c r="U65" s="1654">
        <v>23794.7</v>
      </c>
      <c r="V65" s="1654">
        <v>23294.1</v>
      </c>
      <c r="W65" s="1654">
        <v>25601.9</v>
      </c>
      <c r="X65" s="1654">
        <v>26637.5</v>
      </c>
      <c r="Y65" s="1654">
        <v>25903.5</v>
      </c>
      <c r="Z65" s="1654">
        <v>24598.1</v>
      </c>
      <c r="AA65" s="1654">
        <v>24341.599999999999</v>
      </c>
      <c r="AB65" s="1654">
        <v>24130.2</v>
      </c>
      <c r="AC65" s="1654">
        <v>23260</v>
      </c>
      <c r="AD65" s="1654">
        <v>22601.5</v>
      </c>
      <c r="AE65" s="1656">
        <v>20264.8</v>
      </c>
    </row>
    <row r="66" spans="1:31">
      <c r="A66" s="1657"/>
      <c r="B66" s="1654"/>
      <c r="C66" s="1654"/>
      <c r="D66" s="1654"/>
      <c r="E66" s="1654"/>
      <c r="F66" s="1654"/>
      <c r="G66" s="1654"/>
      <c r="H66" s="1654"/>
      <c r="I66" s="1654"/>
      <c r="J66" s="1654"/>
      <c r="K66" s="1667"/>
      <c r="L66" s="1654"/>
      <c r="M66" s="1654"/>
      <c r="N66" s="1654"/>
      <c r="O66" s="1654"/>
      <c r="P66" s="1654"/>
      <c r="Q66" s="1654"/>
      <c r="R66" s="1654"/>
      <c r="S66" s="1654"/>
      <c r="T66" s="1654"/>
      <c r="U66" s="1654"/>
      <c r="V66" s="1654"/>
      <c r="W66" s="1654"/>
      <c r="X66" s="1654"/>
      <c r="Y66" s="1654"/>
      <c r="Z66" s="1654"/>
      <c r="AA66" s="1654"/>
      <c r="AB66" s="1654"/>
      <c r="AC66" s="1654"/>
      <c r="AD66" s="1654"/>
      <c r="AE66" s="1656"/>
    </row>
    <row r="67" spans="1:31">
      <c r="A67" s="1647" t="s">
        <v>1584</v>
      </c>
      <c r="B67" s="1654">
        <v>244738.7</v>
      </c>
      <c r="C67" s="1654">
        <v>262512.59999999998</v>
      </c>
      <c r="D67" s="1654">
        <v>275306.40000000002</v>
      </c>
      <c r="E67" s="1654">
        <v>286010</v>
      </c>
      <c r="F67" s="1654">
        <v>303892.7</v>
      </c>
      <c r="G67" s="1654">
        <v>324173</v>
      </c>
      <c r="H67" s="1654">
        <v>338656.5</v>
      </c>
      <c r="I67" s="1654">
        <v>353892.5</v>
      </c>
      <c r="J67" s="1654">
        <v>379556.7</v>
      </c>
      <c r="K67" s="1667">
        <v>406761.2</v>
      </c>
      <c r="L67" s="1654">
        <v>439465.4</v>
      </c>
      <c r="M67" s="1654">
        <v>469162.1</v>
      </c>
      <c r="N67" s="1654">
        <v>480131.3</v>
      </c>
      <c r="O67" s="1654">
        <v>482686</v>
      </c>
      <c r="P67" s="1654">
        <v>485889.2</v>
      </c>
      <c r="Q67" s="1654">
        <v>490668</v>
      </c>
      <c r="R67" s="1654">
        <v>501840.3</v>
      </c>
      <c r="S67" s="1654">
        <v>511086.2</v>
      </c>
      <c r="T67" s="1654">
        <v>502160.1</v>
      </c>
      <c r="U67" s="1654">
        <v>496523.2</v>
      </c>
      <c r="V67" s="1654">
        <v>500368.1</v>
      </c>
      <c r="W67" s="1654">
        <v>492156.3</v>
      </c>
      <c r="X67" s="1654">
        <v>487483.6</v>
      </c>
      <c r="Y67" s="1654">
        <v>487186.7</v>
      </c>
      <c r="Z67" s="1654">
        <v>493501.9</v>
      </c>
      <c r="AA67" s="1654">
        <v>499832.3</v>
      </c>
      <c r="AB67" s="1654">
        <v>503227.1</v>
      </c>
      <c r="AC67" s="1654">
        <v>509173.7</v>
      </c>
      <c r="AD67" s="1654">
        <v>496851.3</v>
      </c>
      <c r="AE67" s="1656">
        <v>462425.2</v>
      </c>
    </row>
    <row r="68" spans="1:31">
      <c r="A68" s="1647" t="s">
        <v>1585</v>
      </c>
      <c r="B68" s="1654">
        <v>-1900.1</v>
      </c>
      <c r="C68" s="1654">
        <v>-1444.3</v>
      </c>
      <c r="D68" s="1654">
        <v>-1219.8</v>
      </c>
      <c r="E68" s="1654">
        <v>-951.7</v>
      </c>
      <c r="F68" s="1654">
        <v>-917.8</v>
      </c>
      <c r="G68" s="1654">
        <v>1228.9000000000001</v>
      </c>
      <c r="H68" s="1654">
        <v>1903</v>
      </c>
      <c r="I68" s="1654">
        <v>277.60000000000002</v>
      </c>
      <c r="J68" s="1654">
        <v>1186.2</v>
      </c>
      <c r="K68" s="1667">
        <v>3361</v>
      </c>
      <c r="L68" s="1654">
        <v>3315.6</v>
      </c>
      <c r="M68" s="1654">
        <v>259.7</v>
      </c>
      <c r="N68" s="1654">
        <v>651.5</v>
      </c>
      <c r="O68" s="1654">
        <v>1025.8</v>
      </c>
      <c r="P68" s="1654">
        <v>2561.1</v>
      </c>
      <c r="Q68" s="1654">
        <v>4497.5</v>
      </c>
      <c r="R68" s="1654">
        <v>3171.5</v>
      </c>
      <c r="S68" s="1654">
        <v>4557.8999999999996</v>
      </c>
      <c r="T68" s="1654">
        <v>2745.3</v>
      </c>
      <c r="U68" s="1654">
        <v>1105.4000000000001</v>
      </c>
      <c r="V68" s="1654">
        <v>2621.9</v>
      </c>
      <c r="W68" s="1654">
        <v>5563.4</v>
      </c>
      <c r="X68" s="1654">
        <v>3828.7</v>
      </c>
      <c r="Y68" s="1654">
        <v>3107.3</v>
      </c>
      <c r="Z68" s="1654">
        <v>4826.5</v>
      </c>
      <c r="AA68" s="1654">
        <v>1902.1</v>
      </c>
      <c r="AB68" s="1654">
        <v>4137.7</v>
      </c>
      <c r="AC68" s="1654">
        <v>6346.7</v>
      </c>
      <c r="AD68" s="1654">
        <v>7526.3</v>
      </c>
      <c r="AE68" s="1656">
        <v>8511.4</v>
      </c>
    </row>
    <row r="69" spans="1:31">
      <c r="A69" s="1657"/>
      <c r="B69" s="1654"/>
      <c r="C69" s="1654"/>
      <c r="D69" s="1654"/>
      <c r="E69" s="1654"/>
      <c r="F69" s="1654"/>
      <c r="G69" s="1654"/>
      <c r="H69" s="1654"/>
      <c r="I69" s="1654"/>
      <c r="J69" s="1654"/>
      <c r="K69" s="1667"/>
      <c r="L69" s="1654"/>
      <c r="M69" s="1654"/>
      <c r="N69" s="1654"/>
      <c r="O69" s="1654"/>
      <c r="P69" s="1654"/>
      <c r="Q69" s="1654"/>
      <c r="R69" s="1654"/>
      <c r="S69" s="1654"/>
      <c r="T69" s="1654"/>
      <c r="U69" s="1654"/>
      <c r="V69" s="1654"/>
      <c r="W69" s="1654"/>
      <c r="X69" s="1654"/>
      <c r="Y69" s="1654"/>
      <c r="Z69" s="1654"/>
      <c r="AA69" s="1654"/>
      <c r="AB69" s="1654"/>
      <c r="AC69" s="1654"/>
      <c r="AD69" s="1654"/>
      <c r="AE69" s="1656"/>
    </row>
    <row r="70" spans="1:31">
      <c r="A70" s="1658" t="s">
        <v>1678</v>
      </c>
      <c r="B70" s="1659">
        <v>242838.7</v>
      </c>
      <c r="C70" s="1660">
        <v>261068.2</v>
      </c>
      <c r="D70" s="1660">
        <v>274086.59999999998</v>
      </c>
      <c r="E70" s="1660">
        <v>285058.3</v>
      </c>
      <c r="F70" s="1660">
        <v>302974.90000000002</v>
      </c>
      <c r="G70" s="1660">
        <v>325401.90000000002</v>
      </c>
      <c r="H70" s="1660">
        <v>340559.5</v>
      </c>
      <c r="I70" s="1660">
        <v>354170.2</v>
      </c>
      <c r="J70" s="1660">
        <v>380742.9</v>
      </c>
      <c r="K70" s="1668">
        <v>410122.2</v>
      </c>
      <c r="L70" s="1660">
        <v>442781</v>
      </c>
      <c r="M70" s="1660">
        <v>469421.8</v>
      </c>
      <c r="N70" s="1660">
        <v>480782.8</v>
      </c>
      <c r="O70" s="1660">
        <v>483711.8</v>
      </c>
      <c r="P70" s="1660">
        <v>488450.3</v>
      </c>
      <c r="Q70" s="1660">
        <v>495165.5</v>
      </c>
      <c r="R70" s="1660">
        <v>505011.8</v>
      </c>
      <c r="S70" s="1660">
        <v>515644.1</v>
      </c>
      <c r="T70" s="1660">
        <v>504905.4</v>
      </c>
      <c r="U70" s="1660">
        <v>497628.6</v>
      </c>
      <c r="V70" s="1660">
        <v>502989.9</v>
      </c>
      <c r="W70" s="1660">
        <v>497719.7</v>
      </c>
      <c r="X70" s="1660">
        <v>491312.2</v>
      </c>
      <c r="Y70" s="1660">
        <v>490294</v>
      </c>
      <c r="Z70" s="1660">
        <v>498328.4</v>
      </c>
      <c r="AA70" s="1660">
        <v>501734.40000000002</v>
      </c>
      <c r="AB70" s="1660">
        <v>507364.8</v>
      </c>
      <c r="AC70" s="1660">
        <v>515520.4</v>
      </c>
      <c r="AD70" s="1660">
        <v>504377.59999999998</v>
      </c>
      <c r="AE70" s="1661">
        <v>470936.7</v>
      </c>
    </row>
    <row r="71" spans="1:31" s="742" customFormat="1">
      <c r="A71" s="741"/>
      <c r="B71" s="1662"/>
      <c r="C71" s="1662"/>
      <c r="D71" s="1662"/>
      <c r="E71" s="741"/>
      <c r="F71" s="741"/>
      <c r="G71" s="741"/>
      <c r="H71" s="741"/>
    </row>
    <row r="73" spans="1:31">
      <c r="A73" s="1640" t="s">
        <v>1553</v>
      </c>
    </row>
    <row r="74" spans="1:31">
      <c r="A74" s="1663" t="s">
        <v>1679</v>
      </c>
    </row>
    <row r="76" spans="1:31">
      <c r="A76" s="1641" t="s">
        <v>1554</v>
      </c>
      <c r="B76" s="1642" t="s">
        <v>1555</v>
      </c>
      <c r="C76" s="1643"/>
      <c r="D76" s="1643"/>
      <c r="E76" s="1643"/>
      <c r="F76" s="1643"/>
      <c r="G76" s="1643"/>
      <c r="H76" s="1643"/>
      <c r="K76" s="742"/>
      <c r="L76" s="742"/>
      <c r="M76" s="742"/>
      <c r="N76" s="742"/>
      <c r="O76" s="742"/>
      <c r="P76" s="742"/>
      <c r="Q76" s="742"/>
      <c r="R76" s="742"/>
      <c r="S76" s="742"/>
      <c r="T76" s="742"/>
      <c r="U76" s="742"/>
      <c r="V76" s="742"/>
      <c r="W76" s="742"/>
      <c r="X76" s="742"/>
      <c r="Y76" s="742"/>
    </row>
    <row r="77" spans="1:31">
      <c r="A77" s="1669"/>
      <c r="B77" s="1645" t="s">
        <v>1556</v>
      </c>
      <c r="C77" s="1645" t="s">
        <v>1557</v>
      </c>
      <c r="D77" s="1645" t="s">
        <v>1558</v>
      </c>
      <c r="E77" s="1645" t="s">
        <v>1559</v>
      </c>
      <c r="F77" s="1645" t="s">
        <v>1560</v>
      </c>
      <c r="G77" s="1645" t="s">
        <v>1561</v>
      </c>
      <c r="H77" s="1645" t="s">
        <v>1562</v>
      </c>
      <c r="I77" s="1645" t="s">
        <v>1563</v>
      </c>
      <c r="J77" s="1645" t="s">
        <v>1564</v>
      </c>
      <c r="K77" s="1645" t="s">
        <v>1565</v>
      </c>
      <c r="L77" s="1645" t="s">
        <v>1566</v>
      </c>
      <c r="M77" s="1645" t="s">
        <v>1567</v>
      </c>
      <c r="N77" s="1645" t="s">
        <v>1568</v>
      </c>
      <c r="O77" s="1645" t="s">
        <v>1569</v>
      </c>
      <c r="P77" s="1645" t="s">
        <v>1570</v>
      </c>
      <c r="Q77" s="1645" t="s">
        <v>1571</v>
      </c>
      <c r="R77" s="1645" t="s">
        <v>1572</v>
      </c>
      <c r="S77" s="1645" t="s">
        <v>1573</v>
      </c>
      <c r="T77" s="1645" t="s">
        <v>1574</v>
      </c>
      <c r="U77" s="1645" t="s">
        <v>1575</v>
      </c>
      <c r="V77" s="1645" t="s">
        <v>1576</v>
      </c>
      <c r="W77" s="1645" t="s">
        <v>1577</v>
      </c>
      <c r="X77" s="1645" t="s">
        <v>1578</v>
      </c>
      <c r="Y77" s="1646" t="s">
        <v>1579</v>
      </c>
      <c r="Z77" s="1646" t="s">
        <v>2038</v>
      </c>
    </row>
    <row r="78" spans="1:31">
      <c r="A78" s="1670" t="s">
        <v>1580</v>
      </c>
      <c r="B78" s="1648"/>
      <c r="C78" s="1648"/>
      <c r="D78" s="1648"/>
      <c r="E78" s="1648"/>
      <c r="F78" s="1648"/>
      <c r="G78" s="1648"/>
      <c r="H78" s="1648"/>
      <c r="I78" s="1648"/>
      <c r="J78" s="1648"/>
      <c r="K78" s="1648"/>
      <c r="L78" s="1648"/>
      <c r="M78" s="1648"/>
      <c r="N78" s="1648"/>
      <c r="O78" s="1648"/>
      <c r="P78" s="1648"/>
      <c r="Q78" s="1648"/>
      <c r="R78" s="1648"/>
      <c r="S78" s="1648"/>
      <c r="T78" s="1648"/>
      <c r="U78" s="1648"/>
      <c r="V78" s="1648"/>
      <c r="W78" s="1648"/>
      <c r="X78" s="1648"/>
      <c r="Y78" s="1649"/>
      <c r="Z78" s="1649"/>
    </row>
    <row r="79" spans="1:31">
      <c r="A79" s="1671"/>
      <c r="B79" s="1648">
        <v>1994</v>
      </c>
      <c r="C79" s="1648">
        <v>1995</v>
      </c>
      <c r="D79" s="1648">
        <v>1996</v>
      </c>
      <c r="E79" s="1648">
        <v>1997</v>
      </c>
      <c r="F79" s="1648">
        <v>1998</v>
      </c>
      <c r="G79" s="1648">
        <v>1999</v>
      </c>
      <c r="H79" s="1648">
        <v>2000</v>
      </c>
      <c r="I79" s="1648">
        <v>2001</v>
      </c>
      <c r="J79" s="1648">
        <v>2002</v>
      </c>
      <c r="K79" s="1648">
        <v>2003</v>
      </c>
      <c r="L79" s="1648">
        <v>2004</v>
      </c>
      <c r="M79" s="1648">
        <v>2005</v>
      </c>
      <c r="N79" s="1648">
        <v>2006</v>
      </c>
      <c r="O79" s="1648">
        <v>2007</v>
      </c>
      <c r="P79" s="1648">
        <v>2008</v>
      </c>
      <c r="Q79" s="1648">
        <v>2009</v>
      </c>
      <c r="R79" s="1648">
        <v>2010</v>
      </c>
      <c r="S79" s="1648">
        <v>2011</v>
      </c>
      <c r="T79" s="1648">
        <v>2012</v>
      </c>
      <c r="U79" s="1648">
        <v>2013</v>
      </c>
      <c r="V79" s="1648">
        <v>2014</v>
      </c>
      <c r="W79" s="1648">
        <v>2015</v>
      </c>
      <c r="X79" s="1648">
        <v>2016</v>
      </c>
      <c r="Y79" s="1649">
        <v>2017</v>
      </c>
      <c r="Z79" s="1649">
        <v>2018</v>
      </c>
    </row>
    <row r="80" spans="1:31">
      <c r="A80" s="2169" t="s">
        <v>2039</v>
      </c>
      <c r="B80" s="2174">
        <v>9739.1</v>
      </c>
      <c r="C80" s="2175">
        <v>8662.2000000000007</v>
      </c>
      <c r="D80" s="2175">
        <v>8912.2000000000007</v>
      </c>
      <c r="E80" s="2175">
        <v>8318.2999999999993</v>
      </c>
      <c r="F80" s="2175">
        <v>8617.7000000000007</v>
      </c>
      <c r="G80" s="2175">
        <v>8317.2000000000007</v>
      </c>
      <c r="H80" s="2175">
        <v>8090.2</v>
      </c>
      <c r="I80" s="2175">
        <v>7231.1</v>
      </c>
      <c r="J80" s="2175">
        <v>7183.1</v>
      </c>
      <c r="K80" s="2175">
        <v>6776.5</v>
      </c>
      <c r="L80" s="2175">
        <v>6472.1</v>
      </c>
      <c r="M80" s="2175">
        <v>5898.4</v>
      </c>
      <c r="N80" s="2175">
        <v>5765.6</v>
      </c>
      <c r="O80" s="2175">
        <v>5640.7</v>
      </c>
      <c r="P80" s="2175">
        <v>5511.3</v>
      </c>
      <c r="Q80" s="2175">
        <v>5299.4</v>
      </c>
      <c r="R80" s="2175">
        <v>5515.2</v>
      </c>
      <c r="S80" s="2175">
        <v>5284.7</v>
      </c>
      <c r="T80" s="2175">
        <v>5651.4</v>
      </c>
      <c r="U80" s="2175">
        <v>5556</v>
      </c>
      <c r="V80" s="2175">
        <v>5427.9</v>
      </c>
      <c r="W80" s="2175">
        <v>5918.4</v>
      </c>
      <c r="X80" s="2175">
        <v>6498</v>
      </c>
      <c r="Y80" s="2175">
        <v>6616.5</v>
      </c>
      <c r="Z80" s="1644">
        <v>6780.9</v>
      </c>
    </row>
    <row r="81" spans="1:26">
      <c r="A81" s="2170" t="s">
        <v>2040</v>
      </c>
      <c r="B81" s="2176">
        <v>7967.2</v>
      </c>
      <c r="C81" s="2173">
        <v>7084.1</v>
      </c>
      <c r="D81" s="2173">
        <v>7257.1</v>
      </c>
      <c r="E81" s="2173">
        <v>6757.1</v>
      </c>
      <c r="F81" s="2173">
        <v>7248.2</v>
      </c>
      <c r="G81" s="2173">
        <v>6954.5</v>
      </c>
      <c r="H81" s="2173">
        <v>6836.7</v>
      </c>
      <c r="I81" s="2173">
        <v>6100</v>
      </c>
      <c r="J81" s="2173">
        <v>6069</v>
      </c>
      <c r="K81" s="2173">
        <v>5776.8</v>
      </c>
      <c r="L81" s="2173">
        <v>5459.8</v>
      </c>
      <c r="M81" s="2173">
        <v>4935.3999999999996</v>
      </c>
      <c r="N81" s="2173">
        <v>4808.6000000000004</v>
      </c>
      <c r="O81" s="2173">
        <v>4629.1000000000004</v>
      </c>
      <c r="P81" s="2173">
        <v>4552.7</v>
      </c>
      <c r="Q81" s="2173">
        <v>4391.2</v>
      </c>
      <c r="R81" s="2173">
        <v>4628.3999999999996</v>
      </c>
      <c r="S81" s="2173">
        <v>4399.5</v>
      </c>
      <c r="T81" s="2173">
        <v>4782.8999999999996</v>
      </c>
      <c r="U81" s="2173">
        <v>4708.6000000000004</v>
      </c>
      <c r="V81" s="2173">
        <v>4506.5</v>
      </c>
      <c r="W81" s="2173">
        <v>4908.8999999999996</v>
      </c>
      <c r="X81" s="2173">
        <v>5479.9</v>
      </c>
      <c r="Y81" s="2173">
        <v>5579.1</v>
      </c>
      <c r="Z81" s="2177">
        <v>5697.9</v>
      </c>
    </row>
    <row r="82" spans="1:26">
      <c r="A82" s="2170" t="s">
        <v>2041</v>
      </c>
      <c r="B82" s="2176">
        <v>307.10000000000002</v>
      </c>
      <c r="C82" s="2173">
        <v>270.5</v>
      </c>
      <c r="D82" s="2173">
        <v>244.6</v>
      </c>
      <c r="E82" s="2173">
        <v>225.3</v>
      </c>
      <c r="F82" s="2173">
        <v>185.6</v>
      </c>
      <c r="G82" s="2173">
        <v>180.4</v>
      </c>
      <c r="H82" s="2173">
        <v>172.3</v>
      </c>
      <c r="I82" s="2173">
        <v>148.69999999999999</v>
      </c>
      <c r="J82" s="2173">
        <v>136.1</v>
      </c>
      <c r="K82" s="2173">
        <v>141.9</v>
      </c>
      <c r="L82" s="2173">
        <v>139.4</v>
      </c>
      <c r="M82" s="2173">
        <v>134.30000000000001</v>
      </c>
      <c r="N82" s="2173">
        <v>160.80000000000001</v>
      </c>
      <c r="O82" s="2173">
        <v>181.2</v>
      </c>
      <c r="P82" s="2173">
        <v>193.9</v>
      </c>
      <c r="Q82" s="2173">
        <v>176.3</v>
      </c>
      <c r="R82" s="2173">
        <v>190.2</v>
      </c>
      <c r="S82" s="2173">
        <v>202.2</v>
      </c>
      <c r="T82" s="2173">
        <v>184.7</v>
      </c>
      <c r="U82" s="2173">
        <v>200.6</v>
      </c>
      <c r="V82" s="2173">
        <v>214.3</v>
      </c>
      <c r="W82" s="2173">
        <v>205.5</v>
      </c>
      <c r="X82" s="2173">
        <v>210.8</v>
      </c>
      <c r="Y82" s="2173">
        <v>214.5</v>
      </c>
      <c r="Z82" s="2177">
        <v>226.2</v>
      </c>
    </row>
    <row r="83" spans="1:26">
      <c r="A83" s="2170" t="s">
        <v>2042</v>
      </c>
      <c r="B83" s="2176">
        <v>1464.9</v>
      </c>
      <c r="C83" s="2173">
        <v>1307.5999999999999</v>
      </c>
      <c r="D83" s="2173">
        <v>1410.5</v>
      </c>
      <c r="E83" s="2173">
        <v>1336</v>
      </c>
      <c r="F83" s="2173">
        <v>1184</v>
      </c>
      <c r="G83" s="2173">
        <v>1182.2</v>
      </c>
      <c r="H83" s="2173">
        <v>1081.0999999999999</v>
      </c>
      <c r="I83" s="2173">
        <v>982.3</v>
      </c>
      <c r="J83" s="2173">
        <v>977.9</v>
      </c>
      <c r="K83" s="2173">
        <v>857.9</v>
      </c>
      <c r="L83" s="2173">
        <v>873</v>
      </c>
      <c r="M83" s="2173">
        <v>828.8</v>
      </c>
      <c r="N83" s="2173">
        <v>796.2</v>
      </c>
      <c r="O83" s="2173">
        <v>830.3</v>
      </c>
      <c r="P83" s="2173">
        <v>764.7</v>
      </c>
      <c r="Q83" s="2173">
        <v>731.9</v>
      </c>
      <c r="R83" s="2173">
        <v>696.5</v>
      </c>
      <c r="S83" s="2173">
        <v>683.1</v>
      </c>
      <c r="T83" s="2173">
        <v>683.8</v>
      </c>
      <c r="U83" s="2173">
        <v>646.9</v>
      </c>
      <c r="V83" s="2173">
        <v>707.2</v>
      </c>
      <c r="W83" s="2173">
        <v>804.1</v>
      </c>
      <c r="X83" s="2173">
        <v>807.3</v>
      </c>
      <c r="Y83" s="2173">
        <v>822.9</v>
      </c>
      <c r="Z83" s="2177">
        <v>856.7</v>
      </c>
    </row>
    <row r="84" spans="1:26">
      <c r="A84" s="2170" t="s">
        <v>2043</v>
      </c>
      <c r="B84" s="2176">
        <v>836.2</v>
      </c>
      <c r="C84" s="2173">
        <v>834.4</v>
      </c>
      <c r="D84" s="2173">
        <v>833.4</v>
      </c>
      <c r="E84" s="2173">
        <v>778.2</v>
      </c>
      <c r="F84" s="2173">
        <v>714.8</v>
      </c>
      <c r="G84" s="2173">
        <v>624.70000000000005</v>
      </c>
      <c r="H84" s="2173">
        <v>610.9</v>
      </c>
      <c r="I84" s="2173">
        <v>603.9</v>
      </c>
      <c r="J84" s="2173">
        <v>523.5</v>
      </c>
      <c r="K84" s="2173">
        <v>496.2</v>
      </c>
      <c r="L84" s="2173">
        <v>413.6</v>
      </c>
      <c r="M84" s="2173">
        <v>414.2</v>
      </c>
      <c r="N84" s="2173">
        <v>402.4</v>
      </c>
      <c r="O84" s="2173">
        <v>395.4</v>
      </c>
      <c r="P84" s="2173">
        <v>351.8</v>
      </c>
      <c r="Q84" s="2173">
        <v>287.39999999999998</v>
      </c>
      <c r="R84" s="2173">
        <v>303.7</v>
      </c>
      <c r="S84" s="2173">
        <v>313</v>
      </c>
      <c r="T84" s="2173">
        <v>281.10000000000002</v>
      </c>
      <c r="U84" s="2173">
        <v>310.5</v>
      </c>
      <c r="V84" s="2173">
        <v>327.2</v>
      </c>
      <c r="W84" s="2173">
        <v>315.39999999999998</v>
      </c>
      <c r="X84" s="2173">
        <v>286.5</v>
      </c>
      <c r="Y84" s="2173">
        <v>300.39999999999998</v>
      </c>
      <c r="Z84" s="2177">
        <v>282</v>
      </c>
    </row>
    <row r="85" spans="1:26">
      <c r="A85" s="2170" t="s">
        <v>2044</v>
      </c>
      <c r="B85" s="2176">
        <v>117791.7</v>
      </c>
      <c r="C85" s="2173">
        <v>120296.3</v>
      </c>
      <c r="D85" s="2173">
        <v>123251.2</v>
      </c>
      <c r="E85" s="2173">
        <v>125106.8</v>
      </c>
      <c r="F85" s="2173">
        <v>120885.8</v>
      </c>
      <c r="G85" s="2173">
        <v>116772.6</v>
      </c>
      <c r="H85" s="2173">
        <v>118815.4</v>
      </c>
      <c r="I85" s="2173">
        <v>111158.39999999999</v>
      </c>
      <c r="J85" s="2173">
        <v>107757.1</v>
      </c>
      <c r="K85" s="2173">
        <v>108803</v>
      </c>
      <c r="L85" s="2173">
        <v>111134.7</v>
      </c>
      <c r="M85" s="2173">
        <v>113447.8</v>
      </c>
      <c r="N85" s="2173">
        <v>113879.2</v>
      </c>
      <c r="O85" s="2173">
        <v>117375.7</v>
      </c>
      <c r="P85" s="2173">
        <v>111580.4</v>
      </c>
      <c r="Q85" s="2173">
        <v>93720.6</v>
      </c>
      <c r="R85" s="2173">
        <v>104238.8</v>
      </c>
      <c r="S85" s="2173">
        <v>96639</v>
      </c>
      <c r="T85" s="2173">
        <v>97662.6</v>
      </c>
      <c r="U85" s="2173">
        <v>97798.5</v>
      </c>
      <c r="V85" s="2173">
        <v>101394.4</v>
      </c>
      <c r="W85" s="2173">
        <v>110585.3</v>
      </c>
      <c r="X85" s="2173">
        <v>111010.7</v>
      </c>
      <c r="Y85" s="2173">
        <v>113479.8</v>
      </c>
      <c r="Z85" s="2177">
        <v>113511.4</v>
      </c>
    </row>
    <row r="86" spans="1:26">
      <c r="A86" s="2170" t="s">
        <v>2045</v>
      </c>
      <c r="B86" s="2176">
        <v>13011.5</v>
      </c>
      <c r="C86" s="2173">
        <v>12965.4</v>
      </c>
      <c r="D86" s="2173">
        <v>13013.7</v>
      </c>
      <c r="E86" s="2173">
        <v>13253.8</v>
      </c>
      <c r="F86" s="2173">
        <v>13665.5</v>
      </c>
      <c r="G86" s="2173">
        <v>14135.1</v>
      </c>
      <c r="H86" s="2173">
        <v>14092.8</v>
      </c>
      <c r="I86" s="2173">
        <v>14040.7</v>
      </c>
      <c r="J86" s="2173">
        <v>13779</v>
      </c>
      <c r="K86" s="2173">
        <v>13687.3</v>
      </c>
      <c r="L86" s="2173">
        <v>13520.3</v>
      </c>
      <c r="M86" s="2173">
        <v>12864.2</v>
      </c>
      <c r="N86" s="2173">
        <v>12580.7</v>
      </c>
      <c r="O86" s="2173">
        <v>12652</v>
      </c>
      <c r="P86" s="2173">
        <v>12462.7</v>
      </c>
      <c r="Q86" s="2173">
        <v>12239.3</v>
      </c>
      <c r="R86" s="2173">
        <v>12537.6</v>
      </c>
      <c r="S86" s="2173">
        <v>12088.2</v>
      </c>
      <c r="T86" s="2173">
        <v>12255.9</v>
      </c>
      <c r="U86" s="2173">
        <v>12016.5</v>
      </c>
      <c r="V86" s="2173">
        <v>12338.6</v>
      </c>
      <c r="W86" s="2173">
        <v>13300.9</v>
      </c>
      <c r="X86" s="2173">
        <v>13739.9</v>
      </c>
      <c r="Y86" s="2173">
        <v>13675.2</v>
      </c>
      <c r="Z86" s="2177">
        <v>13432.4</v>
      </c>
    </row>
    <row r="87" spans="1:26">
      <c r="A87" s="2170" t="s">
        <v>2046</v>
      </c>
      <c r="B87" s="2176">
        <v>4985.1000000000004</v>
      </c>
      <c r="C87" s="2173">
        <v>4753.3</v>
      </c>
      <c r="D87" s="2173">
        <v>4428</v>
      </c>
      <c r="E87" s="2173">
        <v>4179.2</v>
      </c>
      <c r="F87" s="2173">
        <v>3943.7</v>
      </c>
      <c r="G87" s="2173">
        <v>3409.6</v>
      </c>
      <c r="H87" s="2173">
        <v>3093.4</v>
      </c>
      <c r="I87" s="2173">
        <v>2606.8000000000002</v>
      </c>
      <c r="J87" s="2173">
        <v>2335.6</v>
      </c>
      <c r="K87" s="2173">
        <v>2164.1999999999998</v>
      </c>
      <c r="L87" s="2173">
        <v>2000.5</v>
      </c>
      <c r="M87" s="2173">
        <v>1803.5</v>
      </c>
      <c r="N87" s="2173">
        <v>1751.5</v>
      </c>
      <c r="O87" s="2173">
        <v>1758.2</v>
      </c>
      <c r="P87" s="2173">
        <v>1668.1</v>
      </c>
      <c r="Q87" s="2173">
        <v>1460.9</v>
      </c>
      <c r="R87" s="2173">
        <v>1370.3</v>
      </c>
      <c r="S87" s="2173">
        <v>1345.4</v>
      </c>
      <c r="T87" s="2173">
        <v>1425.8</v>
      </c>
      <c r="U87" s="2173">
        <v>1324.9</v>
      </c>
      <c r="V87" s="2173">
        <v>1300.4000000000001</v>
      </c>
      <c r="W87" s="2173">
        <v>1508</v>
      </c>
      <c r="X87" s="2173">
        <v>1345.2</v>
      </c>
      <c r="Y87" s="2173">
        <v>1307.7</v>
      </c>
      <c r="Z87" s="2177">
        <v>1278.3</v>
      </c>
    </row>
    <row r="88" spans="1:26">
      <c r="A88" s="2170" t="s">
        <v>2047</v>
      </c>
      <c r="B88" s="2176">
        <v>3180.2</v>
      </c>
      <c r="C88" s="2173">
        <v>3365.1</v>
      </c>
      <c r="D88" s="2173">
        <v>3407.9</v>
      </c>
      <c r="E88" s="2173">
        <v>3320.8</v>
      </c>
      <c r="F88" s="2173">
        <v>3204.5</v>
      </c>
      <c r="G88" s="2173">
        <v>3039.5</v>
      </c>
      <c r="H88" s="2173">
        <v>3223.3</v>
      </c>
      <c r="I88" s="2173">
        <v>2996.2</v>
      </c>
      <c r="J88" s="2173">
        <v>2704.4</v>
      </c>
      <c r="K88" s="2173">
        <v>2725.7</v>
      </c>
      <c r="L88" s="2173">
        <v>2752.5</v>
      </c>
      <c r="M88" s="2173">
        <v>2788.6</v>
      </c>
      <c r="N88" s="2173">
        <v>2461.4</v>
      </c>
      <c r="O88" s="2173">
        <v>2252.6999999999998</v>
      </c>
      <c r="P88" s="2173">
        <v>2202.3000000000002</v>
      </c>
      <c r="Q88" s="2173">
        <v>2172.6</v>
      </c>
      <c r="R88" s="2173">
        <v>2234.9</v>
      </c>
      <c r="S88" s="2173">
        <v>2150.9</v>
      </c>
      <c r="T88" s="2173">
        <v>1914.1</v>
      </c>
      <c r="U88" s="2173">
        <v>1828.8</v>
      </c>
      <c r="V88" s="2173">
        <v>1769.5</v>
      </c>
      <c r="W88" s="2173">
        <v>2064.6999999999998</v>
      </c>
      <c r="X88" s="2173">
        <v>2194.9</v>
      </c>
      <c r="Y88" s="2173">
        <v>2108.1</v>
      </c>
      <c r="Z88" s="2177">
        <v>2021.2</v>
      </c>
    </row>
    <row r="89" spans="1:26">
      <c r="A89" s="2170" t="s">
        <v>2048</v>
      </c>
      <c r="B89" s="2176">
        <v>10569.3</v>
      </c>
      <c r="C89" s="2173">
        <v>10895</v>
      </c>
      <c r="D89" s="2173">
        <v>10905.3</v>
      </c>
      <c r="E89" s="2173">
        <v>11062.8</v>
      </c>
      <c r="F89" s="2173">
        <v>10601.3</v>
      </c>
      <c r="G89" s="2173">
        <v>10871.3</v>
      </c>
      <c r="H89" s="2173">
        <v>10613.2</v>
      </c>
      <c r="I89" s="2173">
        <v>10389.700000000001</v>
      </c>
      <c r="J89" s="2173">
        <v>10475.799999999999</v>
      </c>
      <c r="K89" s="2173">
        <v>10608.4</v>
      </c>
      <c r="L89" s="2173">
        <v>10401.1</v>
      </c>
      <c r="M89" s="2173">
        <v>10230.6</v>
      </c>
      <c r="N89" s="2173">
        <v>10022.1</v>
      </c>
      <c r="O89" s="2173">
        <v>9981</v>
      </c>
      <c r="P89" s="2173">
        <v>9368</v>
      </c>
      <c r="Q89" s="2173">
        <v>9588.2000000000007</v>
      </c>
      <c r="R89" s="2173">
        <v>10282</v>
      </c>
      <c r="S89" s="2173">
        <v>9851.7000000000007</v>
      </c>
      <c r="T89" s="2173">
        <v>9755.7000000000007</v>
      </c>
      <c r="U89" s="2173">
        <v>9901.9</v>
      </c>
      <c r="V89" s="2173">
        <v>9757.6</v>
      </c>
      <c r="W89" s="2173">
        <v>11532.3</v>
      </c>
      <c r="X89" s="2173">
        <v>12262.6</v>
      </c>
      <c r="Y89" s="2173">
        <v>12079.4</v>
      </c>
      <c r="Z89" s="2177">
        <v>11654.4</v>
      </c>
    </row>
    <row r="90" spans="1:26">
      <c r="A90" s="2170" t="s">
        <v>2049</v>
      </c>
      <c r="B90" s="2176">
        <v>5682.2</v>
      </c>
      <c r="C90" s="2173">
        <v>5418.9</v>
      </c>
      <c r="D90" s="2173">
        <v>6015</v>
      </c>
      <c r="E90" s="2173">
        <v>6347.5</v>
      </c>
      <c r="F90" s="2173">
        <v>5939</v>
      </c>
      <c r="G90" s="2173">
        <v>5691.3</v>
      </c>
      <c r="H90" s="2173">
        <v>5490.1</v>
      </c>
      <c r="I90" s="2173">
        <v>5499.9</v>
      </c>
      <c r="J90" s="2173">
        <v>5661.1</v>
      </c>
      <c r="K90" s="2173">
        <v>5221.7</v>
      </c>
      <c r="L90" s="2173">
        <v>5308.5</v>
      </c>
      <c r="M90" s="2173">
        <v>5127.3999999999996</v>
      </c>
      <c r="N90" s="2173">
        <v>5336.2</v>
      </c>
      <c r="O90" s="2173">
        <v>4981</v>
      </c>
      <c r="P90" s="2173">
        <v>4984.3999999999996</v>
      </c>
      <c r="Q90" s="2173">
        <v>4610.5</v>
      </c>
      <c r="R90" s="2173">
        <v>5234.3999999999996</v>
      </c>
      <c r="S90" s="2173">
        <v>4485.5</v>
      </c>
      <c r="T90" s="2173">
        <v>4049.4</v>
      </c>
      <c r="U90" s="2173">
        <v>4395.3999999999996</v>
      </c>
      <c r="V90" s="2173">
        <v>3651.7</v>
      </c>
      <c r="W90" s="2173">
        <v>3876.6</v>
      </c>
      <c r="X90" s="2173">
        <v>4725.7</v>
      </c>
      <c r="Y90" s="2173">
        <v>4744.8999999999996</v>
      </c>
      <c r="Z90" s="2177">
        <v>4490.3999999999996</v>
      </c>
    </row>
    <row r="91" spans="1:26">
      <c r="A91" s="2170" t="s">
        <v>2050</v>
      </c>
      <c r="B91" s="2176">
        <v>4576.6000000000004</v>
      </c>
      <c r="C91" s="2173">
        <v>4544.5</v>
      </c>
      <c r="D91" s="2173">
        <v>4602.3999999999996</v>
      </c>
      <c r="E91" s="2173">
        <v>4544</v>
      </c>
      <c r="F91" s="2173">
        <v>4177.5</v>
      </c>
      <c r="G91" s="2173">
        <v>3894.1</v>
      </c>
      <c r="H91" s="2173">
        <v>3930.5</v>
      </c>
      <c r="I91" s="2173">
        <v>3772</v>
      </c>
      <c r="J91" s="2173">
        <v>3449.9</v>
      </c>
      <c r="K91" s="2173">
        <v>3394.2</v>
      </c>
      <c r="L91" s="2173">
        <v>3433.6</v>
      </c>
      <c r="M91" s="2173">
        <v>3411.4</v>
      </c>
      <c r="N91" s="2173">
        <v>3471.7</v>
      </c>
      <c r="O91" s="2173">
        <v>3661.5</v>
      </c>
      <c r="P91" s="2173">
        <v>3375.1</v>
      </c>
      <c r="Q91" s="2173">
        <v>2576.6999999999998</v>
      </c>
      <c r="R91" s="2173">
        <v>2898.7</v>
      </c>
      <c r="S91" s="2173">
        <v>2913.9</v>
      </c>
      <c r="T91" s="2173">
        <v>2610.5</v>
      </c>
      <c r="U91" s="2173">
        <v>2644.6</v>
      </c>
      <c r="V91" s="2173">
        <v>2715</v>
      </c>
      <c r="W91" s="2173">
        <v>2894.1</v>
      </c>
      <c r="X91" s="2173">
        <v>2834.6</v>
      </c>
      <c r="Y91" s="2173">
        <v>2959.5</v>
      </c>
      <c r="Z91" s="2177">
        <v>3030.5</v>
      </c>
    </row>
    <row r="92" spans="1:26">
      <c r="A92" s="2170" t="s">
        <v>2051</v>
      </c>
      <c r="B92" s="2176">
        <v>7681.5</v>
      </c>
      <c r="C92" s="2173">
        <v>8081.6</v>
      </c>
      <c r="D92" s="2173">
        <v>7962.5</v>
      </c>
      <c r="E92" s="2173">
        <v>8230.1</v>
      </c>
      <c r="F92" s="2173">
        <v>6875.2</v>
      </c>
      <c r="G92" s="2173">
        <v>6773.2</v>
      </c>
      <c r="H92" s="2173">
        <v>7478.5</v>
      </c>
      <c r="I92" s="2173">
        <v>6776.9</v>
      </c>
      <c r="J92" s="2173">
        <v>6045.5</v>
      </c>
      <c r="K92" s="2173">
        <v>6510.1</v>
      </c>
      <c r="L92" s="2173">
        <v>7275.9</v>
      </c>
      <c r="M92" s="2173">
        <v>8366.2000000000007</v>
      </c>
      <c r="N92" s="2173">
        <v>8754.7000000000007</v>
      </c>
      <c r="O92" s="2173">
        <v>9486.1</v>
      </c>
      <c r="P92" s="2173">
        <v>9566.4</v>
      </c>
      <c r="Q92" s="2173">
        <v>7045.3</v>
      </c>
      <c r="R92" s="2173">
        <v>9796.7999999999993</v>
      </c>
      <c r="S92" s="2173">
        <v>8265.4</v>
      </c>
      <c r="T92" s="2173">
        <v>8561.2000000000007</v>
      </c>
      <c r="U92" s="2173">
        <v>8622.4</v>
      </c>
      <c r="V92" s="2173">
        <v>9343.7999999999993</v>
      </c>
      <c r="W92" s="2173">
        <v>9567.9</v>
      </c>
      <c r="X92" s="2173">
        <v>9780.7999999999993</v>
      </c>
      <c r="Y92" s="2173">
        <v>9730.7999999999993</v>
      </c>
      <c r="Z92" s="2177">
        <v>10598</v>
      </c>
    </row>
    <row r="93" spans="1:26">
      <c r="A93" s="2170" t="s">
        <v>2052</v>
      </c>
      <c r="B93" s="2176">
        <v>6665.7</v>
      </c>
      <c r="C93" s="2173">
        <v>6697.5</v>
      </c>
      <c r="D93" s="2173">
        <v>6945.1</v>
      </c>
      <c r="E93" s="2173">
        <v>6946.3</v>
      </c>
      <c r="F93" s="2173">
        <v>6479.2</v>
      </c>
      <c r="G93" s="2173">
        <v>6043</v>
      </c>
      <c r="H93" s="2173">
        <v>6037.1</v>
      </c>
      <c r="I93" s="2173">
        <v>5823.1</v>
      </c>
      <c r="J93" s="2173">
        <v>5368.8</v>
      </c>
      <c r="K93" s="2173">
        <v>5371.2</v>
      </c>
      <c r="L93" s="2173">
        <v>5126.8</v>
      </c>
      <c r="M93" s="2173">
        <v>5572.8</v>
      </c>
      <c r="N93" s="2173">
        <v>5393.7</v>
      </c>
      <c r="O93" s="2173">
        <v>5290.5</v>
      </c>
      <c r="P93" s="2173">
        <v>5012.5</v>
      </c>
      <c r="Q93" s="2173">
        <v>4349.7</v>
      </c>
      <c r="R93" s="2173">
        <v>4197</v>
      </c>
      <c r="S93" s="2173">
        <v>3675</v>
      </c>
      <c r="T93" s="2173">
        <v>4129.3</v>
      </c>
      <c r="U93" s="2173">
        <v>4156.6000000000004</v>
      </c>
      <c r="V93" s="2173">
        <v>4409.7</v>
      </c>
      <c r="W93" s="2173">
        <v>4776.2</v>
      </c>
      <c r="X93" s="2173">
        <v>4885.1000000000004</v>
      </c>
      <c r="Y93" s="2173">
        <v>5118.5</v>
      </c>
      <c r="Z93" s="2177">
        <v>5109.3999999999996</v>
      </c>
    </row>
    <row r="94" spans="1:26">
      <c r="A94" s="2170" t="s">
        <v>2053</v>
      </c>
      <c r="B94" s="2176">
        <v>13015.3</v>
      </c>
      <c r="C94" s="2173">
        <v>13808.3</v>
      </c>
      <c r="D94" s="2173">
        <v>14749.8</v>
      </c>
      <c r="E94" s="2173">
        <v>15487.7</v>
      </c>
      <c r="F94" s="2173">
        <v>14846.5</v>
      </c>
      <c r="G94" s="2173">
        <v>13764.4</v>
      </c>
      <c r="H94" s="2173">
        <v>14369.8</v>
      </c>
      <c r="I94" s="2173">
        <v>13584.8</v>
      </c>
      <c r="J94" s="2173">
        <v>12253.6</v>
      </c>
      <c r="K94" s="2173">
        <v>12801.7</v>
      </c>
      <c r="L94" s="2173">
        <v>13895.6</v>
      </c>
      <c r="M94" s="2173">
        <v>14651.3</v>
      </c>
      <c r="N94" s="2173">
        <v>15592.1</v>
      </c>
      <c r="O94" s="2173">
        <v>16400.5</v>
      </c>
      <c r="P94" s="2173">
        <v>16356.6</v>
      </c>
      <c r="Q94" s="2173">
        <v>11866.3</v>
      </c>
      <c r="R94" s="2173">
        <v>13205.6</v>
      </c>
      <c r="S94" s="2173">
        <v>13676.3</v>
      </c>
      <c r="T94" s="2173">
        <v>14235.6</v>
      </c>
      <c r="U94" s="2173">
        <v>14001.4</v>
      </c>
      <c r="V94" s="2173">
        <v>14769.1</v>
      </c>
      <c r="W94" s="2173">
        <v>16246.5</v>
      </c>
      <c r="X94" s="2173">
        <v>16077.5</v>
      </c>
      <c r="Y94" s="2173">
        <v>16844</v>
      </c>
      <c r="Z94" s="2177">
        <v>17431.900000000001</v>
      </c>
    </row>
    <row r="95" spans="1:26">
      <c r="A95" s="2170" t="s">
        <v>2054</v>
      </c>
      <c r="B95" s="2176">
        <v>5252.2</v>
      </c>
      <c r="C95" s="2173">
        <v>5968.6</v>
      </c>
      <c r="D95" s="2173">
        <v>5969.9</v>
      </c>
      <c r="E95" s="2173">
        <v>6513.1</v>
      </c>
      <c r="F95" s="2173">
        <v>6244.4</v>
      </c>
      <c r="G95" s="2173">
        <v>6777</v>
      </c>
      <c r="H95" s="2173">
        <v>7919.9</v>
      </c>
      <c r="I95" s="2173">
        <v>5829</v>
      </c>
      <c r="J95" s="2173">
        <v>5967.3</v>
      </c>
      <c r="K95" s="2173">
        <v>6664.5</v>
      </c>
      <c r="L95" s="2173">
        <v>7235.4</v>
      </c>
      <c r="M95" s="2173">
        <v>6912.3</v>
      </c>
      <c r="N95" s="2173">
        <v>7024</v>
      </c>
      <c r="O95" s="2173">
        <v>7206.4</v>
      </c>
      <c r="P95" s="2173">
        <v>6297.5</v>
      </c>
      <c r="Q95" s="2173">
        <v>4795.7</v>
      </c>
      <c r="R95" s="2173">
        <v>5684.2</v>
      </c>
      <c r="S95" s="2173">
        <v>5121.3999999999996</v>
      </c>
      <c r="T95" s="2173">
        <v>4407.2</v>
      </c>
      <c r="U95" s="2173">
        <v>4471.7</v>
      </c>
      <c r="V95" s="2173">
        <v>4722.8</v>
      </c>
      <c r="W95" s="2173">
        <v>5187.2</v>
      </c>
      <c r="X95" s="2173">
        <v>5301.2</v>
      </c>
      <c r="Y95" s="2173">
        <v>5558</v>
      </c>
      <c r="Z95" s="2177">
        <v>5465.7</v>
      </c>
    </row>
    <row r="96" spans="1:26">
      <c r="A96" s="2170" t="s">
        <v>2055</v>
      </c>
      <c r="B96" s="2176">
        <v>8940.7000000000007</v>
      </c>
      <c r="C96" s="2173">
        <v>9353.4</v>
      </c>
      <c r="D96" s="2173">
        <v>9265.4</v>
      </c>
      <c r="E96" s="2173">
        <v>9352.4</v>
      </c>
      <c r="F96" s="2173">
        <v>8747.6</v>
      </c>
      <c r="G96" s="2173">
        <v>8147.7</v>
      </c>
      <c r="H96" s="2173">
        <v>8460.1</v>
      </c>
      <c r="I96" s="2173">
        <v>7688</v>
      </c>
      <c r="J96" s="2173">
        <v>6873.1</v>
      </c>
      <c r="K96" s="2173">
        <v>7071.2</v>
      </c>
      <c r="L96" s="2173">
        <v>7151.4</v>
      </c>
      <c r="M96" s="2173">
        <v>7315.3</v>
      </c>
      <c r="N96" s="2173">
        <v>7560.3</v>
      </c>
      <c r="O96" s="2173">
        <v>7861.3</v>
      </c>
      <c r="P96" s="2173">
        <v>7195.4</v>
      </c>
      <c r="Q96" s="2173">
        <v>5931.8</v>
      </c>
      <c r="R96" s="2173">
        <v>6491.8</v>
      </c>
      <c r="S96" s="2173">
        <v>6187.7</v>
      </c>
      <c r="T96" s="2173">
        <v>6182.1</v>
      </c>
      <c r="U96" s="2173">
        <v>6268.4</v>
      </c>
      <c r="V96" s="2173">
        <v>7105.1</v>
      </c>
      <c r="W96" s="2173">
        <v>7261.9</v>
      </c>
      <c r="X96" s="2173">
        <v>7207</v>
      </c>
      <c r="Y96" s="2173">
        <v>7757.5</v>
      </c>
      <c r="Z96" s="2177">
        <v>7670.7</v>
      </c>
    </row>
    <row r="97" spans="1:26">
      <c r="A97" s="2170" t="s">
        <v>2056</v>
      </c>
      <c r="B97" s="2176">
        <v>7519</v>
      </c>
      <c r="C97" s="2173">
        <v>7605.3</v>
      </c>
      <c r="D97" s="2173">
        <v>8501.7000000000007</v>
      </c>
      <c r="E97" s="2173">
        <v>8499</v>
      </c>
      <c r="F97" s="2173">
        <v>8279.7000000000007</v>
      </c>
      <c r="G97" s="2173">
        <v>7804.5</v>
      </c>
      <c r="H97" s="2173">
        <v>8002</v>
      </c>
      <c r="I97" s="2173">
        <v>6584.7</v>
      </c>
      <c r="J97" s="2173">
        <v>5966</v>
      </c>
      <c r="K97" s="2173">
        <v>6166.1</v>
      </c>
      <c r="L97" s="2173">
        <v>5984</v>
      </c>
      <c r="M97" s="2173">
        <v>5948.5</v>
      </c>
      <c r="N97" s="2173">
        <v>6134.4</v>
      </c>
      <c r="O97" s="2173">
        <v>6674.2</v>
      </c>
      <c r="P97" s="2173">
        <v>6034.5</v>
      </c>
      <c r="Q97" s="2173">
        <v>4918.7</v>
      </c>
      <c r="R97" s="2173">
        <v>5270.5</v>
      </c>
      <c r="S97" s="2173">
        <v>4516.5</v>
      </c>
      <c r="T97" s="2173">
        <v>3835.4</v>
      </c>
      <c r="U97" s="2173">
        <v>3748.4</v>
      </c>
      <c r="V97" s="2173">
        <v>3883.1</v>
      </c>
      <c r="W97" s="2173">
        <v>4008</v>
      </c>
      <c r="X97" s="2173">
        <v>3496.9</v>
      </c>
      <c r="Y97" s="2173">
        <v>3247.9</v>
      </c>
      <c r="Z97" s="2177">
        <v>3105.5</v>
      </c>
    </row>
    <row r="98" spans="1:26">
      <c r="A98" s="2170" t="s">
        <v>2057</v>
      </c>
      <c r="B98" s="2176">
        <v>12166.5</v>
      </c>
      <c r="C98" s="2173">
        <v>12437</v>
      </c>
      <c r="D98" s="2173">
        <v>13068.1</v>
      </c>
      <c r="E98" s="2173">
        <v>12927.4</v>
      </c>
      <c r="F98" s="2173">
        <v>13704.2</v>
      </c>
      <c r="G98" s="2173">
        <v>13083.1</v>
      </c>
      <c r="H98" s="2173">
        <v>12651.6</v>
      </c>
      <c r="I98" s="2173">
        <v>13063.6</v>
      </c>
      <c r="J98" s="2173">
        <v>14878.3</v>
      </c>
      <c r="K98" s="2173">
        <v>14574.7</v>
      </c>
      <c r="L98" s="2173">
        <v>14974.3</v>
      </c>
      <c r="M98" s="2173">
        <v>16280.7</v>
      </c>
      <c r="N98" s="2173">
        <v>16331</v>
      </c>
      <c r="O98" s="2173">
        <v>17398.099999999999</v>
      </c>
      <c r="P98" s="2173">
        <v>15898.6</v>
      </c>
      <c r="Q98" s="2173">
        <v>12436.9</v>
      </c>
      <c r="R98" s="2173">
        <v>14799.9</v>
      </c>
      <c r="S98" s="2173">
        <v>12712.7</v>
      </c>
      <c r="T98" s="2173">
        <v>14645.2</v>
      </c>
      <c r="U98" s="2173">
        <v>14684.8</v>
      </c>
      <c r="V98" s="2173">
        <v>15708.3</v>
      </c>
      <c r="W98" s="2173">
        <v>17782.099999999999</v>
      </c>
      <c r="X98" s="2173">
        <v>17042.8</v>
      </c>
      <c r="Y98" s="2173">
        <v>18051.8</v>
      </c>
      <c r="Z98" s="2177">
        <v>18100.5</v>
      </c>
    </row>
    <row r="99" spans="1:26">
      <c r="A99" s="2170" t="s">
        <v>2058</v>
      </c>
      <c r="B99" s="2176">
        <v>3845.8</v>
      </c>
      <c r="C99" s="2173">
        <v>3984</v>
      </c>
      <c r="D99" s="2173">
        <v>4091</v>
      </c>
      <c r="E99" s="2173">
        <v>4177.8999999999996</v>
      </c>
      <c r="F99" s="2173">
        <v>4158</v>
      </c>
      <c r="G99" s="2173">
        <v>3910.6</v>
      </c>
      <c r="H99" s="2173">
        <v>3932.6</v>
      </c>
      <c r="I99" s="2173">
        <v>3811</v>
      </c>
      <c r="J99" s="2173">
        <v>3648.5</v>
      </c>
      <c r="K99" s="2173">
        <v>3510.1</v>
      </c>
      <c r="L99" s="2173">
        <v>3408.8</v>
      </c>
      <c r="M99" s="2173">
        <v>3485.2</v>
      </c>
      <c r="N99" s="2173">
        <v>3317.2</v>
      </c>
      <c r="O99" s="2173">
        <v>3226.4</v>
      </c>
      <c r="P99" s="2173">
        <v>3035.3</v>
      </c>
      <c r="Q99" s="2173">
        <v>2776</v>
      </c>
      <c r="R99" s="2173">
        <v>2742.1</v>
      </c>
      <c r="S99" s="2173">
        <v>2473.4</v>
      </c>
      <c r="T99" s="2173">
        <v>2354.1999999999998</v>
      </c>
      <c r="U99" s="2173">
        <v>2369.4</v>
      </c>
      <c r="V99" s="2173">
        <v>2373.6999999999998</v>
      </c>
      <c r="W99" s="2173">
        <v>2310.1999999999998</v>
      </c>
      <c r="X99" s="2173">
        <v>2191.5</v>
      </c>
      <c r="Y99" s="2173">
        <v>2148.1</v>
      </c>
      <c r="Z99" s="2177">
        <v>2118.6999999999998</v>
      </c>
    </row>
    <row r="100" spans="1:26">
      <c r="A100" s="2170" t="s">
        <v>2059</v>
      </c>
      <c r="B100" s="2176">
        <v>10700.1</v>
      </c>
      <c r="C100" s="2173">
        <v>10418.5</v>
      </c>
      <c r="D100" s="2173">
        <v>10325.5</v>
      </c>
      <c r="E100" s="2173">
        <v>10264.799999999999</v>
      </c>
      <c r="F100" s="2173">
        <v>10019.6</v>
      </c>
      <c r="G100" s="2173">
        <v>9428.1</v>
      </c>
      <c r="H100" s="2173">
        <v>9520.5</v>
      </c>
      <c r="I100" s="2173">
        <v>8692</v>
      </c>
      <c r="J100" s="2173">
        <v>8350.1</v>
      </c>
      <c r="K100" s="2173">
        <v>8332.1</v>
      </c>
      <c r="L100" s="2173">
        <v>8665.9</v>
      </c>
      <c r="M100" s="2173">
        <v>8689.7000000000007</v>
      </c>
      <c r="N100" s="2173">
        <v>8148.1</v>
      </c>
      <c r="O100" s="2173">
        <v>8545.7000000000007</v>
      </c>
      <c r="P100" s="2173">
        <v>8122.7</v>
      </c>
      <c r="Q100" s="2173">
        <v>6952</v>
      </c>
      <c r="R100" s="2173">
        <v>7493.1</v>
      </c>
      <c r="S100" s="2173">
        <v>7175.2</v>
      </c>
      <c r="T100" s="2173">
        <v>7300.9</v>
      </c>
      <c r="U100" s="2173">
        <v>7363.5</v>
      </c>
      <c r="V100" s="2173">
        <v>7546.1</v>
      </c>
      <c r="W100" s="2173">
        <v>8268.7000000000007</v>
      </c>
      <c r="X100" s="2173">
        <v>7924.9</v>
      </c>
      <c r="Y100" s="2173">
        <v>8148.3</v>
      </c>
      <c r="Z100" s="2177">
        <v>8003.9</v>
      </c>
    </row>
    <row r="101" spans="1:26">
      <c r="A101" s="2170" t="s">
        <v>2060</v>
      </c>
      <c r="B101" s="2176">
        <v>14927.6</v>
      </c>
      <c r="C101" s="2173">
        <v>15468.7</v>
      </c>
      <c r="D101" s="2173">
        <v>15833.9</v>
      </c>
      <c r="E101" s="2173">
        <v>16739</v>
      </c>
      <c r="F101" s="2173">
        <v>17220.599999999999</v>
      </c>
      <c r="G101" s="2173">
        <v>17252.8</v>
      </c>
      <c r="H101" s="2173">
        <v>16898.099999999999</v>
      </c>
      <c r="I101" s="2173">
        <v>17244.099999999999</v>
      </c>
      <c r="J101" s="2173">
        <v>16858.5</v>
      </c>
      <c r="K101" s="2173">
        <v>16253.6</v>
      </c>
      <c r="L101" s="2173">
        <v>16063.7</v>
      </c>
      <c r="M101" s="2173">
        <v>15236.5</v>
      </c>
      <c r="N101" s="2173">
        <v>14531.9</v>
      </c>
      <c r="O101" s="2173">
        <v>13558.8</v>
      </c>
      <c r="P101" s="2173">
        <v>12687.2</v>
      </c>
      <c r="Q101" s="2173">
        <v>14053.9</v>
      </c>
      <c r="R101" s="2173">
        <v>13797.3</v>
      </c>
      <c r="S101" s="2173">
        <v>11053.7</v>
      </c>
      <c r="T101" s="2173">
        <v>9962.4</v>
      </c>
      <c r="U101" s="2173">
        <v>10655.4</v>
      </c>
      <c r="V101" s="2173">
        <v>12090.3</v>
      </c>
      <c r="W101" s="2173">
        <v>13924.3</v>
      </c>
      <c r="X101" s="2173">
        <v>13953.7</v>
      </c>
      <c r="Y101" s="2173">
        <v>14280.7</v>
      </c>
      <c r="Z101" s="2177">
        <v>14205.5</v>
      </c>
    </row>
    <row r="102" spans="1:26">
      <c r="A102" s="2170" t="s">
        <v>2061</v>
      </c>
      <c r="B102" s="2176">
        <v>8581.9</v>
      </c>
      <c r="C102" s="2173">
        <v>8833.1</v>
      </c>
      <c r="D102" s="2173">
        <v>8837.6</v>
      </c>
      <c r="E102" s="2173">
        <v>9494.1</v>
      </c>
      <c r="F102" s="2173">
        <v>9736.6</v>
      </c>
      <c r="G102" s="2173">
        <v>9573.4</v>
      </c>
      <c r="H102" s="2173">
        <v>9312.2000000000007</v>
      </c>
      <c r="I102" s="2173">
        <v>9446.6</v>
      </c>
      <c r="J102" s="2173">
        <v>8999.9</v>
      </c>
      <c r="K102" s="2173">
        <v>8494.9</v>
      </c>
      <c r="L102" s="2173">
        <v>8297.5</v>
      </c>
      <c r="M102" s="2173">
        <v>7592.4</v>
      </c>
      <c r="N102" s="2173">
        <v>6898.6</v>
      </c>
      <c r="O102" s="2173">
        <v>5962.4</v>
      </c>
      <c r="P102" s="2173">
        <v>5166.6000000000004</v>
      </c>
      <c r="Q102" s="2173">
        <v>6147.1</v>
      </c>
      <c r="R102" s="2173">
        <v>6092.1</v>
      </c>
      <c r="S102" s="2173">
        <v>3594.1</v>
      </c>
      <c r="T102" s="2173">
        <v>2579.5</v>
      </c>
      <c r="U102" s="2173">
        <v>3379.8</v>
      </c>
      <c r="V102" s="2173">
        <v>4651.8999999999996</v>
      </c>
      <c r="W102" s="2173">
        <v>6189.3</v>
      </c>
      <c r="X102" s="2173">
        <v>6401.4</v>
      </c>
      <c r="Y102" s="2173">
        <v>6605.7</v>
      </c>
      <c r="Z102" s="2177">
        <v>6505.7</v>
      </c>
    </row>
    <row r="103" spans="1:26">
      <c r="A103" s="2170" t="s">
        <v>2062</v>
      </c>
      <c r="B103" s="2176">
        <v>6345.7</v>
      </c>
      <c r="C103" s="2173">
        <v>6635.6</v>
      </c>
      <c r="D103" s="2173">
        <v>6996.3</v>
      </c>
      <c r="E103" s="2173">
        <v>7244.9</v>
      </c>
      <c r="F103" s="2173">
        <v>7484</v>
      </c>
      <c r="G103" s="2173">
        <v>7679.5</v>
      </c>
      <c r="H103" s="2173">
        <v>7585.9</v>
      </c>
      <c r="I103" s="2173">
        <v>7797.5</v>
      </c>
      <c r="J103" s="2173">
        <v>7858.6</v>
      </c>
      <c r="K103" s="2173">
        <v>7758.7</v>
      </c>
      <c r="L103" s="2173">
        <v>7766.2</v>
      </c>
      <c r="M103" s="2173">
        <v>7644.2</v>
      </c>
      <c r="N103" s="2173">
        <v>7633.3</v>
      </c>
      <c r="O103" s="2173">
        <v>7596.4</v>
      </c>
      <c r="P103" s="2173">
        <v>7520.5</v>
      </c>
      <c r="Q103" s="2173">
        <v>7906.8</v>
      </c>
      <c r="R103" s="2173">
        <v>7705.2</v>
      </c>
      <c r="S103" s="2173">
        <v>7459.7</v>
      </c>
      <c r="T103" s="2173">
        <v>7382.9</v>
      </c>
      <c r="U103" s="2173">
        <v>7275.6</v>
      </c>
      <c r="V103" s="2173">
        <v>7438.4</v>
      </c>
      <c r="W103" s="2173">
        <v>7735</v>
      </c>
      <c r="X103" s="2173">
        <v>7552.3</v>
      </c>
      <c r="Y103" s="2173">
        <v>7675</v>
      </c>
      <c r="Z103" s="2177">
        <v>7699.8</v>
      </c>
    </row>
    <row r="104" spans="1:26">
      <c r="A104" s="2170" t="s">
        <v>2063</v>
      </c>
      <c r="B104" s="2176">
        <v>40493.199999999997</v>
      </c>
      <c r="C104" s="2173">
        <v>39790.199999999997</v>
      </c>
      <c r="D104" s="2173">
        <v>41482.800000000003</v>
      </c>
      <c r="E104" s="2173">
        <v>39572.699999999997</v>
      </c>
      <c r="F104" s="2173">
        <v>38267.699999999997</v>
      </c>
      <c r="G104" s="2173">
        <v>37040.1</v>
      </c>
      <c r="H104" s="2173">
        <v>36215.300000000003</v>
      </c>
      <c r="I104" s="2173">
        <v>34536.5</v>
      </c>
      <c r="J104" s="2173">
        <v>32441.3</v>
      </c>
      <c r="K104" s="2173">
        <v>31208.400000000001</v>
      </c>
      <c r="L104" s="2173">
        <v>30233.3</v>
      </c>
      <c r="M104" s="2173">
        <v>29186.400000000001</v>
      </c>
      <c r="N104" s="2173">
        <v>29158.7</v>
      </c>
      <c r="O104" s="2173">
        <v>27551.8</v>
      </c>
      <c r="P104" s="2173">
        <v>26415.7</v>
      </c>
      <c r="Q104" s="2173">
        <v>25437.1</v>
      </c>
      <c r="R104" s="2173">
        <v>23983.9</v>
      </c>
      <c r="S104" s="2173">
        <v>24093.3</v>
      </c>
      <c r="T104" s="2173">
        <v>24485.3</v>
      </c>
      <c r="U104" s="2173">
        <v>26779.200000000001</v>
      </c>
      <c r="V104" s="2173">
        <v>28470.400000000001</v>
      </c>
      <c r="W104" s="2173">
        <v>29362</v>
      </c>
      <c r="X104" s="2173">
        <v>29921.5</v>
      </c>
      <c r="Y104" s="2173">
        <v>31136.5</v>
      </c>
      <c r="Z104" s="2177">
        <v>31061.5</v>
      </c>
    </row>
    <row r="105" spans="1:26">
      <c r="A105" s="2170" t="s">
        <v>2064</v>
      </c>
      <c r="B105" s="2176">
        <v>68481.3</v>
      </c>
      <c r="C105" s="2173">
        <v>70717.5</v>
      </c>
      <c r="D105" s="2173">
        <v>71037.5</v>
      </c>
      <c r="E105" s="2173">
        <v>73565.600000000006</v>
      </c>
      <c r="F105" s="2173">
        <v>71109.100000000006</v>
      </c>
      <c r="G105" s="2173">
        <v>70515.100000000006</v>
      </c>
      <c r="H105" s="2173">
        <v>68830.3</v>
      </c>
      <c r="I105" s="2173">
        <v>69562.2</v>
      </c>
      <c r="J105" s="2173">
        <v>69191.5</v>
      </c>
      <c r="K105" s="2173">
        <v>69255.3</v>
      </c>
      <c r="L105" s="2173">
        <v>73494.399999999994</v>
      </c>
      <c r="M105" s="2173">
        <v>75312.800000000003</v>
      </c>
      <c r="N105" s="2173">
        <v>72828.5</v>
      </c>
      <c r="O105" s="2173">
        <v>71554.8</v>
      </c>
      <c r="P105" s="2173">
        <v>72436.399999999994</v>
      </c>
      <c r="Q105" s="2173">
        <v>67002.5</v>
      </c>
      <c r="R105" s="2173">
        <v>69088.2</v>
      </c>
      <c r="S105" s="2173">
        <v>70579.899999999994</v>
      </c>
      <c r="T105" s="2173">
        <v>72788.800000000003</v>
      </c>
      <c r="U105" s="2173">
        <v>74271</v>
      </c>
      <c r="V105" s="2173">
        <v>73188.2</v>
      </c>
      <c r="W105" s="2173">
        <v>74269.899999999994</v>
      </c>
      <c r="X105" s="2173">
        <v>74050.600000000006</v>
      </c>
      <c r="Y105" s="2173">
        <v>75903.3</v>
      </c>
      <c r="Z105" s="2177">
        <v>74779.7</v>
      </c>
    </row>
    <row r="106" spans="1:26">
      <c r="A106" s="2170" t="s">
        <v>2065</v>
      </c>
      <c r="B106" s="2176">
        <v>41057.800000000003</v>
      </c>
      <c r="C106" s="2173">
        <v>42630.7</v>
      </c>
      <c r="D106" s="2173">
        <v>43010.6</v>
      </c>
      <c r="E106" s="2173">
        <v>46058.8</v>
      </c>
      <c r="F106" s="2173">
        <v>45104.4</v>
      </c>
      <c r="G106" s="2173">
        <v>44810.1</v>
      </c>
      <c r="H106" s="2173">
        <v>43472.3</v>
      </c>
      <c r="I106" s="2173">
        <v>43044.2</v>
      </c>
      <c r="J106" s="2173">
        <v>42034.2</v>
      </c>
      <c r="K106" s="2173">
        <v>41708</v>
      </c>
      <c r="L106" s="2173">
        <v>46004.9</v>
      </c>
      <c r="M106" s="2173">
        <v>49708.6</v>
      </c>
      <c r="N106" s="2173">
        <v>48155.199999999997</v>
      </c>
      <c r="O106" s="2173">
        <v>46285.5</v>
      </c>
      <c r="P106" s="2173">
        <v>46678.3</v>
      </c>
      <c r="Q106" s="2173">
        <v>39873.4</v>
      </c>
      <c r="R106" s="2173">
        <v>41044.400000000001</v>
      </c>
      <c r="S106" s="2173">
        <v>42805.8</v>
      </c>
      <c r="T106" s="2173">
        <v>43888.5</v>
      </c>
      <c r="U106" s="2173">
        <v>45044.5</v>
      </c>
      <c r="V106" s="2173">
        <v>43664.9</v>
      </c>
      <c r="W106" s="2173">
        <v>44527.1</v>
      </c>
      <c r="X106" s="2173">
        <v>44330.5</v>
      </c>
      <c r="Y106" s="2173">
        <v>46187.1</v>
      </c>
      <c r="Z106" s="2177">
        <v>45979.8</v>
      </c>
    </row>
    <row r="107" spans="1:26">
      <c r="A107" s="2170" t="s">
        <v>2066</v>
      </c>
      <c r="B107" s="2176">
        <v>27423.5</v>
      </c>
      <c r="C107" s="2173">
        <v>28086.799999999999</v>
      </c>
      <c r="D107" s="2173">
        <v>28026.799999999999</v>
      </c>
      <c r="E107" s="2173">
        <v>27506.9</v>
      </c>
      <c r="F107" s="2173">
        <v>26004.7</v>
      </c>
      <c r="G107" s="2173">
        <v>25705</v>
      </c>
      <c r="H107" s="2173">
        <v>25358</v>
      </c>
      <c r="I107" s="2173">
        <v>26518.1</v>
      </c>
      <c r="J107" s="2173">
        <v>27157.3</v>
      </c>
      <c r="K107" s="2173">
        <v>27547.3</v>
      </c>
      <c r="L107" s="2173">
        <v>27489.5</v>
      </c>
      <c r="M107" s="2173">
        <v>25604.2</v>
      </c>
      <c r="N107" s="2173">
        <v>24673.3</v>
      </c>
      <c r="O107" s="2173">
        <v>25269.3</v>
      </c>
      <c r="P107" s="2173">
        <v>25758.1</v>
      </c>
      <c r="Q107" s="2173">
        <v>27129.1</v>
      </c>
      <c r="R107" s="2173">
        <v>28043.9</v>
      </c>
      <c r="S107" s="2173">
        <v>27774</v>
      </c>
      <c r="T107" s="2173">
        <v>28900.3</v>
      </c>
      <c r="U107" s="2173">
        <v>29226.400000000001</v>
      </c>
      <c r="V107" s="2173">
        <v>29523.3</v>
      </c>
      <c r="W107" s="2173">
        <v>29742.799999999999</v>
      </c>
      <c r="X107" s="2173">
        <v>29720</v>
      </c>
      <c r="Y107" s="2173">
        <v>29716.2</v>
      </c>
      <c r="Z107" s="2177">
        <v>28799.9</v>
      </c>
    </row>
    <row r="108" spans="1:26">
      <c r="A108" s="2170" t="s">
        <v>2067</v>
      </c>
      <c r="B108" s="2176">
        <v>27015.1</v>
      </c>
      <c r="C108" s="2173">
        <v>28211.599999999999</v>
      </c>
      <c r="D108" s="2173">
        <v>26774.1</v>
      </c>
      <c r="E108" s="2173">
        <v>26836.5</v>
      </c>
      <c r="F108" s="2173">
        <v>26043.9</v>
      </c>
      <c r="G108" s="2173">
        <v>25624.7</v>
      </c>
      <c r="H108" s="2173">
        <v>25642.6</v>
      </c>
      <c r="I108" s="2173">
        <v>25682.799999999999</v>
      </c>
      <c r="J108" s="2173">
        <v>25793.3</v>
      </c>
      <c r="K108" s="2173">
        <v>26021</v>
      </c>
      <c r="L108" s="2173">
        <v>26737.599999999999</v>
      </c>
      <c r="M108" s="2173">
        <v>26572.6</v>
      </c>
      <c r="N108" s="2173">
        <v>27559.7</v>
      </c>
      <c r="O108" s="2173">
        <v>28495.200000000001</v>
      </c>
      <c r="P108" s="2173">
        <v>27399.7</v>
      </c>
      <c r="Q108" s="2173">
        <v>24775</v>
      </c>
      <c r="R108" s="2173">
        <v>25231.200000000001</v>
      </c>
      <c r="S108" s="2173">
        <v>24497.4</v>
      </c>
      <c r="T108" s="2173">
        <v>25250</v>
      </c>
      <c r="U108" s="2173">
        <v>25366.3</v>
      </c>
      <c r="V108" s="2173">
        <v>26752.3</v>
      </c>
      <c r="W108" s="2173">
        <v>27153.1</v>
      </c>
      <c r="X108" s="2173">
        <v>27009.9</v>
      </c>
      <c r="Y108" s="2173">
        <v>27727.5</v>
      </c>
      <c r="Z108" s="2177">
        <v>28298.799999999999</v>
      </c>
    </row>
    <row r="109" spans="1:26">
      <c r="A109" s="2170" t="s">
        <v>2068</v>
      </c>
      <c r="B109" s="2176">
        <v>15542.6</v>
      </c>
      <c r="C109" s="2173">
        <v>15765.9</v>
      </c>
      <c r="D109" s="2173">
        <v>16259.6</v>
      </c>
      <c r="E109" s="2173">
        <v>17101.8</v>
      </c>
      <c r="F109" s="2173">
        <v>17209.5</v>
      </c>
      <c r="G109" s="2173">
        <v>17108.7</v>
      </c>
      <c r="H109" s="2173">
        <v>16579.7</v>
      </c>
      <c r="I109" s="2173">
        <v>16255.3</v>
      </c>
      <c r="J109" s="2173">
        <v>16117.4</v>
      </c>
      <c r="K109" s="2173">
        <v>15613.8</v>
      </c>
      <c r="L109" s="2173">
        <v>15011.4</v>
      </c>
      <c r="M109" s="2173">
        <v>14349.9</v>
      </c>
      <c r="N109" s="2173">
        <v>14419.2</v>
      </c>
      <c r="O109" s="2173">
        <v>14560.2</v>
      </c>
      <c r="P109" s="2173">
        <v>13801.5</v>
      </c>
      <c r="Q109" s="2173">
        <v>13388.3</v>
      </c>
      <c r="R109" s="2173">
        <v>12847</v>
      </c>
      <c r="S109" s="2173">
        <v>12450.9</v>
      </c>
      <c r="T109" s="2173">
        <v>11858.1</v>
      </c>
      <c r="U109" s="2173">
        <v>12344.7</v>
      </c>
      <c r="V109" s="2173">
        <v>12648.2</v>
      </c>
      <c r="W109" s="2173">
        <v>12404.8</v>
      </c>
      <c r="X109" s="2173">
        <v>13674.2</v>
      </c>
      <c r="Y109" s="2173">
        <v>14176.5</v>
      </c>
      <c r="Z109" s="2177">
        <v>13870.2</v>
      </c>
    </row>
    <row r="110" spans="1:26">
      <c r="A110" s="2170" t="s">
        <v>2069</v>
      </c>
      <c r="B110" s="2176">
        <v>15391.9</v>
      </c>
      <c r="C110" s="2173">
        <v>16414</v>
      </c>
      <c r="D110" s="2173">
        <v>18973</v>
      </c>
      <c r="E110" s="2173">
        <v>20806.8</v>
      </c>
      <c r="F110" s="2173">
        <v>22614.1</v>
      </c>
      <c r="G110" s="2173">
        <v>23178.2</v>
      </c>
      <c r="H110" s="2173">
        <v>24235.7</v>
      </c>
      <c r="I110" s="2173">
        <v>25190.7</v>
      </c>
      <c r="J110" s="2173">
        <v>25583</v>
      </c>
      <c r="K110" s="2173">
        <v>25777.4</v>
      </c>
      <c r="L110" s="2173">
        <v>25510.1</v>
      </c>
      <c r="M110" s="2173">
        <v>25910.5</v>
      </c>
      <c r="N110" s="2173">
        <v>26018</v>
      </c>
      <c r="O110" s="2173">
        <v>26350.9</v>
      </c>
      <c r="P110" s="2173">
        <v>26543.4</v>
      </c>
      <c r="Q110" s="2173">
        <v>25703.3</v>
      </c>
      <c r="R110" s="2173">
        <v>25514.2</v>
      </c>
      <c r="S110" s="2173">
        <v>25383.8</v>
      </c>
      <c r="T110" s="2173">
        <v>25354</v>
      </c>
      <c r="U110" s="2173">
        <v>25717.5</v>
      </c>
      <c r="V110" s="2173">
        <v>26081.7</v>
      </c>
      <c r="W110" s="2173">
        <v>26723.4</v>
      </c>
      <c r="X110" s="2173">
        <v>26880.5</v>
      </c>
      <c r="Y110" s="2173">
        <v>26560.3</v>
      </c>
      <c r="Z110" s="2177">
        <v>26990.1</v>
      </c>
    </row>
    <row r="111" spans="1:26">
      <c r="A111" s="2170" t="s">
        <v>2070</v>
      </c>
      <c r="B111" s="2176">
        <v>7876</v>
      </c>
      <c r="C111" s="2173">
        <v>8631.7000000000007</v>
      </c>
      <c r="D111" s="2173">
        <v>10099.5</v>
      </c>
      <c r="E111" s="2173">
        <v>11156.7</v>
      </c>
      <c r="F111" s="2173">
        <v>11273.3</v>
      </c>
      <c r="G111" s="2173">
        <v>11191.2</v>
      </c>
      <c r="H111" s="2173">
        <v>11266.6</v>
      </c>
      <c r="I111" s="2173">
        <v>11321.6</v>
      </c>
      <c r="J111" s="2173">
        <v>11233.2</v>
      </c>
      <c r="K111" s="2173">
        <v>11299.4</v>
      </c>
      <c r="L111" s="2173">
        <v>10844.6</v>
      </c>
      <c r="M111" s="2173">
        <v>10517</v>
      </c>
      <c r="N111" s="2173">
        <v>10403.5</v>
      </c>
      <c r="O111" s="2173">
        <v>10586</v>
      </c>
      <c r="P111" s="2173">
        <v>10894.2</v>
      </c>
      <c r="Q111" s="2173">
        <v>11086.6</v>
      </c>
      <c r="R111" s="2173">
        <v>11635.5</v>
      </c>
      <c r="S111" s="2173">
        <v>11803.4</v>
      </c>
      <c r="T111" s="2173">
        <v>11837.3</v>
      </c>
      <c r="U111" s="2173">
        <v>11997.5</v>
      </c>
      <c r="V111" s="2173">
        <v>11956.5</v>
      </c>
      <c r="W111" s="2173">
        <v>12240.3</v>
      </c>
      <c r="X111" s="2173">
        <v>12338.1</v>
      </c>
      <c r="Y111" s="2173">
        <v>11951.8</v>
      </c>
      <c r="Z111" s="2177">
        <v>12320.2</v>
      </c>
    </row>
    <row r="112" spans="1:26">
      <c r="A112" s="2170" t="s">
        <v>2071</v>
      </c>
      <c r="B112" s="2176">
        <v>7515.9</v>
      </c>
      <c r="C112" s="2173">
        <v>7782.3</v>
      </c>
      <c r="D112" s="2173">
        <v>8873.5</v>
      </c>
      <c r="E112" s="2173">
        <v>9650.1</v>
      </c>
      <c r="F112" s="2173">
        <v>11340.8</v>
      </c>
      <c r="G112" s="2173">
        <v>11986.9</v>
      </c>
      <c r="H112" s="2173">
        <v>12969</v>
      </c>
      <c r="I112" s="2173">
        <v>13869.1</v>
      </c>
      <c r="J112" s="2173">
        <v>14349.9</v>
      </c>
      <c r="K112" s="2173">
        <v>14478</v>
      </c>
      <c r="L112" s="2173">
        <v>14665.5</v>
      </c>
      <c r="M112" s="2173">
        <v>15393.6</v>
      </c>
      <c r="N112" s="2173">
        <v>15614.5</v>
      </c>
      <c r="O112" s="2173">
        <v>15765</v>
      </c>
      <c r="P112" s="2173">
        <v>15649.2</v>
      </c>
      <c r="Q112" s="2173">
        <v>14616.7</v>
      </c>
      <c r="R112" s="2173">
        <v>13878.7</v>
      </c>
      <c r="S112" s="2173">
        <v>13580.4</v>
      </c>
      <c r="T112" s="2173">
        <v>13516.7</v>
      </c>
      <c r="U112" s="2173">
        <v>13720</v>
      </c>
      <c r="V112" s="2173">
        <v>14125.2</v>
      </c>
      <c r="W112" s="2173">
        <v>14483.1</v>
      </c>
      <c r="X112" s="2173">
        <v>14542.4</v>
      </c>
      <c r="Y112" s="2173">
        <v>14608.5</v>
      </c>
      <c r="Z112" s="2177">
        <v>14669.9</v>
      </c>
    </row>
    <row r="113" spans="1:26">
      <c r="A113" s="2170" t="s">
        <v>2072</v>
      </c>
      <c r="B113" s="2176">
        <v>26306.2</v>
      </c>
      <c r="C113" s="2173">
        <v>25477.4</v>
      </c>
      <c r="D113" s="2173">
        <v>27198.2</v>
      </c>
      <c r="E113" s="2173">
        <v>27394.799999999999</v>
      </c>
      <c r="F113" s="2173">
        <v>25943.1</v>
      </c>
      <c r="G113" s="2173">
        <v>25375.5</v>
      </c>
      <c r="H113" s="2173">
        <v>25636.5</v>
      </c>
      <c r="I113" s="2173">
        <v>28027.8</v>
      </c>
      <c r="J113" s="2173">
        <v>30126.5</v>
      </c>
      <c r="K113" s="2173">
        <v>31298.3</v>
      </c>
      <c r="L113" s="2173">
        <v>30966</v>
      </c>
      <c r="M113" s="2173">
        <v>31192.2</v>
      </c>
      <c r="N113" s="2173">
        <v>30336.3</v>
      </c>
      <c r="O113" s="2173">
        <v>30358</v>
      </c>
      <c r="P113" s="2173">
        <v>25325.5</v>
      </c>
      <c r="Q113" s="2173">
        <v>24238.400000000001</v>
      </c>
      <c r="R113" s="2173">
        <v>24115.200000000001</v>
      </c>
      <c r="S113" s="2173">
        <v>23110</v>
      </c>
      <c r="T113" s="2173">
        <v>22442.400000000001</v>
      </c>
      <c r="U113" s="2173">
        <v>23054.7</v>
      </c>
      <c r="V113" s="2173">
        <v>22808</v>
      </c>
      <c r="W113" s="2173">
        <v>23208.2</v>
      </c>
      <c r="X113" s="2173">
        <v>22334.799999999999</v>
      </c>
      <c r="Y113" s="2173">
        <v>22529.9</v>
      </c>
      <c r="Z113" s="2177">
        <v>22784.799999999999</v>
      </c>
    </row>
    <row r="114" spans="1:26">
      <c r="A114" s="2170" t="s">
        <v>2073</v>
      </c>
      <c r="B114" s="2176">
        <v>49451.1</v>
      </c>
      <c r="C114" s="2173">
        <v>50537.3</v>
      </c>
      <c r="D114" s="2173">
        <v>51594.5</v>
      </c>
      <c r="E114" s="2173">
        <v>52631.5</v>
      </c>
      <c r="F114" s="2173">
        <v>52843</v>
      </c>
      <c r="G114" s="2173">
        <v>53300.800000000003</v>
      </c>
      <c r="H114" s="2173">
        <v>54138.1</v>
      </c>
      <c r="I114" s="2173">
        <v>53671.5</v>
      </c>
      <c r="J114" s="2173">
        <v>53215.6</v>
      </c>
      <c r="K114" s="2173">
        <v>53221.3</v>
      </c>
      <c r="L114" s="2173">
        <v>53738.2</v>
      </c>
      <c r="M114" s="2173">
        <v>54570.5</v>
      </c>
      <c r="N114" s="2173">
        <v>56202.5</v>
      </c>
      <c r="O114" s="2173">
        <v>57092.1</v>
      </c>
      <c r="P114" s="2173">
        <v>58107</v>
      </c>
      <c r="Q114" s="2173">
        <v>59309.5</v>
      </c>
      <c r="R114" s="2173">
        <v>59530.5</v>
      </c>
      <c r="S114" s="2173">
        <v>59528</v>
      </c>
      <c r="T114" s="2173">
        <v>59372.4</v>
      </c>
      <c r="U114" s="2173">
        <v>59888.800000000003</v>
      </c>
      <c r="V114" s="2173">
        <v>60128.4</v>
      </c>
      <c r="W114" s="2173">
        <v>60615.9</v>
      </c>
      <c r="X114" s="2173">
        <v>61169.3</v>
      </c>
      <c r="Y114" s="2173">
        <v>61784.6</v>
      </c>
      <c r="Z114" s="2177">
        <v>61997.599999999999</v>
      </c>
    </row>
    <row r="115" spans="1:26">
      <c r="A115" s="2170" t="s">
        <v>2074</v>
      </c>
      <c r="B115" s="2176">
        <v>39761.699999999997</v>
      </c>
      <c r="C115" s="2173">
        <v>41702</v>
      </c>
      <c r="D115" s="2173">
        <v>43164.6</v>
      </c>
      <c r="E115" s="2173">
        <v>44612.4</v>
      </c>
      <c r="F115" s="2173">
        <v>45408.3</v>
      </c>
      <c r="G115" s="2173">
        <v>46417.3</v>
      </c>
      <c r="H115" s="2173">
        <v>47017.9</v>
      </c>
      <c r="I115" s="2173">
        <v>46506.6</v>
      </c>
      <c r="J115" s="2173">
        <v>46296.2</v>
      </c>
      <c r="K115" s="2173">
        <v>46585.4</v>
      </c>
      <c r="L115" s="2173">
        <v>47438.7</v>
      </c>
      <c r="M115" s="2173">
        <v>48451.9</v>
      </c>
      <c r="N115" s="2173">
        <v>49605</v>
      </c>
      <c r="O115" s="2173">
        <v>50226.5</v>
      </c>
      <c r="P115" s="2173">
        <v>50974</v>
      </c>
      <c r="Q115" s="2173">
        <v>51718.7</v>
      </c>
      <c r="R115" s="2173">
        <v>51732.3</v>
      </c>
      <c r="S115" s="2173">
        <v>51488</v>
      </c>
      <c r="T115" s="2173">
        <v>51508.9</v>
      </c>
      <c r="U115" s="2173">
        <v>51910.7</v>
      </c>
      <c r="V115" s="2173">
        <v>52066.2</v>
      </c>
      <c r="W115" s="2173">
        <v>52557.5</v>
      </c>
      <c r="X115" s="2173">
        <v>52688.5</v>
      </c>
      <c r="Y115" s="2173">
        <v>52993.1</v>
      </c>
      <c r="Z115" s="2177">
        <v>53110.1</v>
      </c>
    </row>
    <row r="116" spans="1:26">
      <c r="A116" s="2170" t="s">
        <v>2075</v>
      </c>
      <c r="B116" s="2176">
        <v>9689.4</v>
      </c>
      <c r="C116" s="2173">
        <v>8835.2999999999993</v>
      </c>
      <c r="D116" s="2173">
        <v>8429.9</v>
      </c>
      <c r="E116" s="2173">
        <v>8019.1</v>
      </c>
      <c r="F116" s="2173">
        <v>7434.7</v>
      </c>
      <c r="G116" s="2173">
        <v>6883.5</v>
      </c>
      <c r="H116" s="2173">
        <v>7120.2</v>
      </c>
      <c r="I116" s="2173">
        <v>7164.9</v>
      </c>
      <c r="J116" s="2173">
        <v>6919.4</v>
      </c>
      <c r="K116" s="2173">
        <v>6635.9</v>
      </c>
      <c r="L116" s="2173">
        <v>6299.5</v>
      </c>
      <c r="M116" s="2173">
        <v>6118.6</v>
      </c>
      <c r="N116" s="2173">
        <v>6597.5</v>
      </c>
      <c r="O116" s="2173">
        <v>6865.6</v>
      </c>
      <c r="P116" s="2173">
        <v>7133.1</v>
      </c>
      <c r="Q116" s="2173">
        <v>7590.8</v>
      </c>
      <c r="R116" s="2173">
        <v>7798.2</v>
      </c>
      <c r="S116" s="2173">
        <v>8040.1</v>
      </c>
      <c r="T116" s="2173">
        <v>7863.5</v>
      </c>
      <c r="U116" s="2173">
        <v>7978</v>
      </c>
      <c r="V116" s="2173">
        <v>8062.3</v>
      </c>
      <c r="W116" s="2173">
        <v>8058.4</v>
      </c>
      <c r="X116" s="2173">
        <v>8480.7999999999993</v>
      </c>
      <c r="Y116" s="2173">
        <v>8791.5</v>
      </c>
      <c r="Z116" s="2177">
        <v>8887.4</v>
      </c>
    </row>
    <row r="117" spans="1:26">
      <c r="A117" s="2170" t="s">
        <v>2076</v>
      </c>
      <c r="B117" s="2176">
        <v>24102.3</v>
      </c>
      <c r="C117" s="2173">
        <v>24659</v>
      </c>
      <c r="D117" s="2173">
        <v>26327.599999999999</v>
      </c>
      <c r="E117" s="2173">
        <v>27470.9</v>
      </c>
      <c r="F117" s="2173">
        <v>28490.799999999999</v>
      </c>
      <c r="G117" s="2173">
        <v>27964.400000000001</v>
      </c>
      <c r="H117" s="2173">
        <v>30290.799999999999</v>
      </c>
      <c r="I117" s="2173">
        <v>30551.7</v>
      </c>
      <c r="J117" s="2173">
        <v>30312.400000000001</v>
      </c>
      <c r="K117" s="2173">
        <v>30700.400000000001</v>
      </c>
      <c r="L117" s="2173">
        <v>31390.5</v>
      </c>
      <c r="M117" s="2173">
        <v>33394.199999999997</v>
      </c>
      <c r="N117" s="2173">
        <v>35176.699999999997</v>
      </c>
      <c r="O117" s="2173">
        <v>37281.699999999997</v>
      </c>
      <c r="P117" s="2173">
        <v>38685.4</v>
      </c>
      <c r="Q117" s="2173">
        <v>35898</v>
      </c>
      <c r="R117" s="2173">
        <v>34939.699999999997</v>
      </c>
      <c r="S117" s="2173">
        <v>35681.800000000003</v>
      </c>
      <c r="T117" s="2173">
        <v>35545.9</v>
      </c>
      <c r="U117" s="2173">
        <v>36513.300000000003</v>
      </c>
      <c r="V117" s="2173">
        <v>37143.5</v>
      </c>
      <c r="W117" s="2173">
        <v>38386.699999999997</v>
      </c>
      <c r="X117" s="2173">
        <v>39886.6</v>
      </c>
      <c r="Y117" s="2173">
        <v>40153.599999999999</v>
      </c>
      <c r="Z117" s="2177">
        <v>41224.699999999997</v>
      </c>
    </row>
    <row r="118" spans="1:26">
      <c r="A118" s="2170" t="s">
        <v>2077</v>
      </c>
      <c r="B118" s="2176">
        <v>23979.200000000001</v>
      </c>
      <c r="C118" s="2173">
        <v>24781.9</v>
      </c>
      <c r="D118" s="2173">
        <v>25475.7</v>
      </c>
      <c r="E118" s="2173">
        <v>26374.1</v>
      </c>
      <c r="F118" s="2173">
        <v>26756.3</v>
      </c>
      <c r="G118" s="2173">
        <v>26715.599999999999</v>
      </c>
      <c r="H118" s="2173">
        <v>27313.8</v>
      </c>
      <c r="I118" s="2173">
        <v>27403.7</v>
      </c>
      <c r="J118" s="2173">
        <v>27468.7</v>
      </c>
      <c r="K118" s="2173">
        <v>27267.8</v>
      </c>
      <c r="L118" s="2173">
        <v>27154.400000000001</v>
      </c>
      <c r="M118" s="2173">
        <v>26929.5</v>
      </c>
      <c r="N118" s="2173">
        <v>27117</v>
      </c>
      <c r="O118" s="2173">
        <v>27417.7</v>
      </c>
      <c r="P118" s="2173">
        <v>27573.5</v>
      </c>
      <c r="Q118" s="2173">
        <v>26920.3</v>
      </c>
      <c r="R118" s="2173">
        <v>26305.7</v>
      </c>
      <c r="S118" s="2173">
        <v>26422.7</v>
      </c>
      <c r="T118" s="2173">
        <v>26031.9</v>
      </c>
      <c r="U118" s="2173">
        <v>25759.4</v>
      </c>
      <c r="V118" s="2173">
        <v>26445.5</v>
      </c>
      <c r="W118" s="2173">
        <v>26571.8</v>
      </c>
      <c r="X118" s="2173">
        <v>26696.400000000001</v>
      </c>
      <c r="Y118" s="2173">
        <v>26844.9</v>
      </c>
      <c r="Z118" s="2177">
        <v>27217.8</v>
      </c>
    </row>
    <row r="119" spans="1:26">
      <c r="A119" s="2170" t="s">
        <v>2078</v>
      </c>
      <c r="B119" s="2176">
        <v>17897.5</v>
      </c>
      <c r="C119" s="2173">
        <v>18409.900000000001</v>
      </c>
      <c r="D119" s="2173">
        <v>18781.400000000001</v>
      </c>
      <c r="E119" s="2173">
        <v>19128.2</v>
      </c>
      <c r="F119" s="2173">
        <v>19224.8</v>
      </c>
      <c r="G119" s="2173">
        <v>19121.8</v>
      </c>
      <c r="H119" s="2173">
        <v>19002.900000000001</v>
      </c>
      <c r="I119" s="2173">
        <v>19047.900000000001</v>
      </c>
      <c r="J119" s="2173">
        <v>19122.900000000001</v>
      </c>
      <c r="K119" s="2173">
        <v>18758.2</v>
      </c>
      <c r="L119" s="2173">
        <v>18609.099999999999</v>
      </c>
      <c r="M119" s="2173">
        <v>18619.900000000001</v>
      </c>
      <c r="N119" s="2173">
        <v>18761.3</v>
      </c>
      <c r="O119" s="2173">
        <v>18812.2</v>
      </c>
      <c r="P119" s="2173">
        <v>18837.3</v>
      </c>
      <c r="Q119" s="2173">
        <v>18476.7</v>
      </c>
      <c r="R119" s="2173">
        <v>18246.599999999999</v>
      </c>
      <c r="S119" s="2173">
        <v>18519.900000000001</v>
      </c>
      <c r="T119" s="2173">
        <v>18486.8</v>
      </c>
      <c r="U119" s="2173">
        <v>18377</v>
      </c>
      <c r="V119" s="2173">
        <v>18860.599999999999</v>
      </c>
      <c r="W119" s="2173">
        <v>19205.400000000001</v>
      </c>
      <c r="X119" s="2173">
        <v>19396.900000000001</v>
      </c>
      <c r="Y119" s="2173">
        <v>19544.3</v>
      </c>
      <c r="Z119" s="2177">
        <v>19640.8</v>
      </c>
    </row>
    <row r="120" spans="1:26">
      <c r="A120" s="2170" t="s">
        <v>2079</v>
      </c>
      <c r="B120" s="2176">
        <v>20903.7</v>
      </c>
      <c r="C120" s="2173">
        <v>22332.799999999999</v>
      </c>
      <c r="D120" s="2173">
        <v>23711.1</v>
      </c>
      <c r="E120" s="2173">
        <v>24772.6</v>
      </c>
      <c r="F120" s="2173">
        <v>25691.7</v>
      </c>
      <c r="G120" s="2173">
        <v>26402.3</v>
      </c>
      <c r="H120" s="2173">
        <v>27874</v>
      </c>
      <c r="I120" s="2173">
        <v>28578.5</v>
      </c>
      <c r="J120" s="2173">
        <v>28059.5</v>
      </c>
      <c r="K120" s="2173">
        <v>28163.4</v>
      </c>
      <c r="L120" s="2173">
        <v>28192.5</v>
      </c>
      <c r="M120" s="2173">
        <v>28915.8</v>
      </c>
      <c r="N120" s="2173">
        <v>29136.1</v>
      </c>
      <c r="O120" s="2173">
        <v>29608.400000000001</v>
      </c>
      <c r="P120" s="2173">
        <v>29667.8</v>
      </c>
      <c r="Q120" s="2173">
        <v>30816.400000000001</v>
      </c>
      <c r="R120" s="2173">
        <v>32024.9</v>
      </c>
      <c r="S120" s="2173">
        <v>32496.2</v>
      </c>
      <c r="T120" s="2173">
        <v>34132.400000000001</v>
      </c>
      <c r="U120" s="2173">
        <v>34817.9</v>
      </c>
      <c r="V120" s="2173">
        <v>34909.599999999999</v>
      </c>
      <c r="W120" s="2173">
        <v>36267.1</v>
      </c>
      <c r="X120" s="2173">
        <v>37762.300000000003</v>
      </c>
      <c r="Y120" s="2173">
        <v>38053.1</v>
      </c>
      <c r="Z120" s="2177">
        <v>39381.599999999999</v>
      </c>
    </row>
    <row r="121" spans="1:26">
      <c r="A121" s="2170" t="s">
        <v>2080</v>
      </c>
      <c r="B121" s="2176">
        <v>27062.7</v>
      </c>
      <c r="C121" s="2173">
        <v>26573</v>
      </c>
      <c r="D121" s="2173">
        <v>26552.9</v>
      </c>
      <c r="E121" s="2173">
        <v>26849.9</v>
      </c>
      <c r="F121" s="2173">
        <v>26772.6</v>
      </c>
      <c r="G121" s="2173">
        <v>26364.7</v>
      </c>
      <c r="H121" s="2173">
        <v>27352.5</v>
      </c>
      <c r="I121" s="2173">
        <v>25890</v>
      </c>
      <c r="J121" s="2173">
        <v>26210.6</v>
      </c>
      <c r="K121" s="2173">
        <v>26210.3</v>
      </c>
      <c r="L121" s="2173">
        <v>26091.7</v>
      </c>
      <c r="M121" s="2173">
        <v>25699.7</v>
      </c>
      <c r="N121" s="2173">
        <v>25739.4</v>
      </c>
      <c r="O121" s="2173">
        <v>25789.7</v>
      </c>
      <c r="P121" s="2173">
        <v>24905.200000000001</v>
      </c>
      <c r="Q121" s="2173">
        <v>23627.8</v>
      </c>
      <c r="R121" s="2173">
        <v>23454</v>
      </c>
      <c r="S121" s="2173">
        <v>22903.5</v>
      </c>
      <c r="T121" s="2173">
        <v>23055.5</v>
      </c>
      <c r="U121" s="2173">
        <v>22890.6</v>
      </c>
      <c r="V121" s="2173">
        <v>23251.1</v>
      </c>
      <c r="W121" s="2173">
        <v>23376.799999999999</v>
      </c>
      <c r="X121" s="2173">
        <v>22917.7</v>
      </c>
      <c r="Y121" s="2173">
        <v>23287.3</v>
      </c>
      <c r="Z121" s="2177">
        <v>23046.2</v>
      </c>
    </row>
    <row r="122" spans="1:26">
      <c r="A122" s="2171"/>
      <c r="B122" s="2176"/>
      <c r="C122" s="2173"/>
      <c r="D122" s="2173"/>
      <c r="E122" s="2173"/>
      <c r="F122" s="2173"/>
      <c r="G122" s="2173"/>
      <c r="H122" s="2173"/>
      <c r="I122" s="2173"/>
      <c r="J122" s="2173"/>
      <c r="K122" s="2173"/>
      <c r="L122" s="2173"/>
      <c r="M122" s="2173"/>
      <c r="N122" s="2173"/>
      <c r="O122" s="2173"/>
      <c r="P122" s="2173"/>
      <c r="Q122" s="2173"/>
      <c r="R122" s="2173"/>
      <c r="S122" s="2173"/>
      <c r="T122" s="2173"/>
      <c r="U122" s="2173"/>
      <c r="V122" s="2173"/>
      <c r="W122" s="2173"/>
      <c r="X122" s="2173"/>
      <c r="Y122" s="2173"/>
      <c r="Z122" s="2177"/>
    </row>
    <row r="123" spans="1:26">
      <c r="A123" s="2170" t="s">
        <v>1581</v>
      </c>
      <c r="B123" s="2176">
        <v>499921.2</v>
      </c>
      <c r="C123" s="2173">
        <v>508932.1</v>
      </c>
      <c r="D123" s="2173">
        <v>522999.1</v>
      </c>
      <c r="E123" s="2173">
        <v>533447.6</v>
      </c>
      <c r="F123" s="2173">
        <v>528405.5</v>
      </c>
      <c r="G123" s="2173">
        <v>521679</v>
      </c>
      <c r="H123" s="2173">
        <v>527526.80000000005</v>
      </c>
      <c r="I123" s="2173">
        <v>520636</v>
      </c>
      <c r="J123" s="2173">
        <v>515965</v>
      </c>
      <c r="K123" s="2173">
        <v>515824.8</v>
      </c>
      <c r="L123" s="2173">
        <v>521213.3</v>
      </c>
      <c r="M123" s="2173">
        <v>525650.9</v>
      </c>
      <c r="N123" s="2173">
        <v>527032.4</v>
      </c>
      <c r="O123" s="2173">
        <v>531843.30000000005</v>
      </c>
      <c r="P123" s="2173">
        <v>519829.2</v>
      </c>
      <c r="Q123" s="2173">
        <v>488954.7</v>
      </c>
      <c r="R123" s="2173">
        <v>499136.2</v>
      </c>
      <c r="S123" s="2173">
        <v>488957.9</v>
      </c>
      <c r="T123" s="2173">
        <v>492361</v>
      </c>
      <c r="U123" s="2173">
        <v>500100.8</v>
      </c>
      <c r="V123" s="2173">
        <v>509927.1</v>
      </c>
      <c r="W123" s="2173">
        <v>528288.5</v>
      </c>
      <c r="X123" s="2173">
        <v>533449.69999999995</v>
      </c>
      <c r="Y123" s="2173">
        <v>542378.9</v>
      </c>
      <c r="Z123" s="2177">
        <v>545073.5</v>
      </c>
    </row>
    <row r="124" spans="1:26">
      <c r="A124" s="2171"/>
      <c r="B124" s="2176"/>
      <c r="C124" s="2173"/>
      <c r="D124" s="2173"/>
      <c r="E124" s="2173"/>
      <c r="F124" s="2173"/>
      <c r="G124" s="2173"/>
      <c r="H124" s="2173"/>
      <c r="I124" s="2173"/>
      <c r="J124" s="2173"/>
      <c r="K124" s="2173"/>
      <c r="L124" s="2173"/>
      <c r="M124" s="2173"/>
      <c r="N124" s="2173"/>
      <c r="O124" s="2173"/>
      <c r="P124" s="2173"/>
      <c r="Q124" s="2173"/>
      <c r="R124" s="2173"/>
      <c r="S124" s="2173"/>
      <c r="T124" s="2173"/>
      <c r="U124" s="2173"/>
      <c r="V124" s="2173"/>
      <c r="W124" s="2173"/>
      <c r="X124" s="2173"/>
      <c r="Y124" s="2173"/>
      <c r="Z124" s="2177"/>
    </row>
    <row r="125" spans="1:26">
      <c r="A125" s="2170" t="s">
        <v>1582</v>
      </c>
      <c r="B125" s="2176">
        <v>2765.9</v>
      </c>
      <c r="C125" s="2173">
        <v>2889.6</v>
      </c>
      <c r="D125" s="2173">
        <v>3036.8</v>
      </c>
      <c r="E125" s="2173">
        <v>3824.4</v>
      </c>
      <c r="F125" s="2173">
        <v>3711.2</v>
      </c>
      <c r="G125" s="2173">
        <v>3581.8</v>
      </c>
      <c r="H125" s="2173">
        <v>3869.4</v>
      </c>
      <c r="I125" s="2173">
        <v>3996.8</v>
      </c>
      <c r="J125" s="2173">
        <v>3875.4</v>
      </c>
      <c r="K125" s="2173">
        <v>4051.7</v>
      </c>
      <c r="L125" s="2173">
        <v>4279.5</v>
      </c>
      <c r="M125" s="2173">
        <v>4769.7</v>
      </c>
      <c r="N125" s="2173">
        <v>5408.4</v>
      </c>
      <c r="O125" s="2173">
        <v>5711.8</v>
      </c>
      <c r="P125" s="2173">
        <v>5945.3</v>
      </c>
      <c r="Q125" s="2173">
        <v>4368.3</v>
      </c>
      <c r="R125" s="2173">
        <v>4846.5</v>
      </c>
      <c r="S125" s="2173">
        <v>5550.4</v>
      </c>
      <c r="T125" s="2173">
        <v>5703</v>
      </c>
      <c r="U125" s="2173">
        <v>6377.1</v>
      </c>
      <c r="V125" s="2173">
        <v>8685.7999999999993</v>
      </c>
      <c r="W125" s="2173">
        <v>8754.7000000000007</v>
      </c>
      <c r="X125" s="2173">
        <v>7676.1</v>
      </c>
      <c r="Y125" s="2173">
        <v>8570.9</v>
      </c>
      <c r="Z125" s="2177">
        <v>9262.7000000000007</v>
      </c>
    </row>
    <row r="126" spans="1:26">
      <c r="A126" s="2170" t="s">
        <v>1583</v>
      </c>
      <c r="B126" s="2176">
        <v>1873.6</v>
      </c>
      <c r="C126" s="2173">
        <v>2070.4</v>
      </c>
      <c r="D126" s="2173">
        <v>2218.1</v>
      </c>
      <c r="E126" s="2173">
        <v>3534.1</v>
      </c>
      <c r="F126" s="2173">
        <v>3704.6</v>
      </c>
      <c r="G126" s="2173">
        <v>3256.8</v>
      </c>
      <c r="H126" s="2173">
        <v>3525.4</v>
      </c>
      <c r="I126" s="2173">
        <v>3490.9</v>
      </c>
      <c r="J126" s="2173">
        <v>3053.7</v>
      </c>
      <c r="K126" s="2173">
        <v>3154.5</v>
      </c>
      <c r="L126" s="2173">
        <v>3408.5</v>
      </c>
      <c r="M126" s="2173">
        <v>3308.1</v>
      </c>
      <c r="N126" s="2173">
        <v>3402</v>
      </c>
      <c r="O126" s="2173">
        <v>3792.9</v>
      </c>
      <c r="P126" s="2173">
        <v>3739.8</v>
      </c>
      <c r="Q126" s="2173">
        <v>2729.9</v>
      </c>
      <c r="R126" s="2173">
        <v>2897.8</v>
      </c>
      <c r="S126" s="2173">
        <v>3046.3</v>
      </c>
      <c r="T126" s="2173">
        <v>3117.9</v>
      </c>
      <c r="U126" s="2173">
        <v>3120.2</v>
      </c>
      <c r="V126" s="2173">
        <v>4910.2</v>
      </c>
      <c r="W126" s="2173">
        <v>5742.1</v>
      </c>
      <c r="X126" s="2173">
        <v>5679.1</v>
      </c>
      <c r="Y126" s="2173">
        <v>6015.2</v>
      </c>
      <c r="Z126" s="2177">
        <v>6446.3</v>
      </c>
    </row>
    <row r="127" spans="1:26">
      <c r="A127" s="2171"/>
      <c r="B127" s="2176"/>
      <c r="C127" s="2173"/>
      <c r="D127" s="2173"/>
      <c r="E127" s="2173"/>
      <c r="F127" s="2173"/>
      <c r="G127" s="2173"/>
      <c r="H127" s="2173"/>
      <c r="I127" s="2173"/>
      <c r="J127" s="2173"/>
      <c r="K127" s="2173"/>
      <c r="L127" s="2173"/>
      <c r="M127" s="2173"/>
      <c r="N127" s="2173"/>
      <c r="O127" s="2173"/>
      <c r="P127" s="2173"/>
      <c r="Q127" s="2173"/>
      <c r="R127" s="2173"/>
      <c r="S127" s="2173"/>
      <c r="T127" s="2173"/>
      <c r="U127" s="2173"/>
      <c r="V127" s="2173"/>
      <c r="W127" s="2173"/>
      <c r="X127" s="2173"/>
      <c r="Y127" s="2173"/>
      <c r="Z127" s="2177"/>
    </row>
    <row r="128" spans="1:26">
      <c r="A128" s="2170" t="s">
        <v>1584</v>
      </c>
      <c r="B128" s="2176">
        <v>500813.5</v>
      </c>
      <c r="C128" s="2173">
        <v>509751.4</v>
      </c>
      <c r="D128" s="2173">
        <v>523817.8</v>
      </c>
      <c r="E128" s="2173">
        <v>533737.9</v>
      </c>
      <c r="F128" s="2173">
        <v>528412.1</v>
      </c>
      <c r="G128" s="2173">
        <v>522004</v>
      </c>
      <c r="H128" s="2173">
        <v>527870.80000000005</v>
      </c>
      <c r="I128" s="2173">
        <v>521141.9</v>
      </c>
      <c r="J128" s="2173">
        <v>516786.8</v>
      </c>
      <c r="K128" s="2173">
        <v>516722</v>
      </c>
      <c r="L128" s="2173">
        <v>522084.3</v>
      </c>
      <c r="M128" s="2173">
        <v>527112.6</v>
      </c>
      <c r="N128" s="2173">
        <v>529038.80000000005</v>
      </c>
      <c r="O128" s="2173">
        <v>533762.19999999995</v>
      </c>
      <c r="P128" s="2173">
        <v>522034.7</v>
      </c>
      <c r="Q128" s="2173">
        <v>490593.1</v>
      </c>
      <c r="R128" s="2173">
        <v>501084.9</v>
      </c>
      <c r="S128" s="2173">
        <v>491462</v>
      </c>
      <c r="T128" s="2173">
        <v>494946.1</v>
      </c>
      <c r="U128" s="2173">
        <v>503357.7</v>
      </c>
      <c r="V128" s="2173">
        <v>513702.7</v>
      </c>
      <c r="W128" s="2173">
        <v>531301.1</v>
      </c>
      <c r="X128" s="2173">
        <v>535446.6</v>
      </c>
      <c r="Y128" s="2173">
        <v>544934.69999999995</v>
      </c>
      <c r="Z128" s="2177">
        <v>547889.80000000005</v>
      </c>
    </row>
    <row r="129" spans="1:26">
      <c r="A129" s="2170" t="s">
        <v>1585</v>
      </c>
      <c r="B129" s="2176">
        <v>724.2</v>
      </c>
      <c r="C129" s="2173">
        <v>2790.3</v>
      </c>
      <c r="D129" s="2173">
        <v>1989.1</v>
      </c>
      <c r="E129" s="2173">
        <v>404.6</v>
      </c>
      <c r="F129" s="2173">
        <v>-535.20000000000005</v>
      </c>
      <c r="G129" s="2173">
        <v>-2352.1999999999998</v>
      </c>
      <c r="H129" s="2173">
        <v>-1164.9000000000001</v>
      </c>
      <c r="I129" s="2173">
        <v>1863</v>
      </c>
      <c r="J129" s="2173">
        <v>-800.6</v>
      </c>
      <c r="K129" s="2173">
        <v>-1321.3</v>
      </c>
      <c r="L129" s="2173">
        <v>-1118.9000000000001</v>
      </c>
      <c r="M129" s="2173">
        <v>-2979.7</v>
      </c>
      <c r="N129" s="2173">
        <v>-2159.1</v>
      </c>
      <c r="O129" s="2173">
        <v>-2074</v>
      </c>
      <c r="P129" s="2173">
        <v>-1319</v>
      </c>
      <c r="Q129" s="2173">
        <v>-1092</v>
      </c>
      <c r="R129" s="2173">
        <v>-731</v>
      </c>
      <c r="S129" s="2173">
        <v>-53.5</v>
      </c>
      <c r="T129" s="2173">
        <v>11.1</v>
      </c>
      <c r="U129" s="2173">
        <v>-182.1</v>
      </c>
      <c r="V129" s="2173">
        <v>173.3</v>
      </c>
      <c r="W129" s="2173">
        <v>18.8</v>
      </c>
      <c r="X129" s="2173">
        <v>90.5</v>
      </c>
      <c r="Y129" s="2173">
        <v>962.6</v>
      </c>
      <c r="Z129" s="2177">
        <v>-764.3</v>
      </c>
    </row>
    <row r="130" spans="1:26">
      <c r="A130" s="2171"/>
      <c r="B130" s="2176"/>
      <c r="C130" s="2173"/>
      <c r="D130" s="2173"/>
      <c r="E130" s="2173"/>
      <c r="F130" s="2173"/>
      <c r="G130" s="2173"/>
      <c r="H130" s="2173"/>
      <c r="I130" s="2173"/>
      <c r="J130" s="2173"/>
      <c r="K130" s="2173"/>
      <c r="L130" s="2173"/>
      <c r="M130" s="2173"/>
      <c r="N130" s="2173"/>
      <c r="O130" s="2173"/>
      <c r="P130" s="2173"/>
      <c r="Q130" s="2173"/>
      <c r="R130" s="2173"/>
      <c r="S130" s="2173"/>
      <c r="T130" s="2173"/>
      <c r="U130" s="2173"/>
      <c r="V130" s="2173"/>
      <c r="W130" s="2173"/>
      <c r="X130" s="2173"/>
      <c r="Y130" s="2173"/>
      <c r="Z130" s="2177"/>
    </row>
    <row r="131" spans="1:26">
      <c r="A131" s="2172" t="s">
        <v>1678</v>
      </c>
      <c r="B131" s="1637">
        <v>501537.7</v>
      </c>
      <c r="C131" s="1638">
        <v>512541.7</v>
      </c>
      <c r="D131" s="1638">
        <v>525806.9</v>
      </c>
      <c r="E131" s="1638">
        <v>534142.5</v>
      </c>
      <c r="F131" s="1638">
        <v>527876.9</v>
      </c>
      <c r="G131" s="1638">
        <v>519651.8</v>
      </c>
      <c r="H131" s="1638">
        <v>526706</v>
      </c>
      <c r="I131" s="1638">
        <v>523005</v>
      </c>
      <c r="J131" s="1638">
        <v>515986.2</v>
      </c>
      <c r="K131" s="1638">
        <v>515400.7</v>
      </c>
      <c r="L131" s="1638">
        <v>520965.4</v>
      </c>
      <c r="M131" s="1638">
        <v>524132.8</v>
      </c>
      <c r="N131" s="1638">
        <v>526879.69999999995</v>
      </c>
      <c r="O131" s="1638">
        <v>531688.19999999995</v>
      </c>
      <c r="P131" s="1638">
        <v>520715.7</v>
      </c>
      <c r="Q131" s="1638">
        <v>489501</v>
      </c>
      <c r="R131" s="1638">
        <v>500353.9</v>
      </c>
      <c r="S131" s="1638">
        <v>491408.5</v>
      </c>
      <c r="T131" s="1638">
        <v>494957.2</v>
      </c>
      <c r="U131" s="1638">
        <v>503175.6</v>
      </c>
      <c r="V131" s="1638">
        <v>513876</v>
      </c>
      <c r="W131" s="1638">
        <v>531319.80000000005</v>
      </c>
      <c r="X131" s="1638">
        <v>535537.19999999995</v>
      </c>
      <c r="Y131" s="1638">
        <v>545897.4</v>
      </c>
      <c r="Z131" s="2178">
        <v>547125.5</v>
      </c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BP146"/>
  <sheetViews>
    <sheetView topLeftCell="A22" workbookViewId="0"/>
  </sheetViews>
  <sheetFormatPr defaultColWidth="11.75" defaultRowHeight="12"/>
  <cols>
    <col min="1" max="1" width="3.125" style="1712" customWidth="1"/>
    <col min="2" max="2" width="3.5" style="1712" customWidth="1"/>
    <col min="3" max="3" width="19.5" style="1712" customWidth="1"/>
    <col min="4" max="26" width="10.75" style="1712" customWidth="1"/>
    <col min="27" max="27" width="11" style="1712" customWidth="1"/>
    <col min="28" max="30" width="11" style="1699" customWidth="1"/>
    <col min="31" max="38" width="11.125" style="1699" customWidth="1"/>
    <col min="39" max="44" width="9" style="1699" customWidth="1"/>
    <col min="45" max="45" width="8.875" style="1699" customWidth="1"/>
    <col min="46" max="46" width="6.25" style="1699" customWidth="1"/>
    <col min="47" max="47" width="2.875" style="1699" customWidth="1"/>
    <col min="48" max="48" width="19.5" style="1699" customWidth="1"/>
    <col min="49" max="49" width="7.375" style="1699" hidden="1" customWidth="1"/>
    <col min="50" max="65" width="7.375" style="1699" customWidth="1"/>
    <col min="66" max="66" width="0.5" style="1699" customWidth="1"/>
    <col min="67" max="68" width="11.75" style="1699" customWidth="1"/>
    <col min="69" max="16384" width="11.75" style="1712"/>
  </cols>
  <sheetData>
    <row r="1" spans="1:66">
      <c r="A1" s="1769" t="s">
        <v>1681</v>
      </c>
      <c r="B1" s="1675"/>
      <c r="C1" s="1675"/>
      <c r="D1" s="1675"/>
      <c r="E1" s="1675"/>
      <c r="F1" s="1675"/>
      <c r="G1" s="1675"/>
      <c r="H1" s="1675"/>
      <c r="I1" s="1675"/>
      <c r="J1" s="1672" t="s">
        <v>33</v>
      </c>
      <c r="K1" s="1675"/>
      <c r="L1" s="1675"/>
      <c r="M1" s="1675"/>
      <c r="N1" s="1675"/>
      <c r="O1" s="1675"/>
      <c r="P1" s="1675"/>
      <c r="Q1" s="1675"/>
      <c r="R1" s="1675"/>
      <c r="S1" s="1675"/>
      <c r="T1" s="1675"/>
      <c r="U1" s="1675"/>
      <c r="V1" s="1675"/>
      <c r="W1" s="1675"/>
      <c r="X1" s="1675"/>
      <c r="Y1" s="1675"/>
      <c r="Z1" s="1675"/>
      <c r="AA1" s="1675"/>
      <c r="AB1" s="1673"/>
      <c r="AC1" s="1673"/>
      <c r="AD1" s="1673"/>
      <c r="AT1" s="1673"/>
    </row>
    <row r="2" spans="1:66">
      <c r="A2" s="1673"/>
      <c r="B2" s="1674"/>
      <c r="C2" s="1675"/>
      <c r="G2" s="1675"/>
      <c r="H2" s="1675"/>
      <c r="I2" s="1675"/>
      <c r="J2" s="1672"/>
      <c r="K2" s="1675"/>
      <c r="L2" s="1675"/>
      <c r="M2" s="1675"/>
      <c r="N2" s="1675"/>
      <c r="O2" s="1675"/>
      <c r="P2" s="1675"/>
      <c r="Q2" s="1675"/>
      <c r="R2" s="1675"/>
      <c r="S2" s="1770" t="s">
        <v>33</v>
      </c>
      <c r="T2" s="1675"/>
      <c r="U2" s="1675"/>
      <c r="V2" s="1675"/>
      <c r="W2" s="1675"/>
      <c r="X2" s="1675"/>
      <c r="Y2" s="1675"/>
      <c r="Z2" s="1675"/>
      <c r="AA2" s="1675"/>
      <c r="AB2" s="1673"/>
      <c r="AC2" s="1673"/>
      <c r="AD2" s="1673"/>
      <c r="AT2" s="1673"/>
    </row>
    <row r="3" spans="1:66" ht="12.75" thickBot="1">
      <c r="A3" s="1677"/>
      <c r="B3" s="1674"/>
      <c r="C3" s="1674"/>
      <c r="D3" s="1676"/>
      <c r="E3" s="1675"/>
      <c r="F3" s="1675"/>
      <c r="G3" s="1674" t="s">
        <v>33</v>
      </c>
      <c r="H3" s="1674" t="s">
        <v>33</v>
      </c>
      <c r="I3" s="1674" t="s">
        <v>1682</v>
      </c>
      <c r="J3" s="1674"/>
      <c r="K3" s="1674"/>
      <c r="L3" s="1674"/>
      <c r="M3" s="1674"/>
      <c r="N3" s="1674"/>
      <c r="O3" s="1674"/>
      <c r="P3" s="1674"/>
      <c r="Q3" s="1674"/>
      <c r="R3" s="1674"/>
      <c r="S3" s="1674" t="s">
        <v>35</v>
      </c>
      <c r="T3" s="1674"/>
      <c r="U3" s="1699"/>
      <c r="AB3" s="1771"/>
      <c r="AC3" s="1677"/>
      <c r="AD3" s="1677"/>
      <c r="AE3" s="1771"/>
      <c r="AF3" s="1771"/>
      <c r="AG3" s="1771"/>
      <c r="AH3" s="1771"/>
      <c r="AI3" s="1771"/>
      <c r="AJ3" s="1771"/>
      <c r="AK3" s="1771"/>
      <c r="AL3" s="1771" t="s">
        <v>36</v>
      </c>
      <c r="AM3" s="1674"/>
      <c r="AS3" s="1771"/>
      <c r="AT3" s="1677"/>
      <c r="AU3" s="1674"/>
      <c r="AV3" s="1674"/>
      <c r="BF3" s="1673"/>
      <c r="BG3" s="1673"/>
      <c r="BH3" s="1673"/>
      <c r="BI3" s="1673"/>
      <c r="BJ3" s="1673"/>
      <c r="BN3" s="1771"/>
    </row>
    <row r="4" spans="1:66">
      <c r="A4" s="1678"/>
      <c r="B4" s="1679"/>
      <c r="C4" s="1680"/>
      <c r="D4" s="1681">
        <v>1975</v>
      </c>
      <c r="E4" s="1681">
        <v>1976</v>
      </c>
      <c r="F4" s="1681">
        <v>1977</v>
      </c>
      <c r="G4" s="1681">
        <v>1978</v>
      </c>
      <c r="H4" s="1681">
        <v>1979</v>
      </c>
      <c r="I4" s="1681">
        <v>1980</v>
      </c>
      <c r="J4" s="1681">
        <v>1981</v>
      </c>
      <c r="K4" s="1681">
        <v>1982</v>
      </c>
      <c r="L4" s="1681">
        <v>1983</v>
      </c>
      <c r="M4" s="1681">
        <v>1984</v>
      </c>
      <c r="N4" s="1681">
        <v>1985</v>
      </c>
      <c r="O4" s="1682">
        <v>1986</v>
      </c>
      <c r="P4" s="1681">
        <v>1987</v>
      </c>
      <c r="Q4" s="1682">
        <v>1988</v>
      </c>
      <c r="R4" s="1682">
        <v>1989</v>
      </c>
      <c r="S4" s="1682">
        <v>1990</v>
      </c>
      <c r="T4" s="1682">
        <v>1991</v>
      </c>
      <c r="U4" s="1682">
        <v>1992</v>
      </c>
      <c r="V4" s="1682">
        <v>1993</v>
      </c>
      <c r="W4" s="1682">
        <v>1994</v>
      </c>
      <c r="X4" s="1682">
        <v>1995</v>
      </c>
      <c r="Y4" s="1682">
        <v>1996</v>
      </c>
      <c r="Z4" s="1682">
        <v>1997</v>
      </c>
      <c r="AA4" s="1683">
        <v>1998</v>
      </c>
      <c r="AB4" s="1684">
        <v>1999</v>
      </c>
      <c r="AC4" s="1684">
        <v>2000</v>
      </c>
      <c r="AD4" s="1850">
        <v>2001</v>
      </c>
      <c r="AE4" s="1850">
        <v>2002</v>
      </c>
      <c r="AF4" s="1850">
        <v>2003</v>
      </c>
      <c r="AG4" s="1851">
        <v>2004</v>
      </c>
      <c r="AH4" s="1851">
        <v>2005</v>
      </c>
      <c r="AI4" s="1851">
        <v>2006</v>
      </c>
      <c r="AJ4" s="1851">
        <v>2007</v>
      </c>
      <c r="AK4" s="1851">
        <v>2008</v>
      </c>
      <c r="AL4" s="1852">
        <v>2009</v>
      </c>
      <c r="AT4" s="1703"/>
      <c r="AU4" s="1703"/>
      <c r="AV4" s="1703"/>
      <c r="AW4" s="1772"/>
      <c r="AX4" s="1772"/>
      <c r="AY4" s="1773"/>
      <c r="AZ4" s="1773"/>
      <c r="BA4" s="1772"/>
      <c r="BB4" s="1772"/>
      <c r="BC4" s="1772"/>
      <c r="BD4" s="1774"/>
      <c r="BE4" s="1774"/>
      <c r="BF4" s="1772"/>
      <c r="BG4" s="1772"/>
      <c r="BH4" s="1772"/>
      <c r="BI4" s="1772"/>
      <c r="BJ4" s="1772"/>
      <c r="BK4" s="1686"/>
      <c r="BL4" s="1686"/>
      <c r="BM4" s="1686"/>
    </row>
    <row r="5" spans="1:66">
      <c r="A5" s="1685" t="s">
        <v>186</v>
      </c>
      <c r="B5" s="1686"/>
      <c r="C5" s="1686"/>
      <c r="D5" s="1775"/>
      <c r="E5" s="1775"/>
      <c r="F5" s="1775"/>
      <c r="G5" s="1775"/>
      <c r="H5" s="1775"/>
      <c r="I5" s="1776"/>
      <c r="J5" s="1775"/>
      <c r="K5" s="1775"/>
      <c r="L5" s="1775"/>
      <c r="M5" s="1775"/>
      <c r="N5" s="1775"/>
      <c r="O5" s="1775"/>
      <c r="P5" s="1777"/>
      <c r="Q5" s="1777"/>
      <c r="R5" s="1778" t="s">
        <v>34</v>
      </c>
      <c r="S5" s="1779"/>
      <c r="T5" s="1777"/>
      <c r="U5" s="1780"/>
      <c r="V5" s="1781"/>
      <c r="W5" s="1781"/>
      <c r="X5" s="1781"/>
      <c r="Y5" s="1781"/>
      <c r="Z5" s="1782"/>
      <c r="AA5" s="1783"/>
      <c r="AB5" s="1687"/>
      <c r="AC5" s="1687"/>
      <c r="AD5" s="1853"/>
      <c r="AE5" s="1853"/>
      <c r="AF5" s="1853"/>
      <c r="AG5" s="1853"/>
      <c r="AH5" s="1854"/>
      <c r="AI5" s="1854"/>
      <c r="AJ5" s="1855"/>
      <c r="AK5" s="1856"/>
      <c r="AL5" s="1857"/>
      <c r="AM5" s="1784"/>
      <c r="AN5" s="1785"/>
      <c r="AO5" s="1785"/>
      <c r="AP5" s="1785"/>
      <c r="AQ5" s="1785"/>
      <c r="AR5" s="1785"/>
      <c r="AS5" s="1703"/>
      <c r="AT5" s="1786"/>
      <c r="AU5" s="1686"/>
      <c r="AV5" s="1686"/>
      <c r="AW5" s="1703"/>
      <c r="AX5" s="1703"/>
      <c r="AY5" s="1703"/>
      <c r="AZ5" s="1703"/>
      <c r="BA5" s="1785"/>
      <c r="BB5" s="1784"/>
      <c r="BC5" s="1784"/>
      <c r="BD5" s="1785"/>
      <c r="BE5" s="1785"/>
      <c r="BF5" s="1785"/>
      <c r="BG5" s="1785"/>
      <c r="BH5" s="1785"/>
      <c r="BI5" s="1785"/>
      <c r="BJ5" s="1785"/>
      <c r="BK5" s="1784"/>
      <c r="BL5" s="1784"/>
      <c r="BM5" s="1787"/>
      <c r="BN5" s="1787"/>
    </row>
    <row r="6" spans="1:66">
      <c r="A6" s="1688"/>
      <c r="B6" s="1689"/>
      <c r="C6" s="1689"/>
      <c r="D6" s="1788" t="s">
        <v>1683</v>
      </c>
      <c r="E6" s="1788" t="s">
        <v>1684</v>
      </c>
      <c r="F6" s="1788" t="s">
        <v>1685</v>
      </c>
      <c r="G6" s="1788" t="s">
        <v>1686</v>
      </c>
      <c r="H6" s="1788" t="s">
        <v>1687</v>
      </c>
      <c r="I6" s="1789" t="s">
        <v>1688</v>
      </c>
      <c r="J6" s="1788" t="s">
        <v>1689</v>
      </c>
      <c r="K6" s="1788" t="s">
        <v>1690</v>
      </c>
      <c r="L6" s="1788" t="s">
        <v>1691</v>
      </c>
      <c r="M6" s="1788" t="s">
        <v>1692</v>
      </c>
      <c r="N6" s="1788" t="s">
        <v>1693</v>
      </c>
      <c r="O6" s="1788" t="s">
        <v>1694</v>
      </c>
      <c r="P6" s="1790" t="s">
        <v>1695</v>
      </c>
      <c r="Q6" s="1790" t="s">
        <v>1696</v>
      </c>
      <c r="R6" s="1790" t="s">
        <v>1697</v>
      </c>
      <c r="S6" s="1790" t="s">
        <v>38</v>
      </c>
      <c r="T6" s="1790" t="s">
        <v>39</v>
      </c>
      <c r="U6" s="1791" t="s">
        <v>40</v>
      </c>
      <c r="V6" s="1788" t="s">
        <v>41</v>
      </c>
      <c r="W6" s="1788" t="s">
        <v>42</v>
      </c>
      <c r="X6" s="1788" t="s">
        <v>43</v>
      </c>
      <c r="Y6" s="1788" t="s">
        <v>44</v>
      </c>
      <c r="Z6" s="1788" t="s">
        <v>45</v>
      </c>
      <c r="AA6" s="1789" t="s">
        <v>46</v>
      </c>
      <c r="AB6" s="1792" t="s">
        <v>18</v>
      </c>
      <c r="AC6" s="1792" t="s">
        <v>19</v>
      </c>
      <c r="AD6" s="1858" t="s">
        <v>20</v>
      </c>
      <c r="AE6" s="1858" t="s">
        <v>21</v>
      </c>
      <c r="AF6" s="1858" t="s">
        <v>22</v>
      </c>
      <c r="AG6" s="1858" t="s">
        <v>23</v>
      </c>
      <c r="AH6" s="1859" t="s">
        <v>24</v>
      </c>
      <c r="AI6" s="1859" t="s">
        <v>25</v>
      </c>
      <c r="AJ6" s="1860" t="s">
        <v>26</v>
      </c>
      <c r="AK6" s="1861" t="s">
        <v>333</v>
      </c>
      <c r="AL6" s="1862" t="s">
        <v>28</v>
      </c>
      <c r="AM6" s="1793"/>
      <c r="AN6" s="1793"/>
      <c r="AO6" s="1793"/>
      <c r="AP6" s="1793"/>
      <c r="AQ6" s="1793"/>
      <c r="AR6" s="1793"/>
      <c r="AS6" s="1793"/>
      <c r="AT6" s="1704"/>
      <c r="AU6" s="1704"/>
      <c r="AV6" s="1704"/>
      <c r="AW6" s="1794"/>
      <c r="AX6" s="1794"/>
      <c r="AY6" s="1794"/>
      <c r="AZ6" s="1794"/>
      <c r="BA6" s="1794"/>
      <c r="BB6" s="1794"/>
      <c r="BC6" s="1794"/>
      <c r="BD6" s="1794"/>
      <c r="BE6" s="1794"/>
      <c r="BF6" s="1794"/>
      <c r="BG6" s="1794"/>
      <c r="BH6" s="1794"/>
      <c r="BI6" s="1794"/>
      <c r="BJ6" s="1794"/>
      <c r="BK6" s="1794"/>
      <c r="BL6" s="1794"/>
      <c r="BM6" s="1794"/>
      <c r="BN6" s="1795"/>
    </row>
    <row r="7" spans="1:66">
      <c r="A7" s="1690" t="s">
        <v>188</v>
      </c>
      <c r="B7" s="1691"/>
      <c r="C7" s="1692"/>
      <c r="D7" s="1796">
        <v>6063595</v>
      </c>
      <c r="E7" s="1796">
        <v>7201068</v>
      </c>
      <c r="F7" s="1796">
        <v>7701706</v>
      </c>
      <c r="G7" s="1796">
        <v>8325246</v>
      </c>
      <c r="H7" s="1796">
        <v>9289113</v>
      </c>
      <c r="I7" s="1797">
        <v>9730371</v>
      </c>
      <c r="J7" s="1796">
        <v>10353802</v>
      </c>
      <c r="K7" s="1796">
        <v>10778269</v>
      </c>
      <c r="L7" s="1796">
        <v>11327578</v>
      </c>
      <c r="M7" s="1796">
        <v>12485560</v>
      </c>
      <c r="N7" s="1796">
        <v>12512124</v>
      </c>
      <c r="O7" s="1796">
        <v>12731186</v>
      </c>
      <c r="P7" s="1796">
        <v>13646000</v>
      </c>
      <c r="Q7" s="1796">
        <v>14776766</v>
      </c>
      <c r="R7" s="1796">
        <v>15929660</v>
      </c>
      <c r="S7" s="1798">
        <v>17414761</v>
      </c>
      <c r="T7" s="1798">
        <v>18408977</v>
      </c>
      <c r="U7" s="1798">
        <v>18696052</v>
      </c>
      <c r="V7" s="1798">
        <v>19185415</v>
      </c>
      <c r="W7" s="1798">
        <v>18836338</v>
      </c>
      <c r="X7" s="1798">
        <v>20165355</v>
      </c>
      <c r="Y7" s="1798">
        <v>20917425</v>
      </c>
      <c r="Z7" s="1798">
        <v>20469490</v>
      </c>
      <c r="AA7" s="1798">
        <v>19486117</v>
      </c>
      <c r="AB7" s="1798">
        <v>18808903</v>
      </c>
      <c r="AC7" s="1799">
        <v>18870026</v>
      </c>
      <c r="AD7" s="1863">
        <v>17946750</v>
      </c>
      <c r="AE7" s="1864">
        <v>17732052</v>
      </c>
      <c r="AF7" s="1865">
        <v>17385054</v>
      </c>
      <c r="AG7" s="1865">
        <v>17553821</v>
      </c>
      <c r="AH7" s="1865">
        <v>17637251</v>
      </c>
      <c r="AI7" s="1865">
        <v>18069432</v>
      </c>
      <c r="AJ7" s="1865">
        <v>17767660</v>
      </c>
      <c r="AK7" s="1865">
        <v>17442039</v>
      </c>
      <c r="AL7" s="1866">
        <v>16293626</v>
      </c>
      <c r="AM7" s="1704"/>
      <c r="AN7" s="1704"/>
      <c r="AO7" s="1704"/>
      <c r="AP7" s="1704"/>
      <c r="AQ7" s="1704"/>
      <c r="AR7" s="1704"/>
      <c r="AS7" s="1704"/>
      <c r="AT7" s="1694"/>
      <c r="AU7" s="1691"/>
      <c r="AV7" s="1703"/>
      <c r="AW7" s="1704"/>
      <c r="AX7" s="1704"/>
      <c r="AY7" s="1704"/>
      <c r="AZ7" s="1704"/>
      <c r="BA7" s="1704"/>
      <c r="BB7" s="1704"/>
      <c r="BC7" s="1704"/>
      <c r="BD7" s="1704"/>
      <c r="BE7" s="1704"/>
      <c r="BF7" s="1704"/>
      <c r="BG7" s="1704"/>
      <c r="BH7" s="1704"/>
      <c r="BI7" s="1704"/>
      <c r="BJ7" s="1704"/>
      <c r="BK7" s="1704"/>
      <c r="BL7" s="1704"/>
      <c r="BM7" s="1704"/>
      <c r="BN7" s="1704"/>
    </row>
    <row r="8" spans="1:66">
      <c r="A8" s="1693" t="s">
        <v>334</v>
      </c>
      <c r="B8" s="1694" t="s">
        <v>190</v>
      </c>
      <c r="C8" s="1695"/>
      <c r="D8" s="1801">
        <v>139209</v>
      </c>
      <c r="E8" s="1801">
        <v>141579</v>
      </c>
      <c r="F8" s="1801">
        <v>168558</v>
      </c>
      <c r="G8" s="1801">
        <v>164987</v>
      </c>
      <c r="H8" s="1801">
        <v>162151</v>
      </c>
      <c r="I8" s="1801">
        <v>133836</v>
      </c>
      <c r="J8" s="1801">
        <v>146473</v>
      </c>
      <c r="K8" s="1801">
        <v>121362</v>
      </c>
      <c r="L8" s="1801">
        <v>139473</v>
      </c>
      <c r="M8" s="1801">
        <v>154497</v>
      </c>
      <c r="N8" s="1801">
        <v>139940</v>
      </c>
      <c r="O8" s="1801">
        <v>145255</v>
      </c>
      <c r="P8" s="1802">
        <v>128295</v>
      </c>
      <c r="Q8" s="1802">
        <v>140148</v>
      </c>
      <c r="R8" s="1802">
        <v>136510</v>
      </c>
      <c r="S8" s="1803">
        <v>137138</v>
      </c>
      <c r="T8" s="1803">
        <v>135179</v>
      </c>
      <c r="U8" s="1803">
        <v>123074</v>
      </c>
      <c r="V8" s="1803">
        <v>131329</v>
      </c>
      <c r="W8" s="1803">
        <v>139201</v>
      </c>
      <c r="X8" s="1799">
        <v>128658</v>
      </c>
      <c r="Y8" s="1799">
        <v>121084</v>
      </c>
      <c r="Z8" s="1799">
        <v>109179</v>
      </c>
      <c r="AA8" s="1799">
        <v>108594</v>
      </c>
      <c r="AB8" s="1799">
        <v>101839</v>
      </c>
      <c r="AC8" s="1799">
        <v>89346</v>
      </c>
      <c r="AD8" s="1863">
        <v>84907</v>
      </c>
      <c r="AE8" s="1867">
        <v>82397</v>
      </c>
      <c r="AF8" s="1868">
        <v>81376</v>
      </c>
      <c r="AG8" s="1868">
        <v>65342</v>
      </c>
      <c r="AH8" s="1868">
        <v>72592</v>
      </c>
      <c r="AI8" s="1868">
        <v>65346</v>
      </c>
      <c r="AJ8" s="1868">
        <v>65539</v>
      </c>
      <c r="AK8" s="1868">
        <v>68344</v>
      </c>
      <c r="AL8" s="1866">
        <v>71765</v>
      </c>
      <c r="AM8" s="1704"/>
      <c r="AN8" s="1704"/>
      <c r="AO8" s="1704"/>
      <c r="AP8" s="1704"/>
      <c r="AQ8" s="1704"/>
      <c r="AR8" s="1704"/>
      <c r="AS8" s="1704"/>
      <c r="AT8" s="1694"/>
      <c r="AU8" s="1694"/>
      <c r="AW8" s="1704"/>
      <c r="AX8" s="1704"/>
      <c r="AY8" s="1704"/>
      <c r="AZ8" s="1704"/>
      <c r="BA8" s="1704"/>
      <c r="BB8" s="1704"/>
      <c r="BC8" s="1704"/>
      <c r="BD8" s="1704"/>
      <c r="BE8" s="1704"/>
      <c r="BF8" s="1704"/>
      <c r="BG8" s="1704"/>
      <c r="BH8" s="1704"/>
      <c r="BI8" s="1704"/>
      <c r="BJ8" s="1704"/>
      <c r="BK8" s="1704"/>
      <c r="BL8" s="1704"/>
      <c r="BM8" s="1704"/>
      <c r="BN8" s="1704"/>
    </row>
    <row r="9" spans="1:66">
      <c r="A9" s="1690" t="s">
        <v>335</v>
      </c>
      <c r="B9" s="1694" t="s">
        <v>191</v>
      </c>
      <c r="C9" s="1695"/>
      <c r="D9" s="1801">
        <v>9367</v>
      </c>
      <c r="E9" s="1801">
        <v>10887</v>
      </c>
      <c r="F9" s="1801">
        <v>9359</v>
      </c>
      <c r="G9" s="1801">
        <v>9561</v>
      </c>
      <c r="H9" s="1801">
        <v>13203</v>
      </c>
      <c r="I9" s="1801">
        <v>15860</v>
      </c>
      <c r="J9" s="1801">
        <v>14976</v>
      </c>
      <c r="K9" s="1801">
        <v>13495</v>
      </c>
      <c r="L9" s="1801">
        <v>11993</v>
      </c>
      <c r="M9" s="1801">
        <v>10897</v>
      </c>
      <c r="N9" s="1801">
        <v>9239</v>
      </c>
      <c r="O9" s="1801">
        <v>7737</v>
      </c>
      <c r="P9" s="1802">
        <v>10241</v>
      </c>
      <c r="Q9" s="1802">
        <v>9942</v>
      </c>
      <c r="R9" s="1802">
        <v>9067</v>
      </c>
      <c r="S9" s="1803">
        <v>9180</v>
      </c>
      <c r="T9" s="1803">
        <v>9094</v>
      </c>
      <c r="U9" s="1803">
        <v>9945</v>
      </c>
      <c r="V9" s="1803">
        <v>9853</v>
      </c>
      <c r="W9" s="1803">
        <v>9997</v>
      </c>
      <c r="X9" s="1799">
        <v>9970</v>
      </c>
      <c r="Y9" s="1799">
        <v>12361</v>
      </c>
      <c r="Z9" s="1799">
        <v>10192</v>
      </c>
      <c r="AA9" s="1799">
        <v>10768</v>
      </c>
      <c r="AB9" s="1799">
        <v>8374</v>
      </c>
      <c r="AC9" s="1799">
        <v>12078</v>
      </c>
      <c r="AD9" s="1863">
        <v>11140</v>
      </c>
      <c r="AE9" s="1867">
        <v>9977</v>
      </c>
      <c r="AF9" s="1868">
        <v>8826</v>
      </c>
      <c r="AG9" s="1868">
        <v>7670</v>
      </c>
      <c r="AH9" s="1868">
        <v>6774</v>
      </c>
      <c r="AI9" s="1868">
        <v>6848</v>
      </c>
      <c r="AJ9" s="1868">
        <v>7445</v>
      </c>
      <c r="AK9" s="1868">
        <v>6931</v>
      </c>
      <c r="AL9" s="1866">
        <v>6499</v>
      </c>
      <c r="AM9" s="1704"/>
      <c r="AN9" s="1704"/>
      <c r="AO9" s="1704"/>
      <c r="AP9" s="1704"/>
      <c r="AQ9" s="1704"/>
      <c r="AR9" s="1704"/>
      <c r="AS9" s="1704"/>
      <c r="AT9" s="1694"/>
      <c r="AU9" s="1694"/>
      <c r="AW9" s="1704"/>
      <c r="AX9" s="1704"/>
      <c r="AY9" s="1704"/>
      <c r="AZ9" s="1704"/>
      <c r="BA9" s="1704"/>
      <c r="BB9" s="1704"/>
      <c r="BC9" s="1704"/>
      <c r="BD9" s="1704"/>
      <c r="BE9" s="1704"/>
      <c r="BF9" s="1704"/>
      <c r="BG9" s="1704"/>
      <c r="BH9" s="1704"/>
      <c r="BI9" s="1704"/>
      <c r="BJ9" s="1704"/>
      <c r="BK9" s="1805"/>
      <c r="BL9" s="1805"/>
      <c r="BM9" s="1805"/>
      <c r="BN9" s="1704"/>
    </row>
    <row r="10" spans="1:66">
      <c r="A10" s="1690" t="s">
        <v>336</v>
      </c>
      <c r="B10" s="1694" t="s">
        <v>193</v>
      </c>
      <c r="C10" s="1695"/>
      <c r="D10" s="1801">
        <v>22741</v>
      </c>
      <c r="E10" s="1801">
        <v>26624</v>
      </c>
      <c r="F10" s="1801">
        <v>31980</v>
      </c>
      <c r="G10" s="1801">
        <v>33008</v>
      </c>
      <c r="H10" s="1801">
        <v>35740</v>
      </c>
      <c r="I10" s="1801">
        <v>35229</v>
      </c>
      <c r="J10" s="1801">
        <v>33085</v>
      </c>
      <c r="K10" s="1801">
        <v>34271</v>
      </c>
      <c r="L10" s="1801">
        <v>35607</v>
      </c>
      <c r="M10" s="1801">
        <v>35328</v>
      </c>
      <c r="N10" s="1801">
        <v>35692</v>
      </c>
      <c r="O10" s="1801">
        <v>34108</v>
      </c>
      <c r="P10" s="1802">
        <v>36722</v>
      </c>
      <c r="Q10" s="1802">
        <v>38485</v>
      </c>
      <c r="R10" s="1802">
        <v>36428</v>
      </c>
      <c r="S10" s="1803">
        <v>42075</v>
      </c>
      <c r="T10" s="1803">
        <v>46939</v>
      </c>
      <c r="U10" s="1803">
        <v>42752</v>
      </c>
      <c r="V10" s="1803">
        <v>42303</v>
      </c>
      <c r="W10" s="1803">
        <v>39105</v>
      </c>
      <c r="X10" s="1799">
        <v>36437</v>
      </c>
      <c r="Y10" s="1799">
        <v>39461</v>
      </c>
      <c r="Z10" s="1799">
        <v>35801</v>
      </c>
      <c r="AA10" s="1799">
        <v>34888</v>
      </c>
      <c r="AB10" s="1799">
        <v>34609</v>
      </c>
      <c r="AC10" s="1799">
        <v>32805</v>
      </c>
      <c r="AD10" s="1863">
        <v>33017</v>
      </c>
      <c r="AE10" s="1867">
        <v>33143</v>
      </c>
      <c r="AF10" s="1868">
        <v>29824</v>
      </c>
      <c r="AG10" s="1868">
        <v>25907</v>
      </c>
      <c r="AH10" s="1868">
        <v>27508</v>
      </c>
      <c r="AI10" s="1868">
        <v>23140</v>
      </c>
      <c r="AJ10" s="1868">
        <v>25810</v>
      </c>
      <c r="AK10" s="1868">
        <v>21425</v>
      </c>
      <c r="AL10" s="1866">
        <v>21686</v>
      </c>
      <c r="AM10" s="1704"/>
      <c r="AN10" s="1704"/>
      <c r="AO10" s="1704"/>
      <c r="AP10" s="1704"/>
      <c r="AQ10" s="1704"/>
      <c r="AR10" s="1704"/>
      <c r="AS10" s="1704"/>
      <c r="AT10" s="1694"/>
      <c r="AU10" s="1694"/>
      <c r="AW10" s="1704"/>
      <c r="AX10" s="1704"/>
      <c r="AY10" s="1704"/>
      <c r="AZ10" s="1704"/>
      <c r="BA10" s="1704"/>
      <c r="BB10" s="1704"/>
      <c r="BC10" s="1704"/>
      <c r="BD10" s="1704"/>
      <c r="BE10" s="1704"/>
      <c r="BF10" s="1704"/>
      <c r="BG10" s="1704"/>
      <c r="BH10" s="1704"/>
      <c r="BI10" s="1704"/>
      <c r="BJ10" s="1704"/>
      <c r="BK10" s="1704"/>
      <c r="BL10" s="1704"/>
      <c r="BM10" s="1704"/>
      <c r="BN10" s="1704"/>
    </row>
    <row r="11" spans="1:66">
      <c r="A11" s="1696"/>
      <c r="B11" s="1697" t="s">
        <v>337</v>
      </c>
      <c r="C11" s="1695"/>
      <c r="D11" s="1806">
        <v>171317</v>
      </c>
      <c r="E11" s="1806">
        <v>179090</v>
      </c>
      <c r="F11" s="1806">
        <v>209897</v>
      </c>
      <c r="G11" s="1806">
        <v>207556</v>
      </c>
      <c r="H11" s="1806">
        <v>211094</v>
      </c>
      <c r="I11" s="1806">
        <v>184925</v>
      </c>
      <c r="J11" s="1806">
        <v>194534</v>
      </c>
      <c r="K11" s="1806">
        <v>169128</v>
      </c>
      <c r="L11" s="1806">
        <v>187073</v>
      </c>
      <c r="M11" s="1806">
        <v>200722</v>
      </c>
      <c r="N11" s="1806">
        <v>184871</v>
      </c>
      <c r="O11" s="1806">
        <v>187100</v>
      </c>
      <c r="P11" s="1806">
        <v>175258</v>
      </c>
      <c r="Q11" s="1806">
        <v>188575</v>
      </c>
      <c r="R11" s="1806">
        <v>182005</v>
      </c>
      <c r="S11" s="1807">
        <v>188393</v>
      </c>
      <c r="T11" s="1807">
        <v>191212</v>
      </c>
      <c r="U11" s="1807">
        <v>175771</v>
      </c>
      <c r="V11" s="1807">
        <v>183485</v>
      </c>
      <c r="W11" s="1807">
        <v>188303</v>
      </c>
      <c r="X11" s="1807">
        <v>175065</v>
      </c>
      <c r="Y11" s="1807">
        <v>172906</v>
      </c>
      <c r="Z11" s="1807">
        <v>155172</v>
      </c>
      <c r="AA11" s="1807">
        <v>154250</v>
      </c>
      <c r="AB11" s="1807">
        <v>144822</v>
      </c>
      <c r="AC11" s="1799">
        <v>134229</v>
      </c>
      <c r="AD11" s="1863">
        <v>129064</v>
      </c>
      <c r="AE11" s="1867">
        <v>125517</v>
      </c>
      <c r="AF11" s="1868">
        <v>120026</v>
      </c>
      <c r="AG11" s="1868">
        <v>98919</v>
      </c>
      <c r="AH11" s="1868">
        <v>106874</v>
      </c>
      <c r="AI11" s="1868">
        <v>95334</v>
      </c>
      <c r="AJ11" s="1868">
        <v>98794</v>
      </c>
      <c r="AK11" s="1868">
        <v>96700</v>
      </c>
      <c r="AL11" s="1869">
        <v>99950</v>
      </c>
      <c r="AM11" s="1704"/>
      <c r="AN11" s="1704"/>
      <c r="AO11" s="1704"/>
      <c r="AP11" s="1704"/>
      <c r="AQ11" s="1704"/>
      <c r="AR11" s="1704"/>
      <c r="AS11" s="1704"/>
      <c r="AU11" s="1697"/>
      <c r="AW11" s="1704"/>
      <c r="AX11" s="1704"/>
      <c r="AY11" s="1704"/>
      <c r="AZ11" s="1704"/>
      <c r="BA11" s="1704"/>
      <c r="BB11" s="1704"/>
      <c r="BC11" s="1704"/>
      <c r="BD11" s="1704"/>
      <c r="BE11" s="1704"/>
      <c r="BF11" s="1704"/>
      <c r="BG11" s="1704"/>
      <c r="BH11" s="1704"/>
      <c r="BI11" s="1704"/>
      <c r="BJ11" s="1704"/>
      <c r="BK11" s="1704"/>
      <c r="BL11" s="1704"/>
      <c r="BM11" s="1704"/>
      <c r="BN11" s="1704"/>
    </row>
    <row r="12" spans="1:66">
      <c r="A12" s="1690" t="s">
        <v>338</v>
      </c>
      <c r="B12" s="1694" t="s">
        <v>195</v>
      </c>
      <c r="C12" s="1695"/>
      <c r="D12" s="1808">
        <v>51313</v>
      </c>
      <c r="E12" s="1809">
        <v>49364</v>
      </c>
      <c r="F12" s="1809">
        <v>55433</v>
      </c>
      <c r="G12" s="1809">
        <v>58221</v>
      </c>
      <c r="H12" s="1809">
        <v>62013</v>
      </c>
      <c r="I12" s="1801">
        <v>78370</v>
      </c>
      <c r="J12" s="1809">
        <v>71681</v>
      </c>
      <c r="K12" s="1809">
        <v>64076</v>
      </c>
      <c r="L12" s="1809">
        <v>47668</v>
      </c>
      <c r="M12" s="1809">
        <v>42519</v>
      </c>
      <c r="N12" s="1809">
        <v>36789</v>
      </c>
      <c r="O12" s="1809">
        <v>48277</v>
      </c>
      <c r="P12" s="1810">
        <v>61433</v>
      </c>
      <c r="Q12" s="1810">
        <v>95476</v>
      </c>
      <c r="R12" s="1810">
        <v>86128</v>
      </c>
      <c r="S12" s="1811">
        <v>94608</v>
      </c>
      <c r="T12" s="1811">
        <v>81223</v>
      </c>
      <c r="U12" s="1811">
        <v>72746</v>
      </c>
      <c r="V12" s="1811">
        <v>80395</v>
      </c>
      <c r="W12" s="1811">
        <v>74549</v>
      </c>
      <c r="X12" s="1798">
        <v>67710</v>
      </c>
      <c r="Y12" s="1798">
        <v>75123</v>
      </c>
      <c r="Z12" s="1798">
        <v>53426</v>
      </c>
      <c r="AA12" s="1799">
        <v>56951</v>
      </c>
      <c r="AB12" s="1798">
        <v>45232</v>
      </c>
      <c r="AC12" s="1798">
        <v>126498</v>
      </c>
      <c r="AD12" s="1870">
        <v>145097</v>
      </c>
      <c r="AE12" s="1871">
        <v>121911</v>
      </c>
      <c r="AF12" s="1865">
        <v>79594</v>
      </c>
      <c r="AG12" s="1865">
        <v>67931</v>
      </c>
      <c r="AH12" s="1865">
        <v>48384</v>
      </c>
      <c r="AI12" s="1865">
        <v>31769</v>
      </c>
      <c r="AJ12" s="1865">
        <v>25915</v>
      </c>
      <c r="AK12" s="1865">
        <v>16368</v>
      </c>
      <c r="AL12" s="1866">
        <v>7961</v>
      </c>
      <c r="AM12" s="1704"/>
      <c r="AN12" s="1704"/>
      <c r="AO12" s="1704"/>
      <c r="AP12" s="1704"/>
      <c r="AQ12" s="1704"/>
      <c r="AR12" s="1704"/>
      <c r="AS12" s="1704"/>
      <c r="AT12" s="1694"/>
      <c r="AU12" s="1694"/>
      <c r="AW12" s="1704"/>
      <c r="AX12" s="1704"/>
      <c r="AY12" s="1704"/>
      <c r="AZ12" s="1704"/>
      <c r="BA12" s="1704"/>
      <c r="BB12" s="1704"/>
      <c r="BC12" s="1704"/>
      <c r="BD12" s="1704"/>
      <c r="BE12" s="1704"/>
      <c r="BF12" s="1704"/>
      <c r="BG12" s="1704"/>
      <c r="BH12" s="1704"/>
      <c r="BI12" s="1704"/>
      <c r="BJ12" s="1704"/>
      <c r="BK12" s="1704"/>
      <c r="BL12" s="1704"/>
      <c r="BM12" s="1704"/>
      <c r="BN12" s="1704"/>
    </row>
    <row r="13" spans="1:66">
      <c r="A13" s="1690" t="s">
        <v>339</v>
      </c>
      <c r="B13" s="1694" t="s">
        <v>197</v>
      </c>
      <c r="C13" s="1695"/>
      <c r="D13" s="1797">
        <v>2210562</v>
      </c>
      <c r="E13" s="1797">
        <v>2866596</v>
      </c>
      <c r="F13" s="1797">
        <v>2795070</v>
      </c>
      <c r="G13" s="1797">
        <v>2978593</v>
      </c>
      <c r="H13" s="1797">
        <v>3488548</v>
      </c>
      <c r="I13" s="1797">
        <v>3694363</v>
      </c>
      <c r="J13" s="1797">
        <v>3843775</v>
      </c>
      <c r="K13" s="1797">
        <v>3872366</v>
      </c>
      <c r="L13" s="1797">
        <v>4133600</v>
      </c>
      <c r="M13" s="1797">
        <v>4421585</v>
      </c>
      <c r="N13" s="1797">
        <v>4393467</v>
      </c>
      <c r="O13" s="1797">
        <v>4212743</v>
      </c>
      <c r="P13" s="1797">
        <v>4592116</v>
      </c>
      <c r="Q13" s="1797">
        <v>5022447</v>
      </c>
      <c r="R13" s="1797">
        <v>5318911</v>
      </c>
      <c r="S13" s="1799">
        <v>5808700</v>
      </c>
      <c r="T13" s="1799">
        <v>6123518</v>
      </c>
      <c r="U13" s="1799">
        <v>5878057</v>
      </c>
      <c r="V13" s="1799">
        <v>5735171</v>
      </c>
      <c r="W13" s="1799">
        <v>5476910</v>
      </c>
      <c r="X13" s="1799">
        <v>5888130</v>
      </c>
      <c r="Y13" s="1799">
        <v>5853788</v>
      </c>
      <c r="Z13" s="1799">
        <v>5777828</v>
      </c>
      <c r="AA13" s="1799">
        <v>5476630</v>
      </c>
      <c r="AB13" s="1799">
        <v>5233785</v>
      </c>
      <c r="AC13" s="1799">
        <v>5303727</v>
      </c>
      <c r="AD13" s="1863">
        <v>4695112</v>
      </c>
      <c r="AE13" s="1867">
        <v>4632082</v>
      </c>
      <c r="AF13" s="1868">
        <v>4496073</v>
      </c>
      <c r="AG13" s="1868">
        <v>4662094</v>
      </c>
      <c r="AH13" s="1868">
        <v>4740891</v>
      </c>
      <c r="AI13" s="1868">
        <v>5016833</v>
      </c>
      <c r="AJ13" s="1868">
        <v>4706353</v>
      </c>
      <c r="AK13" s="1868">
        <v>4540583</v>
      </c>
      <c r="AL13" s="1866">
        <v>3778146</v>
      </c>
      <c r="AM13" s="1704"/>
      <c r="AN13" s="1704"/>
      <c r="AO13" s="1704"/>
      <c r="AP13" s="1704"/>
      <c r="AQ13" s="1704"/>
      <c r="AR13" s="1704"/>
      <c r="AS13" s="1704"/>
      <c r="AT13" s="1694"/>
      <c r="AU13" s="1694"/>
      <c r="AW13" s="1704"/>
      <c r="AX13" s="1704"/>
      <c r="AY13" s="1704"/>
      <c r="AZ13" s="1704"/>
      <c r="BA13" s="1704"/>
      <c r="BB13" s="1704"/>
      <c r="BC13" s="1704"/>
      <c r="BD13" s="1704"/>
      <c r="BE13" s="1704"/>
      <c r="BF13" s="1704"/>
      <c r="BG13" s="1704"/>
      <c r="BH13" s="1704"/>
      <c r="BI13" s="1704"/>
      <c r="BJ13" s="1704"/>
      <c r="BK13" s="1704"/>
      <c r="BL13" s="1704"/>
      <c r="BM13" s="1704"/>
      <c r="BN13" s="1704"/>
    </row>
    <row r="14" spans="1:66">
      <c r="A14" s="1698" t="s">
        <v>198</v>
      </c>
      <c r="B14" s="1699"/>
      <c r="C14" s="1695"/>
      <c r="D14" s="1801">
        <v>370853</v>
      </c>
      <c r="E14" s="1801">
        <v>429035</v>
      </c>
      <c r="F14" s="1801">
        <v>463064</v>
      </c>
      <c r="G14" s="1801">
        <v>484881</v>
      </c>
      <c r="H14" s="1801">
        <v>494686</v>
      </c>
      <c r="I14" s="1801">
        <v>631932</v>
      </c>
      <c r="J14" s="1801">
        <v>659906</v>
      </c>
      <c r="K14" s="1801">
        <v>670208</v>
      </c>
      <c r="L14" s="1801">
        <v>721052</v>
      </c>
      <c r="M14" s="1801">
        <v>732891</v>
      </c>
      <c r="N14" s="1801">
        <v>757208</v>
      </c>
      <c r="O14" s="1801">
        <v>778426</v>
      </c>
      <c r="P14" s="1812">
        <v>789809</v>
      </c>
      <c r="Q14" s="1812">
        <v>783032</v>
      </c>
      <c r="R14" s="1812">
        <v>818686</v>
      </c>
      <c r="S14" s="1804">
        <v>869000</v>
      </c>
      <c r="T14" s="1804">
        <v>913433</v>
      </c>
      <c r="U14" s="1804">
        <v>882215</v>
      </c>
      <c r="V14" s="1804">
        <v>879086</v>
      </c>
      <c r="W14" s="1804">
        <v>756499</v>
      </c>
      <c r="X14" s="1799">
        <v>894408</v>
      </c>
      <c r="Y14" s="1799">
        <v>781775</v>
      </c>
      <c r="Z14" s="1799">
        <v>832666</v>
      </c>
      <c r="AA14" s="1799">
        <v>874854</v>
      </c>
      <c r="AB14" s="1799">
        <v>836295</v>
      </c>
      <c r="AC14" s="1799">
        <v>833167</v>
      </c>
      <c r="AD14" s="1863">
        <v>790414</v>
      </c>
      <c r="AE14" s="1867">
        <v>781956</v>
      </c>
      <c r="AF14" s="1868">
        <v>775014</v>
      </c>
      <c r="AG14" s="1868">
        <v>748120</v>
      </c>
      <c r="AH14" s="1868">
        <v>719476</v>
      </c>
      <c r="AI14" s="1868">
        <v>718427</v>
      </c>
      <c r="AJ14" s="1868">
        <v>684692</v>
      </c>
      <c r="AK14" s="1868">
        <v>702582</v>
      </c>
      <c r="AL14" s="1866">
        <v>663733</v>
      </c>
      <c r="AM14" s="1704"/>
      <c r="AN14" s="1704"/>
      <c r="AO14" s="1704"/>
      <c r="AP14" s="1704"/>
      <c r="AQ14" s="1704"/>
      <c r="AR14" s="1704"/>
      <c r="AS14" s="1704"/>
      <c r="AT14" s="1697"/>
      <c r="AW14" s="1704"/>
      <c r="AX14" s="1704"/>
      <c r="AY14" s="1704"/>
      <c r="AZ14" s="1704"/>
      <c r="BA14" s="1704"/>
      <c r="BB14" s="1704"/>
      <c r="BC14" s="1704"/>
      <c r="BD14" s="1704"/>
      <c r="BE14" s="1704"/>
      <c r="BF14" s="1704"/>
      <c r="BG14" s="1704"/>
      <c r="BH14" s="1704"/>
      <c r="BI14" s="1704"/>
      <c r="BJ14" s="1704"/>
      <c r="BK14" s="1704"/>
      <c r="BL14" s="1704"/>
      <c r="BM14" s="1704"/>
      <c r="BN14" s="1704"/>
    </row>
    <row r="15" spans="1:66">
      <c r="A15" s="1698" t="s">
        <v>199</v>
      </c>
      <c r="B15" s="1699"/>
      <c r="C15" s="1695"/>
      <c r="D15" s="1801">
        <v>64427</v>
      </c>
      <c r="E15" s="1801">
        <v>77709</v>
      </c>
      <c r="F15" s="1801">
        <v>59749</v>
      </c>
      <c r="G15" s="1801">
        <v>83094</v>
      </c>
      <c r="H15" s="1801">
        <v>77758</v>
      </c>
      <c r="I15" s="1801">
        <v>102890</v>
      </c>
      <c r="J15" s="1801">
        <v>103559</v>
      </c>
      <c r="K15" s="1801">
        <v>100346</v>
      </c>
      <c r="L15" s="1801">
        <v>117271</v>
      </c>
      <c r="M15" s="1801">
        <v>113796</v>
      </c>
      <c r="N15" s="1801">
        <v>105654</v>
      </c>
      <c r="O15" s="1801">
        <v>113039</v>
      </c>
      <c r="P15" s="1812">
        <v>107738</v>
      </c>
      <c r="Q15" s="1812">
        <v>106662</v>
      </c>
      <c r="R15" s="1812">
        <v>108119</v>
      </c>
      <c r="S15" s="1804">
        <v>99352</v>
      </c>
      <c r="T15" s="1804">
        <v>106361</v>
      </c>
      <c r="U15" s="1804">
        <v>103074</v>
      </c>
      <c r="V15" s="1804">
        <v>86446</v>
      </c>
      <c r="W15" s="1804">
        <v>41442</v>
      </c>
      <c r="X15" s="1799">
        <v>44813</v>
      </c>
      <c r="Y15" s="1799">
        <v>43777</v>
      </c>
      <c r="Z15" s="1799">
        <v>47665</v>
      </c>
      <c r="AA15" s="1799">
        <v>37576</v>
      </c>
      <c r="AB15" s="1799">
        <v>33556</v>
      </c>
      <c r="AC15" s="1799">
        <v>34160</v>
      </c>
      <c r="AD15" s="1863">
        <v>37413</v>
      </c>
      <c r="AE15" s="1867">
        <v>35494</v>
      </c>
      <c r="AF15" s="1868">
        <v>32879</v>
      </c>
      <c r="AG15" s="1868">
        <v>29578</v>
      </c>
      <c r="AH15" s="1868">
        <v>23296</v>
      </c>
      <c r="AI15" s="1868">
        <v>22480</v>
      </c>
      <c r="AJ15" s="1868">
        <v>19547</v>
      </c>
      <c r="AK15" s="1868">
        <v>19936</v>
      </c>
      <c r="AL15" s="1866">
        <v>17639</v>
      </c>
      <c r="AM15" s="1704"/>
      <c r="AN15" s="1704"/>
      <c r="AO15" s="1704"/>
      <c r="AP15" s="1704"/>
      <c r="AQ15" s="1704"/>
      <c r="AR15" s="1704"/>
      <c r="AS15" s="1704"/>
      <c r="AT15" s="1697"/>
      <c r="AW15" s="1704"/>
      <c r="AX15" s="1704"/>
      <c r="AY15" s="1704"/>
      <c r="AZ15" s="1704"/>
      <c r="BA15" s="1704"/>
      <c r="BB15" s="1704"/>
      <c r="BC15" s="1704"/>
      <c r="BD15" s="1704"/>
      <c r="BE15" s="1704"/>
      <c r="BF15" s="1704"/>
      <c r="BG15" s="1704"/>
      <c r="BH15" s="1704"/>
      <c r="BI15" s="1704"/>
      <c r="BJ15" s="1704"/>
      <c r="BK15" s="1704"/>
      <c r="BL15" s="1704"/>
      <c r="BM15" s="1704"/>
      <c r="BN15" s="1704"/>
    </row>
    <row r="16" spans="1:66">
      <c r="A16" s="1698" t="s">
        <v>200</v>
      </c>
      <c r="B16" s="1699"/>
      <c r="C16" s="1695"/>
      <c r="D16" s="1801">
        <v>31559</v>
      </c>
      <c r="E16" s="1801">
        <v>34763</v>
      </c>
      <c r="F16" s="1801">
        <v>33331</v>
      </c>
      <c r="G16" s="1801">
        <v>35818</v>
      </c>
      <c r="H16" s="1801">
        <v>41235</v>
      </c>
      <c r="I16" s="1801">
        <v>53441</v>
      </c>
      <c r="J16" s="1801">
        <v>50089</v>
      </c>
      <c r="K16" s="1801">
        <v>56727</v>
      </c>
      <c r="L16" s="1801">
        <v>60624</v>
      </c>
      <c r="M16" s="1801">
        <v>76212</v>
      </c>
      <c r="N16" s="1801">
        <v>80007</v>
      </c>
      <c r="O16" s="1801">
        <v>97479</v>
      </c>
      <c r="P16" s="1812">
        <v>121871</v>
      </c>
      <c r="Q16" s="1812">
        <v>149530</v>
      </c>
      <c r="R16" s="1812">
        <v>170816</v>
      </c>
      <c r="S16" s="1804">
        <v>185484</v>
      </c>
      <c r="T16" s="1804">
        <v>164982</v>
      </c>
      <c r="U16" s="1804">
        <v>164723</v>
      </c>
      <c r="V16" s="1804">
        <v>167481</v>
      </c>
      <c r="W16" s="1804">
        <v>166629</v>
      </c>
      <c r="X16" s="1799">
        <v>167310</v>
      </c>
      <c r="Y16" s="1799">
        <v>147713</v>
      </c>
      <c r="Z16" s="1799">
        <v>125579</v>
      </c>
      <c r="AA16" s="1799">
        <v>123009</v>
      </c>
      <c r="AB16" s="1799">
        <v>108355</v>
      </c>
      <c r="AC16" s="1799">
        <v>132005</v>
      </c>
      <c r="AD16" s="1863">
        <v>125319</v>
      </c>
      <c r="AE16" s="1867">
        <v>127063</v>
      </c>
      <c r="AF16" s="1868">
        <v>121783</v>
      </c>
      <c r="AG16" s="1868">
        <v>132485</v>
      </c>
      <c r="AH16" s="1868">
        <v>105960</v>
      </c>
      <c r="AI16" s="1868">
        <v>111074</v>
      </c>
      <c r="AJ16" s="1868">
        <v>97752</v>
      </c>
      <c r="AK16" s="1868">
        <v>80337</v>
      </c>
      <c r="AL16" s="1866">
        <v>86922</v>
      </c>
      <c r="AM16" s="1704"/>
      <c r="AN16" s="1704"/>
      <c r="AO16" s="1704"/>
      <c r="AP16" s="1704"/>
      <c r="AQ16" s="1704"/>
      <c r="AR16" s="1704"/>
      <c r="AS16" s="1704"/>
      <c r="AT16" s="1697"/>
      <c r="AW16" s="1704"/>
      <c r="AX16" s="1704"/>
      <c r="AY16" s="1704"/>
      <c r="AZ16" s="1704"/>
      <c r="BA16" s="1704"/>
      <c r="BB16" s="1704"/>
      <c r="BC16" s="1704"/>
      <c r="BD16" s="1704"/>
      <c r="BE16" s="1704"/>
      <c r="BF16" s="1704"/>
      <c r="BG16" s="1704"/>
      <c r="BH16" s="1704"/>
      <c r="BI16" s="1704"/>
      <c r="BJ16" s="1704"/>
      <c r="BK16" s="1704"/>
      <c r="BL16" s="1704"/>
      <c r="BM16" s="1704"/>
      <c r="BN16" s="1704"/>
    </row>
    <row r="17" spans="1:66">
      <c r="A17" s="1698" t="s">
        <v>201</v>
      </c>
      <c r="B17" s="1699"/>
      <c r="C17" s="1695"/>
      <c r="D17" s="1801">
        <v>136145</v>
      </c>
      <c r="E17" s="1801">
        <v>153839</v>
      </c>
      <c r="F17" s="1801">
        <v>138469</v>
      </c>
      <c r="G17" s="1801">
        <v>153921</v>
      </c>
      <c r="H17" s="1801">
        <v>181452</v>
      </c>
      <c r="I17" s="1801">
        <v>212937</v>
      </c>
      <c r="J17" s="1801">
        <v>238279</v>
      </c>
      <c r="K17" s="1801">
        <v>239847</v>
      </c>
      <c r="L17" s="1801">
        <v>261251</v>
      </c>
      <c r="M17" s="1801">
        <v>270640</v>
      </c>
      <c r="N17" s="1801">
        <v>282667</v>
      </c>
      <c r="O17" s="1801">
        <v>291963</v>
      </c>
      <c r="P17" s="1812">
        <v>328149</v>
      </c>
      <c r="Q17" s="1812">
        <v>350668</v>
      </c>
      <c r="R17" s="1812">
        <v>399388</v>
      </c>
      <c r="S17" s="1804">
        <v>420855</v>
      </c>
      <c r="T17" s="1804">
        <v>434769</v>
      </c>
      <c r="U17" s="1804">
        <v>434839</v>
      </c>
      <c r="V17" s="1804">
        <v>419076</v>
      </c>
      <c r="W17" s="1804">
        <v>427519</v>
      </c>
      <c r="X17" s="1799">
        <v>469262</v>
      </c>
      <c r="Y17" s="1799">
        <v>442617</v>
      </c>
      <c r="Z17" s="1799">
        <v>406253</v>
      </c>
      <c r="AA17" s="1799">
        <v>385595</v>
      </c>
      <c r="AB17" s="1799">
        <v>370590</v>
      </c>
      <c r="AC17" s="1799">
        <v>359995</v>
      </c>
      <c r="AD17" s="1863">
        <v>333505</v>
      </c>
      <c r="AE17" s="1867">
        <v>338867</v>
      </c>
      <c r="AF17" s="1868">
        <v>366203</v>
      </c>
      <c r="AG17" s="1868">
        <v>317278</v>
      </c>
      <c r="AH17" s="1868">
        <v>305203</v>
      </c>
      <c r="AI17" s="1868">
        <v>293908</v>
      </c>
      <c r="AJ17" s="1868">
        <v>256973</v>
      </c>
      <c r="AK17" s="1868">
        <v>194834</v>
      </c>
      <c r="AL17" s="1866">
        <v>236216</v>
      </c>
      <c r="AM17" s="1704"/>
      <c r="AN17" s="1704"/>
      <c r="AO17" s="1704"/>
      <c r="AP17" s="1704"/>
      <c r="AQ17" s="1704"/>
      <c r="AR17" s="1704"/>
      <c r="AS17" s="1704"/>
      <c r="AT17" s="1697"/>
      <c r="AW17" s="1704"/>
      <c r="AX17" s="1704"/>
      <c r="AY17" s="1704"/>
      <c r="AZ17" s="1704"/>
      <c r="BA17" s="1704"/>
      <c r="BB17" s="1704"/>
      <c r="BC17" s="1704"/>
      <c r="BD17" s="1704"/>
      <c r="BE17" s="1704"/>
      <c r="BF17" s="1704"/>
      <c r="BG17" s="1704"/>
      <c r="BH17" s="1704"/>
      <c r="BI17" s="1704"/>
      <c r="BJ17" s="1704"/>
      <c r="BK17" s="1704"/>
      <c r="BL17" s="1704"/>
      <c r="BM17" s="1704"/>
      <c r="BN17" s="1704"/>
    </row>
    <row r="18" spans="1:66">
      <c r="A18" s="1698" t="s">
        <v>202</v>
      </c>
      <c r="B18" s="1699"/>
      <c r="C18" s="1695"/>
      <c r="D18" s="1801">
        <v>18090</v>
      </c>
      <c r="E18" s="1801">
        <v>33978</v>
      </c>
      <c r="F18" s="1801">
        <v>30287</v>
      </c>
      <c r="G18" s="1801">
        <v>32696</v>
      </c>
      <c r="H18" s="1801">
        <v>40546</v>
      </c>
      <c r="I18" s="1801">
        <v>91603</v>
      </c>
      <c r="J18" s="1801">
        <v>56496</v>
      </c>
      <c r="K18" s="1801">
        <v>62095</v>
      </c>
      <c r="L18" s="1801">
        <v>58864</v>
      </c>
      <c r="M18" s="1801">
        <v>44968</v>
      </c>
      <c r="N18" s="1801">
        <v>79451</v>
      </c>
      <c r="O18" s="1801">
        <v>98681</v>
      </c>
      <c r="P18" s="1812">
        <v>95370</v>
      </c>
      <c r="Q18" s="1812">
        <v>71143</v>
      </c>
      <c r="R18" s="1812">
        <v>74729</v>
      </c>
      <c r="S18" s="1804">
        <v>79317</v>
      </c>
      <c r="T18" s="1804">
        <v>117151</v>
      </c>
      <c r="U18" s="1804">
        <v>122414</v>
      </c>
      <c r="V18" s="1804">
        <v>133238</v>
      </c>
      <c r="W18" s="1804">
        <v>131504</v>
      </c>
      <c r="X18" s="1799">
        <v>110451</v>
      </c>
      <c r="Y18" s="1799">
        <v>128279</v>
      </c>
      <c r="Z18" s="1799">
        <v>116482</v>
      </c>
      <c r="AA18" s="1799">
        <v>106061</v>
      </c>
      <c r="AB18" s="1799">
        <v>91513</v>
      </c>
      <c r="AC18" s="1799">
        <v>104160</v>
      </c>
      <c r="AD18" s="1863">
        <v>89638</v>
      </c>
      <c r="AE18" s="1867">
        <v>105485</v>
      </c>
      <c r="AF18" s="1868">
        <v>10426</v>
      </c>
      <c r="AG18" s="1868">
        <v>26878</v>
      </c>
      <c r="AH18" s="1868">
        <v>14909</v>
      </c>
      <c r="AI18" s="1868">
        <v>15376</v>
      </c>
      <c r="AJ18" s="1868">
        <v>14759</v>
      </c>
      <c r="AK18" s="1868">
        <v>16734</v>
      </c>
      <c r="AL18" s="1866">
        <v>6519</v>
      </c>
      <c r="AM18" s="1704"/>
      <c r="AN18" s="1704"/>
      <c r="AO18" s="1704"/>
      <c r="AP18" s="1704"/>
      <c r="AQ18" s="1704"/>
      <c r="AR18" s="1704"/>
      <c r="AS18" s="1704"/>
      <c r="AT18" s="1697"/>
      <c r="AW18" s="1704"/>
      <c r="AX18" s="1704"/>
      <c r="AY18" s="1704"/>
      <c r="AZ18" s="1704"/>
      <c r="BA18" s="1704"/>
      <c r="BB18" s="1704"/>
      <c r="BC18" s="1704"/>
      <c r="BD18" s="1704"/>
      <c r="BE18" s="1704"/>
      <c r="BF18" s="1704"/>
      <c r="BG18" s="1704"/>
      <c r="BH18" s="1704"/>
      <c r="BI18" s="1704"/>
      <c r="BJ18" s="1704"/>
      <c r="BK18" s="1704"/>
      <c r="BL18" s="1704"/>
      <c r="BM18" s="1704"/>
      <c r="BN18" s="1704"/>
    </row>
    <row r="19" spans="1:66">
      <c r="A19" s="1698" t="s">
        <v>203</v>
      </c>
      <c r="B19" s="1699"/>
      <c r="C19" s="1695"/>
      <c r="D19" s="1801">
        <v>83636</v>
      </c>
      <c r="E19" s="1801">
        <v>103516</v>
      </c>
      <c r="F19" s="1801">
        <v>101762</v>
      </c>
      <c r="G19" s="1801">
        <v>113776</v>
      </c>
      <c r="H19" s="1801">
        <v>121027</v>
      </c>
      <c r="I19" s="1801">
        <v>141368</v>
      </c>
      <c r="J19" s="1801">
        <v>140906</v>
      </c>
      <c r="K19" s="1801">
        <v>144274</v>
      </c>
      <c r="L19" s="1801">
        <v>154519</v>
      </c>
      <c r="M19" s="1801">
        <v>151262</v>
      </c>
      <c r="N19" s="1801">
        <v>156562</v>
      </c>
      <c r="O19" s="1801">
        <v>147263</v>
      </c>
      <c r="P19" s="1812">
        <v>180020</v>
      </c>
      <c r="Q19" s="1812">
        <v>197805</v>
      </c>
      <c r="R19" s="1812">
        <v>187767</v>
      </c>
      <c r="S19" s="1804">
        <v>183213</v>
      </c>
      <c r="T19" s="1804">
        <v>179870</v>
      </c>
      <c r="U19" s="1804">
        <v>194584</v>
      </c>
      <c r="V19" s="1804">
        <v>182265</v>
      </c>
      <c r="W19" s="1804">
        <v>177736</v>
      </c>
      <c r="X19" s="1799">
        <v>161839</v>
      </c>
      <c r="Y19" s="1799">
        <v>187442</v>
      </c>
      <c r="Z19" s="1799">
        <v>182592</v>
      </c>
      <c r="AA19" s="1799">
        <v>166026</v>
      </c>
      <c r="AB19" s="1799">
        <v>149283</v>
      </c>
      <c r="AC19" s="1799">
        <v>146843</v>
      </c>
      <c r="AD19" s="1863">
        <v>119092</v>
      </c>
      <c r="AE19" s="1867">
        <v>117573</v>
      </c>
      <c r="AF19" s="1868">
        <v>106547</v>
      </c>
      <c r="AG19" s="1868">
        <v>115463</v>
      </c>
      <c r="AH19" s="1868">
        <v>99254</v>
      </c>
      <c r="AI19" s="1868">
        <v>132135</v>
      </c>
      <c r="AJ19" s="1868">
        <v>182902</v>
      </c>
      <c r="AK19" s="1868">
        <v>139253</v>
      </c>
      <c r="AL19" s="1866">
        <v>106450</v>
      </c>
      <c r="AM19" s="1704"/>
      <c r="AN19" s="1704"/>
      <c r="AO19" s="1704"/>
      <c r="AP19" s="1704"/>
      <c r="AQ19" s="1704"/>
      <c r="AR19" s="1704"/>
      <c r="AS19" s="1704"/>
      <c r="AT19" s="1697"/>
      <c r="AW19" s="1704"/>
      <c r="AX19" s="1704"/>
      <c r="AY19" s="1704"/>
      <c r="AZ19" s="1704"/>
      <c r="BA19" s="1704"/>
      <c r="BB19" s="1704"/>
      <c r="BC19" s="1704"/>
      <c r="BD19" s="1704"/>
      <c r="BE19" s="1704"/>
      <c r="BF19" s="1704"/>
      <c r="BG19" s="1704"/>
      <c r="BH19" s="1704"/>
      <c r="BI19" s="1704"/>
      <c r="BJ19" s="1704"/>
      <c r="BK19" s="1704"/>
      <c r="BL19" s="1704"/>
      <c r="BM19" s="1704"/>
      <c r="BN19" s="1704"/>
    </row>
    <row r="20" spans="1:66">
      <c r="A20" s="1698" t="s">
        <v>340</v>
      </c>
      <c r="B20" s="1699"/>
      <c r="C20" s="1695"/>
      <c r="D20" s="1801">
        <v>261452</v>
      </c>
      <c r="E20" s="1801">
        <v>413183</v>
      </c>
      <c r="F20" s="1801">
        <v>355880</v>
      </c>
      <c r="G20" s="1801">
        <v>423328</v>
      </c>
      <c r="H20" s="1801">
        <v>640838</v>
      </c>
      <c r="I20" s="1801">
        <v>693113</v>
      </c>
      <c r="J20" s="1801">
        <v>598247</v>
      </c>
      <c r="K20" s="1801">
        <v>565019</v>
      </c>
      <c r="L20" s="1801">
        <v>507469</v>
      </c>
      <c r="M20" s="1801">
        <v>552034</v>
      </c>
      <c r="N20" s="1801">
        <v>547704</v>
      </c>
      <c r="O20" s="1801">
        <v>543001</v>
      </c>
      <c r="P20" s="1812">
        <v>577844</v>
      </c>
      <c r="Q20" s="1812">
        <v>652211</v>
      </c>
      <c r="R20" s="1812">
        <v>727015</v>
      </c>
      <c r="S20" s="1804">
        <v>723170</v>
      </c>
      <c r="T20" s="1804">
        <v>718914</v>
      </c>
      <c r="U20" s="1804">
        <v>686470</v>
      </c>
      <c r="V20" s="1804">
        <v>588478</v>
      </c>
      <c r="W20" s="1804">
        <v>585291</v>
      </c>
      <c r="X20" s="1799">
        <v>637728</v>
      </c>
      <c r="Y20" s="1799">
        <v>687722</v>
      </c>
      <c r="Z20" s="1799">
        <v>679019</v>
      </c>
      <c r="AA20" s="1799">
        <v>570453</v>
      </c>
      <c r="AB20" s="1799">
        <v>519160</v>
      </c>
      <c r="AC20" s="1799">
        <v>543856</v>
      </c>
      <c r="AD20" s="1863">
        <v>472701</v>
      </c>
      <c r="AE20" s="1867">
        <v>428823</v>
      </c>
      <c r="AF20" s="1868">
        <v>468389</v>
      </c>
      <c r="AG20" s="1868">
        <v>514564</v>
      </c>
      <c r="AH20" s="1868">
        <v>665783</v>
      </c>
      <c r="AI20" s="1868">
        <v>711678</v>
      </c>
      <c r="AJ20" s="1868">
        <v>669341</v>
      </c>
      <c r="AK20" s="1868">
        <v>616784</v>
      </c>
      <c r="AL20" s="1866">
        <v>214221</v>
      </c>
      <c r="AM20" s="1704"/>
      <c r="AN20" s="1704"/>
      <c r="AO20" s="1704"/>
      <c r="AP20" s="1704"/>
      <c r="AQ20" s="1704"/>
      <c r="AR20" s="1704"/>
      <c r="AS20" s="1704"/>
      <c r="AT20" s="1697"/>
      <c r="AW20" s="1704"/>
      <c r="AX20" s="1704"/>
      <c r="AY20" s="1704"/>
      <c r="AZ20" s="1704"/>
      <c r="BA20" s="1704"/>
      <c r="BB20" s="1704"/>
      <c r="BC20" s="1704"/>
      <c r="BD20" s="1704"/>
      <c r="BE20" s="1704"/>
      <c r="BF20" s="1704"/>
      <c r="BG20" s="1704"/>
      <c r="BH20" s="1704"/>
      <c r="BI20" s="1704"/>
      <c r="BJ20" s="1704"/>
      <c r="BK20" s="1704"/>
      <c r="BL20" s="1704"/>
      <c r="BM20" s="1704"/>
      <c r="BN20" s="1704"/>
    </row>
    <row r="21" spans="1:66">
      <c r="A21" s="1698" t="s">
        <v>341</v>
      </c>
      <c r="B21" s="1699"/>
      <c r="C21" s="1695"/>
      <c r="D21" s="1801">
        <v>137846</v>
      </c>
      <c r="E21" s="1801">
        <v>176263</v>
      </c>
      <c r="F21" s="1801">
        <v>159159</v>
      </c>
      <c r="G21" s="1801">
        <v>179523</v>
      </c>
      <c r="H21" s="1801">
        <v>198132</v>
      </c>
      <c r="I21" s="1801">
        <v>217710</v>
      </c>
      <c r="J21" s="1801">
        <v>244548</v>
      </c>
      <c r="K21" s="1801">
        <v>253750</v>
      </c>
      <c r="L21" s="1801">
        <v>254363</v>
      </c>
      <c r="M21" s="1801">
        <v>283121</v>
      </c>
      <c r="N21" s="1801">
        <v>276550</v>
      </c>
      <c r="O21" s="1801">
        <v>284409</v>
      </c>
      <c r="P21" s="1812">
        <v>301672</v>
      </c>
      <c r="Q21" s="1812">
        <v>332561</v>
      </c>
      <c r="R21" s="1812">
        <v>383639</v>
      </c>
      <c r="S21" s="1804">
        <v>453100</v>
      </c>
      <c r="T21" s="1804">
        <v>458700</v>
      </c>
      <c r="U21" s="1804">
        <v>482863</v>
      </c>
      <c r="V21" s="1804">
        <v>468133</v>
      </c>
      <c r="W21" s="1804">
        <v>406743</v>
      </c>
      <c r="X21" s="1799">
        <v>497262</v>
      </c>
      <c r="Y21" s="1799">
        <v>416853</v>
      </c>
      <c r="Z21" s="1799">
        <v>413275</v>
      </c>
      <c r="AA21" s="1799">
        <v>360395</v>
      </c>
      <c r="AB21" s="1799">
        <v>373683</v>
      </c>
      <c r="AC21" s="1799">
        <v>352136</v>
      </c>
      <c r="AD21" s="1863">
        <v>316457</v>
      </c>
      <c r="AE21" s="1867">
        <v>320573</v>
      </c>
      <c r="AF21" s="1868">
        <v>319900</v>
      </c>
      <c r="AG21" s="1868">
        <v>336961</v>
      </c>
      <c r="AH21" s="1868">
        <v>340384</v>
      </c>
      <c r="AI21" s="1868">
        <v>344682</v>
      </c>
      <c r="AJ21" s="1868">
        <v>334522</v>
      </c>
      <c r="AK21" s="1868">
        <v>317856</v>
      </c>
      <c r="AL21" s="1866">
        <v>279188</v>
      </c>
      <c r="AM21" s="1704"/>
      <c r="AN21" s="1704"/>
      <c r="AO21" s="1704"/>
      <c r="AP21" s="1704"/>
      <c r="AQ21" s="1704"/>
      <c r="AR21" s="1704"/>
      <c r="AS21" s="1704"/>
      <c r="AT21" s="1697"/>
      <c r="AW21" s="1704"/>
      <c r="AX21" s="1704"/>
      <c r="AY21" s="1704"/>
      <c r="AZ21" s="1704"/>
      <c r="BA21" s="1704"/>
      <c r="BB21" s="1704"/>
      <c r="BC21" s="1704"/>
      <c r="BD21" s="1704"/>
      <c r="BE21" s="1704"/>
      <c r="BF21" s="1704"/>
      <c r="BG21" s="1704"/>
      <c r="BH21" s="1704"/>
      <c r="BI21" s="1704"/>
      <c r="BJ21" s="1704"/>
      <c r="BK21" s="1704"/>
      <c r="BL21" s="1704"/>
      <c r="BM21" s="1704"/>
      <c r="BN21" s="1704"/>
    </row>
    <row r="22" spans="1:66">
      <c r="A22" s="1698" t="s">
        <v>342</v>
      </c>
      <c r="B22" s="1699"/>
      <c r="C22" s="1695"/>
      <c r="D22" s="1801">
        <v>177248</v>
      </c>
      <c r="E22" s="1801">
        <v>341459</v>
      </c>
      <c r="F22" s="1801">
        <v>259497</v>
      </c>
      <c r="G22" s="1801">
        <v>269349</v>
      </c>
      <c r="H22" s="1801">
        <v>409562</v>
      </c>
      <c r="I22" s="1801">
        <v>517488</v>
      </c>
      <c r="J22" s="1801">
        <v>648276</v>
      </c>
      <c r="K22" s="1801">
        <v>654221</v>
      </c>
      <c r="L22" s="1801">
        <v>690841</v>
      </c>
      <c r="M22" s="1801">
        <v>672114</v>
      </c>
      <c r="N22" s="1801">
        <v>663689</v>
      </c>
      <c r="O22" s="1801">
        <v>590833</v>
      </c>
      <c r="P22" s="1812">
        <v>528216</v>
      </c>
      <c r="Q22" s="1812">
        <v>814425</v>
      </c>
      <c r="R22" s="1812">
        <v>891929</v>
      </c>
      <c r="S22" s="1804">
        <v>1025571</v>
      </c>
      <c r="T22" s="1804">
        <v>1083109</v>
      </c>
      <c r="U22" s="1804">
        <v>1040345</v>
      </c>
      <c r="V22" s="1804">
        <v>1081680</v>
      </c>
      <c r="W22" s="1804">
        <v>938482</v>
      </c>
      <c r="X22" s="1799">
        <v>1071787</v>
      </c>
      <c r="Y22" s="1799">
        <v>1054997</v>
      </c>
      <c r="Z22" s="1799">
        <v>1101264</v>
      </c>
      <c r="AA22" s="1799">
        <v>1007097</v>
      </c>
      <c r="AB22" s="1799">
        <v>977277</v>
      </c>
      <c r="AC22" s="1799">
        <v>824900</v>
      </c>
      <c r="AD22" s="1863">
        <v>809181</v>
      </c>
      <c r="AE22" s="1867">
        <v>838099</v>
      </c>
      <c r="AF22" s="1868">
        <v>808234</v>
      </c>
      <c r="AG22" s="1868">
        <v>837350</v>
      </c>
      <c r="AH22" s="1868">
        <v>890971</v>
      </c>
      <c r="AI22" s="1868">
        <v>958434</v>
      </c>
      <c r="AJ22" s="1868">
        <v>948966</v>
      </c>
      <c r="AK22" s="1868">
        <v>997738</v>
      </c>
      <c r="AL22" s="1866">
        <v>874822</v>
      </c>
      <c r="AM22" s="1704"/>
      <c r="AN22" s="1704"/>
      <c r="AO22" s="1704"/>
      <c r="AP22" s="1704"/>
      <c r="AQ22" s="1704"/>
      <c r="AR22" s="1704"/>
      <c r="AS22" s="1704"/>
      <c r="AT22" s="1697"/>
      <c r="AW22" s="1704"/>
      <c r="AX22" s="1704"/>
      <c r="AY22" s="1704"/>
      <c r="AZ22" s="1704"/>
      <c r="BA22" s="1704"/>
      <c r="BB22" s="1704"/>
      <c r="BC22" s="1704"/>
      <c r="BD22" s="1704"/>
      <c r="BE22" s="1704"/>
      <c r="BF22" s="1704"/>
      <c r="BG22" s="1704"/>
      <c r="BH22" s="1704"/>
      <c r="BI22" s="1704"/>
      <c r="BJ22" s="1704"/>
      <c r="BK22" s="1704"/>
      <c r="BL22" s="1704"/>
      <c r="BM22" s="1704"/>
      <c r="BN22" s="1704"/>
    </row>
    <row r="23" spans="1:66">
      <c r="A23" s="1698" t="s">
        <v>343</v>
      </c>
      <c r="B23" s="1699"/>
      <c r="C23" s="1695"/>
      <c r="D23" s="1801">
        <v>134396</v>
      </c>
      <c r="E23" s="1801">
        <v>199148</v>
      </c>
      <c r="F23" s="1801">
        <v>180425</v>
      </c>
      <c r="G23" s="1801">
        <v>212559</v>
      </c>
      <c r="H23" s="1801">
        <v>236812</v>
      </c>
      <c r="I23" s="1801">
        <v>372947</v>
      </c>
      <c r="J23" s="1801">
        <v>395642</v>
      </c>
      <c r="K23" s="1801">
        <v>419560</v>
      </c>
      <c r="L23" s="1801">
        <v>543369</v>
      </c>
      <c r="M23" s="1801">
        <v>709542</v>
      </c>
      <c r="N23" s="1801">
        <v>654585</v>
      </c>
      <c r="O23" s="1801">
        <v>551494</v>
      </c>
      <c r="P23" s="1812">
        <v>785557</v>
      </c>
      <c r="Q23" s="1812">
        <v>738170</v>
      </c>
      <c r="R23" s="1812">
        <v>705675</v>
      </c>
      <c r="S23" s="1804">
        <v>746074</v>
      </c>
      <c r="T23" s="1804">
        <v>812406</v>
      </c>
      <c r="U23" s="1804">
        <v>757250</v>
      </c>
      <c r="V23" s="1804">
        <v>708990</v>
      </c>
      <c r="W23" s="1804">
        <v>814822</v>
      </c>
      <c r="X23" s="1799">
        <v>872754</v>
      </c>
      <c r="Y23" s="1799">
        <v>964797</v>
      </c>
      <c r="Z23" s="1799">
        <v>850593</v>
      </c>
      <c r="AA23" s="1799">
        <v>884361</v>
      </c>
      <c r="AB23" s="1799">
        <v>941511</v>
      </c>
      <c r="AC23" s="1799">
        <v>1145768</v>
      </c>
      <c r="AD23" s="1863">
        <v>743548</v>
      </c>
      <c r="AE23" s="1867">
        <v>691993</v>
      </c>
      <c r="AF23" s="1868">
        <v>649609</v>
      </c>
      <c r="AG23" s="1868">
        <v>694623</v>
      </c>
      <c r="AH23" s="1868">
        <v>713494</v>
      </c>
      <c r="AI23" s="1868">
        <v>781429</v>
      </c>
      <c r="AJ23" s="1868">
        <v>609771</v>
      </c>
      <c r="AK23" s="1868">
        <v>578393</v>
      </c>
      <c r="AL23" s="1866">
        <v>584835</v>
      </c>
      <c r="AM23" s="1704"/>
      <c r="AN23" s="1704"/>
      <c r="AO23" s="1704"/>
      <c r="AP23" s="1704"/>
      <c r="AQ23" s="1704"/>
      <c r="AR23" s="1704"/>
      <c r="AS23" s="1704"/>
      <c r="AT23" s="1697"/>
      <c r="AW23" s="1704"/>
      <c r="AX23" s="1704"/>
      <c r="AY23" s="1704"/>
      <c r="AZ23" s="1704"/>
      <c r="BA23" s="1704"/>
      <c r="BB23" s="1704"/>
      <c r="BC23" s="1704"/>
      <c r="BD23" s="1704"/>
      <c r="BE23" s="1704"/>
      <c r="BF23" s="1704"/>
      <c r="BG23" s="1704"/>
      <c r="BH23" s="1704"/>
      <c r="BI23" s="1704"/>
      <c r="BJ23" s="1704"/>
      <c r="BK23" s="1704"/>
      <c r="BL23" s="1704"/>
      <c r="BM23" s="1704"/>
      <c r="BN23" s="1704"/>
    </row>
    <row r="24" spans="1:66">
      <c r="A24" s="1698" t="s">
        <v>344</v>
      </c>
      <c r="B24" s="1699"/>
      <c r="C24" s="1695"/>
      <c r="D24" s="1801">
        <v>189332</v>
      </c>
      <c r="E24" s="1801">
        <v>169432</v>
      </c>
      <c r="F24" s="1801">
        <v>261675</v>
      </c>
      <c r="G24" s="1801">
        <v>189900</v>
      </c>
      <c r="H24" s="1801">
        <v>202802</v>
      </c>
      <c r="I24" s="1801">
        <v>219225</v>
      </c>
      <c r="J24" s="1801">
        <v>248405</v>
      </c>
      <c r="K24" s="1801">
        <v>217506</v>
      </c>
      <c r="L24" s="1801">
        <v>203489</v>
      </c>
      <c r="M24" s="1801">
        <v>251252</v>
      </c>
      <c r="N24" s="1801">
        <v>218778</v>
      </c>
      <c r="O24" s="1801">
        <v>140756</v>
      </c>
      <c r="P24" s="1812">
        <v>160917</v>
      </c>
      <c r="Q24" s="1812">
        <v>196406</v>
      </c>
      <c r="R24" s="1812">
        <v>228474</v>
      </c>
      <c r="S24" s="1804">
        <v>301966</v>
      </c>
      <c r="T24" s="1804">
        <v>357599</v>
      </c>
      <c r="U24" s="1804">
        <v>301421</v>
      </c>
      <c r="V24" s="1804">
        <v>335798</v>
      </c>
      <c r="W24" s="1804">
        <v>341385</v>
      </c>
      <c r="X24" s="1799">
        <v>322962</v>
      </c>
      <c r="Y24" s="1799">
        <v>329535</v>
      </c>
      <c r="Z24" s="1799">
        <v>355305</v>
      </c>
      <c r="AA24" s="1799">
        <v>316357</v>
      </c>
      <c r="AB24" s="1799">
        <v>236235</v>
      </c>
      <c r="AC24" s="1799">
        <v>241982</v>
      </c>
      <c r="AD24" s="1863">
        <v>297905</v>
      </c>
      <c r="AE24" s="1867">
        <v>329115</v>
      </c>
      <c r="AF24" s="1868">
        <v>311512</v>
      </c>
      <c r="AG24" s="1868">
        <v>381278</v>
      </c>
      <c r="AH24" s="1868">
        <v>344029</v>
      </c>
      <c r="AI24" s="1868">
        <v>417852</v>
      </c>
      <c r="AJ24" s="1868">
        <v>358142</v>
      </c>
      <c r="AK24" s="1868">
        <v>395442</v>
      </c>
      <c r="AL24" s="1866">
        <v>287554</v>
      </c>
      <c r="AM24" s="1704"/>
      <c r="AN24" s="1704"/>
      <c r="AO24" s="1704"/>
      <c r="AP24" s="1704"/>
      <c r="AQ24" s="1704"/>
      <c r="AR24" s="1704"/>
      <c r="AS24" s="1704"/>
      <c r="AT24" s="1697"/>
      <c r="AW24" s="1704"/>
      <c r="AX24" s="1704"/>
      <c r="AY24" s="1704"/>
      <c r="AZ24" s="1704"/>
      <c r="BA24" s="1704"/>
      <c r="BB24" s="1704"/>
      <c r="BC24" s="1704"/>
      <c r="BD24" s="1704"/>
      <c r="BE24" s="1704"/>
      <c r="BF24" s="1704"/>
      <c r="BG24" s="1704"/>
      <c r="BH24" s="1704"/>
      <c r="BI24" s="1704"/>
      <c r="BJ24" s="1704"/>
      <c r="BK24" s="1704"/>
      <c r="BL24" s="1704"/>
      <c r="BM24" s="1704"/>
      <c r="BN24" s="1704"/>
    </row>
    <row r="25" spans="1:66">
      <c r="A25" s="1698" t="s">
        <v>345</v>
      </c>
      <c r="B25" s="1699"/>
      <c r="C25" s="1695"/>
      <c r="D25" s="1801">
        <v>14210</v>
      </c>
      <c r="E25" s="1801">
        <v>17799</v>
      </c>
      <c r="F25" s="1801">
        <v>14314</v>
      </c>
      <c r="G25" s="1801">
        <v>19173</v>
      </c>
      <c r="H25" s="1801">
        <v>21587</v>
      </c>
      <c r="I25" s="1801">
        <v>28573</v>
      </c>
      <c r="J25" s="1801">
        <v>31328</v>
      </c>
      <c r="K25" s="1801">
        <v>31418</v>
      </c>
      <c r="L25" s="1801">
        <v>35798</v>
      </c>
      <c r="M25" s="1801">
        <v>33347</v>
      </c>
      <c r="N25" s="1801">
        <v>35759</v>
      </c>
      <c r="O25" s="1801">
        <v>39893</v>
      </c>
      <c r="P25" s="1812">
        <v>34085</v>
      </c>
      <c r="Q25" s="1812">
        <v>35797</v>
      </c>
      <c r="R25" s="1812">
        <v>39715</v>
      </c>
      <c r="S25" s="1804">
        <v>43025</v>
      </c>
      <c r="T25" s="1804">
        <v>36135</v>
      </c>
      <c r="U25" s="1804">
        <v>29629</v>
      </c>
      <c r="V25" s="1804">
        <v>32292</v>
      </c>
      <c r="W25" s="1804">
        <v>35187</v>
      </c>
      <c r="X25" s="1799">
        <v>28642</v>
      </c>
      <c r="Y25" s="1799">
        <v>28542</v>
      </c>
      <c r="Z25" s="1799">
        <v>17800</v>
      </c>
      <c r="AA25" s="1799">
        <v>33150</v>
      </c>
      <c r="AB25" s="1799">
        <v>25966</v>
      </c>
      <c r="AC25" s="1799">
        <v>25708</v>
      </c>
      <c r="AD25" s="1863">
        <v>21146</v>
      </c>
      <c r="AE25" s="1867">
        <v>25330</v>
      </c>
      <c r="AF25" s="1868">
        <v>24011</v>
      </c>
      <c r="AG25" s="1868">
        <v>27455</v>
      </c>
      <c r="AH25" s="1868">
        <v>24869</v>
      </c>
      <c r="AI25" s="1868">
        <v>29957</v>
      </c>
      <c r="AJ25" s="1868">
        <v>27717</v>
      </c>
      <c r="AK25" s="1868">
        <v>27192</v>
      </c>
      <c r="AL25" s="1866">
        <v>30537</v>
      </c>
      <c r="AM25" s="1704"/>
      <c r="AN25" s="1704"/>
      <c r="AO25" s="1704"/>
      <c r="AP25" s="1704"/>
      <c r="AQ25" s="1704"/>
      <c r="AR25" s="1704"/>
      <c r="AS25" s="1704"/>
      <c r="AT25" s="1697"/>
      <c r="AW25" s="1704"/>
      <c r="AX25" s="1704"/>
      <c r="AY25" s="1704"/>
      <c r="AZ25" s="1704"/>
      <c r="BA25" s="1704"/>
      <c r="BB25" s="1704"/>
      <c r="BC25" s="1704"/>
      <c r="BD25" s="1704"/>
      <c r="BE25" s="1704"/>
      <c r="BF25" s="1704"/>
      <c r="BG25" s="1704"/>
      <c r="BH25" s="1704"/>
      <c r="BI25" s="1704"/>
      <c r="BJ25" s="1704"/>
      <c r="BK25" s="1704"/>
      <c r="BL25" s="1704"/>
      <c r="BM25" s="1805"/>
      <c r="BN25" s="1704"/>
    </row>
    <row r="26" spans="1:66">
      <c r="A26" s="1698" t="s">
        <v>346</v>
      </c>
      <c r="B26" s="1699"/>
      <c r="C26" s="1695"/>
      <c r="D26" s="1801">
        <v>591368</v>
      </c>
      <c r="E26" s="1801">
        <v>716472</v>
      </c>
      <c r="F26" s="1801">
        <v>737458</v>
      </c>
      <c r="G26" s="1801">
        <v>780575</v>
      </c>
      <c r="H26" s="1801">
        <v>822111</v>
      </c>
      <c r="I26" s="1801">
        <v>411136</v>
      </c>
      <c r="J26" s="1801">
        <v>428094</v>
      </c>
      <c r="K26" s="1801">
        <v>457395</v>
      </c>
      <c r="L26" s="1801">
        <v>524690</v>
      </c>
      <c r="M26" s="1801">
        <v>530406</v>
      </c>
      <c r="N26" s="1801">
        <v>534853</v>
      </c>
      <c r="O26" s="1801">
        <v>535506</v>
      </c>
      <c r="P26" s="1812">
        <v>580868</v>
      </c>
      <c r="Q26" s="1812">
        <v>594037</v>
      </c>
      <c r="R26" s="1812">
        <v>582959</v>
      </c>
      <c r="S26" s="1804">
        <v>678573</v>
      </c>
      <c r="T26" s="1804">
        <v>740089</v>
      </c>
      <c r="U26" s="1804">
        <v>678230</v>
      </c>
      <c r="V26" s="1804">
        <v>652208</v>
      </c>
      <c r="W26" s="1804">
        <v>653671</v>
      </c>
      <c r="X26" s="1799">
        <v>608912</v>
      </c>
      <c r="Y26" s="1799">
        <v>639739</v>
      </c>
      <c r="Z26" s="1799">
        <v>649335</v>
      </c>
      <c r="AA26" s="1799">
        <v>611696</v>
      </c>
      <c r="AB26" s="1799">
        <v>570361</v>
      </c>
      <c r="AC26" s="1799">
        <v>559047</v>
      </c>
      <c r="AD26" s="1863">
        <v>538793</v>
      </c>
      <c r="AE26" s="1867">
        <v>491711</v>
      </c>
      <c r="AF26" s="1868">
        <v>501566</v>
      </c>
      <c r="AG26" s="1868">
        <v>500061</v>
      </c>
      <c r="AH26" s="1868">
        <v>493263</v>
      </c>
      <c r="AI26" s="1868">
        <v>479401</v>
      </c>
      <c r="AJ26" s="1868">
        <v>501269</v>
      </c>
      <c r="AK26" s="1868">
        <v>453502</v>
      </c>
      <c r="AL26" s="1866">
        <v>389510</v>
      </c>
      <c r="AM26" s="1704"/>
      <c r="AN26" s="1704"/>
      <c r="AO26" s="1704"/>
      <c r="AP26" s="1704"/>
      <c r="AQ26" s="1704"/>
      <c r="AR26" s="1704"/>
      <c r="AS26" s="1704"/>
      <c r="AT26" s="1697"/>
      <c r="AW26" s="1704"/>
      <c r="AX26" s="1704"/>
      <c r="AY26" s="1704"/>
      <c r="AZ26" s="1704"/>
      <c r="BA26" s="1704"/>
      <c r="BB26" s="1704"/>
      <c r="BC26" s="1704"/>
      <c r="BD26" s="1704"/>
      <c r="BE26" s="1704"/>
      <c r="BF26" s="1704"/>
      <c r="BG26" s="1704"/>
      <c r="BH26" s="1704"/>
      <c r="BI26" s="1704"/>
      <c r="BJ26" s="1704"/>
      <c r="BK26" s="1704"/>
      <c r="BL26" s="1704"/>
      <c r="BM26" s="1704"/>
      <c r="BN26" s="1704"/>
    </row>
    <row r="27" spans="1:66">
      <c r="A27" s="1690" t="s">
        <v>347</v>
      </c>
      <c r="B27" s="1694" t="s">
        <v>208</v>
      </c>
      <c r="C27" s="1695"/>
      <c r="D27" s="1801">
        <v>478237</v>
      </c>
      <c r="E27" s="1801">
        <v>546387</v>
      </c>
      <c r="F27" s="1801">
        <v>621808</v>
      </c>
      <c r="G27" s="1801">
        <v>631804</v>
      </c>
      <c r="H27" s="1801">
        <v>703263</v>
      </c>
      <c r="I27" s="1801">
        <v>811467</v>
      </c>
      <c r="J27" s="1801">
        <v>869427</v>
      </c>
      <c r="K27" s="1801">
        <v>864234</v>
      </c>
      <c r="L27" s="1801">
        <v>830024</v>
      </c>
      <c r="M27" s="1801">
        <v>922758</v>
      </c>
      <c r="N27" s="1801">
        <v>973387</v>
      </c>
      <c r="O27" s="1801">
        <v>1036858</v>
      </c>
      <c r="P27" s="1802">
        <v>1268350</v>
      </c>
      <c r="Q27" s="1802">
        <v>1460944</v>
      </c>
      <c r="R27" s="1802">
        <v>1588743</v>
      </c>
      <c r="S27" s="1803">
        <v>1673923</v>
      </c>
      <c r="T27" s="1803">
        <v>1638727</v>
      </c>
      <c r="U27" s="1803">
        <v>1746901</v>
      </c>
      <c r="V27" s="1803">
        <v>1695535</v>
      </c>
      <c r="W27" s="1803">
        <v>1526893</v>
      </c>
      <c r="X27" s="1799">
        <v>2556848</v>
      </c>
      <c r="Y27" s="1799">
        <v>2687429</v>
      </c>
      <c r="Z27" s="1799">
        <v>2328575</v>
      </c>
      <c r="AA27" s="1799">
        <v>1802925</v>
      </c>
      <c r="AB27" s="1799">
        <v>1563895</v>
      </c>
      <c r="AC27" s="1799">
        <v>1453239</v>
      </c>
      <c r="AD27" s="1863">
        <v>1161898</v>
      </c>
      <c r="AE27" s="1867">
        <v>1034636</v>
      </c>
      <c r="AF27" s="1868">
        <v>947343</v>
      </c>
      <c r="AG27" s="1868">
        <v>997922</v>
      </c>
      <c r="AH27" s="1868">
        <v>972919</v>
      </c>
      <c r="AI27" s="1868">
        <v>957940</v>
      </c>
      <c r="AJ27" s="1868">
        <v>851538</v>
      </c>
      <c r="AK27" s="1868">
        <v>973056</v>
      </c>
      <c r="AL27" s="1866">
        <v>745703</v>
      </c>
      <c r="AM27" s="1704"/>
      <c r="AN27" s="1704"/>
      <c r="AO27" s="1704"/>
      <c r="AP27" s="1704"/>
      <c r="AQ27" s="1704"/>
      <c r="AR27" s="1704"/>
      <c r="AS27" s="1704"/>
      <c r="AT27" s="1694"/>
      <c r="AU27" s="1694"/>
      <c r="AW27" s="1704"/>
      <c r="AX27" s="1704"/>
      <c r="AY27" s="1704"/>
      <c r="AZ27" s="1704"/>
      <c r="BA27" s="1704"/>
      <c r="BB27" s="1704"/>
      <c r="BC27" s="1704"/>
      <c r="BD27" s="1704"/>
      <c r="BE27" s="1704"/>
      <c r="BF27" s="1704"/>
      <c r="BG27" s="1704"/>
      <c r="BH27" s="1704"/>
      <c r="BI27" s="1704"/>
      <c r="BJ27" s="1704"/>
      <c r="BK27" s="1704"/>
      <c r="BL27" s="1704"/>
      <c r="BM27" s="1704"/>
      <c r="BN27" s="1704"/>
    </row>
    <row r="28" spans="1:66">
      <c r="A28" s="1696"/>
      <c r="B28" s="1697" t="s">
        <v>209</v>
      </c>
      <c r="C28" s="1699"/>
      <c r="D28" s="1806">
        <v>2740112</v>
      </c>
      <c r="E28" s="1806">
        <v>3462347</v>
      </c>
      <c r="F28" s="1806">
        <v>3472311</v>
      </c>
      <c r="G28" s="1806">
        <v>3668618</v>
      </c>
      <c r="H28" s="1806">
        <v>4253824</v>
      </c>
      <c r="I28" s="1806">
        <v>4584200</v>
      </c>
      <c r="J28" s="1806">
        <v>4784883</v>
      </c>
      <c r="K28" s="1806">
        <v>4800676</v>
      </c>
      <c r="L28" s="1806">
        <v>5011292</v>
      </c>
      <c r="M28" s="1806">
        <v>5386862</v>
      </c>
      <c r="N28" s="1806">
        <v>5403643</v>
      </c>
      <c r="O28" s="1806">
        <v>5297878</v>
      </c>
      <c r="P28" s="1806">
        <v>5921899</v>
      </c>
      <c r="Q28" s="1806">
        <v>6578867</v>
      </c>
      <c r="R28" s="1806">
        <v>6993782</v>
      </c>
      <c r="S28" s="1807">
        <v>7577231</v>
      </c>
      <c r="T28" s="1807">
        <v>7843468</v>
      </c>
      <c r="U28" s="1807">
        <v>7697704</v>
      </c>
      <c r="V28" s="1807">
        <v>7511101</v>
      </c>
      <c r="W28" s="1807">
        <v>7078352</v>
      </c>
      <c r="X28" s="1807">
        <v>8512688</v>
      </c>
      <c r="Y28" s="1807">
        <v>8616340</v>
      </c>
      <c r="Z28" s="1807">
        <v>8159829</v>
      </c>
      <c r="AA28" s="1807">
        <v>7336506</v>
      </c>
      <c r="AB28" s="1807">
        <v>6842912</v>
      </c>
      <c r="AC28" s="1807">
        <v>6883464</v>
      </c>
      <c r="AD28" s="1872">
        <v>6002107</v>
      </c>
      <c r="AE28" s="1873">
        <v>5788629</v>
      </c>
      <c r="AF28" s="1874">
        <v>5523010</v>
      </c>
      <c r="AG28" s="1874">
        <v>5727947</v>
      </c>
      <c r="AH28" s="1874">
        <v>5762194</v>
      </c>
      <c r="AI28" s="1874">
        <v>6006542</v>
      </c>
      <c r="AJ28" s="1874">
        <v>5583806</v>
      </c>
      <c r="AK28" s="1874">
        <v>5530007</v>
      </c>
      <c r="AL28" s="1869">
        <v>4531810</v>
      </c>
      <c r="AM28" s="1704"/>
      <c r="AN28" s="1704"/>
      <c r="AO28" s="1704"/>
      <c r="AP28" s="1704"/>
      <c r="AQ28" s="1704"/>
      <c r="AR28" s="1704"/>
      <c r="AS28" s="1704"/>
      <c r="AU28" s="1697"/>
      <c r="AW28" s="1704"/>
      <c r="AX28" s="1704"/>
      <c r="AY28" s="1704"/>
      <c r="AZ28" s="1704"/>
      <c r="BA28" s="1704"/>
      <c r="BB28" s="1704"/>
      <c r="BC28" s="1704"/>
      <c r="BD28" s="1704"/>
      <c r="BE28" s="1704"/>
      <c r="BF28" s="1704"/>
      <c r="BG28" s="1704"/>
      <c r="BH28" s="1704"/>
      <c r="BI28" s="1704"/>
      <c r="BJ28" s="1704"/>
      <c r="BK28" s="1704"/>
      <c r="BL28" s="1704"/>
      <c r="BM28" s="1704"/>
      <c r="BN28" s="1704"/>
    </row>
    <row r="29" spans="1:66">
      <c r="A29" s="1690" t="s">
        <v>348</v>
      </c>
      <c r="B29" s="1694" t="s">
        <v>211</v>
      </c>
      <c r="C29" s="1695"/>
      <c r="D29" s="1808">
        <v>157939</v>
      </c>
      <c r="E29" s="1809">
        <v>184199</v>
      </c>
      <c r="F29" s="1809">
        <v>240745</v>
      </c>
      <c r="G29" s="1809">
        <v>262512</v>
      </c>
      <c r="H29" s="1809">
        <v>242666</v>
      </c>
      <c r="I29" s="1801">
        <v>377274</v>
      </c>
      <c r="J29" s="1801">
        <v>379149</v>
      </c>
      <c r="K29" s="1801">
        <v>386518</v>
      </c>
      <c r="L29" s="1801">
        <v>445817</v>
      </c>
      <c r="M29" s="1801">
        <v>437890</v>
      </c>
      <c r="N29" s="1801">
        <v>492294</v>
      </c>
      <c r="O29" s="1801">
        <v>494376</v>
      </c>
      <c r="P29" s="1802">
        <v>470757</v>
      </c>
      <c r="Q29" s="1802">
        <v>470675</v>
      </c>
      <c r="R29" s="1802">
        <v>490581</v>
      </c>
      <c r="S29" s="1803">
        <v>517146</v>
      </c>
      <c r="T29" s="1803">
        <v>571392</v>
      </c>
      <c r="U29" s="1803">
        <v>584379</v>
      </c>
      <c r="V29" s="1803">
        <v>597050</v>
      </c>
      <c r="W29" s="1803">
        <v>583641</v>
      </c>
      <c r="X29" s="1799">
        <v>604337</v>
      </c>
      <c r="Y29" s="1799">
        <v>624595</v>
      </c>
      <c r="Z29" s="1799">
        <v>657925</v>
      </c>
      <c r="AA29" s="1799">
        <v>645906</v>
      </c>
      <c r="AB29" s="1799">
        <v>615879</v>
      </c>
      <c r="AC29" s="1799">
        <v>640578</v>
      </c>
      <c r="AD29" s="1863">
        <v>636706</v>
      </c>
      <c r="AE29" s="1867">
        <v>643275</v>
      </c>
      <c r="AF29" s="1868">
        <v>641221</v>
      </c>
      <c r="AG29" s="1868">
        <v>613474</v>
      </c>
      <c r="AH29" s="1868">
        <v>600609</v>
      </c>
      <c r="AI29" s="1868">
        <v>578152</v>
      </c>
      <c r="AJ29" s="1868">
        <v>493842</v>
      </c>
      <c r="AK29" s="1868">
        <v>511274</v>
      </c>
      <c r="AL29" s="1866">
        <v>541521</v>
      </c>
      <c r="AM29" s="1704"/>
      <c r="AN29" s="1704"/>
      <c r="AO29" s="1704"/>
      <c r="AP29" s="1704"/>
      <c r="AQ29" s="1704"/>
      <c r="AR29" s="1704"/>
      <c r="AS29" s="1704"/>
      <c r="AT29" s="1694"/>
      <c r="AU29" s="1694"/>
      <c r="AW29" s="1704"/>
      <c r="AX29" s="1704"/>
      <c r="AY29" s="1704"/>
      <c r="AZ29" s="1704"/>
      <c r="BA29" s="1704"/>
      <c r="BB29" s="1704"/>
      <c r="BC29" s="1704"/>
      <c r="BD29" s="1704"/>
      <c r="BE29" s="1704"/>
      <c r="BF29" s="1704"/>
      <c r="BG29" s="1704"/>
      <c r="BH29" s="1704"/>
      <c r="BI29" s="1704"/>
      <c r="BJ29" s="1704"/>
      <c r="BK29" s="1704"/>
      <c r="BL29" s="1704"/>
      <c r="BM29" s="1704"/>
      <c r="BN29" s="1704"/>
    </row>
    <row r="30" spans="1:66">
      <c r="A30" s="1690" t="s">
        <v>349</v>
      </c>
      <c r="B30" s="1694" t="s">
        <v>213</v>
      </c>
      <c r="C30" s="1695"/>
      <c r="D30" s="1801">
        <v>955876</v>
      </c>
      <c r="E30" s="1801">
        <v>968353</v>
      </c>
      <c r="F30" s="1801">
        <v>1044074</v>
      </c>
      <c r="G30" s="1801">
        <v>1189886</v>
      </c>
      <c r="H30" s="1801">
        <v>1322508</v>
      </c>
      <c r="I30" s="1801">
        <v>1156066</v>
      </c>
      <c r="J30" s="1801">
        <v>1268332</v>
      </c>
      <c r="K30" s="1801">
        <v>1412570</v>
      </c>
      <c r="L30" s="1801">
        <v>1486558</v>
      </c>
      <c r="M30" s="1801">
        <v>1488295</v>
      </c>
      <c r="N30" s="1801">
        <v>1560310</v>
      </c>
      <c r="O30" s="1801">
        <v>1668519</v>
      </c>
      <c r="P30" s="1802">
        <v>1707379</v>
      </c>
      <c r="Q30" s="1802">
        <v>1782751</v>
      </c>
      <c r="R30" s="1802">
        <v>1927837</v>
      </c>
      <c r="S30" s="1803">
        <v>2162785</v>
      </c>
      <c r="T30" s="1803">
        <v>2343419</v>
      </c>
      <c r="U30" s="1803">
        <v>2416123</v>
      </c>
      <c r="V30" s="1803">
        <v>2633689</v>
      </c>
      <c r="W30" s="1803">
        <v>2697610</v>
      </c>
      <c r="X30" s="1799">
        <v>2546697</v>
      </c>
      <c r="Y30" s="1799">
        <v>2712963</v>
      </c>
      <c r="Z30" s="1799">
        <v>2580030</v>
      </c>
      <c r="AA30" s="1799">
        <v>2480051</v>
      </c>
      <c r="AB30" s="1799">
        <v>2420711</v>
      </c>
      <c r="AC30" s="1799">
        <v>2332030</v>
      </c>
      <c r="AD30" s="1863">
        <v>2298147</v>
      </c>
      <c r="AE30" s="1867">
        <v>2234246</v>
      </c>
      <c r="AF30" s="1868">
        <v>2160615</v>
      </c>
      <c r="AG30" s="1868">
        <v>2143781</v>
      </c>
      <c r="AH30" s="1868">
        <v>2019517</v>
      </c>
      <c r="AI30" s="1868">
        <v>2014127</v>
      </c>
      <c r="AJ30" s="1868">
        <v>2061900</v>
      </c>
      <c r="AK30" s="1868">
        <v>2000664</v>
      </c>
      <c r="AL30" s="1866">
        <v>1778906</v>
      </c>
      <c r="AM30" s="1704"/>
      <c r="AN30" s="1704"/>
      <c r="AO30" s="1704"/>
      <c r="AP30" s="1704"/>
      <c r="AQ30" s="1704"/>
      <c r="AR30" s="1704"/>
      <c r="AS30" s="1704"/>
      <c r="AT30" s="1694"/>
      <c r="AU30" s="1694"/>
      <c r="AW30" s="1704"/>
      <c r="AX30" s="1704"/>
      <c r="AY30" s="1704"/>
      <c r="AZ30" s="1704"/>
      <c r="BA30" s="1704"/>
      <c r="BB30" s="1704"/>
      <c r="BC30" s="1704"/>
      <c r="BD30" s="1704"/>
      <c r="BE30" s="1704"/>
      <c r="BF30" s="1704"/>
      <c r="BG30" s="1704"/>
      <c r="BH30" s="1704"/>
      <c r="BI30" s="1704"/>
      <c r="BJ30" s="1704"/>
      <c r="BK30" s="1704"/>
      <c r="BL30" s="1704"/>
      <c r="BM30" s="1704"/>
      <c r="BN30" s="1704"/>
    </row>
    <row r="31" spans="1:66">
      <c r="A31" s="1690" t="s">
        <v>350</v>
      </c>
      <c r="B31" s="1694" t="s">
        <v>215</v>
      </c>
      <c r="C31" s="1695"/>
      <c r="D31" s="1801">
        <v>262637</v>
      </c>
      <c r="E31" s="1801">
        <v>281347</v>
      </c>
      <c r="F31" s="1801">
        <v>292728</v>
      </c>
      <c r="G31" s="1801">
        <v>325895</v>
      </c>
      <c r="H31" s="1801">
        <v>352500</v>
      </c>
      <c r="I31" s="1801">
        <v>411277</v>
      </c>
      <c r="J31" s="1801">
        <v>412380</v>
      </c>
      <c r="K31" s="1801">
        <v>478333</v>
      </c>
      <c r="L31" s="1801">
        <v>483978</v>
      </c>
      <c r="M31" s="1801">
        <v>481996</v>
      </c>
      <c r="N31" s="1801">
        <v>496908</v>
      </c>
      <c r="O31" s="1801">
        <v>515642</v>
      </c>
      <c r="P31" s="1802">
        <v>534517</v>
      </c>
      <c r="Q31" s="1802">
        <v>618752</v>
      </c>
      <c r="R31" s="1802">
        <v>661431</v>
      </c>
      <c r="S31" s="1803">
        <v>700514</v>
      </c>
      <c r="T31" s="1803">
        <v>778968</v>
      </c>
      <c r="U31" s="1803">
        <v>758915</v>
      </c>
      <c r="V31" s="1803">
        <v>776862</v>
      </c>
      <c r="W31" s="1803">
        <v>893685</v>
      </c>
      <c r="X31" s="1799">
        <v>969716</v>
      </c>
      <c r="Y31" s="1799">
        <v>1116998</v>
      </c>
      <c r="Z31" s="1799">
        <v>1098217</v>
      </c>
      <c r="AA31" s="1799">
        <v>964352</v>
      </c>
      <c r="AB31" s="1799">
        <v>940931</v>
      </c>
      <c r="AC31" s="1799">
        <v>908592</v>
      </c>
      <c r="AD31" s="1863">
        <v>1011021</v>
      </c>
      <c r="AE31" s="1867">
        <v>1078015</v>
      </c>
      <c r="AF31" s="1868">
        <v>1080667</v>
      </c>
      <c r="AG31" s="1868">
        <v>1044335</v>
      </c>
      <c r="AH31" s="1868">
        <v>1124747</v>
      </c>
      <c r="AI31" s="1868">
        <v>1116956</v>
      </c>
      <c r="AJ31" s="1868">
        <v>1086672</v>
      </c>
      <c r="AK31" s="1868">
        <v>893851</v>
      </c>
      <c r="AL31" s="1866">
        <v>878940</v>
      </c>
      <c r="AM31" s="1704"/>
      <c r="AN31" s="1704"/>
      <c r="AO31" s="1704"/>
      <c r="AP31" s="1704"/>
      <c r="AQ31" s="1704"/>
      <c r="AR31" s="1704"/>
      <c r="AS31" s="1704"/>
      <c r="AT31" s="1694"/>
      <c r="AU31" s="1694"/>
      <c r="AW31" s="1704"/>
      <c r="AX31" s="1704"/>
      <c r="AY31" s="1704"/>
      <c r="AZ31" s="1704"/>
      <c r="BA31" s="1704"/>
      <c r="BB31" s="1704"/>
      <c r="BC31" s="1704"/>
      <c r="BD31" s="1704"/>
      <c r="BE31" s="1704"/>
      <c r="BF31" s="1704"/>
      <c r="BG31" s="1704"/>
      <c r="BH31" s="1704"/>
      <c r="BI31" s="1704"/>
      <c r="BJ31" s="1704"/>
      <c r="BK31" s="1704"/>
      <c r="BL31" s="1704"/>
      <c r="BM31" s="1704"/>
      <c r="BN31" s="1704"/>
    </row>
    <row r="32" spans="1:66">
      <c r="A32" s="1690" t="s">
        <v>351</v>
      </c>
      <c r="B32" s="1694" t="s">
        <v>216</v>
      </c>
      <c r="C32" s="1695"/>
      <c r="D32" s="1801">
        <v>476897</v>
      </c>
      <c r="E32" s="1801">
        <v>555015</v>
      </c>
      <c r="F32" s="1801">
        <v>626939</v>
      </c>
      <c r="G32" s="1801">
        <v>713503</v>
      </c>
      <c r="H32" s="1801">
        <v>806637</v>
      </c>
      <c r="I32" s="1801">
        <v>890552</v>
      </c>
      <c r="J32" s="1801">
        <v>969282</v>
      </c>
      <c r="K32" s="1801">
        <v>1022353</v>
      </c>
      <c r="L32" s="1801">
        <v>1093759</v>
      </c>
      <c r="M32" s="1801">
        <v>1182750</v>
      </c>
      <c r="N32" s="1801">
        <v>1276901</v>
      </c>
      <c r="O32" s="1801">
        <v>1375878</v>
      </c>
      <c r="P32" s="1802">
        <v>1496925</v>
      </c>
      <c r="Q32" s="1802">
        <v>1608979</v>
      </c>
      <c r="R32" s="1802">
        <v>1792564</v>
      </c>
      <c r="S32" s="1803">
        <v>1979385</v>
      </c>
      <c r="T32" s="1803">
        <v>2168804</v>
      </c>
      <c r="U32" s="1803">
        <v>2372801</v>
      </c>
      <c r="V32" s="1803">
        <v>2605734</v>
      </c>
      <c r="W32" s="1803">
        <v>2647016</v>
      </c>
      <c r="X32" s="1799">
        <v>2495201</v>
      </c>
      <c r="Y32" s="1799">
        <v>2581675</v>
      </c>
      <c r="Z32" s="1799">
        <v>2640184</v>
      </c>
      <c r="AA32" s="1799">
        <v>2678773</v>
      </c>
      <c r="AB32" s="1799">
        <v>2672244</v>
      </c>
      <c r="AC32" s="1799">
        <v>2703903</v>
      </c>
      <c r="AD32" s="1863">
        <v>2722874</v>
      </c>
      <c r="AE32" s="1867">
        <v>2722407</v>
      </c>
      <c r="AF32" s="1868">
        <v>2714857</v>
      </c>
      <c r="AG32" s="1868">
        <v>2734200</v>
      </c>
      <c r="AH32" s="1868">
        <v>2773529</v>
      </c>
      <c r="AI32" s="1868">
        <v>2810805</v>
      </c>
      <c r="AJ32" s="1868">
        <v>2865711</v>
      </c>
      <c r="AK32" s="1868">
        <v>2910744</v>
      </c>
      <c r="AL32" s="1866">
        <v>2958856</v>
      </c>
      <c r="AM32" s="1704"/>
      <c r="AN32" s="1704"/>
      <c r="AO32" s="1704"/>
      <c r="AP32" s="1704"/>
      <c r="AQ32" s="1704"/>
      <c r="AR32" s="1704"/>
      <c r="AS32" s="1704"/>
      <c r="AT32" s="1694"/>
      <c r="AU32" s="1694"/>
      <c r="AW32" s="1704"/>
      <c r="AX32" s="1704"/>
      <c r="AY32" s="1704"/>
      <c r="AZ32" s="1704"/>
      <c r="BA32" s="1704"/>
      <c r="BB32" s="1704"/>
      <c r="BC32" s="1704"/>
      <c r="BD32" s="1704"/>
      <c r="BE32" s="1704"/>
      <c r="BF32" s="1704"/>
      <c r="BG32" s="1704"/>
      <c r="BH32" s="1704"/>
      <c r="BI32" s="1704"/>
      <c r="BJ32" s="1704"/>
      <c r="BK32" s="1704"/>
      <c r="BL32" s="1704"/>
      <c r="BM32" s="1704"/>
      <c r="BN32" s="1704"/>
    </row>
    <row r="33" spans="1:66">
      <c r="A33" s="1690" t="s">
        <v>352</v>
      </c>
      <c r="B33" s="1694" t="s">
        <v>218</v>
      </c>
      <c r="C33" s="1695"/>
      <c r="D33" s="1800">
        <v>637899</v>
      </c>
      <c r="E33" s="1801">
        <v>771323</v>
      </c>
      <c r="F33" s="1801">
        <v>887702</v>
      </c>
      <c r="G33" s="1801">
        <v>929907</v>
      </c>
      <c r="H33" s="1801">
        <v>998420</v>
      </c>
      <c r="I33" s="1801">
        <v>839930</v>
      </c>
      <c r="J33" s="1801">
        <v>928157</v>
      </c>
      <c r="K33" s="1801">
        <v>971489</v>
      </c>
      <c r="L33" s="1801">
        <v>998834</v>
      </c>
      <c r="M33" s="1801">
        <v>1481763</v>
      </c>
      <c r="N33" s="1801">
        <v>1103090</v>
      </c>
      <c r="O33" s="1801">
        <v>1071057</v>
      </c>
      <c r="P33" s="1802">
        <v>1119081</v>
      </c>
      <c r="Q33" s="1802">
        <v>1197016</v>
      </c>
      <c r="R33" s="1802">
        <v>1378049</v>
      </c>
      <c r="S33" s="1803">
        <v>1452477</v>
      </c>
      <c r="T33" s="1803">
        <v>1551098</v>
      </c>
      <c r="U33" s="1803">
        <v>1563235</v>
      </c>
      <c r="V33" s="1803">
        <v>1600632</v>
      </c>
      <c r="W33" s="1803">
        <v>1485288</v>
      </c>
      <c r="X33" s="1799">
        <v>1562100</v>
      </c>
      <c r="Y33" s="1799">
        <v>1609597</v>
      </c>
      <c r="Z33" s="1799">
        <v>1607650</v>
      </c>
      <c r="AA33" s="1799">
        <v>1555099</v>
      </c>
      <c r="AB33" s="1799">
        <v>1472488</v>
      </c>
      <c r="AC33" s="1799">
        <v>1457795</v>
      </c>
      <c r="AD33" s="1863">
        <v>1404871</v>
      </c>
      <c r="AE33" s="1867">
        <v>1396539</v>
      </c>
      <c r="AF33" s="1868">
        <v>1381826</v>
      </c>
      <c r="AG33" s="1868">
        <v>1397356</v>
      </c>
      <c r="AH33" s="1868">
        <v>1356356</v>
      </c>
      <c r="AI33" s="1868">
        <v>1393046</v>
      </c>
      <c r="AJ33" s="1868">
        <v>1422833</v>
      </c>
      <c r="AK33" s="1868">
        <v>1391194</v>
      </c>
      <c r="AL33" s="1866">
        <v>1303497</v>
      </c>
      <c r="AM33" s="1704"/>
      <c r="AN33" s="1704"/>
      <c r="AO33" s="1704"/>
      <c r="AP33" s="1704"/>
      <c r="AQ33" s="1704"/>
      <c r="AR33" s="1704"/>
      <c r="AS33" s="1704"/>
      <c r="AT33" s="1694"/>
      <c r="AU33" s="1694"/>
      <c r="AW33" s="1704"/>
      <c r="AX33" s="1704"/>
      <c r="AY33" s="1704"/>
      <c r="AZ33" s="1704"/>
      <c r="BA33" s="1704"/>
      <c r="BB33" s="1704"/>
      <c r="BC33" s="1704"/>
      <c r="BD33" s="1704"/>
      <c r="BE33" s="1704"/>
      <c r="BF33" s="1704"/>
      <c r="BG33" s="1704"/>
      <c r="BH33" s="1704"/>
      <c r="BI33" s="1704"/>
      <c r="BJ33" s="1704"/>
      <c r="BK33" s="1704"/>
      <c r="BL33" s="1704"/>
      <c r="BM33" s="1704"/>
      <c r="BN33" s="1704"/>
    </row>
    <row r="34" spans="1:66">
      <c r="A34" s="1690" t="s">
        <v>353</v>
      </c>
      <c r="B34" s="1694" t="s">
        <v>220</v>
      </c>
      <c r="C34" s="1695"/>
      <c r="D34" s="1813">
        <v>660918</v>
      </c>
      <c r="E34" s="1813">
        <v>799394</v>
      </c>
      <c r="F34" s="1813">
        <v>927310</v>
      </c>
      <c r="G34" s="1813">
        <v>1027369</v>
      </c>
      <c r="H34" s="1813">
        <v>1101464</v>
      </c>
      <c r="I34" s="1801">
        <v>1286147</v>
      </c>
      <c r="J34" s="1801">
        <v>1417085</v>
      </c>
      <c r="K34" s="1801">
        <v>1537202</v>
      </c>
      <c r="L34" s="1801">
        <v>1620267</v>
      </c>
      <c r="M34" s="1801">
        <v>1825282</v>
      </c>
      <c r="N34" s="1801">
        <v>1994107</v>
      </c>
      <c r="O34" s="1801">
        <v>2120736</v>
      </c>
      <c r="P34" s="1802">
        <v>2220184</v>
      </c>
      <c r="Q34" s="1802">
        <v>2331151</v>
      </c>
      <c r="R34" s="1802">
        <v>2503411</v>
      </c>
      <c r="S34" s="1803">
        <v>2836830</v>
      </c>
      <c r="T34" s="1803">
        <v>2960616</v>
      </c>
      <c r="U34" s="1803">
        <v>3127124</v>
      </c>
      <c r="V34" s="1803">
        <v>3276862</v>
      </c>
      <c r="W34" s="1803">
        <v>3262443</v>
      </c>
      <c r="X34" s="1799">
        <v>3299551</v>
      </c>
      <c r="Y34" s="1799">
        <v>3482351</v>
      </c>
      <c r="Z34" s="1799">
        <v>3570483</v>
      </c>
      <c r="AA34" s="1799">
        <v>3671180</v>
      </c>
      <c r="AB34" s="1799">
        <v>3698916</v>
      </c>
      <c r="AC34" s="1799">
        <v>3809435</v>
      </c>
      <c r="AD34" s="1863">
        <v>3741960</v>
      </c>
      <c r="AE34" s="1867">
        <v>3743424</v>
      </c>
      <c r="AF34" s="1868">
        <v>3762832</v>
      </c>
      <c r="AG34" s="1868">
        <v>3793809</v>
      </c>
      <c r="AH34" s="1868">
        <v>3893425</v>
      </c>
      <c r="AI34" s="1868">
        <v>4054470</v>
      </c>
      <c r="AJ34" s="1868">
        <v>4154102</v>
      </c>
      <c r="AK34" s="1868">
        <v>4107605</v>
      </c>
      <c r="AL34" s="1866">
        <v>4200146</v>
      </c>
      <c r="AM34" s="1704"/>
      <c r="AN34" s="1704"/>
      <c r="AO34" s="1704"/>
      <c r="AP34" s="1704"/>
      <c r="AQ34" s="1704"/>
      <c r="AR34" s="1704"/>
      <c r="AS34" s="1704"/>
      <c r="AT34" s="1694"/>
      <c r="AU34" s="1694"/>
      <c r="AW34" s="1704"/>
      <c r="AX34" s="1704"/>
      <c r="AY34" s="1704"/>
      <c r="AZ34" s="1704"/>
      <c r="BA34" s="1704"/>
      <c r="BB34" s="1704"/>
      <c r="BC34" s="1704"/>
      <c r="BD34" s="1704"/>
      <c r="BE34" s="1704"/>
      <c r="BF34" s="1704"/>
      <c r="BG34" s="1704"/>
      <c r="BH34" s="1704"/>
      <c r="BI34" s="1704"/>
      <c r="BJ34" s="1704"/>
      <c r="BK34" s="1704"/>
      <c r="BL34" s="1704"/>
      <c r="BM34" s="1704"/>
      <c r="BN34" s="1704"/>
    </row>
    <row r="35" spans="1:66">
      <c r="A35" s="1690" t="s">
        <v>354</v>
      </c>
      <c r="B35" s="1699"/>
      <c r="C35" s="1692"/>
      <c r="D35" s="1797">
        <v>219679</v>
      </c>
      <c r="E35" s="1797">
        <v>267337</v>
      </c>
      <c r="F35" s="1797">
        <v>287590</v>
      </c>
      <c r="G35" s="1797">
        <v>325492</v>
      </c>
      <c r="H35" s="1797">
        <v>364326</v>
      </c>
      <c r="I35" s="1801">
        <v>375573</v>
      </c>
      <c r="J35" s="1801">
        <v>395967</v>
      </c>
      <c r="K35" s="1801">
        <v>429175</v>
      </c>
      <c r="L35" s="1801">
        <v>454562</v>
      </c>
      <c r="M35" s="1801">
        <v>504115</v>
      </c>
      <c r="N35" s="1801">
        <v>533595</v>
      </c>
      <c r="O35" s="1801">
        <v>557129</v>
      </c>
      <c r="P35" s="1802">
        <v>569124</v>
      </c>
      <c r="Q35" s="1802">
        <v>566393</v>
      </c>
      <c r="R35" s="1802">
        <v>577295</v>
      </c>
      <c r="S35" s="1803">
        <v>573933</v>
      </c>
      <c r="T35" s="1803">
        <v>611957</v>
      </c>
      <c r="U35" s="1803">
        <v>664341</v>
      </c>
      <c r="V35" s="1803">
        <v>698139</v>
      </c>
      <c r="W35" s="1803">
        <v>734514</v>
      </c>
      <c r="X35" s="1799">
        <v>769482</v>
      </c>
      <c r="Y35" s="1799">
        <v>793513</v>
      </c>
      <c r="Z35" s="1799">
        <v>815800</v>
      </c>
      <c r="AA35" s="1799">
        <v>842317</v>
      </c>
      <c r="AB35" s="1799">
        <v>865084</v>
      </c>
      <c r="AC35" s="1799">
        <v>956425</v>
      </c>
      <c r="AD35" s="1863">
        <v>1001899</v>
      </c>
      <c r="AE35" s="1864">
        <v>1010612</v>
      </c>
      <c r="AF35" s="1868">
        <v>1057692</v>
      </c>
      <c r="AG35" s="1868">
        <v>1102650</v>
      </c>
      <c r="AH35" s="1868">
        <v>1131352</v>
      </c>
      <c r="AI35" s="1868">
        <v>1137619</v>
      </c>
      <c r="AJ35" s="1868">
        <v>1186324</v>
      </c>
      <c r="AK35" s="1868">
        <v>1185582</v>
      </c>
      <c r="AL35" s="1866">
        <v>1292698</v>
      </c>
      <c r="AM35" s="1704"/>
      <c r="AN35" s="1704"/>
      <c r="AO35" s="1704"/>
      <c r="AP35" s="1704"/>
      <c r="AQ35" s="1704"/>
      <c r="AR35" s="1704"/>
      <c r="AS35" s="1704"/>
      <c r="AT35" s="1694"/>
      <c r="AV35" s="1703"/>
      <c r="AW35" s="1704"/>
      <c r="AX35" s="1704"/>
      <c r="AY35" s="1704"/>
      <c r="AZ35" s="1704"/>
      <c r="BA35" s="1704"/>
      <c r="BB35" s="1704"/>
      <c r="BC35" s="1704"/>
      <c r="BD35" s="1704"/>
      <c r="BE35" s="1704"/>
      <c r="BF35" s="1704"/>
      <c r="BG35" s="1704"/>
      <c r="BH35" s="1704"/>
      <c r="BI35" s="1704"/>
      <c r="BJ35" s="1704"/>
      <c r="BK35" s="1704"/>
      <c r="BL35" s="1704"/>
      <c r="BM35" s="1704"/>
      <c r="BN35" s="1704"/>
    </row>
    <row r="36" spans="1:66">
      <c r="A36" s="1690" t="s">
        <v>355</v>
      </c>
      <c r="B36" s="1694"/>
      <c r="C36" s="1695"/>
      <c r="D36" s="1801">
        <v>110244</v>
      </c>
      <c r="E36" s="1801">
        <v>128265</v>
      </c>
      <c r="F36" s="1801">
        <v>141830</v>
      </c>
      <c r="G36" s="1801">
        <v>153179</v>
      </c>
      <c r="H36" s="1801">
        <v>167225</v>
      </c>
      <c r="I36" s="1801">
        <v>316812</v>
      </c>
      <c r="J36" s="1801">
        <v>365084</v>
      </c>
      <c r="K36" s="1801">
        <v>391175</v>
      </c>
      <c r="L36" s="1801">
        <v>417887</v>
      </c>
      <c r="M36" s="1801">
        <v>470155</v>
      </c>
      <c r="N36" s="1801">
        <v>512137</v>
      </c>
      <c r="O36" s="1801">
        <v>523857</v>
      </c>
      <c r="P36" s="1802">
        <v>529184</v>
      </c>
      <c r="Q36" s="1802">
        <v>568480</v>
      </c>
      <c r="R36" s="1802">
        <v>656456</v>
      </c>
      <c r="S36" s="1803">
        <v>801072</v>
      </c>
      <c r="T36" s="1803">
        <v>894559</v>
      </c>
      <c r="U36" s="1803">
        <v>992995</v>
      </c>
      <c r="V36" s="1803">
        <v>1021968</v>
      </c>
      <c r="W36" s="1803">
        <v>1000600</v>
      </c>
      <c r="X36" s="1799">
        <v>1005184</v>
      </c>
      <c r="Y36" s="1799">
        <v>1140196</v>
      </c>
      <c r="Z36" s="1799">
        <v>1188034</v>
      </c>
      <c r="AA36" s="1799">
        <v>1264974</v>
      </c>
      <c r="AB36" s="1799">
        <v>1294781</v>
      </c>
      <c r="AC36" s="1799">
        <v>1330880</v>
      </c>
      <c r="AD36" s="1863">
        <v>1258367</v>
      </c>
      <c r="AE36" s="1867">
        <v>1241952</v>
      </c>
      <c r="AF36" s="1868">
        <v>1211729</v>
      </c>
      <c r="AG36" s="1868">
        <v>1214040</v>
      </c>
      <c r="AH36" s="1868">
        <v>1270158</v>
      </c>
      <c r="AI36" s="1868">
        <v>1365657</v>
      </c>
      <c r="AJ36" s="1868">
        <v>1413947</v>
      </c>
      <c r="AK36" s="1868">
        <v>1408037</v>
      </c>
      <c r="AL36" s="1866">
        <v>1431240</v>
      </c>
      <c r="AM36" s="1704"/>
      <c r="AN36" s="1704"/>
      <c r="AO36" s="1704"/>
      <c r="AP36" s="1704"/>
      <c r="AQ36" s="1704"/>
      <c r="AR36" s="1704"/>
      <c r="AS36" s="1704"/>
      <c r="AT36" s="1694"/>
      <c r="AU36" s="1694"/>
      <c r="AW36" s="1704"/>
      <c r="AX36" s="1704"/>
      <c r="AY36" s="1704"/>
      <c r="AZ36" s="1704"/>
      <c r="BA36" s="1704"/>
      <c r="BB36" s="1704"/>
      <c r="BC36" s="1704"/>
      <c r="BD36" s="1704"/>
      <c r="BE36" s="1704"/>
      <c r="BF36" s="1704"/>
      <c r="BG36" s="1704"/>
      <c r="BH36" s="1704"/>
      <c r="BI36" s="1704"/>
      <c r="BJ36" s="1704"/>
      <c r="BK36" s="1704"/>
      <c r="BL36" s="1704"/>
      <c r="BM36" s="1704"/>
      <c r="BN36" s="1704"/>
    </row>
    <row r="37" spans="1:66">
      <c r="A37" s="1690" t="s">
        <v>356</v>
      </c>
      <c r="B37" s="1694"/>
      <c r="C37" s="1695"/>
      <c r="D37" s="1801">
        <v>330995</v>
      </c>
      <c r="E37" s="1801">
        <v>403792</v>
      </c>
      <c r="F37" s="1801">
        <v>497890</v>
      </c>
      <c r="G37" s="1801">
        <v>548698</v>
      </c>
      <c r="H37" s="1801">
        <v>569913</v>
      </c>
      <c r="I37" s="1801">
        <v>593762</v>
      </c>
      <c r="J37" s="1801">
        <v>656034</v>
      </c>
      <c r="K37" s="1801">
        <v>716852</v>
      </c>
      <c r="L37" s="1801">
        <v>747818</v>
      </c>
      <c r="M37" s="1801">
        <v>851012</v>
      </c>
      <c r="N37" s="1801">
        <v>948375</v>
      </c>
      <c r="O37" s="1801">
        <v>1039750</v>
      </c>
      <c r="P37" s="1802">
        <v>1121876</v>
      </c>
      <c r="Q37" s="1802">
        <v>1196278</v>
      </c>
      <c r="R37" s="1802">
        <v>1269660</v>
      </c>
      <c r="S37" s="1803">
        <v>1461825</v>
      </c>
      <c r="T37" s="1803">
        <v>1454100</v>
      </c>
      <c r="U37" s="1803">
        <v>1469788</v>
      </c>
      <c r="V37" s="1803">
        <v>1556755</v>
      </c>
      <c r="W37" s="1803">
        <v>1527329</v>
      </c>
      <c r="X37" s="1799">
        <v>1524885</v>
      </c>
      <c r="Y37" s="1799">
        <v>1548642</v>
      </c>
      <c r="Z37" s="1799">
        <v>1566649</v>
      </c>
      <c r="AA37" s="1799">
        <v>1563889</v>
      </c>
      <c r="AB37" s="1799">
        <v>1539051</v>
      </c>
      <c r="AC37" s="1799">
        <v>1522130</v>
      </c>
      <c r="AD37" s="1863">
        <v>1481694</v>
      </c>
      <c r="AE37" s="1867">
        <v>1490860</v>
      </c>
      <c r="AF37" s="1868">
        <v>1493411</v>
      </c>
      <c r="AG37" s="1868">
        <v>1477119</v>
      </c>
      <c r="AH37" s="1868">
        <v>1491915</v>
      </c>
      <c r="AI37" s="1868">
        <v>1551194</v>
      </c>
      <c r="AJ37" s="1868">
        <v>1553831</v>
      </c>
      <c r="AK37" s="1868">
        <v>1513986</v>
      </c>
      <c r="AL37" s="1866">
        <v>1476208</v>
      </c>
      <c r="AM37" s="1704"/>
      <c r="AN37" s="1704"/>
      <c r="AO37" s="1704"/>
      <c r="AP37" s="1704"/>
      <c r="AQ37" s="1704"/>
      <c r="AR37" s="1704"/>
      <c r="AS37" s="1704"/>
      <c r="AT37" s="1694"/>
      <c r="AU37" s="1694"/>
      <c r="AW37" s="1704"/>
      <c r="AX37" s="1704"/>
      <c r="AY37" s="1704"/>
      <c r="AZ37" s="1704"/>
      <c r="BA37" s="1704"/>
      <c r="BB37" s="1704"/>
      <c r="BC37" s="1704"/>
      <c r="BD37" s="1704"/>
      <c r="BE37" s="1704"/>
      <c r="BF37" s="1704"/>
      <c r="BG37" s="1704"/>
      <c r="BH37" s="1704"/>
      <c r="BI37" s="1704"/>
      <c r="BJ37" s="1704"/>
      <c r="BK37" s="1704"/>
      <c r="BL37" s="1704"/>
      <c r="BM37" s="1704"/>
      <c r="BN37" s="1704"/>
    </row>
    <row r="38" spans="1:66">
      <c r="A38" s="1698" t="s">
        <v>224</v>
      </c>
      <c r="B38" s="1694"/>
      <c r="C38" s="1695"/>
      <c r="D38" s="1801">
        <v>527926</v>
      </c>
      <c r="E38" s="1801">
        <v>575055</v>
      </c>
      <c r="F38" s="1801">
        <v>637316</v>
      </c>
      <c r="G38" s="1801">
        <v>695894</v>
      </c>
      <c r="H38" s="1801">
        <v>747788</v>
      </c>
      <c r="I38" s="1797">
        <v>824561</v>
      </c>
      <c r="J38" s="1797">
        <v>898077</v>
      </c>
      <c r="K38" s="1797">
        <v>910743</v>
      </c>
      <c r="L38" s="1797">
        <v>932187</v>
      </c>
      <c r="M38" s="1797">
        <v>992046</v>
      </c>
      <c r="N38" s="1797">
        <v>1016871</v>
      </c>
      <c r="O38" s="1797">
        <v>1057227</v>
      </c>
      <c r="P38" s="1797">
        <v>1086160</v>
      </c>
      <c r="Q38" s="1797">
        <v>1129795</v>
      </c>
      <c r="R38" s="1797">
        <v>1181523</v>
      </c>
      <c r="S38" s="1799">
        <v>1384347</v>
      </c>
      <c r="T38" s="1799">
        <v>1460015</v>
      </c>
      <c r="U38" s="1799">
        <v>1515450</v>
      </c>
      <c r="V38" s="1799">
        <v>1563628</v>
      </c>
      <c r="W38" s="1799">
        <v>1623713</v>
      </c>
      <c r="X38" s="1799">
        <v>1658667</v>
      </c>
      <c r="Y38" s="1799">
        <v>1727281</v>
      </c>
      <c r="Z38" s="1799">
        <v>1777537</v>
      </c>
      <c r="AA38" s="1799">
        <v>1793698</v>
      </c>
      <c r="AB38" s="1799">
        <v>1826328</v>
      </c>
      <c r="AC38" s="1799">
        <v>1811816</v>
      </c>
      <c r="AD38" s="1863">
        <v>1820131</v>
      </c>
      <c r="AE38" s="1867">
        <v>1792333</v>
      </c>
      <c r="AF38" s="1868">
        <v>1778877</v>
      </c>
      <c r="AG38" s="1868">
        <v>1788701</v>
      </c>
      <c r="AH38" s="1868">
        <v>1779961</v>
      </c>
      <c r="AI38" s="1868">
        <v>1799195</v>
      </c>
      <c r="AJ38" s="1868">
        <v>1808793</v>
      </c>
      <c r="AK38" s="1868">
        <v>1784112</v>
      </c>
      <c r="AL38" s="1866">
        <v>1727306</v>
      </c>
      <c r="AM38" s="1704"/>
      <c r="AN38" s="1704"/>
      <c r="AO38" s="1704"/>
      <c r="AP38" s="1704"/>
      <c r="AQ38" s="1704"/>
      <c r="AR38" s="1704"/>
      <c r="AS38" s="1704"/>
      <c r="AT38" s="1694"/>
      <c r="AU38" s="1694"/>
      <c r="AW38" s="1704"/>
      <c r="AX38" s="1704"/>
      <c r="AY38" s="1704"/>
      <c r="AZ38" s="1704"/>
      <c r="BA38" s="1704"/>
      <c r="BB38" s="1704"/>
      <c r="BC38" s="1704"/>
      <c r="BD38" s="1704"/>
      <c r="BE38" s="1704"/>
      <c r="BF38" s="1704"/>
      <c r="BG38" s="1704"/>
      <c r="BH38" s="1704"/>
      <c r="BI38" s="1704"/>
      <c r="BJ38" s="1704"/>
      <c r="BK38" s="1704"/>
      <c r="BL38" s="1704"/>
      <c r="BM38" s="1704"/>
      <c r="BN38" s="1704"/>
    </row>
    <row r="39" spans="1:66">
      <c r="A39" s="1698" t="s">
        <v>357</v>
      </c>
      <c r="B39" s="1694" t="s">
        <v>211</v>
      </c>
      <c r="C39" s="1695"/>
      <c r="D39" s="1801">
        <v>25092</v>
      </c>
      <c r="E39" s="1801">
        <v>27207</v>
      </c>
      <c r="F39" s="1801">
        <v>30236</v>
      </c>
      <c r="G39" s="1801">
        <v>32853</v>
      </c>
      <c r="H39" s="1801">
        <v>35188</v>
      </c>
      <c r="I39" s="1797">
        <v>39929</v>
      </c>
      <c r="J39" s="1801">
        <v>42958</v>
      </c>
      <c r="K39" s="1801">
        <v>44728</v>
      </c>
      <c r="L39" s="1801">
        <v>45165</v>
      </c>
      <c r="M39" s="1801">
        <v>47665</v>
      </c>
      <c r="N39" s="1801">
        <v>50487</v>
      </c>
      <c r="O39" s="1801">
        <v>52312</v>
      </c>
      <c r="P39" s="1802">
        <v>54030</v>
      </c>
      <c r="Q39" s="1802">
        <v>55852</v>
      </c>
      <c r="R39" s="1802">
        <v>59489</v>
      </c>
      <c r="S39" s="1803">
        <v>171171</v>
      </c>
      <c r="T39" s="1803">
        <v>179908</v>
      </c>
      <c r="U39" s="1803">
        <v>189450</v>
      </c>
      <c r="V39" s="1803">
        <v>200646</v>
      </c>
      <c r="W39" s="1803">
        <v>212299</v>
      </c>
      <c r="X39" s="1799">
        <v>222043</v>
      </c>
      <c r="Y39" s="1799">
        <v>247570</v>
      </c>
      <c r="Z39" s="1799">
        <v>260606</v>
      </c>
      <c r="AA39" s="1799">
        <v>267471</v>
      </c>
      <c r="AB39" s="1799">
        <v>274063</v>
      </c>
      <c r="AC39" s="1799">
        <v>281224</v>
      </c>
      <c r="AD39" s="1863">
        <v>286248</v>
      </c>
      <c r="AE39" s="1867">
        <v>283888</v>
      </c>
      <c r="AF39" s="1868">
        <v>279831</v>
      </c>
      <c r="AG39" s="1868">
        <v>281407</v>
      </c>
      <c r="AH39" s="1868">
        <v>281071</v>
      </c>
      <c r="AI39" s="1868">
        <v>278974</v>
      </c>
      <c r="AJ39" s="1868">
        <v>277654</v>
      </c>
      <c r="AK39" s="1868">
        <v>276117</v>
      </c>
      <c r="AL39" s="1866">
        <v>273418</v>
      </c>
      <c r="AM39" s="1704"/>
      <c r="AN39" s="1704"/>
      <c r="AO39" s="1704"/>
      <c r="AP39" s="1704"/>
      <c r="AQ39" s="1704"/>
      <c r="AR39" s="1704"/>
      <c r="AS39" s="1704"/>
      <c r="AT39" s="1694"/>
      <c r="AU39" s="1694"/>
      <c r="AW39" s="1704"/>
      <c r="AX39" s="1704"/>
      <c r="AY39" s="1704"/>
      <c r="AZ39" s="1704"/>
      <c r="BA39" s="1704"/>
      <c r="BB39" s="1704"/>
      <c r="BC39" s="1704"/>
      <c r="BD39" s="1704"/>
      <c r="BE39" s="1704"/>
      <c r="BF39" s="1704"/>
      <c r="BG39" s="1704"/>
      <c r="BH39" s="1704"/>
      <c r="BI39" s="1704"/>
      <c r="BJ39" s="1704"/>
      <c r="BK39" s="1704"/>
      <c r="BL39" s="1704"/>
      <c r="BM39" s="1704"/>
      <c r="BN39" s="1704"/>
    </row>
    <row r="40" spans="1:66">
      <c r="A40" s="1698" t="s">
        <v>358</v>
      </c>
      <c r="B40" s="1694" t="s">
        <v>220</v>
      </c>
      <c r="C40" s="1695"/>
      <c r="D40" s="1801">
        <v>195752</v>
      </c>
      <c r="E40" s="1801">
        <v>218255</v>
      </c>
      <c r="F40" s="1801">
        <v>240932</v>
      </c>
      <c r="G40" s="1801">
        <v>262306</v>
      </c>
      <c r="H40" s="1801">
        <v>278757</v>
      </c>
      <c r="I40" s="1797">
        <v>301880</v>
      </c>
      <c r="J40" s="1801">
        <v>327836</v>
      </c>
      <c r="K40" s="1801">
        <v>330508</v>
      </c>
      <c r="L40" s="1801">
        <v>337375</v>
      </c>
      <c r="M40" s="1801">
        <v>353503</v>
      </c>
      <c r="N40" s="1801">
        <v>373496</v>
      </c>
      <c r="O40" s="1801">
        <v>388424</v>
      </c>
      <c r="P40" s="1802">
        <v>397670</v>
      </c>
      <c r="Q40" s="1802">
        <v>412363</v>
      </c>
      <c r="R40" s="1802">
        <v>429270</v>
      </c>
      <c r="S40" s="1803">
        <v>442803</v>
      </c>
      <c r="T40" s="1803">
        <v>466064</v>
      </c>
      <c r="U40" s="1803">
        <v>486114</v>
      </c>
      <c r="V40" s="1803">
        <v>499865</v>
      </c>
      <c r="W40" s="1803">
        <v>482368</v>
      </c>
      <c r="X40" s="1799">
        <v>520231</v>
      </c>
      <c r="Y40" s="1799">
        <v>535665</v>
      </c>
      <c r="Z40" s="1799">
        <v>547428</v>
      </c>
      <c r="AA40" s="1799">
        <v>554067</v>
      </c>
      <c r="AB40" s="1799">
        <v>550503</v>
      </c>
      <c r="AC40" s="1799">
        <v>540148</v>
      </c>
      <c r="AD40" s="1863">
        <v>537645</v>
      </c>
      <c r="AE40" s="1867">
        <v>527002</v>
      </c>
      <c r="AF40" s="1868">
        <v>516779</v>
      </c>
      <c r="AG40" s="1868">
        <v>516289</v>
      </c>
      <c r="AH40" s="1868">
        <v>509498</v>
      </c>
      <c r="AI40" s="1868">
        <v>510738</v>
      </c>
      <c r="AJ40" s="1868">
        <v>500376</v>
      </c>
      <c r="AK40" s="1868">
        <v>475929</v>
      </c>
      <c r="AL40" s="1866">
        <v>462239</v>
      </c>
      <c r="AM40" s="1704"/>
      <c r="AN40" s="1704"/>
      <c r="AO40" s="1704"/>
      <c r="AP40" s="1704"/>
      <c r="AQ40" s="1704"/>
      <c r="AR40" s="1704"/>
      <c r="AS40" s="1704"/>
      <c r="AT40" s="1694"/>
      <c r="AU40" s="1694"/>
      <c r="AW40" s="1704"/>
      <c r="AX40" s="1704"/>
      <c r="AY40" s="1704"/>
      <c r="AZ40" s="1704"/>
      <c r="BA40" s="1704"/>
      <c r="BB40" s="1704"/>
      <c r="BC40" s="1704"/>
      <c r="BD40" s="1704"/>
      <c r="BE40" s="1704"/>
      <c r="BF40" s="1704"/>
      <c r="BG40" s="1704"/>
      <c r="BH40" s="1704"/>
      <c r="BI40" s="1704"/>
      <c r="BJ40" s="1704"/>
      <c r="BK40" s="1704"/>
      <c r="BL40" s="1704"/>
      <c r="BM40" s="1704"/>
      <c r="BN40" s="1704"/>
    </row>
    <row r="41" spans="1:66">
      <c r="A41" s="1690" t="s">
        <v>359</v>
      </c>
      <c r="B41" s="1694" t="s">
        <v>225</v>
      </c>
      <c r="C41" s="1695"/>
      <c r="D41" s="1801">
        <v>307082</v>
      </c>
      <c r="E41" s="1801">
        <v>329593</v>
      </c>
      <c r="F41" s="1801">
        <v>366148</v>
      </c>
      <c r="G41" s="1801">
        <v>400735</v>
      </c>
      <c r="H41" s="1801">
        <v>433843</v>
      </c>
      <c r="I41" s="1797">
        <v>482752</v>
      </c>
      <c r="J41" s="1801">
        <v>527283</v>
      </c>
      <c r="K41" s="1801">
        <v>535507</v>
      </c>
      <c r="L41" s="1801">
        <v>549647</v>
      </c>
      <c r="M41" s="1801">
        <v>590878</v>
      </c>
      <c r="N41" s="1801">
        <v>592888</v>
      </c>
      <c r="O41" s="1801">
        <v>616491</v>
      </c>
      <c r="P41" s="1802">
        <v>634460</v>
      </c>
      <c r="Q41" s="1802">
        <v>661580</v>
      </c>
      <c r="R41" s="1802">
        <v>692764</v>
      </c>
      <c r="S41" s="1803">
        <v>770373</v>
      </c>
      <c r="T41" s="1803">
        <v>814043</v>
      </c>
      <c r="U41" s="1803">
        <v>839886</v>
      </c>
      <c r="V41" s="1803">
        <v>863117</v>
      </c>
      <c r="W41" s="1803">
        <v>929046</v>
      </c>
      <c r="X41" s="1799">
        <v>916393</v>
      </c>
      <c r="Y41" s="1799">
        <v>944046</v>
      </c>
      <c r="Z41" s="1799">
        <v>969503</v>
      </c>
      <c r="AA41" s="1799">
        <v>972160</v>
      </c>
      <c r="AB41" s="1799">
        <v>1001762</v>
      </c>
      <c r="AC41" s="1799">
        <v>990444</v>
      </c>
      <c r="AD41" s="1863">
        <v>996238</v>
      </c>
      <c r="AE41" s="1867">
        <v>981443</v>
      </c>
      <c r="AF41" s="1868">
        <v>982267</v>
      </c>
      <c r="AG41" s="1868">
        <v>991005</v>
      </c>
      <c r="AH41" s="1868">
        <v>989392</v>
      </c>
      <c r="AI41" s="1868">
        <v>1009483</v>
      </c>
      <c r="AJ41" s="1868">
        <v>1030763</v>
      </c>
      <c r="AK41" s="1868">
        <v>1032066</v>
      </c>
      <c r="AL41" s="1866">
        <v>991649</v>
      </c>
      <c r="AM41" s="1704"/>
      <c r="AN41" s="1704"/>
      <c r="AO41" s="1704"/>
      <c r="AP41" s="1704"/>
      <c r="AQ41" s="1704"/>
      <c r="AR41" s="1704"/>
      <c r="AS41" s="1704"/>
      <c r="AT41" s="1694"/>
      <c r="AU41" s="1694"/>
      <c r="AW41" s="1704"/>
      <c r="AX41" s="1704"/>
      <c r="AY41" s="1704"/>
      <c r="AZ41" s="1704"/>
      <c r="BA41" s="1704"/>
      <c r="BB41" s="1704"/>
      <c r="BC41" s="1704"/>
      <c r="BD41" s="1704"/>
      <c r="BE41" s="1704"/>
      <c r="BF41" s="1704"/>
      <c r="BG41" s="1704"/>
      <c r="BH41" s="1704"/>
      <c r="BI41" s="1704"/>
      <c r="BJ41" s="1704"/>
      <c r="BK41" s="1704"/>
      <c r="BL41" s="1704"/>
      <c r="BM41" s="1704"/>
      <c r="BN41" s="1704"/>
    </row>
    <row r="42" spans="1:66">
      <c r="A42" s="1690" t="s">
        <v>226</v>
      </c>
      <c r="B42" s="1699"/>
      <c r="C42" s="1692"/>
      <c r="D42" s="1797">
        <v>84597</v>
      </c>
      <c r="E42" s="1797">
        <v>95795</v>
      </c>
      <c r="F42" s="1797">
        <v>112038</v>
      </c>
      <c r="G42" s="1797">
        <v>122793</v>
      </c>
      <c r="H42" s="1797">
        <v>139862</v>
      </c>
      <c r="I42" s="1797">
        <v>147147</v>
      </c>
      <c r="J42" s="1797">
        <v>159779</v>
      </c>
      <c r="K42" s="1797">
        <v>169829</v>
      </c>
      <c r="L42" s="1797">
        <v>180451</v>
      </c>
      <c r="M42" s="1797">
        <v>191738</v>
      </c>
      <c r="N42" s="1797">
        <v>201734</v>
      </c>
      <c r="O42" s="1797">
        <v>206748</v>
      </c>
      <c r="P42" s="1797">
        <v>226516</v>
      </c>
      <c r="Q42" s="1797">
        <v>235065</v>
      </c>
      <c r="R42" s="1797">
        <v>252645</v>
      </c>
      <c r="S42" s="1799">
        <v>262861</v>
      </c>
      <c r="T42" s="1799">
        <v>285719</v>
      </c>
      <c r="U42" s="1799">
        <v>312742</v>
      </c>
      <c r="V42" s="1799">
        <v>328039</v>
      </c>
      <c r="W42" s="1799">
        <v>345657</v>
      </c>
      <c r="X42" s="1799">
        <v>359555</v>
      </c>
      <c r="Y42" s="1799">
        <v>368946</v>
      </c>
      <c r="Z42" s="1799">
        <v>367431</v>
      </c>
      <c r="AA42" s="1799">
        <v>388014</v>
      </c>
      <c r="AB42" s="1799">
        <v>367347</v>
      </c>
      <c r="AC42" s="1799">
        <v>343608</v>
      </c>
      <c r="AD42" s="1863">
        <v>358423</v>
      </c>
      <c r="AE42" s="1864">
        <v>386174</v>
      </c>
      <c r="AF42" s="1868">
        <v>386320</v>
      </c>
      <c r="AG42" s="1868">
        <v>408791</v>
      </c>
      <c r="AH42" s="1868">
        <v>426864</v>
      </c>
      <c r="AI42" s="1868">
        <v>462482</v>
      </c>
      <c r="AJ42" s="1868">
        <v>454083</v>
      </c>
      <c r="AK42" s="1868">
        <v>463925</v>
      </c>
      <c r="AL42" s="1866">
        <v>455754</v>
      </c>
      <c r="AM42" s="1704"/>
      <c r="AN42" s="1704"/>
      <c r="AO42" s="1704"/>
      <c r="AP42" s="1704"/>
      <c r="AQ42" s="1704"/>
      <c r="AR42" s="1704"/>
      <c r="AS42" s="1704"/>
      <c r="AT42" s="1694"/>
      <c r="AV42" s="1703"/>
      <c r="AW42" s="1704"/>
      <c r="AX42" s="1704"/>
      <c r="AY42" s="1704"/>
      <c r="AZ42" s="1704"/>
      <c r="BA42" s="1704"/>
      <c r="BB42" s="1704"/>
      <c r="BC42" s="1704"/>
      <c r="BD42" s="1704"/>
      <c r="BE42" s="1704"/>
      <c r="BF42" s="1704"/>
      <c r="BG42" s="1704"/>
      <c r="BH42" s="1704"/>
      <c r="BI42" s="1704"/>
      <c r="BJ42" s="1704"/>
      <c r="BK42" s="1704"/>
      <c r="BL42" s="1704"/>
      <c r="BM42" s="1704"/>
      <c r="BN42" s="1704"/>
    </row>
    <row r="43" spans="1:66">
      <c r="A43" s="1690" t="s">
        <v>360</v>
      </c>
      <c r="B43" s="1694" t="s">
        <v>220</v>
      </c>
      <c r="C43" s="1695"/>
      <c r="D43" s="1801">
        <v>84597</v>
      </c>
      <c r="E43" s="1801">
        <v>95795</v>
      </c>
      <c r="F43" s="1801">
        <v>112038</v>
      </c>
      <c r="G43" s="1801">
        <v>122793</v>
      </c>
      <c r="H43" s="1801">
        <v>139862</v>
      </c>
      <c r="I43" s="1801">
        <v>147147</v>
      </c>
      <c r="J43" s="1801">
        <v>159779</v>
      </c>
      <c r="K43" s="1801">
        <v>169829</v>
      </c>
      <c r="L43" s="1801">
        <v>180451</v>
      </c>
      <c r="M43" s="1801">
        <v>191738</v>
      </c>
      <c r="N43" s="1801">
        <v>201734</v>
      </c>
      <c r="O43" s="1801">
        <v>206748</v>
      </c>
      <c r="P43" s="1802">
        <v>226516</v>
      </c>
      <c r="Q43" s="1802">
        <v>235065</v>
      </c>
      <c r="R43" s="1802">
        <v>252645</v>
      </c>
      <c r="S43" s="1803">
        <v>262861</v>
      </c>
      <c r="T43" s="1803">
        <v>285719</v>
      </c>
      <c r="U43" s="1803">
        <v>312742</v>
      </c>
      <c r="V43" s="1803">
        <v>328039</v>
      </c>
      <c r="W43" s="1803">
        <v>345657</v>
      </c>
      <c r="X43" s="1799">
        <v>359555</v>
      </c>
      <c r="Y43" s="1799">
        <v>368946</v>
      </c>
      <c r="Z43" s="1799">
        <v>367431</v>
      </c>
      <c r="AA43" s="1799">
        <v>388014</v>
      </c>
      <c r="AB43" s="1799">
        <v>367347</v>
      </c>
      <c r="AC43" s="1799">
        <v>343608</v>
      </c>
      <c r="AD43" s="1863">
        <v>358423</v>
      </c>
      <c r="AE43" s="1867">
        <v>386174</v>
      </c>
      <c r="AF43" s="1868">
        <v>386320</v>
      </c>
      <c r="AG43" s="1868">
        <v>408791</v>
      </c>
      <c r="AH43" s="1868">
        <v>426864</v>
      </c>
      <c r="AI43" s="1868">
        <v>462482</v>
      </c>
      <c r="AJ43" s="1868">
        <v>454083</v>
      </c>
      <c r="AK43" s="1868">
        <v>463925</v>
      </c>
      <c r="AL43" s="1866">
        <v>455754</v>
      </c>
      <c r="AM43" s="1704"/>
      <c r="AN43" s="1704"/>
      <c r="AO43" s="1704"/>
      <c r="AP43" s="1704"/>
      <c r="AQ43" s="1704"/>
      <c r="AR43" s="1704"/>
      <c r="AS43" s="1704"/>
      <c r="AT43" s="1694"/>
      <c r="AU43" s="1694"/>
      <c r="AW43" s="1704"/>
      <c r="AX43" s="1704"/>
      <c r="AY43" s="1704"/>
      <c r="AZ43" s="1704"/>
      <c r="BA43" s="1704"/>
      <c r="BB43" s="1704"/>
      <c r="BC43" s="1704"/>
      <c r="BD43" s="1704"/>
      <c r="BE43" s="1704"/>
      <c r="BF43" s="1704"/>
      <c r="BG43" s="1704"/>
      <c r="BH43" s="1704"/>
      <c r="BI43" s="1704"/>
      <c r="BJ43" s="1704"/>
      <c r="BK43" s="1704"/>
      <c r="BL43" s="1704"/>
      <c r="BM43" s="1704"/>
      <c r="BN43" s="1704"/>
    </row>
    <row r="44" spans="1:66">
      <c r="A44" s="1696"/>
      <c r="B44" s="1697" t="s">
        <v>227</v>
      </c>
      <c r="C44" s="1695"/>
      <c r="D44" s="1797">
        <v>3764689</v>
      </c>
      <c r="E44" s="1797">
        <v>4230481</v>
      </c>
      <c r="F44" s="1797">
        <v>4768852</v>
      </c>
      <c r="G44" s="1797">
        <v>5267759</v>
      </c>
      <c r="H44" s="1797">
        <v>5711845</v>
      </c>
      <c r="I44" s="1797">
        <v>5932954</v>
      </c>
      <c r="J44" s="1797">
        <v>6432241</v>
      </c>
      <c r="K44" s="1797">
        <v>6889037</v>
      </c>
      <c r="L44" s="1797">
        <v>7241851</v>
      </c>
      <c r="M44" s="1797">
        <v>8081760</v>
      </c>
      <c r="N44" s="1797">
        <v>8142215</v>
      </c>
      <c r="O44" s="1797">
        <v>8510183</v>
      </c>
      <c r="P44" s="1797">
        <v>8861519</v>
      </c>
      <c r="Q44" s="1797">
        <v>9374184</v>
      </c>
      <c r="R44" s="1797">
        <v>10188041</v>
      </c>
      <c r="S44" s="1807">
        <v>11296345</v>
      </c>
      <c r="T44" s="1807">
        <v>12120031</v>
      </c>
      <c r="U44" s="1807">
        <v>12650769</v>
      </c>
      <c r="V44" s="1807">
        <v>13382496</v>
      </c>
      <c r="W44" s="1807">
        <v>13539053</v>
      </c>
      <c r="X44" s="1807">
        <v>13495824</v>
      </c>
      <c r="Y44" s="1807">
        <v>14224406</v>
      </c>
      <c r="Z44" s="1807">
        <v>14299457</v>
      </c>
      <c r="AA44" s="1807">
        <v>14177073</v>
      </c>
      <c r="AB44" s="1807">
        <v>14014844</v>
      </c>
      <c r="AC44" s="1799">
        <v>14007757</v>
      </c>
      <c r="AD44" s="1863">
        <v>13994133</v>
      </c>
      <c r="AE44" s="1867">
        <v>13996413</v>
      </c>
      <c r="AF44" s="1868">
        <v>13907215</v>
      </c>
      <c r="AG44" s="1868">
        <v>13924447</v>
      </c>
      <c r="AH44" s="1868">
        <v>13975008</v>
      </c>
      <c r="AI44" s="1868">
        <v>14229233</v>
      </c>
      <c r="AJ44" s="1868">
        <v>14347936</v>
      </c>
      <c r="AK44" s="1868">
        <v>14063369</v>
      </c>
      <c r="AL44" s="1869">
        <v>13844926</v>
      </c>
      <c r="AM44" s="1704"/>
      <c r="AN44" s="1704"/>
      <c r="AO44" s="1704"/>
      <c r="AP44" s="1704"/>
      <c r="AQ44" s="1704"/>
      <c r="AR44" s="1704"/>
      <c r="AS44" s="1704"/>
      <c r="AU44" s="1697"/>
      <c r="AW44" s="1704"/>
      <c r="AX44" s="1704"/>
      <c r="AY44" s="1704"/>
      <c r="AZ44" s="1704"/>
      <c r="BA44" s="1704"/>
      <c r="BB44" s="1704"/>
      <c r="BC44" s="1704"/>
      <c r="BD44" s="1704"/>
      <c r="BE44" s="1704"/>
      <c r="BF44" s="1704"/>
      <c r="BG44" s="1704"/>
      <c r="BH44" s="1704"/>
      <c r="BI44" s="1704"/>
      <c r="BJ44" s="1704"/>
      <c r="BK44" s="1704"/>
      <c r="BL44" s="1704"/>
      <c r="BM44" s="1704"/>
      <c r="BN44" s="1805"/>
    </row>
    <row r="45" spans="1:66">
      <c r="A45" s="1700">
        <v>4</v>
      </c>
      <c r="B45" s="1701" t="s">
        <v>246</v>
      </c>
      <c r="C45" s="1702"/>
      <c r="D45" s="1814">
        <v>6676118</v>
      </c>
      <c r="E45" s="1814">
        <v>7871918</v>
      </c>
      <c r="F45" s="1814">
        <v>8451060</v>
      </c>
      <c r="G45" s="1814">
        <v>9143933</v>
      </c>
      <c r="H45" s="1814">
        <v>10176763</v>
      </c>
      <c r="I45" s="1814">
        <v>10702079</v>
      </c>
      <c r="J45" s="1814">
        <v>11411658</v>
      </c>
      <c r="K45" s="1814">
        <v>11858841</v>
      </c>
      <c r="L45" s="1814">
        <v>12440216</v>
      </c>
      <c r="M45" s="1814">
        <v>13669344</v>
      </c>
      <c r="N45" s="1814">
        <v>13730729</v>
      </c>
      <c r="O45" s="1814">
        <v>13995161</v>
      </c>
      <c r="P45" s="1814">
        <v>14958676</v>
      </c>
      <c r="Q45" s="1814">
        <v>16141626</v>
      </c>
      <c r="R45" s="1814">
        <v>17363828</v>
      </c>
      <c r="S45" s="1815">
        <v>19061969</v>
      </c>
      <c r="T45" s="1815">
        <v>20154711</v>
      </c>
      <c r="U45" s="1815">
        <v>20524244</v>
      </c>
      <c r="V45" s="1815">
        <v>21077082</v>
      </c>
      <c r="W45" s="1815">
        <v>20805708</v>
      </c>
      <c r="X45" s="1815">
        <v>22183577</v>
      </c>
      <c r="Y45" s="1815">
        <v>23013652</v>
      </c>
      <c r="Z45" s="1815">
        <v>22614458</v>
      </c>
      <c r="AA45" s="1815">
        <v>21667829</v>
      </c>
      <c r="AB45" s="1815">
        <v>21002578</v>
      </c>
      <c r="AC45" s="1815">
        <v>21025450</v>
      </c>
      <c r="AD45" s="1875">
        <v>20125304</v>
      </c>
      <c r="AE45" s="1875">
        <v>19910559</v>
      </c>
      <c r="AF45" s="1876">
        <v>19550251</v>
      </c>
      <c r="AG45" s="1876">
        <v>19751313</v>
      </c>
      <c r="AH45" s="1876">
        <v>19844076</v>
      </c>
      <c r="AI45" s="1876">
        <v>20331109</v>
      </c>
      <c r="AJ45" s="1876">
        <v>20030536</v>
      </c>
      <c r="AK45" s="1876">
        <v>19690076</v>
      </c>
      <c r="AL45" s="1877">
        <v>18476686</v>
      </c>
      <c r="AM45" s="1704"/>
      <c r="AN45" s="1704"/>
      <c r="AO45" s="1704"/>
      <c r="AP45" s="1704"/>
      <c r="AQ45" s="1704"/>
      <c r="AR45" s="1704"/>
      <c r="AS45" s="1704"/>
      <c r="AT45" s="1691"/>
      <c r="AU45" s="1774"/>
      <c r="AV45" s="1704"/>
      <c r="AW45" s="1704"/>
      <c r="AX45" s="1704"/>
      <c r="AY45" s="1704"/>
      <c r="AZ45" s="1704"/>
      <c r="BA45" s="1704"/>
      <c r="BB45" s="1704"/>
      <c r="BC45" s="1704"/>
      <c r="BD45" s="1704"/>
      <c r="BE45" s="1704"/>
      <c r="BF45" s="1704"/>
      <c r="BG45" s="1704"/>
      <c r="BH45" s="1704"/>
      <c r="BI45" s="1704"/>
      <c r="BJ45" s="1704"/>
      <c r="BK45" s="1704"/>
      <c r="BL45" s="1704"/>
      <c r="BM45" s="1704"/>
      <c r="BN45" s="1704"/>
    </row>
    <row r="46" spans="1:66">
      <c r="A46" s="1690" t="s">
        <v>361</v>
      </c>
      <c r="B46" s="1703"/>
      <c r="C46" s="1695"/>
      <c r="D46" s="1801">
        <v>24146</v>
      </c>
      <c r="E46" s="1801">
        <v>32866</v>
      </c>
      <c r="F46" s="1801">
        <v>34681</v>
      </c>
      <c r="G46" s="1801">
        <v>33326</v>
      </c>
      <c r="H46" s="1801">
        <v>42592</v>
      </c>
      <c r="I46" s="1801">
        <v>56428</v>
      </c>
      <c r="J46" s="1801">
        <v>54482</v>
      </c>
      <c r="K46" s="1801">
        <v>55618</v>
      </c>
      <c r="L46" s="1801">
        <v>50676</v>
      </c>
      <c r="M46" s="1801">
        <v>57150</v>
      </c>
      <c r="N46" s="1801">
        <v>55966</v>
      </c>
      <c r="O46" s="1801">
        <v>42674</v>
      </c>
      <c r="P46" s="1802">
        <v>47938</v>
      </c>
      <c r="Q46" s="1802">
        <v>51248</v>
      </c>
      <c r="R46" s="1802">
        <v>93521</v>
      </c>
      <c r="S46" s="1803">
        <v>115224</v>
      </c>
      <c r="T46" s="1803">
        <v>120186</v>
      </c>
      <c r="U46" s="1803">
        <v>119619</v>
      </c>
      <c r="V46" s="1803">
        <v>107256</v>
      </c>
      <c r="W46" s="1803">
        <v>109978</v>
      </c>
      <c r="X46" s="1799">
        <v>124293</v>
      </c>
      <c r="Y46" s="1799">
        <v>133274</v>
      </c>
      <c r="Z46" s="1799">
        <v>161524</v>
      </c>
      <c r="AA46" s="1799">
        <v>152968</v>
      </c>
      <c r="AB46" s="1799">
        <v>144768</v>
      </c>
      <c r="AC46" s="1799">
        <v>155561</v>
      </c>
      <c r="AD46" s="1863">
        <v>155587</v>
      </c>
      <c r="AE46" s="1867">
        <v>150379</v>
      </c>
      <c r="AF46" s="1868">
        <v>154681</v>
      </c>
      <c r="AG46" s="1868">
        <v>163483</v>
      </c>
      <c r="AH46" s="1868">
        <v>181127</v>
      </c>
      <c r="AI46" s="1868">
        <v>209344</v>
      </c>
      <c r="AJ46" s="1868">
        <v>215700</v>
      </c>
      <c r="AK46" s="1868">
        <v>226384</v>
      </c>
      <c r="AL46" s="1866">
        <v>167820</v>
      </c>
      <c r="AM46" s="1704"/>
      <c r="AN46" s="1704"/>
      <c r="AO46" s="1704"/>
      <c r="AP46" s="1704"/>
      <c r="AQ46" s="1704"/>
      <c r="AR46" s="1704"/>
      <c r="AS46" s="1704"/>
      <c r="AT46" s="1694"/>
      <c r="AU46" s="1703"/>
      <c r="AW46" s="1704"/>
      <c r="AX46" s="1704"/>
      <c r="AY46" s="1704"/>
      <c r="AZ46" s="1704"/>
      <c r="BA46" s="1704"/>
      <c r="BB46" s="1704"/>
      <c r="BC46" s="1704"/>
      <c r="BD46" s="1704"/>
      <c r="BE46" s="1704"/>
      <c r="BF46" s="1704"/>
      <c r="BG46" s="1704"/>
      <c r="BH46" s="1704"/>
      <c r="BI46" s="1704"/>
      <c r="BJ46" s="1704"/>
      <c r="BK46" s="1704"/>
      <c r="BL46" s="1704"/>
      <c r="BM46" s="1704"/>
      <c r="BN46" s="1704"/>
    </row>
    <row r="47" spans="1:66">
      <c r="A47" s="1690" t="s">
        <v>362</v>
      </c>
      <c r="B47" s="1703"/>
      <c r="C47" s="1695"/>
      <c r="D47" s="1816">
        <v>0</v>
      </c>
      <c r="E47" s="1816">
        <v>0</v>
      </c>
      <c r="F47" s="1816">
        <v>0</v>
      </c>
      <c r="G47" s="1816">
        <v>0</v>
      </c>
      <c r="H47" s="1816">
        <v>0</v>
      </c>
      <c r="I47" s="1816">
        <v>0</v>
      </c>
      <c r="J47" s="1816">
        <v>0</v>
      </c>
      <c r="K47" s="1816">
        <v>0</v>
      </c>
      <c r="L47" s="1816">
        <v>0</v>
      </c>
      <c r="M47" s="1816">
        <v>0</v>
      </c>
      <c r="N47" s="1816">
        <v>0</v>
      </c>
      <c r="O47" s="1816">
        <v>0</v>
      </c>
      <c r="P47" s="1816">
        <v>0</v>
      </c>
      <c r="Q47" s="1816">
        <v>0</v>
      </c>
      <c r="R47" s="1797">
        <v>72275</v>
      </c>
      <c r="S47" s="1799">
        <v>93698</v>
      </c>
      <c r="T47" s="1799">
        <v>101229</v>
      </c>
      <c r="U47" s="1799">
        <v>92790</v>
      </c>
      <c r="V47" s="1799">
        <v>85432</v>
      </c>
      <c r="W47" s="1799">
        <v>83915</v>
      </c>
      <c r="X47" s="1799">
        <v>100964</v>
      </c>
      <c r="Y47" s="1799">
        <v>111711</v>
      </c>
      <c r="Z47" s="1799">
        <v>156225</v>
      </c>
      <c r="AA47" s="1799">
        <v>144745</v>
      </c>
      <c r="AB47" s="1799">
        <v>126625</v>
      </c>
      <c r="AC47" s="1799">
        <v>120947</v>
      </c>
      <c r="AD47" s="1863">
        <v>120942</v>
      </c>
      <c r="AE47" s="1867">
        <v>103040</v>
      </c>
      <c r="AF47" s="1878">
        <v>106863</v>
      </c>
      <c r="AG47" s="1878">
        <v>118448</v>
      </c>
      <c r="AH47" s="1878">
        <v>120629</v>
      </c>
      <c r="AI47" s="1878">
        <v>136381</v>
      </c>
      <c r="AJ47" s="1878">
        <v>148466</v>
      </c>
      <c r="AK47" s="1878">
        <v>139130</v>
      </c>
      <c r="AL47" s="1879">
        <v>107496</v>
      </c>
      <c r="AM47" s="1704"/>
      <c r="AN47" s="1704"/>
      <c r="AO47" s="1704"/>
      <c r="AP47" s="1704"/>
      <c r="AQ47" s="1704"/>
      <c r="AR47" s="1704"/>
      <c r="AS47" s="1704"/>
      <c r="AT47" s="1694"/>
      <c r="AU47" s="1703"/>
      <c r="AW47" s="1805"/>
      <c r="AX47" s="1805"/>
      <c r="AY47" s="1805"/>
      <c r="AZ47" s="1805"/>
      <c r="BA47" s="1805"/>
      <c r="BB47" s="1805"/>
      <c r="BC47" s="1704"/>
      <c r="BD47" s="1704"/>
      <c r="BE47" s="1704"/>
      <c r="BF47" s="1704"/>
      <c r="BG47" s="1704"/>
      <c r="BH47" s="1704"/>
      <c r="BI47" s="1704"/>
      <c r="BJ47" s="1704"/>
      <c r="BK47" s="1704"/>
      <c r="BL47" s="1704"/>
      <c r="BM47" s="1704"/>
      <c r="BN47" s="1704"/>
    </row>
    <row r="48" spans="1:66">
      <c r="A48" s="1690" t="s">
        <v>314</v>
      </c>
      <c r="B48" s="1704"/>
      <c r="C48" s="1695"/>
      <c r="D48" s="1797">
        <v>305438</v>
      </c>
      <c r="E48" s="1797">
        <v>333377</v>
      </c>
      <c r="F48" s="1797">
        <v>350343</v>
      </c>
      <c r="G48" s="1797">
        <v>384191</v>
      </c>
      <c r="H48" s="1797">
        <v>431844</v>
      </c>
      <c r="I48" s="1797">
        <v>491186</v>
      </c>
      <c r="J48" s="1797">
        <v>529189</v>
      </c>
      <c r="K48" s="1797">
        <v>505969</v>
      </c>
      <c r="L48" s="1797">
        <v>497168</v>
      </c>
      <c r="M48" s="1797">
        <v>569266</v>
      </c>
      <c r="N48" s="1797">
        <v>654385</v>
      </c>
      <c r="O48" s="1797">
        <v>768246</v>
      </c>
      <c r="P48" s="1797">
        <v>766254</v>
      </c>
      <c r="Q48" s="1797">
        <v>708740</v>
      </c>
      <c r="R48" s="1797">
        <v>669081</v>
      </c>
      <c r="S48" s="1799">
        <v>466895</v>
      </c>
      <c r="T48" s="1799">
        <v>510576</v>
      </c>
      <c r="U48" s="1799">
        <v>545732</v>
      </c>
      <c r="V48" s="1799">
        <v>559583</v>
      </c>
      <c r="W48" s="1799">
        <v>662089</v>
      </c>
      <c r="X48" s="1799">
        <v>832219</v>
      </c>
      <c r="Y48" s="1799">
        <v>909789</v>
      </c>
      <c r="Z48" s="1799">
        <v>887104</v>
      </c>
      <c r="AA48" s="1807">
        <v>791869</v>
      </c>
      <c r="AB48" s="1799">
        <v>748025</v>
      </c>
      <c r="AC48" s="1799">
        <v>723449</v>
      </c>
      <c r="AD48" s="1863">
        <v>850799</v>
      </c>
      <c r="AE48" s="1867">
        <v>889557</v>
      </c>
      <c r="AF48" s="1868">
        <v>859531</v>
      </c>
      <c r="AG48" s="1868">
        <v>808441</v>
      </c>
      <c r="AH48" s="1868">
        <v>855227</v>
      </c>
      <c r="AI48" s="1868">
        <v>863375</v>
      </c>
      <c r="AJ48" s="1868">
        <v>841228</v>
      </c>
      <c r="AK48" s="1868">
        <v>747243</v>
      </c>
      <c r="AL48" s="1869">
        <v>711108</v>
      </c>
      <c r="AM48" s="1704"/>
      <c r="AN48" s="1704"/>
      <c r="AO48" s="1704"/>
      <c r="AP48" s="1704"/>
      <c r="AQ48" s="1704"/>
      <c r="AR48" s="1704"/>
      <c r="AS48" s="1704"/>
      <c r="AT48" s="1694"/>
      <c r="AU48" s="1704"/>
      <c r="AW48" s="1704"/>
      <c r="AX48" s="1704"/>
      <c r="AY48" s="1704"/>
      <c r="AZ48" s="1704"/>
      <c r="BA48" s="1704"/>
      <c r="BB48" s="1704"/>
      <c r="BC48" s="1704"/>
      <c r="BD48" s="1704"/>
      <c r="BE48" s="1704"/>
      <c r="BF48" s="1704"/>
      <c r="BG48" s="1704"/>
      <c r="BH48" s="1704"/>
      <c r="BI48" s="1704"/>
      <c r="BJ48" s="1704"/>
      <c r="BK48" s="1704"/>
      <c r="BL48" s="1704"/>
      <c r="BM48" s="1704"/>
      <c r="BN48" s="1704"/>
    </row>
    <row r="49" spans="1:68">
      <c r="A49" s="1700" t="s">
        <v>231</v>
      </c>
      <c r="B49" s="1705"/>
      <c r="C49" s="1702"/>
      <c r="D49" s="1814">
        <v>6394826</v>
      </c>
      <c r="E49" s="1814">
        <v>7571407</v>
      </c>
      <c r="F49" s="1814">
        <v>8135398</v>
      </c>
      <c r="G49" s="1814">
        <v>8793068</v>
      </c>
      <c r="H49" s="1814">
        <v>9787511</v>
      </c>
      <c r="I49" s="1814">
        <v>10267321</v>
      </c>
      <c r="J49" s="1814">
        <v>10936951</v>
      </c>
      <c r="K49" s="1814">
        <v>11408490</v>
      </c>
      <c r="L49" s="1814">
        <v>11993724</v>
      </c>
      <c r="M49" s="1814">
        <v>13157228</v>
      </c>
      <c r="N49" s="1814">
        <v>13132310</v>
      </c>
      <c r="O49" s="1814">
        <v>13269589</v>
      </c>
      <c r="P49" s="1814">
        <v>14240360</v>
      </c>
      <c r="Q49" s="1814">
        <v>15484134</v>
      </c>
      <c r="R49" s="1814">
        <v>16715993</v>
      </c>
      <c r="S49" s="1815">
        <v>18616600</v>
      </c>
      <c r="T49" s="1815">
        <v>19663092</v>
      </c>
      <c r="U49" s="1815">
        <v>20005341</v>
      </c>
      <c r="V49" s="1815">
        <v>20539323</v>
      </c>
      <c r="W49" s="1815">
        <v>20169682</v>
      </c>
      <c r="X49" s="1815">
        <v>21374687</v>
      </c>
      <c r="Y49" s="1815">
        <v>22125426</v>
      </c>
      <c r="Z49" s="1815">
        <v>21732653</v>
      </c>
      <c r="AA49" s="1807">
        <v>20884183</v>
      </c>
      <c r="AB49" s="1815">
        <v>20272696</v>
      </c>
      <c r="AC49" s="1815">
        <v>20336615</v>
      </c>
      <c r="AD49" s="1875">
        <v>19309150</v>
      </c>
      <c r="AE49" s="1875">
        <v>19068341</v>
      </c>
      <c r="AF49" s="1876">
        <v>18738538</v>
      </c>
      <c r="AG49" s="1876">
        <v>18987907</v>
      </c>
      <c r="AH49" s="1876">
        <v>19049347</v>
      </c>
      <c r="AI49" s="1876">
        <v>19540697</v>
      </c>
      <c r="AJ49" s="1876">
        <v>19256542</v>
      </c>
      <c r="AK49" s="1876">
        <v>19030087</v>
      </c>
      <c r="AL49" s="1877">
        <v>17825902</v>
      </c>
      <c r="AM49" s="1704"/>
      <c r="AN49" s="1704"/>
      <c r="AO49" s="1704"/>
      <c r="AP49" s="1704"/>
      <c r="AQ49" s="1704"/>
      <c r="AR49" s="1704"/>
      <c r="AS49" s="1704"/>
      <c r="AT49" s="1691"/>
      <c r="AU49" s="1704"/>
      <c r="AV49" s="1704"/>
      <c r="AW49" s="1704"/>
      <c r="AX49" s="1704"/>
      <c r="AY49" s="1704"/>
      <c r="AZ49" s="1704"/>
      <c r="BA49" s="1704"/>
      <c r="BB49" s="1704"/>
      <c r="BC49" s="1704"/>
      <c r="BD49" s="1704"/>
      <c r="BE49" s="1704"/>
      <c r="BF49" s="1704"/>
      <c r="BG49" s="1704"/>
      <c r="BH49" s="1704"/>
      <c r="BI49" s="1704"/>
      <c r="BJ49" s="1704"/>
      <c r="BK49" s="1704"/>
      <c r="BL49" s="1704"/>
      <c r="BM49" s="1704"/>
    </row>
    <row r="50" spans="1:68">
      <c r="A50" s="1706" t="s">
        <v>247</v>
      </c>
      <c r="B50" s="1707" t="s">
        <v>363</v>
      </c>
      <c r="C50" s="1692"/>
      <c r="D50" s="1817"/>
      <c r="E50" s="1817"/>
      <c r="F50" s="1817"/>
      <c r="G50" s="1817"/>
      <c r="H50" s="1817"/>
      <c r="I50" s="1801">
        <v>598464</v>
      </c>
      <c r="J50" s="1801">
        <v>830824</v>
      </c>
      <c r="K50" s="1801">
        <v>661667</v>
      </c>
      <c r="L50" s="1801">
        <v>749120</v>
      </c>
      <c r="M50" s="1801">
        <v>842542</v>
      </c>
      <c r="N50" s="1801">
        <v>648566</v>
      </c>
      <c r="O50" s="1801">
        <v>943372</v>
      </c>
      <c r="P50" s="1802">
        <v>878433</v>
      </c>
      <c r="Q50" s="1802">
        <v>886120</v>
      </c>
      <c r="R50" s="1802">
        <v>708656</v>
      </c>
      <c r="S50" s="1803">
        <v>405793</v>
      </c>
      <c r="T50" s="1803">
        <v>703858</v>
      </c>
      <c r="U50" s="1803">
        <v>624724</v>
      </c>
      <c r="V50" s="1803">
        <v>370661</v>
      </c>
      <c r="W50" s="1803">
        <v>671180</v>
      </c>
      <c r="X50" s="1799">
        <v>486922</v>
      </c>
      <c r="Y50" s="1799">
        <v>1259642</v>
      </c>
      <c r="Z50" s="1799">
        <v>1430117</v>
      </c>
      <c r="AA50" s="1799">
        <v>1307670</v>
      </c>
      <c r="AB50" s="1799">
        <v>1165740</v>
      </c>
      <c r="AC50" s="1799">
        <v>1329703</v>
      </c>
      <c r="AD50" s="1863">
        <v>1574735</v>
      </c>
      <c r="AE50" s="1880">
        <v>1626257</v>
      </c>
      <c r="AF50" s="1868">
        <v>1605355</v>
      </c>
      <c r="AG50" s="1868">
        <v>1595092</v>
      </c>
      <c r="AH50" s="1868">
        <v>1796076</v>
      </c>
      <c r="AI50" s="1868">
        <v>1919958</v>
      </c>
      <c r="AJ50" s="1868">
        <v>2173504</v>
      </c>
      <c r="AK50" s="1868">
        <v>1880544</v>
      </c>
      <c r="AL50" s="1866">
        <v>1871249</v>
      </c>
      <c r="AM50" s="1704"/>
      <c r="AN50" s="1704"/>
      <c r="AO50" s="1704"/>
      <c r="AP50" s="1704"/>
      <c r="AQ50" s="1704"/>
      <c r="AR50" s="1704"/>
      <c r="AS50" s="1704"/>
      <c r="AT50" s="1711"/>
      <c r="AU50" s="1691"/>
      <c r="AV50" s="1703"/>
      <c r="AW50" s="1704"/>
      <c r="AX50" s="1704"/>
      <c r="AY50" s="1704"/>
      <c r="AZ50" s="1704"/>
      <c r="BA50" s="1704"/>
      <c r="BB50" s="1704"/>
      <c r="BC50" s="1704"/>
      <c r="BD50" s="1704"/>
      <c r="BE50" s="1704"/>
      <c r="BF50" s="1704"/>
      <c r="BG50" s="1704"/>
      <c r="BH50" s="1704"/>
      <c r="BI50" s="1704"/>
      <c r="BJ50" s="1704"/>
      <c r="BK50" s="1704"/>
      <c r="BL50" s="1704"/>
      <c r="BM50" s="1704"/>
    </row>
    <row r="51" spans="1:68" ht="12.75" thickBot="1">
      <c r="A51" s="1708" t="s">
        <v>248</v>
      </c>
      <c r="B51" s="1709" t="s">
        <v>364</v>
      </c>
      <c r="C51" s="1710"/>
      <c r="D51" s="1818"/>
      <c r="E51" s="1818"/>
      <c r="F51" s="1818"/>
      <c r="G51" s="1818"/>
      <c r="H51" s="1818"/>
      <c r="I51" s="1819">
        <v>10865785</v>
      </c>
      <c r="J51" s="1819">
        <v>11767775</v>
      </c>
      <c r="K51" s="1819">
        <v>12070157</v>
      </c>
      <c r="L51" s="1819">
        <v>12742844</v>
      </c>
      <c r="M51" s="1819">
        <v>13999770</v>
      </c>
      <c r="N51" s="1819">
        <v>13780876</v>
      </c>
      <c r="O51" s="1819">
        <v>14212961</v>
      </c>
      <c r="P51" s="1819">
        <v>15118793</v>
      </c>
      <c r="Q51" s="1819">
        <v>16370254</v>
      </c>
      <c r="R51" s="1819">
        <v>17424649</v>
      </c>
      <c r="S51" s="1820">
        <v>19022393</v>
      </c>
      <c r="T51" s="1820">
        <v>20366950</v>
      </c>
      <c r="U51" s="1820">
        <v>20630065</v>
      </c>
      <c r="V51" s="1820">
        <v>20909984</v>
      </c>
      <c r="W51" s="1820">
        <v>20840862</v>
      </c>
      <c r="X51" s="1820">
        <v>21861609</v>
      </c>
      <c r="Y51" s="1820">
        <v>23385068</v>
      </c>
      <c r="Z51" s="1820">
        <v>23162770</v>
      </c>
      <c r="AA51" s="1820">
        <v>22191853</v>
      </c>
      <c r="AB51" s="1820">
        <v>21438436</v>
      </c>
      <c r="AC51" s="1820">
        <v>21666318</v>
      </c>
      <c r="AD51" s="1881">
        <v>20883885</v>
      </c>
      <c r="AE51" s="1881">
        <v>20694598</v>
      </c>
      <c r="AF51" s="1882">
        <v>20343893</v>
      </c>
      <c r="AG51" s="1882">
        <v>20582999</v>
      </c>
      <c r="AH51" s="1882">
        <v>20845423</v>
      </c>
      <c r="AI51" s="1882">
        <v>21460655</v>
      </c>
      <c r="AJ51" s="1882">
        <v>21430046</v>
      </c>
      <c r="AK51" s="1882">
        <v>20910631</v>
      </c>
      <c r="AL51" s="1883">
        <v>19697151</v>
      </c>
      <c r="AM51" s="1704"/>
      <c r="AN51" s="1704"/>
      <c r="AO51" s="1704"/>
      <c r="AP51" s="1704"/>
      <c r="AQ51" s="1704"/>
      <c r="AR51" s="1704"/>
      <c r="AS51" s="1704"/>
      <c r="AT51" s="1711"/>
      <c r="AU51" s="1691"/>
      <c r="AV51" s="1704"/>
      <c r="AW51" s="1704"/>
      <c r="AX51" s="1704"/>
      <c r="AY51" s="1704"/>
      <c r="AZ51" s="1704"/>
      <c r="BA51" s="1704"/>
      <c r="BB51" s="1704"/>
      <c r="BC51" s="1704"/>
      <c r="BD51" s="1704"/>
      <c r="BE51" s="1704"/>
      <c r="BF51" s="1704"/>
      <c r="BG51" s="1704"/>
      <c r="BH51" s="1704"/>
      <c r="BI51" s="1704"/>
      <c r="BJ51" s="1704"/>
      <c r="BK51" s="1704"/>
      <c r="BL51" s="1704"/>
      <c r="BM51" s="1704"/>
    </row>
    <row r="52" spans="1:68">
      <c r="A52" s="1711"/>
      <c r="B52" s="1691"/>
      <c r="C52" s="1676" t="s">
        <v>1698</v>
      </c>
      <c r="D52" s="1821">
        <v>6.8620325995719726</v>
      </c>
      <c r="E52" s="1821">
        <v>18.398952528184502</v>
      </c>
      <c r="F52" s="1821">
        <v>7.4489589583547673</v>
      </c>
      <c r="G52" s="1821">
        <v>8.0840544002887142</v>
      </c>
      <c r="H52" s="1821">
        <v>11.309397357099932</v>
      </c>
      <c r="I52" s="1821">
        <v>4.9022677982175447</v>
      </c>
      <c r="J52" s="1821">
        <v>6.5219544611491154</v>
      </c>
      <c r="K52" s="1821">
        <v>4.3114301234411672</v>
      </c>
      <c r="L52" s="1821">
        <v>5.1298112195391328</v>
      </c>
      <c r="M52" s="1821">
        <v>9.7009402584218218</v>
      </c>
      <c r="N52" s="1821">
        <v>-0.18938639658748788</v>
      </c>
      <c r="O52" s="1821">
        <v>1.0453530262383388</v>
      </c>
      <c r="P52" s="1821">
        <v>7.3157578580617679</v>
      </c>
      <c r="Q52" s="1821">
        <v>8.7341471704367031</v>
      </c>
      <c r="R52" s="1821">
        <v>7.9556208955567032</v>
      </c>
      <c r="S52" s="1821">
        <v>11.369991600259704</v>
      </c>
      <c r="T52" s="1821">
        <v>5.6212842302031518</v>
      </c>
      <c r="U52" s="1821">
        <v>1.7405655224519114</v>
      </c>
      <c r="V52" s="1821">
        <v>2.6691971908901726</v>
      </c>
      <c r="W52" s="1821">
        <v>-1.7996747020337525</v>
      </c>
      <c r="X52" s="1821">
        <v>5.9743381179733026</v>
      </c>
      <c r="Y52" s="1821">
        <v>3.512280671057312</v>
      </c>
      <c r="Z52" s="1821">
        <v>-1.7752110174059472</v>
      </c>
      <c r="AA52" s="1821">
        <v>-3.9041252809769702</v>
      </c>
      <c r="AB52" s="1821">
        <v>-2.9279910063994365</v>
      </c>
      <c r="AC52" s="1821">
        <v>0.31529600207096281</v>
      </c>
      <c r="AD52" s="1821">
        <v>-5.052291150715102</v>
      </c>
      <c r="AE52" s="1821">
        <v>-1.2471237729263069</v>
      </c>
      <c r="AF52" s="1821">
        <v>-1.7295841310998161</v>
      </c>
      <c r="AG52" s="1821">
        <v>1.3307815156123706</v>
      </c>
      <c r="AH52" s="1821">
        <v>0.32357436762250841</v>
      </c>
      <c r="AI52" s="1821">
        <v>2.5793535074981837</v>
      </c>
      <c r="AJ52" s="1821">
        <v>-1.4541702376327723</v>
      </c>
      <c r="AK52" s="1821">
        <v>-1.1759899570753669</v>
      </c>
      <c r="AL52" s="1821">
        <v>-6.3277955586855699</v>
      </c>
      <c r="AM52" s="1704"/>
      <c r="AN52" s="1704"/>
      <c r="AO52" s="1704"/>
      <c r="AP52" s="1704"/>
      <c r="AQ52" s="1704"/>
      <c r="AR52" s="1704"/>
      <c r="AS52" s="1704"/>
      <c r="AT52" s="1711"/>
      <c r="AU52" s="1691"/>
      <c r="AV52" s="1704"/>
      <c r="AW52" s="1704"/>
      <c r="AX52" s="1704"/>
      <c r="AY52" s="1704"/>
      <c r="AZ52" s="1704"/>
      <c r="BA52" s="1704"/>
      <c r="BB52" s="1704"/>
      <c r="BC52" s="1704"/>
      <c r="BD52" s="1704"/>
      <c r="BE52" s="1704"/>
      <c r="BF52" s="1704"/>
      <c r="BG52" s="1704"/>
      <c r="BH52" s="1704"/>
      <c r="BI52" s="1704"/>
      <c r="BJ52" s="1704"/>
      <c r="BK52" s="1704"/>
      <c r="BL52" s="1704"/>
      <c r="BM52" s="1704"/>
    </row>
    <row r="53" spans="1:68">
      <c r="A53" s="1712" t="s">
        <v>365</v>
      </c>
      <c r="C53" s="1712" t="s">
        <v>366</v>
      </c>
      <c r="AB53" s="1712"/>
      <c r="AC53" s="1712"/>
      <c r="AD53" s="1712"/>
      <c r="AE53" s="1712"/>
    </row>
    <row r="54" spans="1:68">
      <c r="C54" s="1712" t="s">
        <v>367</v>
      </c>
      <c r="R54" s="1822"/>
      <c r="S54" s="1823"/>
    </row>
    <row r="55" spans="1:68">
      <c r="C55" s="1712" t="s">
        <v>368</v>
      </c>
      <c r="R55" s="1823"/>
      <c r="S55" s="1823"/>
      <c r="T55" s="1822"/>
      <c r="U55" s="1822"/>
    </row>
    <row r="56" spans="1:68">
      <c r="C56" s="1712" t="s">
        <v>369</v>
      </c>
    </row>
    <row r="58" spans="1:68">
      <c r="M58" s="1699"/>
      <c r="N58" s="1699"/>
      <c r="O58" s="1699"/>
      <c r="P58" s="1699"/>
      <c r="Q58" s="1699"/>
      <c r="R58" s="1699"/>
      <c r="S58" s="1699"/>
      <c r="T58" s="1699"/>
      <c r="U58" s="1699"/>
      <c r="V58" s="1699"/>
      <c r="W58" s="1699"/>
      <c r="X58" s="1699"/>
      <c r="Y58" s="1699"/>
      <c r="Z58" s="1699"/>
      <c r="AA58" s="1699"/>
      <c r="BB58" s="1712"/>
      <c r="BC58" s="1712"/>
      <c r="BD58" s="1712"/>
      <c r="BE58" s="1712"/>
      <c r="BF58" s="1712"/>
      <c r="BG58" s="1712"/>
      <c r="BH58" s="1712"/>
      <c r="BI58" s="1712"/>
      <c r="BJ58" s="1712"/>
      <c r="BK58" s="1712"/>
      <c r="BL58" s="1712"/>
      <c r="BM58" s="1712"/>
      <c r="BN58" s="1712"/>
      <c r="BO58" s="1712"/>
      <c r="BP58" s="1712"/>
    </row>
    <row r="59" spans="1:68">
      <c r="A59" s="1713" t="s">
        <v>1699</v>
      </c>
      <c r="B59" s="1714"/>
      <c r="C59" s="1714"/>
      <c r="D59" s="1714"/>
      <c r="E59" s="1714"/>
      <c r="F59" s="1714"/>
      <c r="G59" s="1714"/>
      <c r="H59" s="1714"/>
      <c r="M59" s="1699"/>
      <c r="N59" s="1699"/>
      <c r="O59" s="1699"/>
      <c r="P59" s="1699"/>
      <c r="Q59" s="1699"/>
      <c r="R59" s="1699"/>
      <c r="S59" s="1699"/>
      <c r="T59" s="1699"/>
      <c r="U59" s="1699"/>
      <c r="V59" s="1699"/>
      <c r="W59" s="1699"/>
      <c r="X59" s="1699"/>
      <c r="Y59" s="1699"/>
      <c r="Z59" s="1699"/>
      <c r="AA59" s="1699"/>
      <c r="BB59" s="1712"/>
      <c r="BC59" s="1712"/>
      <c r="BD59" s="1712"/>
      <c r="BE59" s="1712"/>
      <c r="BF59" s="1712"/>
      <c r="BG59" s="1712"/>
      <c r="BH59" s="1712"/>
      <c r="BI59" s="1712"/>
      <c r="BJ59" s="1712"/>
      <c r="BK59" s="1712"/>
      <c r="BL59" s="1712"/>
      <c r="BM59" s="1712"/>
      <c r="BN59" s="1712"/>
      <c r="BO59" s="1712"/>
      <c r="BP59" s="1712"/>
    </row>
    <row r="60" spans="1:68" ht="12.75" thickBot="1">
      <c r="A60" s="1716"/>
      <c r="B60" s="1716"/>
      <c r="C60" s="1716"/>
      <c r="D60" s="1716"/>
      <c r="E60" s="1716"/>
      <c r="F60" s="1716"/>
      <c r="G60" s="1716"/>
      <c r="H60" s="1716"/>
      <c r="M60" s="1699"/>
      <c r="N60" s="1699"/>
      <c r="O60" s="1699"/>
      <c r="P60" s="1699"/>
      <c r="Q60" s="1699"/>
      <c r="R60" s="1699"/>
      <c r="S60" s="1699"/>
      <c r="T60" s="1699"/>
      <c r="U60" s="1699"/>
      <c r="V60" s="1699"/>
      <c r="W60" s="1699"/>
      <c r="X60" s="1699"/>
      <c r="Y60" s="1699"/>
      <c r="Z60" s="1699"/>
      <c r="AA60" s="1699"/>
      <c r="BB60" s="1712"/>
      <c r="BC60" s="1712"/>
      <c r="BD60" s="1712"/>
      <c r="BE60" s="1712"/>
      <c r="BF60" s="1712"/>
      <c r="BG60" s="1712"/>
      <c r="BH60" s="1712"/>
      <c r="BI60" s="1712"/>
      <c r="BJ60" s="1712"/>
      <c r="BK60" s="1712"/>
      <c r="BL60" s="1712"/>
      <c r="BM60" s="1712"/>
      <c r="BN60" s="1712"/>
      <c r="BO60" s="1712"/>
      <c r="BP60" s="1712"/>
    </row>
    <row r="61" spans="1:68">
      <c r="A61" s="1717"/>
      <c r="B61" s="1718"/>
      <c r="C61" s="1718"/>
      <c r="D61" s="1824" t="s">
        <v>1</v>
      </c>
      <c r="E61" s="1825" t="s">
        <v>1</v>
      </c>
      <c r="F61" s="1825" t="s">
        <v>1</v>
      </c>
      <c r="G61" s="1825" t="s">
        <v>1</v>
      </c>
      <c r="H61" s="3142" t="s">
        <v>1</v>
      </c>
      <c r="M61" s="1699"/>
      <c r="N61" s="1699"/>
      <c r="O61" s="1699"/>
      <c r="P61" s="1699"/>
      <c r="Q61" s="1699"/>
      <c r="R61" s="1699"/>
      <c r="S61" s="1699"/>
      <c r="T61" s="1699"/>
      <c r="U61" s="1699"/>
      <c r="V61" s="1699"/>
      <c r="W61" s="1699"/>
      <c r="X61" s="1699"/>
      <c r="Y61" s="1699"/>
      <c r="Z61" s="1699"/>
      <c r="AA61" s="1699"/>
      <c r="BB61" s="1712"/>
      <c r="BC61" s="1712"/>
      <c r="BD61" s="1712"/>
      <c r="BE61" s="1712"/>
      <c r="BF61" s="1712"/>
      <c r="BG61" s="1712"/>
      <c r="BH61" s="1712"/>
      <c r="BI61" s="1712"/>
      <c r="BJ61" s="1712"/>
      <c r="BK61" s="1712"/>
      <c r="BL61" s="1712"/>
      <c r="BM61" s="1712"/>
      <c r="BN61" s="1712"/>
      <c r="BO61" s="1712"/>
      <c r="BP61" s="1712"/>
    </row>
    <row r="62" spans="1:68">
      <c r="A62" s="3866" t="s">
        <v>186</v>
      </c>
      <c r="B62" s="3867"/>
      <c r="C62" s="3867"/>
      <c r="D62" s="1826" t="s">
        <v>760</v>
      </c>
      <c r="E62" s="1719"/>
      <c r="F62" s="1719"/>
      <c r="G62" s="1719"/>
      <c r="H62" s="1719"/>
      <c r="M62" s="1699"/>
      <c r="N62" s="1699"/>
      <c r="O62" s="1699"/>
      <c r="P62" s="1699"/>
      <c r="Q62" s="1699"/>
      <c r="R62" s="1699"/>
      <c r="S62" s="1699"/>
      <c r="T62" s="1699"/>
      <c r="U62" s="1699"/>
      <c r="V62" s="1699"/>
      <c r="W62" s="1699"/>
      <c r="X62" s="1699"/>
      <c r="Y62" s="1699"/>
      <c r="Z62" s="1699"/>
      <c r="AA62" s="1699"/>
      <c r="BB62" s="1712"/>
      <c r="BC62" s="1712"/>
      <c r="BD62" s="1712"/>
      <c r="BE62" s="1712"/>
      <c r="BF62" s="1712"/>
      <c r="BG62" s="1712"/>
      <c r="BH62" s="1712"/>
      <c r="BI62" s="1712"/>
      <c r="BJ62" s="1712"/>
      <c r="BK62" s="1712"/>
      <c r="BL62" s="1712"/>
      <c r="BM62" s="1712"/>
      <c r="BN62" s="1712"/>
      <c r="BO62" s="1712"/>
      <c r="BP62" s="1712"/>
    </row>
    <row r="63" spans="1:68" ht="12.75" thickBot="1">
      <c r="A63" s="1720"/>
      <c r="B63" s="1721"/>
      <c r="C63" s="1721"/>
      <c r="D63" s="1827" t="s">
        <v>1700</v>
      </c>
      <c r="E63" s="1828" t="s">
        <v>1701</v>
      </c>
      <c r="F63" s="1828" t="s">
        <v>1702</v>
      </c>
      <c r="G63" s="1828" t="s">
        <v>1703</v>
      </c>
      <c r="H63" s="1828" t="s">
        <v>1704</v>
      </c>
      <c r="M63" s="1699"/>
      <c r="N63" s="1699"/>
      <c r="O63" s="1699"/>
      <c r="P63" s="1699"/>
      <c r="Q63" s="1699"/>
      <c r="R63" s="1699"/>
      <c r="S63" s="1699"/>
      <c r="T63" s="1699"/>
      <c r="U63" s="1699"/>
      <c r="V63" s="1699"/>
      <c r="W63" s="1699"/>
      <c r="X63" s="1699"/>
      <c r="Y63" s="1699"/>
      <c r="Z63" s="1699"/>
      <c r="AA63" s="1699"/>
      <c r="BB63" s="1712"/>
      <c r="BC63" s="1712"/>
      <c r="BD63" s="1712"/>
      <c r="BE63" s="1712"/>
      <c r="BF63" s="1712"/>
      <c r="BG63" s="1712"/>
      <c r="BH63" s="1712"/>
      <c r="BI63" s="1712"/>
      <c r="BJ63" s="1712"/>
      <c r="BK63" s="1712"/>
      <c r="BL63" s="1712"/>
      <c r="BM63" s="1712"/>
      <c r="BN63" s="1712"/>
      <c r="BO63" s="1712"/>
      <c r="BP63" s="1712"/>
    </row>
    <row r="64" spans="1:68">
      <c r="A64" s="1722" t="s">
        <v>1705</v>
      </c>
      <c r="B64" s="1723"/>
      <c r="C64" s="1724"/>
      <c r="D64" s="1725">
        <f>SUM(D65:D67)</f>
        <v>113485.41782045556</v>
      </c>
      <c r="E64" s="1725">
        <f>SUM(E65:E67)</f>
        <v>115913.33452434122</v>
      </c>
      <c r="F64" s="1725">
        <f>SUM(F65:F67)</f>
        <v>108848.77266636892</v>
      </c>
      <c r="G64" s="1725">
        <f>SUM(G65:G67)</f>
        <v>93367</v>
      </c>
      <c r="H64" s="3143">
        <f>SUM(H65:H67)</f>
        <v>100870</v>
      </c>
      <c r="M64" s="1699"/>
      <c r="N64" s="1699"/>
      <c r="O64" s="1699"/>
      <c r="P64" s="1699"/>
      <c r="Q64" s="1699"/>
      <c r="R64" s="1699"/>
      <c r="S64" s="1699"/>
      <c r="T64" s="1699"/>
      <c r="U64" s="1699"/>
      <c r="V64" s="1699"/>
      <c r="W64" s="1699"/>
      <c r="X64" s="1699"/>
      <c r="Y64" s="1699"/>
      <c r="Z64" s="1699"/>
      <c r="AA64" s="1699"/>
      <c r="BB64" s="1712"/>
      <c r="BC64" s="1712"/>
      <c r="BD64" s="1712"/>
      <c r="BE64" s="1712"/>
      <c r="BF64" s="1712"/>
      <c r="BG64" s="1712"/>
      <c r="BH64" s="1712"/>
      <c r="BI64" s="1712"/>
      <c r="BJ64" s="1712"/>
      <c r="BK64" s="1712"/>
      <c r="BL64" s="1712"/>
      <c r="BM64" s="1712"/>
      <c r="BN64" s="1712"/>
      <c r="BO64" s="1712"/>
      <c r="BP64" s="1712"/>
    </row>
    <row r="65" spans="1:68">
      <c r="A65" s="1726" t="s">
        <v>189</v>
      </c>
      <c r="B65" s="1727" t="s">
        <v>190</v>
      </c>
      <c r="C65" s="1728"/>
      <c r="D65" s="1729">
        <v>77939.417820455565</v>
      </c>
      <c r="E65" s="1729">
        <v>80158.334524341219</v>
      </c>
      <c r="F65" s="1729">
        <v>75994.772666368925</v>
      </c>
      <c r="G65" s="1729">
        <v>63727</v>
      </c>
      <c r="H65" s="1730">
        <v>69765</v>
      </c>
      <c r="M65" s="1699"/>
      <c r="N65" s="1699"/>
      <c r="O65" s="1699"/>
      <c r="P65" s="1699"/>
      <c r="Q65" s="1699"/>
      <c r="R65" s="1699"/>
      <c r="S65" s="1699"/>
      <c r="T65" s="1699"/>
      <c r="U65" s="1699"/>
      <c r="V65" s="1699"/>
      <c r="W65" s="1699"/>
      <c r="X65" s="1699"/>
      <c r="Y65" s="1699"/>
      <c r="Z65" s="1699"/>
      <c r="AA65" s="1699"/>
      <c r="BB65" s="1712"/>
      <c r="BC65" s="1712"/>
      <c r="BD65" s="1712"/>
      <c r="BE65" s="1712"/>
      <c r="BF65" s="1712"/>
      <c r="BG65" s="1712"/>
      <c r="BH65" s="1712"/>
      <c r="BI65" s="1712"/>
      <c r="BJ65" s="1712"/>
      <c r="BK65" s="1712"/>
      <c r="BL65" s="1712"/>
      <c r="BM65" s="1712"/>
      <c r="BN65" s="1712"/>
      <c r="BO65" s="1712"/>
      <c r="BP65" s="1712"/>
    </row>
    <row r="66" spans="1:68">
      <c r="A66" s="1726" t="s">
        <v>251</v>
      </c>
      <c r="B66" s="1727" t="s">
        <v>191</v>
      </c>
      <c r="C66" s="1728"/>
      <c r="D66" s="1729">
        <v>5525</v>
      </c>
      <c r="E66" s="1729">
        <v>5663</v>
      </c>
      <c r="F66" s="1729">
        <v>5949</v>
      </c>
      <c r="G66" s="1729">
        <v>6020</v>
      </c>
      <c r="H66" s="1730">
        <v>6025</v>
      </c>
      <c r="M66" s="1699"/>
      <c r="N66" s="1699"/>
      <c r="O66" s="1699"/>
      <c r="P66" s="1699"/>
      <c r="Q66" s="1699"/>
      <c r="R66" s="1699"/>
      <c r="S66" s="1699"/>
      <c r="T66" s="1699"/>
      <c r="U66" s="1699"/>
      <c r="V66" s="1699"/>
      <c r="W66" s="1699"/>
      <c r="X66" s="1699"/>
      <c r="Y66" s="1699"/>
      <c r="Z66" s="1699"/>
      <c r="AA66" s="1699"/>
      <c r="BB66" s="1712"/>
      <c r="BC66" s="1712"/>
      <c r="BD66" s="1712"/>
      <c r="BE66" s="1712"/>
      <c r="BF66" s="1712"/>
      <c r="BG66" s="1712"/>
      <c r="BH66" s="1712"/>
      <c r="BI66" s="1712"/>
      <c r="BJ66" s="1712"/>
      <c r="BK66" s="1712"/>
      <c r="BL66" s="1712"/>
      <c r="BM66" s="1712"/>
      <c r="BN66" s="1712"/>
      <c r="BO66" s="1712"/>
      <c r="BP66" s="1712"/>
    </row>
    <row r="67" spans="1:68">
      <c r="A67" s="1726" t="s">
        <v>192</v>
      </c>
      <c r="B67" s="1727" t="s">
        <v>193</v>
      </c>
      <c r="C67" s="1728"/>
      <c r="D67" s="1729">
        <v>30021</v>
      </c>
      <c r="E67" s="1729">
        <v>30092</v>
      </c>
      <c r="F67" s="1729">
        <v>26905</v>
      </c>
      <c r="G67" s="1729">
        <v>23620</v>
      </c>
      <c r="H67" s="1730">
        <v>25080</v>
      </c>
      <c r="M67" s="1699"/>
      <c r="N67" s="1699"/>
      <c r="O67" s="1699"/>
      <c r="P67" s="1699"/>
      <c r="Q67" s="1699"/>
      <c r="R67" s="1699"/>
      <c r="S67" s="1699"/>
      <c r="T67" s="1699"/>
      <c r="U67" s="1699"/>
      <c r="V67" s="1699"/>
      <c r="W67" s="1699"/>
      <c r="X67" s="1699"/>
      <c r="Y67" s="1699"/>
      <c r="Z67" s="1699"/>
      <c r="AA67" s="1699"/>
      <c r="BB67" s="1712"/>
      <c r="BC67" s="1712"/>
      <c r="BD67" s="1712"/>
      <c r="BE67" s="1712"/>
      <c r="BF67" s="1712"/>
      <c r="BG67" s="1712"/>
      <c r="BH67" s="1712"/>
      <c r="BI67" s="1712"/>
      <c r="BJ67" s="1712"/>
      <c r="BK67" s="1712"/>
      <c r="BL67" s="1712"/>
      <c r="BM67" s="1712"/>
      <c r="BN67" s="1712"/>
      <c r="BO67" s="1712"/>
      <c r="BP67" s="1712"/>
    </row>
    <row r="68" spans="1:68" hidden="1">
      <c r="A68" s="1731"/>
      <c r="B68" s="1732" t="s">
        <v>1001</v>
      </c>
      <c r="C68" s="1733"/>
      <c r="D68" s="1734">
        <v>113485.41782045556</v>
      </c>
      <c r="E68" s="1734">
        <v>115913.33452434122</v>
      </c>
      <c r="F68" s="1734">
        <v>108848.77266636892</v>
      </c>
      <c r="G68" s="1734">
        <v>93367</v>
      </c>
      <c r="H68" s="1735">
        <v>100870</v>
      </c>
      <c r="M68" s="1699"/>
      <c r="N68" s="1699"/>
      <c r="O68" s="1699"/>
      <c r="P68" s="1699"/>
      <c r="Q68" s="1699"/>
      <c r="R68" s="1699"/>
      <c r="S68" s="1699"/>
      <c r="T68" s="1699"/>
      <c r="U68" s="1699"/>
      <c r="V68" s="1699"/>
      <c r="W68" s="1699"/>
      <c r="X68" s="1699"/>
      <c r="Y68" s="1699"/>
      <c r="Z68" s="1699"/>
      <c r="AA68" s="1699"/>
      <c r="BB68" s="1712"/>
      <c r="BC68" s="1712"/>
      <c r="BD68" s="1712"/>
      <c r="BE68" s="1712"/>
      <c r="BF68" s="1712"/>
      <c r="BG68" s="1712"/>
      <c r="BH68" s="1712"/>
      <c r="BI68" s="1712"/>
      <c r="BJ68" s="1712"/>
      <c r="BK68" s="1712"/>
      <c r="BL68" s="1712"/>
      <c r="BM68" s="1712"/>
      <c r="BN68" s="1712"/>
      <c r="BO68" s="1712"/>
      <c r="BP68" s="1712"/>
    </row>
    <row r="69" spans="1:68">
      <c r="A69" s="1726" t="s">
        <v>820</v>
      </c>
      <c r="B69" s="1727"/>
      <c r="C69" s="1728"/>
      <c r="D69" s="1729">
        <v>6543</v>
      </c>
      <c r="E69" s="1729">
        <v>5415</v>
      </c>
      <c r="F69" s="1729">
        <v>5415</v>
      </c>
      <c r="G69" s="1729">
        <v>5152</v>
      </c>
      <c r="H69" s="1730">
        <v>5402</v>
      </c>
      <c r="M69" s="1699"/>
      <c r="N69" s="1699"/>
      <c r="O69" s="1699"/>
      <c r="P69" s="1699"/>
      <c r="Q69" s="1699"/>
      <c r="R69" s="1699"/>
      <c r="S69" s="1699"/>
      <c r="T69" s="1699"/>
      <c r="U69" s="1699"/>
      <c r="V69" s="1699"/>
      <c r="W69" s="1699"/>
      <c r="X69" s="1699"/>
      <c r="Y69" s="1699"/>
      <c r="Z69" s="1699"/>
      <c r="AA69" s="1699"/>
      <c r="BB69" s="1712"/>
      <c r="BC69" s="1712"/>
      <c r="BD69" s="1712"/>
      <c r="BE69" s="1712"/>
      <c r="BF69" s="1712"/>
      <c r="BG69" s="1712"/>
      <c r="BH69" s="1712"/>
      <c r="BI69" s="1712"/>
      <c r="BJ69" s="1712"/>
      <c r="BK69" s="1712"/>
      <c r="BL69" s="1712"/>
      <c r="BM69" s="1712"/>
      <c r="BN69" s="1712"/>
      <c r="BO69" s="1712"/>
      <c r="BP69" s="1712"/>
    </row>
    <row r="70" spans="1:68">
      <c r="A70" s="1726" t="s">
        <v>821</v>
      </c>
      <c r="B70" s="1727"/>
      <c r="C70" s="1728"/>
      <c r="D70" s="1729">
        <v>4943576</v>
      </c>
      <c r="E70" s="1729">
        <v>4769310</v>
      </c>
      <c r="F70" s="1729">
        <v>4744064</v>
      </c>
      <c r="G70" s="1729">
        <v>4979090</v>
      </c>
      <c r="H70" s="1730">
        <v>5076198</v>
      </c>
      <c r="M70" s="1699"/>
      <c r="N70" s="1699"/>
      <c r="O70" s="1699"/>
      <c r="P70" s="1699"/>
      <c r="Q70" s="1699"/>
      <c r="R70" s="1699"/>
      <c r="S70" s="1699"/>
      <c r="T70" s="1699"/>
      <c r="U70" s="1699"/>
      <c r="V70" s="1699"/>
      <c r="W70" s="1699"/>
      <c r="X70" s="1699"/>
      <c r="Y70" s="1699"/>
      <c r="Z70" s="1699"/>
      <c r="AA70" s="1699"/>
      <c r="BB70" s="1712"/>
      <c r="BC70" s="1712"/>
      <c r="BD70" s="1712"/>
      <c r="BE70" s="1712"/>
      <c r="BF70" s="1712"/>
      <c r="BG70" s="1712"/>
      <c r="BH70" s="1712"/>
      <c r="BI70" s="1712"/>
      <c r="BJ70" s="1712"/>
      <c r="BK70" s="1712"/>
      <c r="BL70" s="1712"/>
      <c r="BM70" s="1712"/>
      <c r="BN70" s="1712"/>
      <c r="BO70" s="1712"/>
      <c r="BP70" s="1712"/>
    </row>
    <row r="71" spans="1:68">
      <c r="A71" s="1736" t="s">
        <v>198</v>
      </c>
      <c r="B71" s="1737"/>
      <c r="C71" s="1728"/>
      <c r="D71" s="1729">
        <v>847541</v>
      </c>
      <c r="E71" s="1729">
        <v>839239</v>
      </c>
      <c r="F71" s="1729">
        <v>832555</v>
      </c>
      <c r="G71" s="1729">
        <v>810543</v>
      </c>
      <c r="H71" s="1730">
        <v>786538</v>
      </c>
      <c r="M71" s="1699"/>
      <c r="N71" s="1699"/>
      <c r="O71" s="1699"/>
      <c r="P71" s="1699"/>
      <c r="Q71" s="1699"/>
      <c r="R71" s="1699"/>
      <c r="S71" s="1699"/>
      <c r="T71" s="1699"/>
      <c r="U71" s="1699"/>
      <c r="V71" s="1699"/>
      <c r="W71" s="1699"/>
      <c r="X71" s="1699"/>
      <c r="Y71" s="1699"/>
      <c r="Z71" s="1699"/>
      <c r="AA71" s="1699"/>
      <c r="BB71" s="1712"/>
      <c r="BC71" s="1712"/>
      <c r="BD71" s="1712"/>
      <c r="BE71" s="1712"/>
      <c r="BF71" s="1712"/>
      <c r="BG71" s="1712"/>
      <c r="BH71" s="1712"/>
      <c r="BI71" s="1712"/>
      <c r="BJ71" s="1712"/>
      <c r="BK71" s="1712"/>
      <c r="BL71" s="1712"/>
      <c r="BM71" s="1712"/>
      <c r="BN71" s="1712"/>
      <c r="BO71" s="1712"/>
      <c r="BP71" s="1712"/>
    </row>
    <row r="72" spans="1:68">
      <c r="A72" s="1736" t="s">
        <v>822</v>
      </c>
      <c r="B72" s="1737"/>
      <c r="C72" s="1728"/>
      <c r="D72" s="1729">
        <v>86906</v>
      </c>
      <c r="E72" s="1729">
        <v>81539</v>
      </c>
      <c r="F72" s="1729">
        <v>77567</v>
      </c>
      <c r="G72" s="1729">
        <v>69640</v>
      </c>
      <c r="H72" s="1730">
        <v>56530</v>
      </c>
      <c r="M72" s="1699"/>
      <c r="N72" s="1699"/>
      <c r="O72" s="1699"/>
      <c r="P72" s="1699"/>
      <c r="Q72" s="1699"/>
      <c r="R72" s="1699"/>
      <c r="S72" s="1699"/>
      <c r="T72" s="1699"/>
      <c r="U72" s="1699"/>
      <c r="V72" s="1699"/>
      <c r="W72" s="1699"/>
      <c r="X72" s="1699"/>
      <c r="Y72" s="1699"/>
      <c r="Z72" s="1699"/>
      <c r="AA72" s="1699"/>
      <c r="BB72" s="1712"/>
      <c r="BC72" s="1712"/>
      <c r="BD72" s="1712"/>
      <c r="BE72" s="1712"/>
      <c r="BF72" s="1712"/>
      <c r="BG72" s="1712"/>
      <c r="BH72" s="1712"/>
      <c r="BI72" s="1712"/>
      <c r="BJ72" s="1712"/>
      <c r="BK72" s="1712"/>
      <c r="BL72" s="1712"/>
      <c r="BM72" s="1712"/>
      <c r="BN72" s="1712"/>
      <c r="BO72" s="1712"/>
      <c r="BP72" s="1712"/>
    </row>
    <row r="73" spans="1:68">
      <c r="A73" s="1736" t="s">
        <v>823</v>
      </c>
      <c r="B73" s="1737"/>
      <c r="C73" s="1728"/>
      <c r="D73" s="1729">
        <v>121963</v>
      </c>
      <c r="E73" s="1729">
        <v>123262</v>
      </c>
      <c r="F73" s="1729">
        <v>119839</v>
      </c>
      <c r="G73" s="1729">
        <v>130601</v>
      </c>
      <c r="H73" s="1730">
        <v>106376</v>
      </c>
      <c r="M73" s="1699"/>
      <c r="N73" s="1699"/>
      <c r="O73" s="1699"/>
      <c r="P73" s="1699"/>
      <c r="Q73" s="1699"/>
      <c r="R73" s="1699"/>
      <c r="S73" s="1699"/>
      <c r="T73" s="1699"/>
      <c r="U73" s="1699"/>
      <c r="V73" s="1699"/>
      <c r="W73" s="1699"/>
      <c r="X73" s="1699"/>
      <c r="Y73" s="1699"/>
      <c r="Z73" s="1699"/>
      <c r="AA73" s="1699"/>
      <c r="BB73" s="1712"/>
      <c r="BC73" s="1712"/>
      <c r="BD73" s="1712"/>
      <c r="BE73" s="1712"/>
      <c r="BF73" s="1712"/>
      <c r="BG73" s="1712"/>
      <c r="BH73" s="1712"/>
      <c r="BI73" s="1712"/>
      <c r="BJ73" s="1712"/>
      <c r="BK73" s="1712"/>
      <c r="BL73" s="1712"/>
      <c r="BM73" s="1712"/>
      <c r="BN73" s="1712"/>
      <c r="BO73" s="1712"/>
      <c r="BP73" s="1712"/>
    </row>
    <row r="74" spans="1:68">
      <c r="A74" s="1736" t="s">
        <v>201</v>
      </c>
      <c r="B74" s="1737"/>
      <c r="C74" s="1728"/>
      <c r="D74" s="1729">
        <v>546696</v>
      </c>
      <c r="E74" s="1729">
        <v>547944</v>
      </c>
      <c r="F74" s="1729">
        <v>580651</v>
      </c>
      <c r="G74" s="1729">
        <v>522146</v>
      </c>
      <c r="H74" s="1730">
        <v>498620</v>
      </c>
      <c r="M74" s="1699"/>
      <c r="N74" s="1699"/>
      <c r="O74" s="1699"/>
      <c r="P74" s="1699"/>
      <c r="Q74" s="1699"/>
      <c r="R74" s="1699"/>
      <c r="S74" s="1699"/>
      <c r="T74" s="1699"/>
      <c r="U74" s="1699"/>
      <c r="V74" s="1699"/>
      <c r="W74" s="1699"/>
      <c r="X74" s="1699"/>
      <c r="Y74" s="1699"/>
      <c r="Z74" s="1699"/>
      <c r="AA74" s="1699"/>
      <c r="BB74" s="1712"/>
      <c r="BC74" s="1712"/>
      <c r="BD74" s="1712"/>
      <c r="BE74" s="1712"/>
      <c r="BF74" s="1712"/>
      <c r="BG74" s="1712"/>
      <c r="BH74" s="1712"/>
      <c r="BI74" s="1712"/>
      <c r="BJ74" s="1712"/>
      <c r="BK74" s="1712"/>
      <c r="BL74" s="1712"/>
      <c r="BM74" s="1712"/>
      <c r="BN74" s="1712"/>
      <c r="BO74" s="1712"/>
      <c r="BP74" s="1712"/>
    </row>
    <row r="75" spans="1:68">
      <c r="A75" s="1736" t="s">
        <v>202</v>
      </c>
      <c r="B75" s="1737"/>
      <c r="C75" s="1728"/>
      <c r="D75" s="1729">
        <v>108161</v>
      </c>
      <c r="E75" s="1729">
        <v>126398</v>
      </c>
      <c r="F75" s="1729">
        <v>12879</v>
      </c>
      <c r="G75" s="1729">
        <v>32167</v>
      </c>
      <c r="H75" s="1730">
        <v>19450</v>
      </c>
      <c r="M75" s="1699"/>
      <c r="N75" s="1699"/>
      <c r="O75" s="1699"/>
      <c r="P75" s="1699"/>
      <c r="Q75" s="1699"/>
      <c r="R75" s="1699"/>
      <c r="S75" s="1699"/>
      <c r="T75" s="1699"/>
      <c r="U75" s="1699"/>
      <c r="V75" s="1699"/>
      <c r="W75" s="1699"/>
      <c r="X75" s="1699"/>
      <c r="Y75" s="1699"/>
      <c r="Z75" s="1699"/>
      <c r="AA75" s="1699"/>
      <c r="BB75" s="1712"/>
      <c r="BC75" s="1712"/>
      <c r="BD75" s="1712"/>
      <c r="BE75" s="1712"/>
      <c r="BF75" s="1712"/>
      <c r="BG75" s="1712"/>
      <c r="BH75" s="1712"/>
      <c r="BI75" s="1712"/>
      <c r="BJ75" s="1712"/>
      <c r="BK75" s="1712"/>
      <c r="BL75" s="1712"/>
      <c r="BM75" s="1712"/>
      <c r="BN75" s="1712"/>
      <c r="BO75" s="1712"/>
      <c r="BP75" s="1712"/>
    </row>
    <row r="76" spans="1:68">
      <c r="A76" s="1736" t="s">
        <v>203</v>
      </c>
      <c r="B76" s="1737"/>
      <c r="C76" s="1728"/>
      <c r="D76" s="1729">
        <v>125964</v>
      </c>
      <c r="E76" s="1729">
        <v>123452</v>
      </c>
      <c r="F76" s="1729">
        <v>111345</v>
      </c>
      <c r="G76" s="1729">
        <v>119475</v>
      </c>
      <c r="H76" s="1730">
        <v>102113</v>
      </c>
      <c r="M76" s="1699"/>
      <c r="N76" s="1699"/>
      <c r="O76" s="1699"/>
      <c r="P76" s="1699"/>
      <c r="Q76" s="1699"/>
      <c r="R76" s="1699"/>
      <c r="S76" s="1699"/>
      <c r="T76" s="1699"/>
      <c r="U76" s="1699"/>
      <c r="V76" s="1699"/>
      <c r="W76" s="1699"/>
      <c r="X76" s="1699"/>
      <c r="Y76" s="1699"/>
      <c r="Z76" s="1699"/>
      <c r="AA76" s="1699"/>
      <c r="BB76" s="1712"/>
      <c r="BC76" s="1712"/>
      <c r="BD76" s="1712"/>
      <c r="BE76" s="1712"/>
      <c r="BF76" s="1712"/>
      <c r="BG76" s="1712"/>
      <c r="BH76" s="1712"/>
      <c r="BI76" s="1712"/>
      <c r="BJ76" s="1712"/>
      <c r="BK76" s="1712"/>
      <c r="BL76" s="1712"/>
      <c r="BM76" s="1712"/>
      <c r="BN76" s="1712"/>
      <c r="BO76" s="1712"/>
      <c r="BP76" s="1712"/>
    </row>
    <row r="77" spans="1:68">
      <c r="A77" s="1736" t="s">
        <v>824</v>
      </c>
      <c r="B77" s="1715"/>
      <c r="C77" s="1738"/>
      <c r="D77" s="1739">
        <v>442519</v>
      </c>
      <c r="E77" s="1739">
        <v>404931</v>
      </c>
      <c r="F77" s="1739">
        <v>471786</v>
      </c>
      <c r="G77" s="1739">
        <v>522075</v>
      </c>
      <c r="H77" s="1740">
        <v>720435</v>
      </c>
      <c r="M77" s="1699"/>
      <c r="N77" s="1699"/>
      <c r="O77" s="1699"/>
      <c r="P77" s="1699"/>
      <c r="Q77" s="1699"/>
      <c r="R77" s="1699"/>
      <c r="S77" s="1699"/>
      <c r="T77" s="1699"/>
      <c r="U77" s="1699"/>
      <c r="V77" s="1699"/>
      <c r="W77" s="1699"/>
      <c r="X77" s="1699"/>
      <c r="Y77" s="1699"/>
      <c r="Z77" s="1699"/>
      <c r="AA77" s="1699"/>
      <c r="BB77" s="1712"/>
      <c r="BC77" s="1712"/>
      <c r="BD77" s="1712"/>
      <c r="BE77" s="1712"/>
      <c r="BF77" s="1712"/>
      <c r="BG77" s="1712"/>
      <c r="BH77" s="1712"/>
      <c r="BI77" s="1712"/>
      <c r="BJ77" s="1712"/>
      <c r="BK77" s="1712"/>
      <c r="BL77" s="1712"/>
      <c r="BM77" s="1712"/>
      <c r="BN77" s="1712"/>
      <c r="BO77" s="1712"/>
      <c r="BP77" s="1712"/>
    </row>
    <row r="78" spans="1:68">
      <c r="A78" s="1736" t="s">
        <v>825</v>
      </c>
      <c r="B78" s="1737"/>
      <c r="C78" s="1728"/>
      <c r="D78" s="1729">
        <v>190683</v>
      </c>
      <c r="E78" s="1729">
        <v>173799</v>
      </c>
      <c r="F78" s="1729">
        <v>157200</v>
      </c>
      <c r="G78" s="1729">
        <v>213573</v>
      </c>
      <c r="H78" s="1730">
        <v>220679</v>
      </c>
      <c r="M78" s="1699"/>
      <c r="N78" s="1699"/>
      <c r="O78" s="1699"/>
      <c r="P78" s="1699"/>
      <c r="Q78" s="1699"/>
      <c r="R78" s="1699"/>
      <c r="S78" s="1699"/>
      <c r="T78" s="1699"/>
      <c r="U78" s="1699"/>
      <c r="V78" s="1699"/>
      <c r="W78" s="1699"/>
      <c r="X78" s="1699"/>
      <c r="Y78" s="1699"/>
      <c r="Z78" s="1699"/>
      <c r="AA78" s="1699"/>
      <c r="BB78" s="1712"/>
      <c r="BC78" s="1712"/>
      <c r="BD78" s="1712"/>
      <c r="BE78" s="1712"/>
      <c r="BF78" s="1712"/>
      <c r="BG78" s="1712"/>
      <c r="BH78" s="1712"/>
      <c r="BI78" s="1712"/>
      <c r="BJ78" s="1712"/>
      <c r="BK78" s="1712"/>
      <c r="BL78" s="1712"/>
      <c r="BM78" s="1712"/>
      <c r="BN78" s="1712"/>
      <c r="BO78" s="1712"/>
      <c r="BP78" s="1712"/>
    </row>
    <row r="79" spans="1:68">
      <c r="A79" s="1736" t="s">
        <v>1706</v>
      </c>
      <c r="B79" s="1737"/>
      <c r="C79" s="1728"/>
      <c r="D79" s="1729">
        <v>889483</v>
      </c>
      <c r="E79" s="1729">
        <v>899248</v>
      </c>
      <c r="F79" s="1729">
        <v>870361</v>
      </c>
      <c r="G79" s="1729">
        <v>903702</v>
      </c>
      <c r="H79" s="1730">
        <v>953922</v>
      </c>
      <c r="M79" s="1699"/>
      <c r="N79" s="1699"/>
      <c r="O79" s="1699"/>
      <c r="P79" s="1699"/>
      <c r="Q79" s="1699"/>
      <c r="R79" s="1699"/>
      <c r="S79" s="1699"/>
      <c r="T79" s="1699"/>
      <c r="U79" s="1699"/>
      <c r="V79" s="1699"/>
      <c r="W79" s="1699"/>
      <c r="X79" s="1699"/>
      <c r="Y79" s="1699"/>
      <c r="Z79" s="1699"/>
      <c r="AA79" s="1699"/>
      <c r="BB79" s="1712"/>
      <c r="BC79" s="1712"/>
      <c r="BD79" s="1712"/>
      <c r="BE79" s="1712"/>
      <c r="BF79" s="1712"/>
      <c r="BG79" s="1712"/>
      <c r="BH79" s="1712"/>
      <c r="BI79" s="1712"/>
      <c r="BJ79" s="1712"/>
      <c r="BK79" s="1712"/>
      <c r="BL79" s="1712"/>
      <c r="BM79" s="1712"/>
      <c r="BN79" s="1712"/>
      <c r="BO79" s="1712"/>
      <c r="BP79" s="1712"/>
    </row>
    <row r="80" spans="1:68">
      <c r="A80" s="1736" t="s">
        <v>826</v>
      </c>
      <c r="B80" s="1737"/>
      <c r="C80" s="1728"/>
      <c r="D80" s="1729">
        <v>134091</v>
      </c>
      <c r="E80" s="1729">
        <v>115636</v>
      </c>
      <c r="F80" s="1729">
        <v>123785</v>
      </c>
      <c r="G80" s="1729">
        <v>148510</v>
      </c>
      <c r="H80" s="1730">
        <v>130462</v>
      </c>
      <c r="M80" s="1699"/>
      <c r="N80" s="1699"/>
      <c r="O80" s="1699"/>
      <c r="P80" s="1699"/>
      <c r="Q80" s="1699"/>
      <c r="R80" s="1699"/>
      <c r="S80" s="1699"/>
      <c r="T80" s="1699"/>
      <c r="U80" s="1699"/>
      <c r="V80" s="1699"/>
      <c r="W80" s="1699"/>
      <c r="X80" s="1699"/>
      <c r="Y80" s="1699"/>
      <c r="Z80" s="1699"/>
      <c r="AA80" s="1699"/>
      <c r="BB80" s="1712"/>
      <c r="BC80" s="1712"/>
      <c r="BD80" s="1712"/>
      <c r="BE80" s="1712"/>
      <c r="BF80" s="1712"/>
      <c r="BG80" s="1712"/>
      <c r="BH80" s="1712"/>
      <c r="BI80" s="1712"/>
      <c r="BJ80" s="1712"/>
      <c r="BK80" s="1712"/>
      <c r="BL80" s="1712"/>
      <c r="BM80" s="1712"/>
      <c r="BN80" s="1712"/>
      <c r="BO80" s="1712"/>
      <c r="BP80" s="1712"/>
    </row>
    <row r="81" spans="1:68">
      <c r="A81" s="1736" t="s">
        <v>245</v>
      </c>
      <c r="B81" s="1737"/>
      <c r="C81" s="1728"/>
      <c r="D81" s="1729">
        <v>435415</v>
      </c>
      <c r="E81" s="1729">
        <v>375489</v>
      </c>
      <c r="F81" s="1729">
        <v>396296</v>
      </c>
      <c r="G81" s="1729">
        <v>380925</v>
      </c>
      <c r="H81" s="1730">
        <v>390299</v>
      </c>
      <c r="M81" s="1699"/>
      <c r="N81" s="1699"/>
      <c r="O81" s="1699"/>
      <c r="P81" s="1699"/>
      <c r="Q81" s="1699"/>
      <c r="R81" s="1699"/>
      <c r="S81" s="1699"/>
      <c r="T81" s="1699"/>
      <c r="U81" s="1699"/>
      <c r="V81" s="1699"/>
      <c r="W81" s="1699"/>
      <c r="X81" s="1699"/>
      <c r="Y81" s="1699"/>
      <c r="Z81" s="1699"/>
      <c r="AA81" s="1699"/>
      <c r="BB81" s="1712"/>
      <c r="BC81" s="1712"/>
      <c r="BD81" s="1712"/>
      <c r="BE81" s="1712"/>
      <c r="BF81" s="1712"/>
      <c r="BG81" s="1712"/>
      <c r="BH81" s="1712"/>
      <c r="BI81" s="1712"/>
      <c r="BJ81" s="1712"/>
      <c r="BK81" s="1712"/>
      <c r="BL81" s="1712"/>
      <c r="BM81" s="1712"/>
      <c r="BN81" s="1712"/>
      <c r="BO81" s="1712"/>
      <c r="BP81" s="1712"/>
    </row>
    <row r="82" spans="1:68">
      <c r="A82" s="1736" t="s">
        <v>827</v>
      </c>
      <c r="B82" s="1737"/>
      <c r="C82" s="1728"/>
      <c r="D82" s="1729">
        <v>161805</v>
      </c>
      <c r="E82" s="1729">
        <v>139536</v>
      </c>
      <c r="F82" s="1729">
        <v>144308</v>
      </c>
      <c r="G82" s="1729">
        <v>188353</v>
      </c>
      <c r="H82" s="1730">
        <v>208091</v>
      </c>
      <c r="M82" s="1699"/>
      <c r="N82" s="1699"/>
      <c r="O82" s="1699"/>
      <c r="P82" s="1699"/>
      <c r="Q82" s="1699"/>
      <c r="R82" s="1699"/>
      <c r="S82" s="1699"/>
      <c r="T82" s="1699"/>
      <c r="U82" s="1699"/>
      <c r="V82" s="1699"/>
      <c r="W82" s="1699"/>
      <c r="X82" s="1699"/>
      <c r="Y82" s="1699"/>
      <c r="Z82" s="1699"/>
      <c r="AA82" s="1699"/>
      <c r="BB82" s="1712"/>
      <c r="BC82" s="1712"/>
      <c r="BD82" s="1712"/>
      <c r="BE82" s="1712"/>
      <c r="BF82" s="1712"/>
      <c r="BG82" s="1712"/>
      <c r="BH82" s="1712"/>
      <c r="BI82" s="1712"/>
      <c r="BJ82" s="1712"/>
      <c r="BK82" s="1712"/>
      <c r="BL82" s="1712"/>
      <c r="BM82" s="1712"/>
      <c r="BN82" s="1712"/>
      <c r="BO82" s="1712"/>
      <c r="BP82" s="1712"/>
    </row>
    <row r="83" spans="1:68">
      <c r="A83" s="1736" t="s">
        <v>1707</v>
      </c>
      <c r="B83" s="1737"/>
      <c r="C83" s="1728"/>
      <c r="D83" s="1729">
        <v>389844</v>
      </c>
      <c r="E83" s="1729">
        <v>418936</v>
      </c>
      <c r="F83" s="1729">
        <v>400194</v>
      </c>
      <c r="G83" s="1729">
        <v>483036</v>
      </c>
      <c r="H83" s="1730">
        <v>436317</v>
      </c>
      <c r="M83" s="1699"/>
      <c r="N83" s="1699"/>
      <c r="O83" s="1699"/>
      <c r="P83" s="1699"/>
      <c r="Q83" s="1699"/>
      <c r="R83" s="1699"/>
      <c r="S83" s="1699"/>
      <c r="T83" s="1699"/>
      <c r="U83" s="1699"/>
      <c r="V83" s="1699"/>
      <c r="W83" s="1699"/>
      <c r="X83" s="1699"/>
      <c r="Y83" s="1699"/>
      <c r="Z83" s="1699"/>
      <c r="AA83" s="1699"/>
      <c r="BB83" s="1712"/>
      <c r="BC83" s="1712"/>
      <c r="BD83" s="1712"/>
      <c r="BE83" s="1712"/>
      <c r="BF83" s="1712"/>
      <c r="BG83" s="1712"/>
      <c r="BH83" s="1712"/>
      <c r="BI83" s="1712"/>
      <c r="BJ83" s="1712"/>
      <c r="BK83" s="1712"/>
      <c r="BL83" s="1712"/>
      <c r="BM83" s="1712"/>
      <c r="BN83" s="1712"/>
      <c r="BO83" s="1712"/>
      <c r="BP83" s="1712"/>
    </row>
    <row r="84" spans="1:68">
      <c r="A84" s="1736" t="s">
        <v>1708</v>
      </c>
      <c r="B84" s="1737"/>
      <c r="C84" s="1728"/>
      <c r="D84" s="1729">
        <v>105855</v>
      </c>
      <c r="E84" s="1729">
        <v>60341</v>
      </c>
      <c r="F84" s="1729">
        <v>94082</v>
      </c>
      <c r="G84" s="1729">
        <v>93507</v>
      </c>
      <c r="H84" s="1730">
        <v>93760</v>
      </c>
      <c r="M84" s="1699"/>
      <c r="N84" s="1699"/>
      <c r="O84" s="1699"/>
      <c r="P84" s="1699"/>
      <c r="Q84" s="1699"/>
      <c r="R84" s="1699"/>
      <c r="S84" s="1699"/>
      <c r="T84" s="1699"/>
      <c r="U84" s="1699"/>
      <c r="V84" s="1699"/>
      <c r="W84" s="1699"/>
      <c r="X84" s="1699"/>
      <c r="Y84" s="1699"/>
      <c r="Z84" s="1699"/>
      <c r="AA84" s="1699"/>
      <c r="BB84" s="1712"/>
      <c r="BC84" s="1712"/>
      <c r="BD84" s="1712"/>
      <c r="BE84" s="1712"/>
      <c r="BF84" s="1712"/>
      <c r="BG84" s="1712"/>
      <c r="BH84" s="1712"/>
      <c r="BI84" s="1712"/>
      <c r="BJ84" s="1712"/>
      <c r="BK84" s="1712"/>
      <c r="BL84" s="1712"/>
      <c r="BM84" s="1712"/>
      <c r="BN84" s="1712"/>
      <c r="BO84" s="1712"/>
      <c r="BP84" s="1712"/>
    </row>
    <row r="85" spans="1:68">
      <c r="A85" s="1736" t="s">
        <v>828</v>
      </c>
      <c r="B85" s="1737"/>
      <c r="C85" s="1728"/>
      <c r="D85" s="1729">
        <v>356650</v>
      </c>
      <c r="E85" s="1729">
        <v>339560</v>
      </c>
      <c r="F85" s="1729">
        <v>351216</v>
      </c>
      <c r="G85" s="1729">
        <v>360837</v>
      </c>
      <c r="H85" s="1730">
        <v>352606</v>
      </c>
      <c r="M85" s="1699"/>
      <c r="N85" s="1699"/>
      <c r="O85" s="1699"/>
      <c r="P85" s="1699"/>
      <c r="Q85" s="1699"/>
      <c r="R85" s="1699"/>
      <c r="S85" s="1699"/>
      <c r="T85" s="1699"/>
      <c r="U85" s="1699"/>
      <c r="V85" s="1699"/>
      <c r="W85" s="1699"/>
      <c r="X85" s="1699"/>
      <c r="Y85" s="1699"/>
      <c r="Z85" s="1699"/>
      <c r="AA85" s="1699"/>
      <c r="BB85" s="1712"/>
      <c r="BC85" s="1712"/>
      <c r="BD85" s="1712"/>
      <c r="BE85" s="1712"/>
      <c r="BF85" s="1712"/>
      <c r="BG85" s="1712"/>
      <c r="BH85" s="1712"/>
      <c r="BI85" s="1712"/>
      <c r="BJ85" s="1712"/>
      <c r="BK85" s="1712"/>
      <c r="BL85" s="1712"/>
      <c r="BM85" s="1712"/>
      <c r="BN85" s="1712"/>
      <c r="BO85" s="1712"/>
      <c r="BP85" s="1712"/>
    </row>
    <row r="86" spans="1:68">
      <c r="A86" s="1726" t="s">
        <v>1709</v>
      </c>
      <c r="B86" s="1727"/>
      <c r="C86" s="1728"/>
      <c r="D86" s="1729">
        <v>1208929</v>
      </c>
      <c r="E86" s="1729">
        <v>1062626</v>
      </c>
      <c r="F86" s="1729">
        <v>995204</v>
      </c>
      <c r="G86" s="1729">
        <v>1039149</v>
      </c>
      <c r="H86" s="1730">
        <v>988057</v>
      </c>
      <c r="M86" s="1699"/>
      <c r="N86" s="1699"/>
      <c r="O86" s="1699"/>
      <c r="P86" s="1699"/>
      <c r="Q86" s="1699"/>
      <c r="R86" s="1699"/>
      <c r="S86" s="1699"/>
      <c r="T86" s="1699"/>
      <c r="U86" s="1699"/>
      <c r="V86" s="1699"/>
      <c r="W86" s="1699"/>
      <c r="X86" s="1699"/>
      <c r="Y86" s="1699"/>
      <c r="Z86" s="1699"/>
      <c r="AA86" s="1699"/>
      <c r="BB86" s="1712"/>
      <c r="BC86" s="1712"/>
      <c r="BD86" s="1712"/>
      <c r="BE86" s="1712"/>
      <c r="BF86" s="1712"/>
      <c r="BG86" s="1712"/>
      <c r="BH86" s="1712"/>
      <c r="BI86" s="1712"/>
      <c r="BJ86" s="1712"/>
      <c r="BK86" s="1712"/>
      <c r="BL86" s="1712"/>
      <c r="BM86" s="1712"/>
      <c r="BN86" s="1712"/>
      <c r="BO86" s="1712"/>
      <c r="BP86" s="1712"/>
    </row>
    <row r="87" spans="1:68">
      <c r="A87" s="1731"/>
      <c r="B87" s="1732" t="s">
        <v>1710</v>
      </c>
      <c r="C87" s="1733"/>
      <c r="D87" s="1734">
        <v>6159048</v>
      </c>
      <c r="E87" s="1734">
        <v>5837351</v>
      </c>
      <c r="F87" s="1734">
        <v>5744683</v>
      </c>
      <c r="G87" s="1734">
        <v>6023391</v>
      </c>
      <c r="H87" s="1735">
        <v>6069657</v>
      </c>
      <c r="M87" s="1699"/>
      <c r="N87" s="1699"/>
      <c r="O87" s="1699"/>
      <c r="P87" s="1699"/>
      <c r="Q87" s="1699"/>
      <c r="R87" s="1699"/>
      <c r="S87" s="1699"/>
      <c r="T87" s="1699"/>
      <c r="U87" s="1699"/>
      <c r="V87" s="1699"/>
      <c r="W87" s="1699"/>
      <c r="X87" s="1699"/>
      <c r="Y87" s="1699"/>
      <c r="Z87" s="1699"/>
      <c r="AA87" s="1699"/>
      <c r="BB87" s="1712"/>
      <c r="BC87" s="1712"/>
      <c r="BD87" s="1712"/>
      <c r="BE87" s="1712"/>
      <c r="BF87" s="1712"/>
      <c r="BG87" s="1712"/>
      <c r="BH87" s="1712"/>
      <c r="BI87" s="1712"/>
      <c r="BJ87" s="1712"/>
      <c r="BK87" s="1712"/>
      <c r="BL87" s="1712"/>
      <c r="BM87" s="1712"/>
      <c r="BN87" s="1712"/>
      <c r="BO87" s="1712"/>
      <c r="BP87" s="1712"/>
    </row>
    <row r="88" spans="1:68">
      <c r="A88" s="1726" t="s">
        <v>1711</v>
      </c>
      <c r="B88" s="1727"/>
      <c r="C88" s="1728"/>
      <c r="D88" s="1729">
        <v>708353.29920152272</v>
      </c>
      <c r="E88" s="1729">
        <v>721102.14606359904</v>
      </c>
      <c r="F88" s="1729">
        <v>718934.76309687877</v>
      </c>
      <c r="G88" s="1729">
        <v>671552.94370753656</v>
      </c>
      <c r="H88" s="1730">
        <v>659820.26122271852</v>
      </c>
      <c r="M88" s="1699"/>
      <c r="N88" s="1699"/>
      <c r="O88" s="1699"/>
      <c r="P88" s="1699"/>
      <c r="Q88" s="1699"/>
      <c r="R88" s="1699"/>
      <c r="S88" s="1699"/>
      <c r="T88" s="1699"/>
      <c r="U88" s="1699"/>
      <c r="V88" s="1699"/>
      <c r="W88" s="1699"/>
      <c r="X88" s="1699"/>
      <c r="Y88" s="1699"/>
      <c r="Z88" s="1699"/>
      <c r="AA88" s="1699"/>
      <c r="BB88" s="1712"/>
      <c r="BC88" s="1712"/>
      <c r="BD88" s="1712"/>
      <c r="BE88" s="1712"/>
      <c r="BF88" s="1712"/>
      <c r="BG88" s="1712"/>
      <c r="BH88" s="1712"/>
      <c r="BI88" s="1712"/>
      <c r="BJ88" s="1712"/>
      <c r="BK88" s="1712"/>
      <c r="BL88" s="1712"/>
      <c r="BM88" s="1712"/>
      <c r="BN88" s="1712"/>
      <c r="BO88" s="1712"/>
      <c r="BP88" s="1712"/>
    </row>
    <row r="89" spans="1:68">
      <c r="A89" s="1726" t="s">
        <v>1712</v>
      </c>
      <c r="B89" s="1727"/>
      <c r="C89" s="1728"/>
      <c r="D89" s="1729">
        <v>2223308</v>
      </c>
      <c r="E89" s="1729">
        <v>2166451</v>
      </c>
      <c r="F89" s="1729">
        <v>2197848</v>
      </c>
      <c r="G89" s="1729">
        <v>2155142</v>
      </c>
      <c r="H89" s="1730">
        <v>2057296</v>
      </c>
      <c r="M89" s="1699"/>
      <c r="N89" s="1699"/>
      <c r="O89" s="1699"/>
      <c r="P89" s="1699"/>
      <c r="Q89" s="1699"/>
      <c r="R89" s="1699"/>
      <c r="S89" s="1699"/>
      <c r="T89" s="1699"/>
      <c r="U89" s="1699"/>
      <c r="V89" s="1699"/>
      <c r="W89" s="1699"/>
      <c r="X89" s="1699"/>
      <c r="Y89" s="1699"/>
      <c r="Z89" s="1699"/>
      <c r="AA89" s="1699"/>
      <c r="BB89" s="1712"/>
      <c r="BC89" s="1712"/>
      <c r="BD89" s="1712"/>
      <c r="BE89" s="1712"/>
      <c r="BF89" s="1712"/>
      <c r="BG89" s="1712"/>
      <c r="BH89" s="1712"/>
      <c r="BI89" s="1712"/>
      <c r="BJ89" s="1712"/>
      <c r="BK89" s="1712"/>
      <c r="BL89" s="1712"/>
      <c r="BM89" s="1712"/>
      <c r="BN89" s="1712"/>
      <c r="BO89" s="1712"/>
      <c r="BP89" s="1712"/>
    </row>
    <row r="90" spans="1:68">
      <c r="A90" s="1741" t="s">
        <v>1713</v>
      </c>
      <c r="B90" s="1742"/>
      <c r="C90" s="1738"/>
      <c r="D90" s="1739">
        <v>1096130</v>
      </c>
      <c r="E90" s="1739">
        <v>1083443</v>
      </c>
      <c r="F90" s="1739">
        <v>1076711</v>
      </c>
      <c r="G90" s="1739">
        <v>1131428</v>
      </c>
      <c r="H90" s="1740">
        <v>1096945</v>
      </c>
      <c r="M90" s="1699"/>
      <c r="N90" s="1699"/>
      <c r="O90" s="1699"/>
      <c r="P90" s="1699"/>
      <c r="Q90" s="1699"/>
      <c r="R90" s="1699"/>
      <c r="S90" s="1699"/>
      <c r="T90" s="1699"/>
      <c r="U90" s="1699"/>
      <c r="V90" s="1699"/>
      <c r="W90" s="1699"/>
      <c r="X90" s="1699"/>
      <c r="Y90" s="1699"/>
      <c r="Z90" s="1699"/>
      <c r="AA90" s="1699"/>
      <c r="BB90" s="1712"/>
      <c r="BC90" s="1712"/>
      <c r="BD90" s="1712"/>
      <c r="BE90" s="1712"/>
      <c r="BF90" s="1712"/>
      <c r="BG90" s="1712"/>
      <c r="BH90" s="1712"/>
      <c r="BI90" s="1712"/>
      <c r="BJ90" s="1712"/>
      <c r="BK90" s="1712"/>
      <c r="BL90" s="1712"/>
      <c r="BM90" s="1712"/>
      <c r="BN90" s="1712"/>
      <c r="BO90" s="1712"/>
      <c r="BP90" s="1712"/>
    </row>
    <row r="91" spans="1:68">
      <c r="A91" s="1741" t="s">
        <v>829</v>
      </c>
      <c r="B91" s="1742"/>
      <c r="C91" s="1738"/>
      <c r="D91" s="1739">
        <v>709352</v>
      </c>
      <c r="E91" s="1739">
        <v>693232</v>
      </c>
      <c r="F91" s="1739">
        <v>668678</v>
      </c>
      <c r="G91" s="1739">
        <v>639677</v>
      </c>
      <c r="H91" s="1740">
        <v>609402</v>
      </c>
      <c r="M91" s="1699"/>
      <c r="N91" s="1699"/>
      <c r="O91" s="1699"/>
      <c r="P91" s="1699"/>
      <c r="Q91" s="1699"/>
      <c r="R91" s="1699"/>
      <c r="S91" s="1699"/>
      <c r="T91" s="1699"/>
      <c r="U91" s="1699"/>
      <c r="V91" s="1699"/>
      <c r="W91" s="1699"/>
      <c r="X91" s="1699"/>
      <c r="Y91" s="1699"/>
      <c r="Z91" s="1699"/>
      <c r="AA91" s="1699"/>
      <c r="BB91" s="1712"/>
      <c r="BC91" s="1712"/>
      <c r="BD91" s="1712"/>
      <c r="BE91" s="1712"/>
      <c r="BF91" s="1712"/>
      <c r="BG91" s="1712"/>
      <c r="BH91" s="1712"/>
      <c r="BI91" s="1712"/>
      <c r="BJ91" s="1712"/>
      <c r="BK91" s="1712"/>
      <c r="BL91" s="1712"/>
      <c r="BM91" s="1712"/>
      <c r="BN91" s="1712"/>
      <c r="BO91" s="1712"/>
      <c r="BP91" s="1712"/>
    </row>
    <row r="92" spans="1:68">
      <c r="A92" s="1741" t="s">
        <v>1714</v>
      </c>
      <c r="B92" s="1742"/>
      <c r="C92" s="1728"/>
      <c r="D92" s="1729">
        <v>581332</v>
      </c>
      <c r="E92" s="1729">
        <v>614051</v>
      </c>
      <c r="F92" s="1729">
        <v>599373</v>
      </c>
      <c r="G92" s="1729">
        <v>586502</v>
      </c>
      <c r="H92" s="1730">
        <v>592493</v>
      </c>
      <c r="M92" s="1699"/>
      <c r="N92" s="1699"/>
      <c r="O92" s="1699"/>
      <c r="P92" s="1699"/>
      <c r="Q92" s="1699"/>
      <c r="R92" s="1699"/>
      <c r="S92" s="1699"/>
      <c r="T92" s="1699"/>
      <c r="U92" s="1699"/>
      <c r="V92" s="1699"/>
      <c r="W92" s="1699"/>
      <c r="X92" s="1699"/>
      <c r="Y92" s="1699"/>
      <c r="Z92" s="1699"/>
      <c r="AA92" s="1699"/>
      <c r="BB92" s="1712"/>
      <c r="BC92" s="1712"/>
      <c r="BD92" s="1712"/>
      <c r="BE92" s="1712"/>
      <c r="BF92" s="1712"/>
      <c r="BG92" s="1712"/>
      <c r="BH92" s="1712"/>
      <c r="BI92" s="1712"/>
      <c r="BJ92" s="1712"/>
      <c r="BK92" s="1712"/>
      <c r="BL92" s="1712"/>
      <c r="BM92" s="1712"/>
      <c r="BN92" s="1712"/>
      <c r="BO92" s="1712"/>
      <c r="BP92" s="1712"/>
    </row>
    <row r="93" spans="1:68">
      <c r="A93" s="1726" t="s">
        <v>1715</v>
      </c>
      <c r="B93" s="1727"/>
      <c r="C93" s="1728"/>
      <c r="D93" s="1729">
        <v>869270.76306477084</v>
      </c>
      <c r="E93" s="1729">
        <v>889577.82915041922</v>
      </c>
      <c r="F93" s="1729">
        <v>911058.79524617887</v>
      </c>
      <c r="G93" s="1729">
        <v>891139.83493654011</v>
      </c>
      <c r="H93" s="1730">
        <v>953363.56847200182</v>
      </c>
      <c r="M93" s="1699"/>
      <c r="N93" s="1699"/>
      <c r="O93" s="1699"/>
      <c r="P93" s="1699"/>
      <c r="Q93" s="1699"/>
      <c r="R93" s="1699"/>
      <c r="S93" s="1699"/>
      <c r="T93" s="1699"/>
      <c r="U93" s="1699"/>
      <c r="V93" s="1699"/>
      <c r="W93" s="1699"/>
      <c r="X93" s="1699"/>
      <c r="Y93" s="1699"/>
      <c r="Z93" s="1699"/>
      <c r="AA93" s="1699"/>
      <c r="BB93" s="1712"/>
      <c r="BC93" s="1712"/>
      <c r="BD93" s="1712"/>
      <c r="BE93" s="1712"/>
      <c r="BF93" s="1712"/>
      <c r="BG93" s="1712"/>
      <c r="BH93" s="1712"/>
      <c r="BI93" s="1712"/>
      <c r="BJ93" s="1712"/>
      <c r="BK93" s="1712"/>
      <c r="BL93" s="1712"/>
      <c r="BM93" s="1712"/>
      <c r="BN93" s="1712"/>
      <c r="BO93" s="1712"/>
      <c r="BP93" s="1712"/>
    </row>
    <row r="94" spans="1:68">
      <c r="A94" s="1726" t="s">
        <v>1716</v>
      </c>
      <c r="B94" s="1727"/>
      <c r="C94" s="1728"/>
      <c r="D94" s="1729">
        <v>2557497</v>
      </c>
      <c r="E94" s="1729">
        <v>2504185</v>
      </c>
      <c r="F94" s="1729">
        <v>2481587</v>
      </c>
      <c r="G94" s="1729">
        <v>2512394</v>
      </c>
      <c r="H94" s="1730">
        <v>2567024</v>
      </c>
      <c r="M94" s="1699"/>
      <c r="N94" s="1699"/>
      <c r="O94" s="1699"/>
      <c r="P94" s="1699"/>
      <c r="Q94" s="1699"/>
      <c r="R94" s="1699"/>
      <c r="S94" s="1699"/>
      <c r="T94" s="1699"/>
      <c r="U94" s="1699"/>
      <c r="V94" s="1699"/>
      <c r="W94" s="1699"/>
      <c r="X94" s="1699"/>
      <c r="Y94" s="1699"/>
      <c r="Z94" s="1699"/>
      <c r="AA94" s="1699"/>
      <c r="BB94" s="1712"/>
      <c r="BC94" s="1712"/>
      <c r="BD94" s="1712"/>
      <c r="BE94" s="1712"/>
      <c r="BF94" s="1712"/>
      <c r="BG94" s="1712"/>
      <c r="BH94" s="1712"/>
      <c r="BI94" s="1712"/>
      <c r="BJ94" s="1712"/>
      <c r="BK94" s="1712"/>
      <c r="BL94" s="1712"/>
      <c r="BM94" s="1712"/>
      <c r="BN94" s="1712"/>
      <c r="BO94" s="1712"/>
      <c r="BP94" s="1712"/>
    </row>
    <row r="95" spans="1:68">
      <c r="A95" s="1726" t="s">
        <v>1717</v>
      </c>
      <c r="B95" s="1727"/>
      <c r="C95" s="1728"/>
      <c r="D95" s="1729">
        <v>1002015</v>
      </c>
      <c r="E95" s="1729">
        <v>970716</v>
      </c>
      <c r="F95" s="1729">
        <v>958640</v>
      </c>
      <c r="G95" s="1729">
        <v>976202</v>
      </c>
      <c r="H95" s="1730">
        <v>1006561</v>
      </c>
      <c r="M95" s="1699"/>
      <c r="N95" s="1699"/>
      <c r="O95" s="1699"/>
      <c r="P95" s="1699"/>
      <c r="Q95" s="1699"/>
      <c r="R95" s="1699"/>
      <c r="S95" s="1699"/>
      <c r="T95" s="1699"/>
      <c r="U95" s="1699"/>
      <c r="V95" s="1699"/>
      <c r="W95" s="1699"/>
      <c r="X95" s="1699"/>
      <c r="Y95" s="1699"/>
      <c r="Z95" s="1699"/>
      <c r="AA95" s="1699"/>
      <c r="BB95" s="1712"/>
      <c r="BC95" s="1712"/>
      <c r="BD95" s="1712"/>
      <c r="BE95" s="1712"/>
      <c r="BF95" s="1712"/>
      <c r="BG95" s="1712"/>
      <c r="BH95" s="1712"/>
      <c r="BI95" s="1712"/>
      <c r="BJ95" s="1712"/>
      <c r="BK95" s="1712"/>
      <c r="BL95" s="1712"/>
      <c r="BM95" s="1712"/>
      <c r="BN95" s="1712"/>
      <c r="BO95" s="1712"/>
      <c r="BP95" s="1712"/>
    </row>
    <row r="96" spans="1:68">
      <c r="A96" s="1726" t="s">
        <v>1718</v>
      </c>
      <c r="B96" s="1727"/>
      <c r="C96" s="1728"/>
      <c r="D96" s="1729">
        <v>764431</v>
      </c>
      <c r="E96" s="1729">
        <v>746741</v>
      </c>
      <c r="F96" s="1729">
        <v>737749</v>
      </c>
      <c r="G96" s="1729">
        <v>731470</v>
      </c>
      <c r="H96" s="1730">
        <v>727802</v>
      </c>
      <c r="M96" s="1699"/>
      <c r="N96" s="1699"/>
      <c r="O96" s="1699"/>
      <c r="P96" s="1699"/>
      <c r="Q96" s="1699"/>
      <c r="R96" s="1699"/>
      <c r="S96" s="1699"/>
      <c r="T96" s="1699"/>
      <c r="U96" s="1699"/>
      <c r="V96" s="1699"/>
      <c r="W96" s="1699"/>
      <c r="X96" s="1699"/>
      <c r="Y96" s="1699"/>
      <c r="Z96" s="1699"/>
      <c r="AA96" s="1699"/>
      <c r="BB96" s="1712"/>
      <c r="BC96" s="1712"/>
      <c r="BD96" s="1712"/>
      <c r="BE96" s="1712"/>
      <c r="BF96" s="1712"/>
      <c r="BG96" s="1712"/>
      <c r="BH96" s="1712"/>
      <c r="BI96" s="1712"/>
      <c r="BJ96" s="1712"/>
      <c r="BK96" s="1712"/>
      <c r="BL96" s="1712"/>
      <c r="BM96" s="1712"/>
      <c r="BN96" s="1712"/>
      <c r="BO96" s="1712"/>
      <c r="BP96" s="1712"/>
    </row>
    <row r="97" spans="1:68">
      <c r="A97" s="1726" t="s">
        <v>1719</v>
      </c>
      <c r="B97" s="1727"/>
      <c r="C97" s="1728"/>
      <c r="D97" s="1729">
        <v>910535</v>
      </c>
      <c r="E97" s="1729">
        <v>900151</v>
      </c>
      <c r="F97" s="1729">
        <v>887410</v>
      </c>
      <c r="G97" s="1729">
        <v>885663</v>
      </c>
      <c r="H97" s="1730">
        <v>887731</v>
      </c>
      <c r="M97" s="1699"/>
      <c r="N97" s="1699"/>
      <c r="O97" s="1699"/>
      <c r="P97" s="1699"/>
      <c r="Q97" s="1699"/>
      <c r="R97" s="1699"/>
      <c r="S97" s="1699"/>
      <c r="T97" s="1699"/>
      <c r="U97" s="1699"/>
      <c r="V97" s="1699"/>
      <c r="W97" s="1699"/>
      <c r="X97" s="1699"/>
      <c r="Y97" s="1699"/>
      <c r="Z97" s="1699"/>
      <c r="AA97" s="1699"/>
      <c r="BB97" s="1712"/>
      <c r="BC97" s="1712"/>
      <c r="BD97" s="1712"/>
      <c r="BE97" s="1712"/>
      <c r="BF97" s="1712"/>
      <c r="BG97" s="1712"/>
      <c r="BH97" s="1712"/>
      <c r="BI97" s="1712"/>
      <c r="BJ97" s="1712"/>
      <c r="BK97" s="1712"/>
      <c r="BL97" s="1712"/>
      <c r="BM97" s="1712"/>
      <c r="BN97" s="1712"/>
      <c r="BO97" s="1712"/>
      <c r="BP97" s="1712"/>
    </row>
    <row r="98" spans="1:68">
      <c r="A98" s="1726" t="s">
        <v>1720</v>
      </c>
      <c r="B98" s="1727"/>
      <c r="C98" s="1728"/>
      <c r="D98" s="1729">
        <v>1217795</v>
      </c>
      <c r="E98" s="1729">
        <v>1211694</v>
      </c>
      <c r="F98" s="1729">
        <v>1259473</v>
      </c>
      <c r="G98" s="1729">
        <v>1297747</v>
      </c>
      <c r="H98" s="1730">
        <v>1329027</v>
      </c>
      <c r="M98" s="1699"/>
      <c r="N98" s="1699"/>
      <c r="O98" s="1699"/>
      <c r="P98" s="1699"/>
      <c r="Q98" s="1699"/>
      <c r="R98" s="1699"/>
      <c r="S98" s="1699"/>
      <c r="T98" s="1699"/>
      <c r="U98" s="1699"/>
      <c r="V98" s="1699"/>
      <c r="W98" s="1699"/>
      <c r="X98" s="1699"/>
      <c r="Y98" s="1699"/>
      <c r="Z98" s="1699"/>
      <c r="AA98" s="1699"/>
      <c r="BB98" s="1712"/>
      <c r="BC98" s="1712"/>
      <c r="BD98" s="1712"/>
      <c r="BE98" s="1712"/>
      <c r="BF98" s="1712"/>
      <c r="BG98" s="1712"/>
      <c r="BH98" s="1712"/>
      <c r="BI98" s="1712"/>
      <c r="BJ98" s="1712"/>
      <c r="BK98" s="1712"/>
      <c r="BL98" s="1712"/>
      <c r="BM98" s="1712"/>
      <c r="BN98" s="1712"/>
      <c r="BO98" s="1712"/>
      <c r="BP98" s="1712"/>
    </row>
    <row r="99" spans="1:68">
      <c r="A99" s="1726" t="s">
        <v>1721</v>
      </c>
      <c r="B99" s="1727"/>
      <c r="C99" s="1728"/>
      <c r="D99" s="1729">
        <v>1092541</v>
      </c>
      <c r="E99" s="1729">
        <v>1083877</v>
      </c>
      <c r="F99" s="1729">
        <v>1078632</v>
      </c>
      <c r="G99" s="1729">
        <v>1070827</v>
      </c>
      <c r="H99" s="1730">
        <v>1080443</v>
      </c>
      <c r="M99" s="1699"/>
      <c r="N99" s="1699"/>
      <c r="O99" s="1699"/>
      <c r="P99" s="1699"/>
      <c r="Q99" s="1699"/>
      <c r="R99" s="1699"/>
      <c r="S99" s="1699"/>
      <c r="T99" s="1699"/>
      <c r="U99" s="1699"/>
      <c r="V99" s="1699"/>
      <c r="W99" s="1699"/>
      <c r="X99" s="1699"/>
      <c r="Y99" s="1699"/>
      <c r="Z99" s="1699"/>
      <c r="AA99" s="1699"/>
      <c r="BB99" s="1712"/>
      <c r="BC99" s="1712"/>
      <c r="BD99" s="1712"/>
      <c r="BE99" s="1712"/>
      <c r="BF99" s="1712"/>
      <c r="BG99" s="1712"/>
      <c r="BH99" s="1712"/>
      <c r="BI99" s="1712"/>
      <c r="BJ99" s="1712"/>
      <c r="BK99" s="1712"/>
      <c r="BL99" s="1712"/>
      <c r="BM99" s="1712"/>
      <c r="BN99" s="1712"/>
      <c r="BO99" s="1712"/>
      <c r="BP99" s="1712"/>
    </row>
    <row r="100" spans="1:68">
      <c r="A100" s="1743"/>
      <c r="B100" s="1744" t="s">
        <v>1722</v>
      </c>
      <c r="C100" s="1728"/>
      <c r="D100" s="1729">
        <v>13732560.062266294</v>
      </c>
      <c r="E100" s="1729">
        <v>13585220.975214018</v>
      </c>
      <c r="F100" s="1729">
        <v>13576094.558343057</v>
      </c>
      <c r="G100" s="1729">
        <v>13549744.778644077</v>
      </c>
      <c r="H100" s="1730">
        <v>13567907.82969472</v>
      </c>
      <c r="Q100" s="1699"/>
      <c r="R100" s="1699"/>
      <c r="S100" s="1699"/>
      <c r="T100" s="1699"/>
      <c r="U100" s="1699"/>
      <c r="V100" s="1699"/>
      <c r="W100" s="1699"/>
      <c r="X100" s="1699"/>
      <c r="Y100" s="1699"/>
      <c r="Z100" s="1699"/>
      <c r="AA100" s="1699"/>
      <c r="BB100" s="1712"/>
      <c r="BC100" s="1712"/>
      <c r="BD100" s="1712"/>
      <c r="BE100" s="1712"/>
      <c r="BF100" s="1712"/>
      <c r="BG100" s="1712"/>
      <c r="BH100" s="1712"/>
      <c r="BI100" s="1712"/>
      <c r="BJ100" s="1712"/>
      <c r="BK100" s="1712"/>
      <c r="BL100" s="1712"/>
      <c r="BM100" s="1712"/>
      <c r="BN100" s="1712"/>
      <c r="BO100" s="1712"/>
      <c r="BP100" s="1712"/>
    </row>
    <row r="101" spans="1:68">
      <c r="A101" s="1745" t="s">
        <v>1723</v>
      </c>
      <c r="B101" s="1746"/>
      <c r="C101" s="1747"/>
      <c r="D101" s="1748">
        <v>20005093.480086751</v>
      </c>
      <c r="E101" s="1748">
        <v>19538485.30973836</v>
      </c>
      <c r="F101" s="1748">
        <v>19429626.331009425</v>
      </c>
      <c r="G101" s="1748">
        <v>19666502.778644077</v>
      </c>
      <c r="H101" s="1749">
        <v>19738434.829694718</v>
      </c>
      <c r="Q101" s="1699"/>
      <c r="R101" s="1699"/>
      <c r="S101" s="1699"/>
      <c r="T101" s="1699"/>
      <c r="U101" s="1699"/>
      <c r="V101" s="1699"/>
      <c r="W101" s="1699"/>
      <c r="X101" s="1699"/>
      <c r="Y101" s="1699"/>
      <c r="Z101" s="1699"/>
      <c r="AA101" s="1699"/>
      <c r="BB101" s="1712"/>
      <c r="BC101" s="1712"/>
      <c r="BD101" s="1712"/>
      <c r="BE101" s="1712"/>
      <c r="BF101" s="1712"/>
      <c r="BG101" s="1712"/>
      <c r="BH101" s="1712"/>
      <c r="BI101" s="1712"/>
      <c r="BJ101" s="1712"/>
      <c r="BK101" s="1712"/>
      <c r="BL101" s="1712"/>
      <c r="BM101" s="1712"/>
      <c r="BN101" s="1712"/>
      <c r="BO101" s="1712"/>
      <c r="BP101" s="1712"/>
    </row>
    <row r="102" spans="1:68">
      <c r="A102" s="1726" t="s">
        <v>1724</v>
      </c>
      <c r="B102" s="1737"/>
      <c r="C102" s="1728"/>
      <c r="D102" s="1729">
        <v>160263</v>
      </c>
      <c r="E102" s="1729">
        <v>154409</v>
      </c>
      <c r="F102" s="1729">
        <v>160310</v>
      </c>
      <c r="G102" s="1729">
        <v>169724</v>
      </c>
      <c r="H102" s="1730">
        <v>188388</v>
      </c>
      <c r="Q102" s="1699"/>
      <c r="R102" s="1699"/>
      <c r="S102" s="1699"/>
      <c r="T102" s="1699"/>
      <c r="U102" s="1699"/>
      <c r="V102" s="1699"/>
      <c r="W102" s="1699"/>
      <c r="X102" s="1699"/>
      <c r="Y102" s="1699"/>
      <c r="Z102" s="1699"/>
      <c r="AA102" s="1699"/>
      <c r="BB102" s="1712"/>
      <c r="BC102" s="1712"/>
      <c r="BD102" s="1712"/>
      <c r="BE102" s="1712"/>
      <c r="BF102" s="1712"/>
      <c r="BG102" s="1712"/>
      <c r="BH102" s="1712"/>
      <c r="BI102" s="1712"/>
      <c r="BJ102" s="1712"/>
      <c r="BK102" s="1712"/>
      <c r="BL102" s="1712"/>
      <c r="BM102" s="1712"/>
      <c r="BN102" s="1712"/>
      <c r="BO102" s="1712"/>
      <c r="BP102" s="1712"/>
    </row>
    <row r="103" spans="1:68">
      <c r="A103" s="1726" t="s">
        <v>1725</v>
      </c>
      <c r="B103" s="1737"/>
      <c r="C103" s="1728"/>
      <c r="D103" s="1750">
        <v>117876</v>
      </c>
      <c r="E103" s="1751">
        <v>96330</v>
      </c>
      <c r="F103" s="1751">
        <v>106114</v>
      </c>
      <c r="G103" s="1751">
        <v>115705</v>
      </c>
      <c r="H103" s="1752">
        <v>113827</v>
      </c>
      <c r="Q103" s="1699"/>
      <c r="R103" s="1699"/>
      <c r="S103" s="1699"/>
      <c r="T103" s="1699"/>
      <c r="U103" s="1699"/>
      <c r="V103" s="1699"/>
      <c r="W103" s="1699"/>
      <c r="X103" s="1699"/>
      <c r="Y103" s="1699"/>
      <c r="Z103" s="1699"/>
      <c r="AA103" s="1699"/>
      <c r="BB103" s="1712"/>
      <c r="BC103" s="1712"/>
      <c r="BD103" s="1712"/>
      <c r="BE103" s="1712"/>
      <c r="BF103" s="1712"/>
      <c r="BG103" s="1712"/>
      <c r="BH103" s="1712"/>
      <c r="BI103" s="1712"/>
      <c r="BJ103" s="1712"/>
      <c r="BK103" s="1712"/>
      <c r="BL103" s="1712"/>
      <c r="BM103" s="1712"/>
      <c r="BN103" s="1712"/>
      <c r="BO103" s="1712"/>
      <c r="BP103" s="1712"/>
    </row>
    <row r="104" spans="1:68">
      <c r="A104" s="1753" t="s">
        <v>1726</v>
      </c>
      <c r="B104" s="1754"/>
      <c r="C104" s="1747"/>
      <c r="D104" s="1755">
        <v>20047480.480086751</v>
      </c>
      <c r="E104" s="1755">
        <v>19596564.30973836</v>
      </c>
      <c r="F104" s="1755">
        <v>19483822.331009425</v>
      </c>
      <c r="G104" s="1755">
        <v>19720521.778644077</v>
      </c>
      <c r="H104" s="1756">
        <v>19812995.829694718</v>
      </c>
      <c r="Q104" s="1699"/>
      <c r="R104" s="1699"/>
      <c r="S104" s="1699"/>
      <c r="T104" s="1699"/>
      <c r="U104" s="1699"/>
      <c r="V104" s="1699"/>
      <c r="W104" s="1699"/>
      <c r="X104" s="1699"/>
      <c r="Y104" s="1699"/>
      <c r="Z104" s="1699"/>
      <c r="AA104" s="1699"/>
      <c r="BB104" s="1712"/>
      <c r="BC104" s="1712"/>
      <c r="BD104" s="1712"/>
      <c r="BE104" s="1712"/>
      <c r="BF104" s="1712"/>
      <c r="BG104" s="1712"/>
      <c r="BH104" s="1712"/>
      <c r="BI104" s="1712"/>
      <c r="BJ104" s="1712"/>
      <c r="BK104" s="1712"/>
      <c r="BL104" s="1712"/>
      <c r="BM104" s="1712"/>
      <c r="BN104" s="1712"/>
      <c r="BO104" s="1712"/>
      <c r="BP104" s="1712"/>
    </row>
    <row r="105" spans="1:68">
      <c r="A105" s="1757"/>
      <c r="B105" s="1758" t="s">
        <v>1727</v>
      </c>
      <c r="C105" s="1759"/>
      <c r="D105" s="1842">
        <v>17900859.480086751</v>
      </c>
      <c r="E105" s="1842">
        <v>17431175.30973836</v>
      </c>
      <c r="F105" s="1842">
        <v>17343151.331009425</v>
      </c>
      <c r="G105" s="1842">
        <v>17571241.778644077</v>
      </c>
      <c r="H105" s="1843">
        <v>17650146.829694718</v>
      </c>
      <c r="Q105" s="1699"/>
      <c r="R105" s="1699"/>
      <c r="S105" s="1699"/>
      <c r="T105" s="1699"/>
      <c r="U105" s="1699"/>
      <c r="V105" s="1699"/>
      <c r="W105" s="1699"/>
      <c r="X105" s="1699"/>
      <c r="Y105" s="1699"/>
      <c r="Z105" s="1699"/>
      <c r="AA105" s="1699"/>
      <c r="BB105" s="1712"/>
      <c r="BC105" s="1712"/>
      <c r="BD105" s="1712"/>
      <c r="BE105" s="1712"/>
      <c r="BF105" s="1712"/>
      <c r="BG105" s="1712"/>
      <c r="BH105" s="1712"/>
      <c r="BI105" s="1712"/>
      <c r="BJ105" s="1712"/>
      <c r="BK105" s="1712"/>
      <c r="BL105" s="1712"/>
      <c r="BM105" s="1712"/>
      <c r="BN105" s="1712"/>
      <c r="BO105" s="1712"/>
      <c r="BP105" s="1712"/>
    </row>
    <row r="106" spans="1:68">
      <c r="A106" s="1760" t="s">
        <v>1728</v>
      </c>
      <c r="B106" s="1727" t="s">
        <v>1729</v>
      </c>
      <c r="C106" s="1728"/>
      <c r="D106" s="1844">
        <v>1706466</v>
      </c>
      <c r="E106" s="1844">
        <v>1685311</v>
      </c>
      <c r="F106" s="1844">
        <v>1655810</v>
      </c>
      <c r="G106" s="1844">
        <v>1642114</v>
      </c>
      <c r="H106" s="1845">
        <v>1632056</v>
      </c>
      <c r="Q106" s="1699"/>
      <c r="R106" s="1699"/>
      <c r="S106" s="1699"/>
      <c r="T106" s="1699"/>
      <c r="U106" s="1699"/>
      <c r="V106" s="1699"/>
      <c r="W106" s="1699"/>
      <c r="X106" s="1699"/>
      <c r="Y106" s="1699"/>
      <c r="Z106" s="1699"/>
      <c r="AA106" s="1699"/>
      <c r="BB106" s="1712"/>
      <c r="BC106" s="1712"/>
      <c r="BD106" s="1712"/>
      <c r="BE106" s="1712"/>
      <c r="BF106" s="1712"/>
      <c r="BG106" s="1712"/>
      <c r="BH106" s="1712"/>
      <c r="BI106" s="1712"/>
      <c r="BJ106" s="1712"/>
      <c r="BK106" s="1712"/>
      <c r="BL106" s="1712"/>
      <c r="BM106" s="1712"/>
      <c r="BN106" s="1712"/>
      <c r="BO106" s="1712"/>
      <c r="BP106" s="1712"/>
    </row>
    <row r="107" spans="1:68">
      <c r="A107" s="1760" t="s">
        <v>1730</v>
      </c>
      <c r="B107" s="1727" t="s">
        <v>1731</v>
      </c>
      <c r="C107" s="1728"/>
      <c r="D107" s="1844">
        <v>397768</v>
      </c>
      <c r="E107" s="1844">
        <v>421999</v>
      </c>
      <c r="F107" s="1844">
        <v>430665</v>
      </c>
      <c r="G107" s="1844">
        <v>453147</v>
      </c>
      <c r="H107" s="1845">
        <v>456232</v>
      </c>
      <c r="Q107" s="1699"/>
      <c r="R107" s="1699"/>
      <c r="S107" s="1699"/>
      <c r="T107" s="1699"/>
      <c r="U107" s="1699"/>
      <c r="V107" s="1699"/>
      <c r="W107" s="1699"/>
      <c r="X107" s="1699"/>
      <c r="Y107" s="1699"/>
      <c r="Z107" s="1699"/>
      <c r="AA107" s="1699"/>
      <c r="BB107" s="1712"/>
      <c r="BC107" s="1712"/>
      <c r="BD107" s="1712"/>
      <c r="BE107" s="1712"/>
      <c r="BF107" s="1712"/>
      <c r="BG107" s="1712"/>
      <c r="BH107" s="1712"/>
      <c r="BI107" s="1712"/>
      <c r="BJ107" s="1712"/>
      <c r="BK107" s="1712"/>
      <c r="BL107" s="1712"/>
      <c r="BM107" s="1712"/>
      <c r="BN107" s="1712"/>
      <c r="BO107" s="1712"/>
      <c r="BP107" s="1712"/>
    </row>
    <row r="108" spans="1:68">
      <c r="A108" s="1761"/>
      <c r="B108" s="1762" t="s">
        <v>1732</v>
      </c>
      <c r="C108" s="1763"/>
      <c r="D108" s="1846">
        <v>20005093.480086751</v>
      </c>
      <c r="E108" s="1846">
        <v>19538485.30973836</v>
      </c>
      <c r="F108" s="1846">
        <v>19429626.331009425</v>
      </c>
      <c r="G108" s="1846">
        <v>19666502.778644077</v>
      </c>
      <c r="H108" s="1847">
        <v>19738434.829694718</v>
      </c>
      <c r="Q108" s="1699"/>
      <c r="R108" s="1699"/>
      <c r="S108" s="1699"/>
      <c r="T108" s="1699"/>
      <c r="U108" s="1699"/>
      <c r="V108" s="1699"/>
      <c r="W108" s="1699"/>
      <c r="X108" s="1699"/>
      <c r="Y108" s="1699"/>
      <c r="Z108" s="1699"/>
      <c r="AA108" s="1699"/>
      <c r="BB108" s="1712"/>
      <c r="BC108" s="1712"/>
      <c r="BD108" s="1712"/>
      <c r="BE108" s="1712"/>
      <c r="BF108" s="1712"/>
      <c r="BG108" s="1712"/>
      <c r="BH108" s="1712"/>
      <c r="BI108" s="1712"/>
      <c r="BJ108" s="1712"/>
      <c r="BK108" s="1712"/>
      <c r="BL108" s="1712"/>
      <c r="BM108" s="1712"/>
      <c r="BN108" s="1712"/>
      <c r="BO108" s="1712"/>
      <c r="BP108" s="1712"/>
    </row>
    <row r="109" spans="1:68">
      <c r="A109" s="1764" t="s">
        <v>1733</v>
      </c>
      <c r="B109" s="1765" t="s">
        <v>1734</v>
      </c>
      <c r="C109" s="1728"/>
      <c r="D109" s="1844"/>
      <c r="E109" s="1844"/>
      <c r="F109" s="1844"/>
      <c r="G109" s="1844"/>
      <c r="H109" s="1845"/>
      <c r="Q109" s="1699"/>
      <c r="R109" s="1699"/>
      <c r="S109" s="1699"/>
      <c r="T109" s="1699"/>
      <c r="U109" s="1699"/>
      <c r="V109" s="1699"/>
      <c r="W109" s="1699"/>
      <c r="X109" s="1699"/>
      <c r="Y109" s="1699"/>
      <c r="Z109" s="1699"/>
      <c r="AA109" s="1699"/>
      <c r="BB109" s="1712"/>
      <c r="BC109" s="1712"/>
      <c r="BD109" s="1712"/>
      <c r="BE109" s="1712"/>
      <c r="BF109" s="1712"/>
      <c r="BG109" s="1712"/>
      <c r="BH109" s="1712"/>
      <c r="BI109" s="1712"/>
      <c r="BJ109" s="1712"/>
      <c r="BK109" s="1712"/>
      <c r="BL109" s="1712"/>
      <c r="BM109" s="1712"/>
      <c r="BN109" s="1712"/>
      <c r="BO109" s="1712"/>
      <c r="BP109" s="1712"/>
    </row>
    <row r="110" spans="1:68" ht="12.75" thickBot="1">
      <c r="A110" s="1766" t="s">
        <v>1735</v>
      </c>
      <c r="B110" s="1767" t="s">
        <v>1736</v>
      </c>
      <c r="C110" s="1768"/>
      <c r="D110" s="1848"/>
      <c r="E110" s="1848"/>
      <c r="F110" s="1848"/>
      <c r="G110" s="1848"/>
      <c r="H110" s="1849"/>
      <c r="Q110" s="1699"/>
      <c r="R110" s="1699"/>
      <c r="S110" s="1699"/>
      <c r="T110" s="1699"/>
      <c r="U110" s="1699"/>
      <c r="V110" s="1699"/>
      <c r="W110" s="1699"/>
      <c r="X110" s="1699"/>
      <c r="Y110" s="1699"/>
      <c r="Z110" s="1699"/>
      <c r="AA110" s="1699"/>
      <c r="BB110" s="1712"/>
      <c r="BC110" s="1712"/>
      <c r="BD110" s="1712"/>
      <c r="BE110" s="1712"/>
      <c r="BF110" s="1712"/>
      <c r="BG110" s="1712"/>
      <c r="BH110" s="1712"/>
      <c r="BI110" s="1712"/>
      <c r="BJ110" s="1712"/>
      <c r="BK110" s="1712"/>
      <c r="BL110" s="1712"/>
      <c r="BM110" s="1712"/>
      <c r="BN110" s="1712"/>
      <c r="BO110" s="1712"/>
      <c r="BP110" s="1712"/>
    </row>
    <row r="111" spans="1:68">
      <c r="A111" s="1714" t="s">
        <v>1737</v>
      </c>
      <c r="B111" s="1714"/>
      <c r="C111" s="1714"/>
      <c r="D111" s="1714"/>
      <c r="E111" s="1714"/>
      <c r="F111" s="1714"/>
      <c r="G111" s="1714"/>
      <c r="H111" s="1714"/>
      <c r="Q111" s="1699"/>
      <c r="R111" s="1699"/>
      <c r="S111" s="1699"/>
      <c r="T111" s="1699"/>
      <c r="U111" s="1699"/>
      <c r="V111" s="1699"/>
      <c r="W111" s="1699"/>
      <c r="X111" s="1699"/>
      <c r="Y111" s="1699"/>
      <c r="Z111" s="1699"/>
      <c r="AA111" s="1699"/>
      <c r="BB111" s="1712"/>
      <c r="BC111" s="1712"/>
      <c r="BD111" s="1712"/>
      <c r="BE111" s="1712"/>
      <c r="BF111" s="1712"/>
      <c r="BG111" s="1712"/>
      <c r="BH111" s="1712"/>
      <c r="BI111" s="1712"/>
      <c r="BJ111" s="1712"/>
      <c r="BK111" s="1712"/>
      <c r="BL111" s="1712"/>
      <c r="BM111" s="1712"/>
      <c r="BN111" s="1712"/>
      <c r="BO111" s="1712"/>
      <c r="BP111" s="1712"/>
    </row>
    <row r="112" spans="1:68">
      <c r="A112" s="1714"/>
      <c r="B112" s="1714"/>
      <c r="C112" s="1714"/>
      <c r="D112" s="1714"/>
      <c r="E112" s="1714"/>
      <c r="F112" s="1714"/>
      <c r="G112" s="1714"/>
      <c r="H112" s="1714"/>
      <c r="Q112" s="1699"/>
      <c r="R112" s="1699"/>
      <c r="S112" s="1699"/>
      <c r="T112" s="1699"/>
      <c r="U112" s="1699"/>
      <c r="V112" s="1699"/>
      <c r="W112" s="1699"/>
      <c r="X112" s="1699"/>
      <c r="Y112" s="1699"/>
      <c r="Z112" s="1699"/>
      <c r="AA112" s="1699"/>
      <c r="BB112" s="1712"/>
      <c r="BC112" s="1712"/>
      <c r="BD112" s="1712"/>
      <c r="BE112" s="1712"/>
      <c r="BF112" s="1712"/>
      <c r="BG112" s="1712"/>
      <c r="BH112" s="1712"/>
      <c r="BI112" s="1712"/>
      <c r="BJ112" s="1712"/>
      <c r="BK112" s="1712"/>
      <c r="BL112" s="1712"/>
      <c r="BM112" s="1712"/>
      <c r="BN112" s="1712"/>
      <c r="BO112" s="1712"/>
      <c r="BP112" s="1712"/>
    </row>
    <row r="113" spans="1:68">
      <c r="A113" s="1714"/>
      <c r="B113" s="1714"/>
      <c r="C113" s="1714"/>
      <c r="D113" s="1714"/>
      <c r="E113" s="1714"/>
      <c r="F113" s="1714"/>
      <c r="G113" s="1714"/>
      <c r="H113" s="1714"/>
      <c r="Q113" s="1699"/>
      <c r="R113" s="1699"/>
      <c r="S113" s="1699"/>
      <c r="T113" s="1699"/>
      <c r="U113" s="1699"/>
      <c r="V113" s="1699"/>
      <c r="W113" s="1699"/>
      <c r="X113" s="1699"/>
      <c r="Y113" s="1699"/>
      <c r="Z113" s="1699"/>
      <c r="AA113" s="1699"/>
      <c r="BB113" s="1712"/>
      <c r="BC113" s="1712"/>
      <c r="BD113" s="1712"/>
      <c r="BE113" s="1712"/>
      <c r="BF113" s="1712"/>
      <c r="BG113" s="1712"/>
      <c r="BH113" s="1712"/>
      <c r="BI113" s="1712"/>
      <c r="BJ113" s="1712"/>
      <c r="BK113" s="1712"/>
      <c r="BL113" s="1712"/>
      <c r="BM113" s="1712"/>
      <c r="BN113" s="1712"/>
      <c r="BO113" s="1712"/>
      <c r="BP113" s="1712"/>
    </row>
    <row r="114" spans="1:68">
      <c r="A114" s="1714"/>
      <c r="B114" s="1714"/>
      <c r="C114" s="1714"/>
      <c r="D114" s="1714"/>
      <c r="E114" s="1714"/>
      <c r="F114" s="1714"/>
      <c r="G114" s="1714"/>
      <c r="H114" s="1714"/>
      <c r="Q114" s="1699"/>
      <c r="R114" s="1699"/>
      <c r="S114" s="1699"/>
      <c r="T114" s="1699"/>
      <c r="U114" s="1699"/>
      <c r="V114" s="1699"/>
      <c r="W114" s="1699"/>
      <c r="X114" s="1699"/>
      <c r="Y114" s="1699"/>
      <c r="Z114" s="1699"/>
      <c r="AA114" s="1699"/>
      <c r="BB114" s="1712"/>
      <c r="BC114" s="1712"/>
      <c r="BD114" s="1712"/>
      <c r="BE114" s="1712"/>
      <c r="BF114" s="1712"/>
      <c r="BG114" s="1712"/>
      <c r="BH114" s="1712"/>
      <c r="BI114" s="1712"/>
      <c r="BJ114" s="1712"/>
      <c r="BK114" s="1712"/>
      <c r="BL114" s="1712"/>
      <c r="BM114" s="1712"/>
      <c r="BN114" s="1712"/>
      <c r="BO114" s="1712"/>
      <c r="BP114" s="1712"/>
    </row>
    <row r="115" spans="1:68">
      <c r="Q115" s="1699"/>
      <c r="R115" s="1699"/>
      <c r="S115" s="1699"/>
      <c r="T115" s="1699"/>
      <c r="U115" s="1699"/>
      <c r="V115" s="1699"/>
      <c r="W115" s="1699"/>
      <c r="X115" s="1699"/>
      <c r="Y115" s="1699"/>
      <c r="Z115" s="1699"/>
      <c r="AA115" s="1699"/>
      <c r="BB115" s="1712"/>
      <c r="BC115" s="1712"/>
      <c r="BD115" s="1712"/>
      <c r="BE115" s="1712"/>
      <c r="BF115" s="1712"/>
      <c r="BG115" s="1712"/>
      <c r="BH115" s="1712"/>
      <c r="BI115" s="1712"/>
      <c r="BJ115" s="1712"/>
      <c r="BK115" s="1712"/>
      <c r="BL115" s="1712"/>
      <c r="BM115" s="1712"/>
      <c r="BN115" s="1712"/>
      <c r="BO115" s="1712"/>
      <c r="BP115" s="1712"/>
    </row>
    <row r="116" spans="1:68">
      <c r="Q116" s="1699"/>
      <c r="R116" s="1699"/>
      <c r="S116" s="1699"/>
      <c r="T116" s="1699"/>
      <c r="U116" s="1699"/>
      <c r="V116" s="1699"/>
      <c r="W116" s="1699"/>
      <c r="X116" s="1699"/>
      <c r="Y116" s="1699"/>
      <c r="Z116" s="1699"/>
      <c r="AA116" s="1699"/>
      <c r="BB116" s="1712"/>
      <c r="BC116" s="1712"/>
      <c r="BD116" s="1712"/>
      <c r="BE116" s="1712"/>
      <c r="BF116" s="1712"/>
      <c r="BG116" s="1712"/>
      <c r="BH116" s="1712"/>
      <c r="BI116" s="1712"/>
      <c r="BJ116" s="1712"/>
      <c r="BK116" s="1712"/>
      <c r="BL116" s="1712"/>
      <c r="BM116" s="1712"/>
      <c r="BN116" s="1712"/>
      <c r="BO116" s="1712"/>
      <c r="BP116" s="1712"/>
    </row>
    <row r="117" spans="1:68">
      <c r="Q117" s="1699"/>
      <c r="R117" s="1699"/>
      <c r="S117" s="1699"/>
      <c r="T117" s="1699"/>
      <c r="U117" s="1699"/>
      <c r="V117" s="1699"/>
      <c r="W117" s="1699"/>
      <c r="X117" s="1699"/>
      <c r="Y117" s="1699"/>
      <c r="Z117" s="1699"/>
      <c r="AA117" s="1699"/>
      <c r="BB117" s="1712"/>
      <c r="BC117" s="1712"/>
      <c r="BD117" s="1712"/>
      <c r="BE117" s="1712"/>
      <c r="BF117" s="1712"/>
      <c r="BG117" s="1712"/>
      <c r="BH117" s="1712"/>
      <c r="BI117" s="1712"/>
      <c r="BJ117" s="1712"/>
      <c r="BK117" s="1712"/>
      <c r="BL117" s="1712"/>
      <c r="BM117" s="1712"/>
      <c r="BN117" s="1712"/>
      <c r="BO117" s="1712"/>
      <c r="BP117" s="1712"/>
    </row>
    <row r="118" spans="1:68">
      <c r="Q118" s="1699"/>
      <c r="R118" s="1699"/>
      <c r="S118" s="1699"/>
      <c r="T118" s="1699"/>
      <c r="U118" s="1699"/>
      <c r="V118" s="1699"/>
      <c r="W118" s="1699"/>
      <c r="X118" s="1699"/>
      <c r="Y118" s="1699"/>
      <c r="Z118" s="1699"/>
      <c r="AA118" s="1699"/>
      <c r="BB118" s="1712"/>
      <c r="BC118" s="1712"/>
      <c r="BD118" s="1712"/>
      <c r="BE118" s="1712"/>
      <c r="BF118" s="1712"/>
      <c r="BG118" s="1712"/>
      <c r="BH118" s="1712"/>
      <c r="BI118" s="1712"/>
      <c r="BJ118" s="1712"/>
      <c r="BK118" s="1712"/>
      <c r="BL118" s="1712"/>
      <c r="BM118" s="1712"/>
      <c r="BN118" s="1712"/>
      <c r="BO118" s="1712"/>
      <c r="BP118" s="1712"/>
    </row>
    <row r="119" spans="1:68">
      <c r="Q119" s="1699"/>
      <c r="R119" s="1699"/>
      <c r="S119" s="1699"/>
      <c r="T119" s="1699"/>
      <c r="U119" s="1699"/>
      <c r="V119" s="1699"/>
      <c r="W119" s="1699"/>
      <c r="X119" s="1699"/>
      <c r="Y119" s="1699"/>
      <c r="Z119" s="1699"/>
      <c r="AA119" s="1699"/>
      <c r="BB119" s="1712"/>
      <c r="BC119" s="1712"/>
      <c r="BD119" s="1712"/>
      <c r="BE119" s="1712"/>
      <c r="BF119" s="1712"/>
      <c r="BG119" s="1712"/>
      <c r="BH119" s="1712"/>
      <c r="BI119" s="1712"/>
      <c r="BJ119" s="1712"/>
      <c r="BK119" s="1712"/>
      <c r="BL119" s="1712"/>
      <c r="BM119" s="1712"/>
      <c r="BN119" s="1712"/>
      <c r="BO119" s="1712"/>
      <c r="BP119" s="1712"/>
    </row>
    <row r="120" spans="1:68">
      <c r="Q120" s="1699"/>
      <c r="R120" s="1699"/>
      <c r="S120" s="1699"/>
      <c r="T120" s="1699"/>
      <c r="U120" s="1699"/>
      <c r="V120" s="1699"/>
      <c r="W120" s="1699"/>
      <c r="X120" s="1699"/>
      <c r="Y120" s="1699"/>
      <c r="Z120" s="1699"/>
      <c r="AA120" s="1699"/>
      <c r="BB120" s="1712"/>
      <c r="BC120" s="1712"/>
      <c r="BD120" s="1712"/>
      <c r="BE120" s="1712"/>
      <c r="BF120" s="1712"/>
      <c r="BG120" s="1712"/>
      <c r="BH120" s="1712"/>
      <c r="BI120" s="1712"/>
      <c r="BJ120" s="1712"/>
      <c r="BK120" s="1712"/>
      <c r="BL120" s="1712"/>
      <c r="BM120" s="1712"/>
      <c r="BN120" s="1712"/>
      <c r="BO120" s="1712"/>
      <c r="BP120" s="1712"/>
    </row>
    <row r="121" spans="1:68">
      <c r="Q121" s="1699"/>
      <c r="R121" s="1699"/>
      <c r="S121" s="1699"/>
      <c r="T121" s="1699"/>
      <c r="U121" s="1699"/>
      <c r="V121" s="1699"/>
      <c r="W121" s="1699"/>
      <c r="X121" s="1699"/>
      <c r="Y121" s="1699"/>
      <c r="Z121" s="1699"/>
      <c r="AA121" s="1699"/>
      <c r="BB121" s="1712"/>
      <c r="BC121" s="1712"/>
      <c r="BD121" s="1712"/>
      <c r="BE121" s="1712"/>
      <c r="BF121" s="1712"/>
      <c r="BG121" s="1712"/>
      <c r="BH121" s="1712"/>
      <c r="BI121" s="1712"/>
      <c r="BJ121" s="1712"/>
      <c r="BK121" s="1712"/>
      <c r="BL121" s="1712"/>
      <c r="BM121" s="1712"/>
      <c r="BN121" s="1712"/>
      <c r="BO121" s="1712"/>
      <c r="BP121" s="1712"/>
    </row>
    <row r="122" spans="1:68">
      <c r="Q122" s="1699"/>
      <c r="R122" s="1699"/>
      <c r="S122" s="1699"/>
      <c r="T122" s="1699"/>
      <c r="U122" s="1699"/>
      <c r="V122" s="1699"/>
      <c r="W122" s="1699"/>
      <c r="X122" s="1699"/>
      <c r="Y122" s="1699"/>
      <c r="Z122" s="1699"/>
      <c r="AA122" s="1699"/>
      <c r="BB122" s="1712"/>
      <c r="BC122" s="1712"/>
      <c r="BD122" s="1712"/>
      <c r="BE122" s="1712"/>
      <c r="BF122" s="1712"/>
      <c r="BG122" s="1712"/>
      <c r="BH122" s="1712"/>
      <c r="BI122" s="1712"/>
      <c r="BJ122" s="1712"/>
      <c r="BK122" s="1712"/>
      <c r="BL122" s="1712"/>
      <c r="BM122" s="1712"/>
      <c r="BN122" s="1712"/>
      <c r="BO122" s="1712"/>
      <c r="BP122" s="1712"/>
    </row>
    <row r="123" spans="1:68">
      <c r="Q123" s="1699"/>
      <c r="R123" s="1699"/>
      <c r="S123" s="1699"/>
      <c r="T123" s="1699"/>
      <c r="U123" s="1699"/>
      <c r="V123" s="1699"/>
      <c r="W123" s="1699"/>
      <c r="X123" s="1699"/>
      <c r="Y123" s="1699"/>
      <c r="Z123" s="1699"/>
      <c r="AA123" s="1699"/>
      <c r="BB123" s="1712"/>
      <c r="BC123" s="1712"/>
      <c r="BD123" s="1712"/>
      <c r="BE123" s="1712"/>
      <c r="BF123" s="1712"/>
      <c r="BG123" s="1712"/>
      <c r="BH123" s="1712"/>
      <c r="BI123" s="1712"/>
      <c r="BJ123" s="1712"/>
      <c r="BK123" s="1712"/>
      <c r="BL123" s="1712"/>
      <c r="BM123" s="1712"/>
      <c r="BN123" s="1712"/>
      <c r="BO123" s="1712"/>
      <c r="BP123" s="1712"/>
    </row>
    <row r="124" spans="1:68">
      <c r="Q124" s="1699"/>
      <c r="R124" s="1699"/>
      <c r="S124" s="1699"/>
      <c r="T124" s="1699"/>
      <c r="U124" s="1699"/>
      <c r="V124" s="1699"/>
      <c r="W124" s="1699"/>
      <c r="X124" s="1699"/>
      <c r="Y124" s="1699"/>
      <c r="Z124" s="1699"/>
      <c r="AA124" s="1699"/>
      <c r="BB124" s="1712"/>
      <c r="BC124" s="1712"/>
      <c r="BD124" s="1712"/>
      <c r="BE124" s="1712"/>
      <c r="BF124" s="1712"/>
      <c r="BG124" s="1712"/>
      <c r="BH124" s="1712"/>
      <c r="BI124" s="1712"/>
      <c r="BJ124" s="1712"/>
      <c r="BK124" s="1712"/>
      <c r="BL124" s="1712"/>
      <c r="BM124" s="1712"/>
      <c r="BN124" s="1712"/>
      <c r="BO124" s="1712"/>
      <c r="BP124" s="1712"/>
    </row>
    <row r="125" spans="1:68">
      <c r="Q125" s="1699"/>
      <c r="R125" s="1699"/>
      <c r="S125" s="1699"/>
      <c r="T125" s="1699"/>
      <c r="U125" s="1699"/>
      <c r="V125" s="1699"/>
      <c r="W125" s="1699"/>
      <c r="X125" s="1699"/>
      <c r="Y125" s="1699"/>
      <c r="Z125" s="1699"/>
      <c r="AA125" s="1699"/>
      <c r="BB125" s="1712"/>
      <c r="BC125" s="1712"/>
      <c r="BD125" s="1712"/>
      <c r="BE125" s="1712"/>
      <c r="BF125" s="1712"/>
      <c r="BG125" s="1712"/>
      <c r="BH125" s="1712"/>
      <c r="BI125" s="1712"/>
      <c r="BJ125" s="1712"/>
      <c r="BK125" s="1712"/>
      <c r="BL125" s="1712"/>
      <c r="BM125" s="1712"/>
      <c r="BN125" s="1712"/>
      <c r="BO125" s="1712"/>
      <c r="BP125" s="1712"/>
    </row>
    <row r="126" spans="1:68">
      <c r="Q126" s="1699"/>
      <c r="R126" s="1699"/>
      <c r="S126" s="1699"/>
      <c r="T126" s="1699"/>
      <c r="U126" s="1699"/>
      <c r="V126" s="1699"/>
      <c r="W126" s="1699"/>
      <c r="X126" s="1699"/>
      <c r="Y126" s="1699"/>
      <c r="Z126" s="1699"/>
      <c r="AA126" s="1699"/>
      <c r="BB126" s="1712"/>
      <c r="BC126" s="1712"/>
      <c r="BD126" s="1712"/>
      <c r="BE126" s="1712"/>
      <c r="BF126" s="1712"/>
      <c r="BG126" s="1712"/>
      <c r="BH126" s="1712"/>
      <c r="BI126" s="1712"/>
      <c r="BJ126" s="1712"/>
      <c r="BK126" s="1712"/>
      <c r="BL126" s="1712"/>
      <c r="BM126" s="1712"/>
      <c r="BN126" s="1712"/>
      <c r="BO126" s="1712"/>
      <c r="BP126" s="1712"/>
    </row>
    <row r="127" spans="1:68">
      <c r="Q127" s="1699"/>
      <c r="R127" s="1699"/>
      <c r="S127" s="1699"/>
      <c r="T127" s="1699"/>
      <c r="U127" s="1699"/>
      <c r="V127" s="1699"/>
      <c r="W127" s="1699"/>
      <c r="X127" s="1699"/>
      <c r="Y127" s="1699"/>
      <c r="Z127" s="1699"/>
      <c r="AA127" s="1699"/>
      <c r="BB127" s="1712"/>
      <c r="BC127" s="1712"/>
      <c r="BD127" s="1712"/>
      <c r="BE127" s="1712"/>
      <c r="BF127" s="1712"/>
      <c r="BG127" s="1712"/>
      <c r="BH127" s="1712"/>
      <c r="BI127" s="1712"/>
      <c r="BJ127" s="1712"/>
      <c r="BK127" s="1712"/>
      <c r="BL127" s="1712"/>
      <c r="BM127" s="1712"/>
      <c r="BN127" s="1712"/>
      <c r="BO127" s="1712"/>
      <c r="BP127" s="1712"/>
    </row>
    <row r="128" spans="1:68">
      <c r="Q128" s="1699"/>
      <c r="R128" s="1699"/>
      <c r="S128" s="1699"/>
      <c r="T128" s="1699"/>
      <c r="U128" s="1699"/>
      <c r="V128" s="1699"/>
      <c r="W128" s="1699"/>
      <c r="X128" s="1699"/>
      <c r="Y128" s="1699"/>
      <c r="Z128" s="1699"/>
      <c r="AA128" s="1699"/>
      <c r="BB128" s="1712"/>
      <c r="BC128" s="1712"/>
      <c r="BD128" s="1712"/>
      <c r="BE128" s="1712"/>
      <c r="BF128" s="1712"/>
      <c r="BG128" s="1712"/>
      <c r="BH128" s="1712"/>
      <c r="BI128" s="1712"/>
      <c r="BJ128" s="1712"/>
      <c r="BK128" s="1712"/>
      <c r="BL128" s="1712"/>
      <c r="BM128" s="1712"/>
      <c r="BN128" s="1712"/>
      <c r="BO128" s="1712"/>
      <c r="BP128" s="1712"/>
    </row>
    <row r="129" spans="17:68">
      <c r="Q129" s="1699"/>
      <c r="R129" s="1699"/>
      <c r="S129" s="1699"/>
      <c r="T129" s="1699"/>
      <c r="U129" s="1699"/>
      <c r="V129" s="1699"/>
      <c r="W129" s="1699"/>
      <c r="X129" s="1699"/>
      <c r="Y129" s="1699"/>
      <c r="Z129" s="1699"/>
      <c r="AA129" s="1699"/>
      <c r="BB129" s="1712"/>
      <c r="BC129" s="1712"/>
      <c r="BD129" s="1712"/>
      <c r="BE129" s="1712"/>
      <c r="BF129" s="1712"/>
      <c r="BG129" s="1712"/>
      <c r="BH129" s="1712"/>
      <c r="BI129" s="1712"/>
      <c r="BJ129" s="1712"/>
      <c r="BK129" s="1712"/>
      <c r="BL129" s="1712"/>
      <c r="BM129" s="1712"/>
      <c r="BN129" s="1712"/>
      <c r="BO129" s="1712"/>
      <c r="BP129" s="1712"/>
    </row>
    <row r="130" spans="17:68">
      <c r="Q130" s="1699"/>
      <c r="R130" s="1699"/>
      <c r="S130" s="1699"/>
      <c r="T130" s="1699"/>
      <c r="U130" s="1699"/>
      <c r="V130" s="1699"/>
      <c r="W130" s="1699"/>
      <c r="X130" s="1699"/>
      <c r="Y130" s="1699"/>
      <c r="Z130" s="1699"/>
      <c r="AA130" s="1699"/>
      <c r="BB130" s="1712"/>
      <c r="BC130" s="1712"/>
      <c r="BD130" s="1712"/>
      <c r="BE130" s="1712"/>
      <c r="BF130" s="1712"/>
      <c r="BG130" s="1712"/>
      <c r="BH130" s="1712"/>
      <c r="BI130" s="1712"/>
      <c r="BJ130" s="1712"/>
      <c r="BK130" s="1712"/>
      <c r="BL130" s="1712"/>
      <c r="BM130" s="1712"/>
      <c r="BN130" s="1712"/>
      <c r="BO130" s="1712"/>
      <c r="BP130" s="1712"/>
    </row>
    <row r="131" spans="17:68">
      <c r="Q131" s="1699"/>
      <c r="R131" s="1699"/>
      <c r="S131" s="1699"/>
      <c r="T131" s="1699"/>
      <c r="U131" s="1699"/>
      <c r="V131" s="1699"/>
      <c r="W131" s="1699"/>
      <c r="X131" s="1699"/>
      <c r="Y131" s="1699"/>
      <c r="Z131" s="1699"/>
      <c r="AA131" s="1699"/>
      <c r="BB131" s="1712"/>
      <c r="BC131" s="1712"/>
      <c r="BD131" s="1712"/>
      <c r="BE131" s="1712"/>
      <c r="BF131" s="1712"/>
      <c r="BG131" s="1712"/>
      <c r="BH131" s="1712"/>
      <c r="BI131" s="1712"/>
      <c r="BJ131" s="1712"/>
      <c r="BK131" s="1712"/>
      <c r="BL131" s="1712"/>
      <c r="BM131" s="1712"/>
      <c r="BN131" s="1712"/>
      <c r="BO131" s="1712"/>
      <c r="BP131" s="1712"/>
    </row>
    <row r="132" spans="17:68">
      <c r="Q132" s="1699"/>
      <c r="R132" s="1699"/>
      <c r="S132" s="1699"/>
      <c r="T132" s="1699"/>
      <c r="U132" s="1699"/>
      <c r="V132" s="1699"/>
      <c r="W132" s="1699"/>
      <c r="X132" s="1699"/>
      <c r="Y132" s="1699"/>
      <c r="Z132" s="1699"/>
      <c r="AA132" s="1699"/>
      <c r="BB132" s="1712"/>
      <c r="BC132" s="1712"/>
      <c r="BD132" s="1712"/>
      <c r="BE132" s="1712"/>
      <c r="BF132" s="1712"/>
      <c r="BG132" s="1712"/>
      <c r="BH132" s="1712"/>
      <c r="BI132" s="1712"/>
      <c r="BJ132" s="1712"/>
      <c r="BK132" s="1712"/>
      <c r="BL132" s="1712"/>
      <c r="BM132" s="1712"/>
      <c r="BN132" s="1712"/>
      <c r="BO132" s="1712"/>
      <c r="BP132" s="1712"/>
    </row>
    <row r="133" spans="17:68">
      <c r="Q133" s="1699"/>
      <c r="R133" s="1699"/>
      <c r="S133" s="1699"/>
      <c r="T133" s="1699"/>
      <c r="U133" s="1699"/>
      <c r="V133" s="1699"/>
      <c r="W133" s="1699"/>
      <c r="X133" s="1699"/>
      <c r="Y133" s="1699"/>
      <c r="Z133" s="1699"/>
      <c r="AA133" s="1699"/>
      <c r="BB133" s="1712"/>
      <c r="BC133" s="1712"/>
      <c r="BD133" s="1712"/>
      <c r="BE133" s="1712"/>
      <c r="BF133" s="1712"/>
      <c r="BG133" s="1712"/>
      <c r="BH133" s="1712"/>
      <c r="BI133" s="1712"/>
      <c r="BJ133" s="1712"/>
      <c r="BK133" s="1712"/>
      <c r="BL133" s="1712"/>
      <c r="BM133" s="1712"/>
      <c r="BN133" s="1712"/>
      <c r="BO133" s="1712"/>
      <c r="BP133" s="1712"/>
    </row>
    <row r="134" spans="17:68">
      <c r="Q134" s="1699"/>
      <c r="R134" s="1699"/>
      <c r="S134" s="1699"/>
      <c r="T134" s="1699"/>
      <c r="U134" s="1699"/>
      <c r="V134" s="1699"/>
      <c r="W134" s="1699"/>
      <c r="X134" s="1699"/>
      <c r="Y134" s="1699"/>
      <c r="Z134" s="1699"/>
      <c r="AA134" s="1699"/>
      <c r="BB134" s="1712"/>
      <c r="BC134" s="1712"/>
      <c r="BD134" s="1712"/>
      <c r="BE134" s="1712"/>
      <c r="BF134" s="1712"/>
      <c r="BG134" s="1712"/>
      <c r="BH134" s="1712"/>
      <c r="BI134" s="1712"/>
      <c r="BJ134" s="1712"/>
      <c r="BK134" s="1712"/>
      <c r="BL134" s="1712"/>
      <c r="BM134" s="1712"/>
      <c r="BN134" s="1712"/>
      <c r="BO134" s="1712"/>
      <c r="BP134" s="1712"/>
    </row>
    <row r="135" spans="17:68">
      <c r="Q135" s="1699"/>
      <c r="R135" s="1699"/>
      <c r="S135" s="1699"/>
      <c r="T135" s="1699"/>
      <c r="U135" s="1699"/>
      <c r="V135" s="1699"/>
      <c r="W135" s="1699"/>
      <c r="X135" s="1699"/>
      <c r="Y135" s="1699"/>
      <c r="Z135" s="1699"/>
      <c r="AA135" s="1699"/>
      <c r="BB135" s="1712"/>
      <c r="BC135" s="1712"/>
      <c r="BD135" s="1712"/>
      <c r="BE135" s="1712"/>
      <c r="BF135" s="1712"/>
      <c r="BG135" s="1712"/>
      <c r="BH135" s="1712"/>
      <c r="BI135" s="1712"/>
      <c r="BJ135" s="1712"/>
      <c r="BK135" s="1712"/>
      <c r="BL135" s="1712"/>
      <c r="BM135" s="1712"/>
      <c r="BN135" s="1712"/>
      <c r="BO135" s="1712"/>
      <c r="BP135" s="1712"/>
    </row>
    <row r="136" spans="17:68">
      <c r="Q136" s="1699"/>
      <c r="R136" s="1699"/>
      <c r="S136" s="1699"/>
      <c r="T136" s="1699"/>
      <c r="U136" s="1699"/>
      <c r="V136" s="1699"/>
      <c r="W136" s="1699"/>
      <c r="X136" s="1699"/>
      <c r="Y136" s="1699"/>
      <c r="Z136" s="1699"/>
      <c r="AA136" s="1699"/>
      <c r="BB136" s="1712"/>
      <c r="BC136" s="1712"/>
      <c r="BD136" s="1712"/>
      <c r="BE136" s="1712"/>
      <c r="BF136" s="1712"/>
      <c r="BG136" s="1712"/>
      <c r="BH136" s="1712"/>
      <c r="BI136" s="1712"/>
      <c r="BJ136" s="1712"/>
      <c r="BK136" s="1712"/>
      <c r="BL136" s="1712"/>
      <c r="BM136" s="1712"/>
      <c r="BN136" s="1712"/>
      <c r="BO136" s="1712"/>
      <c r="BP136" s="1712"/>
    </row>
    <row r="137" spans="17:68">
      <c r="Q137" s="1699"/>
      <c r="R137" s="1699"/>
      <c r="S137" s="1699"/>
      <c r="T137" s="1699"/>
      <c r="U137" s="1699"/>
      <c r="V137" s="1699"/>
      <c r="W137" s="1699"/>
      <c r="X137" s="1699"/>
      <c r="Y137" s="1699"/>
      <c r="Z137" s="1699"/>
      <c r="AA137" s="1699"/>
      <c r="BB137" s="1712"/>
      <c r="BC137" s="1712"/>
      <c r="BD137" s="1712"/>
      <c r="BE137" s="1712"/>
      <c r="BF137" s="1712"/>
      <c r="BG137" s="1712"/>
      <c r="BH137" s="1712"/>
      <c r="BI137" s="1712"/>
      <c r="BJ137" s="1712"/>
      <c r="BK137" s="1712"/>
      <c r="BL137" s="1712"/>
      <c r="BM137" s="1712"/>
      <c r="BN137" s="1712"/>
      <c r="BO137" s="1712"/>
      <c r="BP137" s="1712"/>
    </row>
    <row r="138" spans="17:68">
      <c r="AB138" s="1712"/>
      <c r="AC138" s="1712"/>
      <c r="AD138" s="1712"/>
      <c r="AE138" s="1712"/>
    </row>
    <row r="139" spans="17:68">
      <c r="AB139" s="1712"/>
      <c r="AC139" s="1712"/>
      <c r="AD139" s="1712"/>
      <c r="AE139" s="1712"/>
    </row>
    <row r="140" spans="17:68">
      <c r="AB140" s="1712"/>
      <c r="AC140" s="1712"/>
      <c r="AD140" s="1712"/>
      <c r="AE140" s="1712"/>
    </row>
    <row r="141" spans="17:68">
      <c r="AB141" s="1712"/>
      <c r="AC141" s="1712"/>
      <c r="AD141" s="1712"/>
      <c r="AE141" s="1712"/>
    </row>
    <row r="142" spans="17:68">
      <c r="AB142" s="1712"/>
      <c r="AC142" s="1712"/>
      <c r="AD142" s="1712"/>
      <c r="AE142" s="1712"/>
    </row>
    <row r="143" spans="17:68">
      <c r="AB143" s="1712"/>
      <c r="AC143" s="1712"/>
      <c r="AD143" s="1712"/>
      <c r="AE143" s="1712"/>
    </row>
    <row r="144" spans="17:68">
      <c r="AB144" s="1712"/>
      <c r="AC144" s="1712"/>
      <c r="AD144" s="1712"/>
      <c r="AE144" s="1712"/>
    </row>
    <row r="145" spans="28:31">
      <c r="AB145" s="1712"/>
      <c r="AC145" s="1712"/>
      <c r="AD145" s="1712"/>
      <c r="AE145" s="1712"/>
    </row>
    <row r="146" spans="28:31">
      <c r="AB146" s="1712"/>
      <c r="AC146" s="1712"/>
      <c r="AD146" s="1712"/>
      <c r="AE146" s="1712"/>
    </row>
  </sheetData>
  <mergeCells count="1">
    <mergeCell ref="A62:C62"/>
  </mergeCells>
  <phoneticPr fontId="2"/>
  <pageMargins left="0.70866141732283472" right="0.70866141732283472" top="0.74803149606299213" bottom="0.74803149606299213" header="0.31496062992125984" footer="0.31496062992125984"/>
  <pageSetup paperSize="8" scale="60" fitToWidth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9" tint="0.39997558519241921"/>
  </sheetPr>
  <dimension ref="A1:U84"/>
  <sheetViews>
    <sheetView topLeftCell="A31" workbookViewId="0">
      <selection activeCell="J56" sqref="J56"/>
    </sheetView>
  </sheetViews>
  <sheetFormatPr defaultRowHeight="13.5"/>
  <cols>
    <col min="1" max="1" width="10.75" style="772" customWidth="1"/>
    <col min="2" max="7" width="9.375" style="772" customWidth="1"/>
    <col min="8" max="8" width="9" style="772"/>
    <col min="9" max="9" width="9.25" style="772" bestFit="1" customWidth="1"/>
    <col min="10" max="18" width="9" style="772"/>
    <col min="19" max="19" width="4.25" style="772" customWidth="1"/>
    <col min="20" max="16384" width="9" style="772"/>
  </cols>
  <sheetData>
    <row r="1" spans="1:21">
      <c r="A1" s="991" t="s">
        <v>807</v>
      </c>
      <c r="B1" s="776"/>
      <c r="C1" s="776"/>
      <c r="D1"/>
      <c r="E1" s="1173" t="s">
        <v>806</v>
      </c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</row>
    <row r="2" spans="1:21">
      <c r="A2" s="1170" t="s">
        <v>997</v>
      </c>
      <c r="B2" s="3874" t="s">
        <v>483</v>
      </c>
      <c r="C2" s="3875"/>
      <c r="D2" s="3874" t="s">
        <v>805</v>
      </c>
      <c r="E2" s="3875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</row>
    <row r="3" spans="1:21">
      <c r="A3" s="1167"/>
      <c r="B3" s="1170" t="s">
        <v>599</v>
      </c>
      <c r="C3" s="3028" t="s">
        <v>600</v>
      </c>
      <c r="D3" s="3027" t="s">
        <v>599</v>
      </c>
      <c r="E3" s="1170" t="s">
        <v>600</v>
      </c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</row>
    <row r="4" spans="1:21">
      <c r="A4" s="592" t="s">
        <v>157</v>
      </c>
      <c r="B4" s="3067">
        <f>'1GDP長期時系列'!E30/1000000</f>
        <v>19.804763000000001</v>
      </c>
      <c r="C4" s="3068">
        <f>'1GDP長期時系列'!AI30/1000</f>
        <v>507.2552</v>
      </c>
      <c r="D4" s="3069">
        <f>'1GDP長期時系列'!L30/1000000</f>
        <v>19.860610000000001</v>
      </c>
      <c r="E4" s="3067">
        <f>'1GDP長期時系列'!AN30/1000</f>
        <v>512.53470000000004</v>
      </c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</row>
    <row r="5" spans="1:21">
      <c r="A5" s="558" t="s">
        <v>406</v>
      </c>
      <c r="B5" s="3049">
        <f>'1GDP長期時系列'!E31/1000000</f>
        <v>20.303989999999999</v>
      </c>
      <c r="C5" s="3070">
        <f>'1GDP長期時系列'!AI31/1000</f>
        <v>518.23519999999996</v>
      </c>
      <c r="D5" s="3071">
        <f>'1GDP長期時系列'!L31/1000000</f>
        <v>19.953213999999999</v>
      </c>
      <c r="E5" s="3049">
        <f>'1GDP長期時系列'!AN31/1000</f>
        <v>510.70400000000001</v>
      </c>
      <c r="F5" s="776"/>
      <c r="G5" s="776" t="s">
        <v>2321</v>
      </c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</row>
    <row r="6" spans="1:21">
      <c r="A6" s="558" t="s">
        <v>504</v>
      </c>
      <c r="B6" s="3049">
        <f>'1GDP長期時系列'!E32/1000000</f>
        <v>20.829387000000001</v>
      </c>
      <c r="C6" s="3070">
        <f>'1GDP長期時系列'!AI32/1000</f>
        <v>532.78599999999994</v>
      </c>
      <c r="D6" s="3071">
        <f>'1GDP長期時系列'!L32/1000000</f>
        <v>20.173712999999999</v>
      </c>
      <c r="E6" s="3049">
        <f>'1GDP長期時系列'!AN32/1000</f>
        <v>517.22329999999999</v>
      </c>
      <c r="F6" s="776"/>
      <c r="G6" s="776" t="s">
        <v>2317</v>
      </c>
      <c r="H6" s="776"/>
      <c r="I6" s="776"/>
      <c r="J6" s="776"/>
      <c r="K6" s="776"/>
      <c r="L6" s="776"/>
      <c r="M6" s="776"/>
      <c r="N6" s="776"/>
      <c r="O6" s="776"/>
      <c r="P6" s="776"/>
      <c r="Q6" s="776"/>
      <c r="R6" s="776"/>
      <c r="S6" s="776"/>
      <c r="T6" s="776"/>
      <c r="U6" s="776"/>
    </row>
    <row r="7" spans="1:21">
      <c r="A7" s="558" t="s">
        <v>619</v>
      </c>
      <c r="B7" s="3049">
        <f>'1GDP長期時系列'!E33/1000000</f>
        <v>20.93778</v>
      </c>
      <c r="C7" s="3070">
        <f>'1GDP長期時系列'!AI33/1000</f>
        <v>536.85080000000005</v>
      </c>
      <c r="D7" s="3071">
        <f>'1GDP長期時系列'!L33/1000000</f>
        <v>20.300042999999999</v>
      </c>
      <c r="E7" s="3049">
        <f>'1GDP長期時系列'!AN33/1000</f>
        <v>521.96289999999999</v>
      </c>
      <c r="F7" s="776"/>
      <c r="G7" s="776" t="s">
        <v>2318</v>
      </c>
      <c r="H7" s="776"/>
      <c r="I7" s="776"/>
      <c r="J7" s="776"/>
      <c r="K7" s="776"/>
      <c r="L7" s="776"/>
      <c r="M7" s="776"/>
      <c r="N7" s="776"/>
      <c r="O7" s="776"/>
      <c r="P7" s="776"/>
      <c r="Q7" s="776"/>
      <c r="R7" s="776"/>
      <c r="S7" s="776"/>
      <c r="T7" s="776"/>
      <c r="U7" s="776"/>
    </row>
    <row r="8" spans="1:21">
      <c r="A8" s="558" t="s">
        <v>904</v>
      </c>
      <c r="B8" s="3049">
        <f>'1GDP長期時系列'!E34/1000000</f>
        <v>21.328823</v>
      </c>
      <c r="C8" s="3070">
        <f>'1GDP長期時系列'!AI34/1000</f>
        <v>547.548</v>
      </c>
      <c r="D8" s="3071">
        <f>'1GDP長期時系列'!L34/1000000</f>
        <v>20.739564999999999</v>
      </c>
      <c r="E8" s="3049">
        <f>'1GDP長期時系列'!AN34/1000</f>
        <v>532.03369999999995</v>
      </c>
      <c r="F8" s="776"/>
      <c r="G8" s="776"/>
      <c r="H8" s="776"/>
      <c r="I8" s="776"/>
      <c r="J8" s="776"/>
      <c r="K8" s="776"/>
      <c r="L8" s="776"/>
      <c r="M8" s="776"/>
      <c r="N8" s="776"/>
      <c r="O8" s="776"/>
      <c r="P8" s="776"/>
      <c r="Q8" s="776"/>
      <c r="R8" s="776"/>
      <c r="S8" s="776"/>
      <c r="T8" s="776"/>
      <c r="U8" s="776"/>
    </row>
    <row r="9" spans="1:21">
      <c r="A9" s="558" t="s">
        <v>1531</v>
      </c>
      <c r="B9" s="3049">
        <f>'1GDP長期時系列'!E35/1000000</f>
        <v>21.299403000000002</v>
      </c>
      <c r="C9" s="3070">
        <f>'1GDP長期時系列'!AI35/1000</f>
        <v>548.12300000000005</v>
      </c>
      <c r="D9" s="3071">
        <f>'1GDP長期時系列'!L35/1000000</f>
        <v>20.761879</v>
      </c>
      <c r="E9" s="3049">
        <f>'1GDP長期時系列'!AN35/1000</f>
        <v>533.40840000000003</v>
      </c>
      <c r="F9" s="776"/>
      <c r="G9" s="776" t="s">
        <v>2319</v>
      </c>
      <c r="H9" s="776"/>
      <c r="I9" s="776"/>
      <c r="J9" s="776"/>
      <c r="K9" s="776"/>
      <c r="L9" s="776"/>
      <c r="M9" s="776"/>
      <c r="N9" s="776"/>
      <c r="O9" s="776"/>
      <c r="P9" s="776"/>
      <c r="Q9" s="776"/>
      <c r="R9" s="776"/>
      <c r="S9" s="776"/>
      <c r="T9" s="776"/>
      <c r="U9" s="776"/>
    </row>
    <row r="10" spans="1:21">
      <c r="A10" s="558" t="s">
        <v>2229</v>
      </c>
      <c r="B10" s="3049">
        <f>'1GDP長期時系列'!E36/1000000</f>
        <v>21.344505999999999</v>
      </c>
      <c r="C10" s="3070">
        <f>'1GDP長期時系列'!AI36/1000</f>
        <v>552.55880000000002</v>
      </c>
      <c r="D10" s="3071">
        <f>'1GDP長期時系列'!L36/1000000</f>
        <v>20.756242</v>
      </c>
      <c r="E10" s="3049">
        <f>'1GDP長期時系列'!AN36/1000</f>
        <v>533.58730000000003</v>
      </c>
      <c r="F10" s="776"/>
      <c r="G10" s="776" t="s">
        <v>2320</v>
      </c>
      <c r="H10" s="776"/>
      <c r="I10" s="776"/>
      <c r="J10" s="776"/>
      <c r="K10" s="776"/>
      <c r="L10" s="776"/>
      <c r="M10" s="776"/>
      <c r="N10" s="776"/>
      <c r="O10" s="776"/>
      <c r="P10" s="776"/>
      <c r="Q10" s="776"/>
      <c r="R10" s="776"/>
      <c r="S10" s="776"/>
      <c r="T10" s="776"/>
      <c r="U10" s="776"/>
    </row>
    <row r="11" spans="1:21">
      <c r="A11" s="763" t="s">
        <v>2234</v>
      </c>
      <c r="B11" s="3050"/>
      <c r="C11" s="3073"/>
      <c r="D11" s="3050"/>
      <c r="E11" s="3073"/>
      <c r="F11" s="776"/>
      <c r="G11" s="776"/>
      <c r="H11" s="776"/>
      <c r="I11" s="776"/>
      <c r="J11" s="776"/>
      <c r="K11" s="776"/>
      <c r="L11" s="776"/>
      <c r="M11" s="776"/>
      <c r="N11" s="776"/>
      <c r="O11" s="776"/>
      <c r="P11" s="776"/>
      <c r="Q11" s="776"/>
      <c r="R11" s="776"/>
      <c r="S11" s="776"/>
      <c r="T11" s="776"/>
      <c r="U11" s="776"/>
    </row>
    <row r="12" spans="1:21">
      <c r="A12" s="554"/>
      <c r="B12" s="565"/>
      <c r="C12" s="431"/>
      <c r="D12" s="565"/>
      <c r="E12" s="431"/>
      <c r="F12" s="776"/>
      <c r="G12" s="776"/>
      <c r="H12" s="776"/>
      <c r="I12" s="776"/>
      <c r="J12" s="776"/>
      <c r="K12" s="776"/>
      <c r="L12" s="776"/>
      <c r="M12" s="776"/>
      <c r="N12" s="776"/>
      <c r="O12" s="776"/>
      <c r="P12" s="776"/>
      <c r="Q12" s="776"/>
      <c r="R12" s="776"/>
      <c r="S12" s="776"/>
      <c r="T12" s="776"/>
      <c r="U12" s="776"/>
    </row>
    <row r="13" spans="1:21">
      <c r="A13" s="991" t="s">
        <v>809</v>
      </c>
      <c r="B13" s="776"/>
      <c r="C13" s="776"/>
      <c r="D13"/>
      <c r="F13" s="776"/>
      <c r="G13" s="776"/>
      <c r="H13" s="776"/>
      <c r="I13" s="776"/>
      <c r="J13" s="776"/>
      <c r="K13" s="776"/>
      <c r="L13" s="776"/>
      <c r="M13" s="776"/>
      <c r="N13" s="776"/>
      <c r="O13" s="776"/>
      <c r="P13" s="776"/>
      <c r="Q13" s="776"/>
      <c r="R13" s="776"/>
      <c r="S13" s="776"/>
      <c r="T13" s="776"/>
      <c r="U13" s="776"/>
    </row>
    <row r="14" spans="1:21">
      <c r="A14" s="3074" t="s">
        <v>997</v>
      </c>
      <c r="B14" s="3074" t="s">
        <v>599</v>
      </c>
      <c r="C14" s="3079" t="s">
        <v>600</v>
      </c>
      <c r="D14" s="3074" t="s">
        <v>995</v>
      </c>
      <c r="E14" s="776"/>
      <c r="F14" s="776"/>
      <c r="G14" s="776"/>
      <c r="H14" s="776"/>
      <c r="I14" s="776"/>
      <c r="J14" s="776"/>
      <c r="K14" s="776"/>
      <c r="L14" s="776"/>
      <c r="M14" s="776"/>
      <c r="N14" s="776"/>
      <c r="O14" s="776"/>
      <c r="P14" s="776"/>
      <c r="Q14" s="776"/>
      <c r="R14" s="776"/>
      <c r="S14" s="776"/>
      <c r="T14" s="776"/>
      <c r="U14" s="776"/>
    </row>
    <row r="15" spans="1:21">
      <c r="A15" s="3080" t="s">
        <v>614</v>
      </c>
      <c r="B15" s="3067">
        <f t="shared" ref="B15:C15" si="0">ROUND(B4/B$4*100,1)</f>
        <v>100</v>
      </c>
      <c r="C15" s="3081">
        <f t="shared" si="0"/>
        <v>100</v>
      </c>
      <c r="D15" s="3075" t="s">
        <v>996</v>
      </c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6"/>
      <c r="P15" s="776"/>
      <c r="Q15" s="776"/>
      <c r="R15" s="776"/>
      <c r="S15" s="776"/>
      <c r="T15" s="776"/>
      <c r="U15" s="776"/>
    </row>
    <row r="16" spans="1:21">
      <c r="A16" s="3082" t="s">
        <v>615</v>
      </c>
      <c r="B16" s="3049">
        <f>ROUND(B5/B$4*100,1)</f>
        <v>102.5</v>
      </c>
      <c r="C16" s="3083">
        <f>ROUND(C5/C$4*100,1)</f>
        <v>102.2</v>
      </c>
      <c r="D16" s="3076">
        <f t="shared" ref="D16" si="1">B16-C16</f>
        <v>0.29999999999999716</v>
      </c>
      <c r="E16" s="776"/>
      <c r="F16" s="776"/>
      <c r="G16" s="776"/>
      <c r="H16" s="776"/>
      <c r="I16" s="776"/>
      <c r="J16" s="776"/>
      <c r="K16" s="776"/>
      <c r="L16" s="776"/>
      <c r="M16" s="776"/>
      <c r="N16" s="776"/>
      <c r="O16" s="776"/>
      <c r="P16" s="776"/>
      <c r="Q16" s="776"/>
      <c r="R16" s="776"/>
      <c r="S16" s="776"/>
      <c r="T16" s="776"/>
      <c r="U16" s="776"/>
    </row>
    <row r="17" spans="1:21">
      <c r="A17" s="3082" t="s">
        <v>616</v>
      </c>
      <c r="B17" s="3049">
        <f>ROUND(B6/B$4*100,1)</f>
        <v>105.2</v>
      </c>
      <c r="C17" s="3083">
        <f>ROUND(C6/C$4*100,1)</f>
        <v>105</v>
      </c>
      <c r="D17" s="3076">
        <f t="shared" ref="D17:D21" si="2">B17-C17</f>
        <v>0.20000000000000284</v>
      </c>
      <c r="E17" s="776" t="s">
        <v>33</v>
      </c>
      <c r="F17" s="776"/>
      <c r="G17" s="776"/>
      <c r="H17" s="776"/>
      <c r="I17" s="776"/>
      <c r="J17" s="776"/>
      <c r="K17" s="776"/>
      <c r="L17" s="776"/>
      <c r="M17" s="776"/>
      <c r="N17" s="776"/>
      <c r="O17" s="776"/>
      <c r="P17" s="776"/>
      <c r="Q17" s="776"/>
      <c r="R17" s="776"/>
      <c r="S17" s="776"/>
      <c r="T17" s="776"/>
      <c r="U17" s="776"/>
    </row>
    <row r="18" spans="1:21">
      <c r="A18" s="3082" t="s">
        <v>620</v>
      </c>
      <c r="B18" s="3049">
        <f t="shared" ref="B18:C18" si="3">ROUND(B7/B$4*100,1)</f>
        <v>105.7</v>
      </c>
      <c r="C18" s="3083">
        <f t="shared" si="3"/>
        <v>105.8</v>
      </c>
      <c r="D18" s="3076">
        <f t="shared" si="2"/>
        <v>-9.9999999999994316E-2</v>
      </c>
      <c r="E18" s="776"/>
      <c r="F18" s="776"/>
      <c r="G18" s="776"/>
      <c r="H18" s="776"/>
      <c r="I18" s="776"/>
      <c r="J18" s="776"/>
      <c r="K18" s="776"/>
      <c r="L18" s="776"/>
      <c r="M18" s="776"/>
      <c r="N18" s="776"/>
      <c r="O18" s="776"/>
      <c r="P18" s="776"/>
      <c r="Q18" s="776"/>
      <c r="R18" s="776"/>
      <c r="S18" s="776"/>
      <c r="T18" s="776"/>
      <c r="U18" s="776"/>
    </row>
    <row r="19" spans="1:21">
      <c r="A19" s="3082" t="s">
        <v>810</v>
      </c>
      <c r="B19" s="3049">
        <f t="shared" ref="B19:C19" si="4">ROUND(B8/B$4*100,1)</f>
        <v>107.7</v>
      </c>
      <c r="C19" s="3083">
        <f t="shared" si="4"/>
        <v>107.9</v>
      </c>
      <c r="D19" s="3076">
        <f t="shared" si="2"/>
        <v>-0.20000000000000284</v>
      </c>
      <c r="E19" s="776"/>
      <c r="F19" s="776"/>
      <c r="G19" s="776"/>
      <c r="H19" s="776"/>
      <c r="I19" s="776"/>
      <c r="J19" s="776"/>
      <c r="K19" s="776"/>
      <c r="L19" s="776"/>
      <c r="M19" s="776"/>
      <c r="N19" s="776"/>
      <c r="O19" s="776"/>
      <c r="P19" s="776"/>
      <c r="Q19" s="776"/>
      <c r="R19" s="776"/>
      <c r="S19" s="776"/>
      <c r="T19" s="776"/>
      <c r="U19" s="776"/>
    </row>
    <row r="20" spans="1:21">
      <c r="A20" s="3082" t="s">
        <v>811</v>
      </c>
      <c r="B20" s="3049">
        <f t="shared" ref="B20:C20" si="5">ROUND(B9/B$4*100,1)</f>
        <v>107.5</v>
      </c>
      <c r="C20" s="3083">
        <f t="shared" si="5"/>
        <v>108.1</v>
      </c>
      <c r="D20" s="3076">
        <f t="shared" si="2"/>
        <v>-0.59999999999999432</v>
      </c>
      <c r="E20" s="776"/>
      <c r="F20" s="776"/>
      <c r="G20" s="776"/>
      <c r="H20" s="776"/>
      <c r="I20" s="776"/>
      <c r="J20" s="776"/>
      <c r="K20" s="776"/>
      <c r="L20" s="776"/>
      <c r="M20" s="776"/>
      <c r="N20" s="776"/>
      <c r="O20" s="776"/>
      <c r="P20" s="776"/>
      <c r="Q20" s="776"/>
      <c r="R20" s="776"/>
      <c r="S20" s="776"/>
      <c r="T20" s="776"/>
      <c r="U20" s="776"/>
    </row>
    <row r="21" spans="1:21">
      <c r="A21" s="3082" t="s">
        <v>2230</v>
      </c>
      <c r="B21" s="3049">
        <f t="shared" ref="B21:C21" si="6">ROUND(B10/B$4*100,1)</f>
        <v>107.8</v>
      </c>
      <c r="C21" s="3083">
        <f t="shared" si="6"/>
        <v>108.9</v>
      </c>
      <c r="D21" s="3076">
        <f t="shared" si="2"/>
        <v>-1.1000000000000085</v>
      </c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</row>
    <row r="22" spans="1:21">
      <c r="A22" s="3084" t="s">
        <v>2235</v>
      </c>
      <c r="B22" s="3050"/>
      <c r="C22" s="3050"/>
      <c r="D22" s="3077"/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</row>
    <row r="23" spans="1:21">
      <c r="A23" s="3085"/>
      <c r="B23" s="3083"/>
      <c r="C23" s="3083"/>
      <c r="D23" s="3078"/>
      <c r="E23" s="776"/>
      <c r="F23" s="776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</row>
    <row r="24" spans="1:21">
      <c r="A24" s="2180" t="s">
        <v>808</v>
      </c>
      <c r="B24" s="3086"/>
      <c r="C24" s="3086"/>
      <c r="D24" s="3019"/>
      <c r="E24" s="776"/>
      <c r="F24" s="776"/>
      <c r="G24" s="776"/>
      <c r="H24" s="776"/>
      <c r="I24" s="776"/>
      <c r="J24" s="776"/>
      <c r="K24" s="776"/>
      <c r="L24" s="776"/>
      <c r="M24" s="776"/>
      <c r="N24" s="776"/>
      <c r="O24" s="776"/>
      <c r="P24" s="776"/>
      <c r="Q24" s="776"/>
      <c r="R24" s="776"/>
      <c r="S24" s="776"/>
      <c r="T24" s="776"/>
      <c r="U24" s="776"/>
    </row>
    <row r="25" spans="1:21">
      <c r="A25" s="3074" t="s">
        <v>997</v>
      </c>
      <c r="B25" s="3079" t="s">
        <v>599</v>
      </c>
      <c r="C25" s="3074" t="s">
        <v>600</v>
      </c>
      <c r="D25" s="3041" t="s">
        <v>995</v>
      </c>
      <c r="E25" s="776"/>
      <c r="F25" s="776"/>
      <c r="G25" s="776"/>
      <c r="H25" s="776"/>
      <c r="I25" s="776"/>
      <c r="J25" s="776"/>
      <c r="K25" s="776"/>
      <c r="L25" s="776"/>
      <c r="M25" s="776"/>
      <c r="N25" s="776"/>
      <c r="O25" s="776"/>
      <c r="P25" s="776"/>
      <c r="Q25" s="776"/>
      <c r="R25" s="776"/>
      <c r="S25" s="776"/>
      <c r="T25" s="776"/>
      <c r="U25" s="776"/>
    </row>
    <row r="26" spans="1:21">
      <c r="A26" s="3080" t="s">
        <v>614</v>
      </c>
      <c r="B26" s="3081">
        <f>D4/D$4*100</f>
        <v>100</v>
      </c>
      <c r="C26" s="3067">
        <f>E4/E$4*100</f>
        <v>100</v>
      </c>
      <c r="D26" s="3075" t="s">
        <v>996</v>
      </c>
      <c r="E26" s="776"/>
      <c r="F26" s="776"/>
      <c r="G26" s="776"/>
      <c r="H26" s="776"/>
      <c r="I26" s="776"/>
      <c r="J26" s="776"/>
      <c r="K26" s="776"/>
      <c r="L26" s="776"/>
      <c r="M26" s="776"/>
      <c r="N26" s="776"/>
      <c r="O26" s="776"/>
      <c r="P26" s="776"/>
      <c r="Q26" s="776"/>
      <c r="R26" s="776"/>
      <c r="S26" s="776"/>
      <c r="T26" s="776"/>
      <c r="U26" s="776"/>
    </row>
    <row r="27" spans="1:21">
      <c r="A27" s="3082" t="s">
        <v>615</v>
      </c>
      <c r="B27" s="3083">
        <f>D5/D$4*100</f>
        <v>100.46626966644025</v>
      </c>
      <c r="C27" s="3049">
        <f>E5/E$4*100</f>
        <v>99.642814427979204</v>
      </c>
      <c r="D27" s="3076">
        <f t="shared" ref="D27" si="7">B27-C27</f>
        <v>0.82345523846105095</v>
      </c>
      <c r="E27" s="776"/>
      <c r="F27" s="776"/>
      <c r="G27" s="776"/>
      <c r="H27" s="776"/>
      <c r="I27" s="776"/>
      <c r="J27" s="776"/>
      <c r="K27" s="776"/>
      <c r="L27" s="776"/>
      <c r="M27" s="776"/>
      <c r="N27" s="776"/>
      <c r="O27" s="776"/>
      <c r="P27" s="776"/>
      <c r="Q27" s="776"/>
      <c r="R27" s="776"/>
      <c r="S27" s="776"/>
      <c r="T27" s="776" t="s">
        <v>1843</v>
      </c>
      <c r="U27" s="776"/>
    </row>
    <row r="28" spans="1:21">
      <c r="A28" s="3082" t="s">
        <v>616</v>
      </c>
      <c r="B28" s="3083">
        <f t="shared" ref="B28:C28" si="8">D6/D$4*100</f>
        <v>101.57650243371175</v>
      </c>
      <c r="C28" s="3049">
        <f t="shared" si="8"/>
        <v>100.91478684272499</v>
      </c>
      <c r="D28" s="3076">
        <f t="shared" ref="D28:D32" si="9">B28-C28</f>
        <v>0.66171559098675914</v>
      </c>
      <c r="E28" s="776"/>
      <c r="F28" s="776"/>
      <c r="G28" s="776"/>
      <c r="H28" s="776"/>
      <c r="I28" s="776"/>
      <c r="J28" s="776"/>
      <c r="K28" s="776"/>
      <c r="L28" s="776"/>
      <c r="M28" s="776"/>
      <c r="N28" s="776"/>
      <c r="O28" s="776"/>
      <c r="P28" s="776"/>
      <c r="Q28" s="776"/>
      <c r="R28" s="776"/>
      <c r="S28" s="776"/>
      <c r="T28" s="776"/>
      <c r="U28" s="776"/>
    </row>
    <row r="29" spans="1:21">
      <c r="A29" s="3082" t="s">
        <v>620</v>
      </c>
      <c r="B29" s="3083">
        <f t="shared" ref="B29:C29" si="10">D7/D$4*100</f>
        <v>102.21258561544684</v>
      </c>
      <c r="C29" s="3049">
        <f t="shared" si="10"/>
        <v>101.83952423123741</v>
      </c>
      <c r="D29" s="3076">
        <f t="shared" si="9"/>
        <v>0.37306138420943569</v>
      </c>
      <c r="E29" s="776"/>
      <c r="F29" s="776"/>
      <c r="G29" s="776"/>
      <c r="H29" s="776"/>
      <c r="I29" s="776"/>
      <c r="J29" s="776"/>
      <c r="K29" s="776"/>
      <c r="L29" s="776"/>
      <c r="M29" s="776"/>
      <c r="N29" s="776"/>
      <c r="O29" s="776"/>
      <c r="P29" s="776"/>
      <c r="Q29" s="776"/>
      <c r="R29" s="776"/>
      <c r="S29" s="776"/>
      <c r="T29" s="776"/>
      <c r="U29" s="776"/>
    </row>
    <row r="30" spans="1:21">
      <c r="A30" s="3082" t="s">
        <v>810</v>
      </c>
      <c r="B30" s="3083">
        <f t="shared" ref="B30:C30" si="11">D8/D$4*100</f>
        <v>104.42561935408831</v>
      </c>
      <c r="C30" s="3049">
        <f t="shared" si="11"/>
        <v>103.80442533939652</v>
      </c>
      <c r="D30" s="3076">
        <f t="shared" si="9"/>
        <v>0.62119401469179536</v>
      </c>
      <c r="E30" s="776"/>
      <c r="F30" s="776"/>
      <c r="G30" s="776"/>
      <c r="H30" s="776"/>
      <c r="I30" s="776"/>
      <c r="J30" s="776"/>
      <c r="K30" s="776"/>
      <c r="L30" s="776"/>
      <c r="M30" s="776"/>
      <c r="N30" s="776"/>
      <c r="O30" s="776"/>
      <c r="P30" s="776"/>
      <c r="Q30" s="776"/>
      <c r="R30" s="776"/>
      <c r="S30" s="776"/>
      <c r="T30" s="776"/>
      <c r="U30" s="776"/>
    </row>
    <row r="31" spans="1:21">
      <c r="A31" s="3082" t="s">
        <v>811</v>
      </c>
      <c r="B31" s="3083">
        <f t="shared" ref="B31:C31" si="12">D9/D$4*100</f>
        <v>104.53797239863228</v>
      </c>
      <c r="C31" s="3049">
        <f t="shared" si="12"/>
        <v>104.07264132555318</v>
      </c>
      <c r="D31" s="3076">
        <f t="shared" si="9"/>
        <v>0.46533107307909916</v>
      </c>
      <c r="E31" s="776"/>
      <c r="F31" s="776"/>
      <c r="G31" s="776"/>
      <c r="H31" s="776"/>
      <c r="I31" s="776"/>
      <c r="J31" s="776"/>
      <c r="K31" s="776"/>
      <c r="L31" s="776"/>
      <c r="M31" s="776"/>
      <c r="N31" s="776"/>
      <c r="O31" s="776"/>
      <c r="P31" s="776"/>
      <c r="Q31" s="776"/>
      <c r="R31" s="776"/>
      <c r="S31" s="776"/>
      <c r="T31" s="776"/>
      <c r="U31" s="776"/>
    </row>
    <row r="32" spans="1:21">
      <c r="A32" s="3082" t="s">
        <v>2236</v>
      </c>
      <c r="B32" s="3083">
        <f t="shared" ref="B32:C32" si="13">D10/D$4*100</f>
        <v>104.50958958460994</v>
      </c>
      <c r="C32" s="3049">
        <f t="shared" si="13"/>
        <v>104.10754627930557</v>
      </c>
      <c r="D32" s="3076">
        <f t="shared" si="9"/>
        <v>0.4020433053043746</v>
      </c>
      <c r="E32" s="776"/>
      <c r="F32" s="776"/>
      <c r="G32" s="776"/>
      <c r="H32" s="776"/>
      <c r="I32" s="776"/>
      <c r="J32" s="776"/>
      <c r="K32" s="776"/>
      <c r="L32" s="776"/>
      <c r="M32" s="776"/>
      <c r="N32" s="776"/>
      <c r="O32" s="776"/>
      <c r="P32" s="776"/>
      <c r="Q32" s="776"/>
      <c r="R32" s="776"/>
      <c r="S32" s="776"/>
      <c r="T32" s="776"/>
      <c r="U32" s="776"/>
    </row>
    <row r="33" spans="1:21">
      <c r="A33" s="3084" t="s">
        <v>2235</v>
      </c>
      <c r="B33" s="3050"/>
      <c r="C33" s="3050"/>
      <c r="D33" s="3077"/>
      <c r="E33" s="776"/>
      <c r="F33" s="776"/>
      <c r="G33" s="776"/>
      <c r="H33" s="776"/>
      <c r="I33" s="776"/>
      <c r="J33" s="776"/>
      <c r="K33" s="776"/>
      <c r="L33" s="776"/>
      <c r="M33" s="776"/>
      <c r="N33" s="776"/>
      <c r="O33" s="776"/>
      <c r="P33" s="776"/>
      <c r="Q33" s="776"/>
      <c r="R33" s="776"/>
      <c r="S33" s="776"/>
      <c r="T33" s="776"/>
      <c r="U33" s="776"/>
    </row>
    <row r="34" spans="1:21">
      <c r="A34" s="3085"/>
      <c r="B34" s="3083"/>
      <c r="C34" s="3083"/>
      <c r="D34" s="3078"/>
      <c r="E34" s="776"/>
      <c r="F34" s="776"/>
      <c r="G34" s="776"/>
      <c r="H34" s="776"/>
      <c r="I34" s="776"/>
      <c r="J34" s="776"/>
      <c r="K34" s="776"/>
      <c r="L34" s="776"/>
      <c r="M34" s="776"/>
      <c r="N34" s="776"/>
      <c r="O34" s="776"/>
      <c r="P34" s="776"/>
      <c r="Q34" s="776"/>
      <c r="R34" s="776"/>
      <c r="S34" s="776"/>
      <c r="T34" s="776"/>
      <c r="U34" s="776"/>
    </row>
    <row r="35" spans="1:21">
      <c r="A35" s="3087" t="s">
        <v>812</v>
      </c>
      <c r="B35" s="3086"/>
      <c r="C35" s="3086"/>
      <c r="D35" s="3086" t="s">
        <v>814</v>
      </c>
      <c r="F35" s="776"/>
      <c r="G35" s="776"/>
      <c r="H35" s="776"/>
      <c r="I35" s="776"/>
      <c r="J35" s="776"/>
      <c r="K35" s="776"/>
      <c r="L35" s="776"/>
      <c r="M35" s="776"/>
      <c r="N35" s="776"/>
      <c r="O35" s="776"/>
      <c r="P35" s="776"/>
      <c r="Q35" s="776"/>
      <c r="R35" s="776"/>
      <c r="S35" s="776"/>
      <c r="T35" s="776"/>
      <c r="U35" s="776"/>
    </row>
    <row r="36" spans="1:21" ht="27">
      <c r="A36" s="1165"/>
      <c r="B36" s="818" t="s">
        <v>813</v>
      </c>
      <c r="C36" s="781" t="s">
        <v>815</v>
      </c>
      <c r="D36" s="780" t="s">
        <v>813</v>
      </c>
      <c r="E36" s="780" t="s">
        <v>608</v>
      </c>
      <c r="F36" s="815" t="s">
        <v>387</v>
      </c>
      <c r="G36" s="1172" t="s">
        <v>816</v>
      </c>
      <c r="H36" s="3146" t="s">
        <v>1080</v>
      </c>
      <c r="I36" s="3147" t="s">
        <v>1081</v>
      </c>
      <c r="J36" s="776"/>
      <c r="K36" s="776"/>
      <c r="L36" s="776"/>
      <c r="M36" s="776"/>
      <c r="N36" s="776"/>
      <c r="O36" s="776"/>
      <c r="P36" s="776"/>
      <c r="Q36" s="776"/>
      <c r="R36" s="776"/>
      <c r="S36" s="776"/>
      <c r="T36" s="776"/>
      <c r="U36" s="776"/>
    </row>
    <row r="37" spans="1:21">
      <c r="A37" s="1171" t="s">
        <v>615</v>
      </c>
      <c r="B37" s="3095">
        <v>21.6</v>
      </c>
      <c r="C37" s="3083">
        <f>'1GDP長期時系列'!L31/1000000</f>
        <v>19.953213999999999</v>
      </c>
      <c r="D37" s="3086">
        <v>91.5</v>
      </c>
      <c r="E37" s="3086">
        <v>98.6</v>
      </c>
      <c r="F37" s="3086"/>
      <c r="G37" s="3086"/>
      <c r="H37" s="3095"/>
      <c r="I37" s="3094"/>
      <c r="J37" s="776"/>
      <c r="K37" s="776"/>
      <c r="L37" s="776"/>
      <c r="M37" s="776"/>
      <c r="N37" s="776"/>
      <c r="O37" s="776"/>
      <c r="P37" s="776"/>
      <c r="Q37" s="776"/>
      <c r="R37" s="776"/>
      <c r="S37" s="776"/>
      <c r="T37" s="776"/>
      <c r="U37" s="776"/>
    </row>
    <row r="38" spans="1:21">
      <c r="A38" s="1171" t="s">
        <v>616</v>
      </c>
      <c r="B38" s="3095">
        <v>22.1</v>
      </c>
      <c r="C38" s="3083">
        <f>'1GDP長期時系列'!L32/1000000</f>
        <v>20.173712999999999</v>
      </c>
      <c r="D38" s="3086"/>
      <c r="E38" s="3086"/>
      <c r="F38" s="3144">
        <f>'1GDP長期時系列'!U32</f>
        <v>5534800</v>
      </c>
      <c r="G38" s="3061">
        <f>C38/F38*100000000</f>
        <v>364.48856327238559</v>
      </c>
      <c r="H38" s="3095">
        <v>399</v>
      </c>
      <c r="I38" s="3145">
        <f>B38/H38*100000000</f>
        <v>5538847.1177944867</v>
      </c>
      <c r="J38" s="776"/>
      <c r="K38" s="776"/>
      <c r="L38" s="776"/>
      <c r="M38" s="776"/>
      <c r="N38" s="776"/>
      <c r="O38" s="776"/>
      <c r="P38" s="776"/>
      <c r="Q38" s="776"/>
      <c r="R38" s="776"/>
      <c r="S38" s="776"/>
      <c r="T38" s="776"/>
      <c r="U38" s="776"/>
    </row>
    <row r="39" spans="1:21">
      <c r="A39" s="1171" t="s">
        <v>620</v>
      </c>
      <c r="B39" s="3095">
        <v>22.4</v>
      </c>
      <c r="C39" s="3083">
        <f>'1GDP長期時系列'!L33/1000000</f>
        <v>20.300042999999999</v>
      </c>
      <c r="D39" s="3086"/>
      <c r="E39" s="3086"/>
      <c r="F39" s="3144">
        <f>'1GDP長期時系列'!U33</f>
        <v>5519963</v>
      </c>
      <c r="G39" s="3061">
        <f>C39/F39*100000000</f>
        <v>367.75686721088528</v>
      </c>
      <c r="H39" s="3095">
        <v>407</v>
      </c>
      <c r="I39" s="3145">
        <f>B39/H39*100000000</f>
        <v>5503685.5036855033</v>
      </c>
      <c r="J39" s="776"/>
      <c r="K39" s="776"/>
      <c r="L39" s="776"/>
      <c r="M39" s="776"/>
      <c r="N39" s="776"/>
      <c r="O39" s="776"/>
      <c r="P39" s="776"/>
      <c r="Q39" s="776"/>
      <c r="R39" s="776"/>
      <c r="S39" s="776"/>
      <c r="T39" s="776"/>
      <c r="U39" s="776"/>
    </row>
    <row r="40" spans="1:21">
      <c r="A40" s="1171" t="s">
        <v>810</v>
      </c>
      <c r="B40" s="3095">
        <v>22.6</v>
      </c>
      <c r="C40" s="3083">
        <f>'1GDP長期時系列'!L34/1000000</f>
        <v>20.739564999999999</v>
      </c>
      <c r="D40" s="3086"/>
      <c r="E40" s="3086"/>
      <c r="F40" s="3144">
        <f>'1GDP長期時系列'!U34</f>
        <v>5503111</v>
      </c>
      <c r="G40" s="3061">
        <f>C40/I40*100000000</f>
        <v>377.16642544247782</v>
      </c>
      <c r="H40" s="3095">
        <v>411</v>
      </c>
      <c r="I40" s="3145">
        <f>B40/H40*100000000</f>
        <v>5498783.4549878351</v>
      </c>
      <c r="J40" s="776"/>
      <c r="K40" s="776"/>
      <c r="L40" s="776"/>
      <c r="M40" s="776"/>
      <c r="N40" s="776"/>
      <c r="O40" s="776"/>
      <c r="P40" s="776"/>
      <c r="Q40" s="776"/>
      <c r="R40" s="776"/>
      <c r="S40" s="776"/>
      <c r="T40" s="776"/>
      <c r="U40" s="776"/>
    </row>
    <row r="41" spans="1:21">
      <c r="A41" s="1171" t="s">
        <v>811</v>
      </c>
      <c r="B41" s="3095">
        <v>23.1</v>
      </c>
      <c r="C41" s="3083">
        <f>'1GDP長期時系列'!L35/1000000</f>
        <v>20.761879</v>
      </c>
      <c r="D41" s="3086"/>
      <c r="E41" s="3086"/>
      <c r="F41" s="3061">
        <v>5483450</v>
      </c>
      <c r="G41" s="3061">
        <f>C41/I41*100000000</f>
        <v>379.28627437229437</v>
      </c>
      <c r="H41" s="3095">
        <v>422</v>
      </c>
      <c r="I41" s="3145">
        <f>B41/H41*100000000</f>
        <v>5473933.6492890995</v>
      </c>
      <c r="J41" s="776"/>
      <c r="K41" s="776"/>
      <c r="L41" s="776"/>
      <c r="M41" s="776"/>
      <c r="N41" s="776"/>
      <c r="O41" s="776"/>
      <c r="P41" s="776"/>
      <c r="Q41" s="776"/>
      <c r="R41" s="776"/>
      <c r="S41" s="776"/>
      <c r="T41" s="776"/>
      <c r="U41" s="776"/>
    </row>
    <row r="42" spans="1:21">
      <c r="A42" s="3098" t="s">
        <v>2202</v>
      </c>
      <c r="B42" s="3095">
        <v>23.6</v>
      </c>
      <c r="C42" s="3083">
        <f>'1GDP長期時系列'!L36/1000000</f>
        <v>20.756242</v>
      </c>
      <c r="D42" s="3086"/>
      <c r="E42" s="3086"/>
      <c r="F42" s="3061">
        <v>5463594</v>
      </c>
      <c r="G42" s="3145">
        <f>C42/I42*100000000</f>
        <v>380.82427059322032</v>
      </c>
      <c r="H42" s="3086">
        <v>433</v>
      </c>
      <c r="I42" s="3145">
        <f>B42/H42*100000000</f>
        <v>5450346.4203233263</v>
      </c>
      <c r="J42" s="3086"/>
      <c r="K42" s="776"/>
      <c r="L42" s="776"/>
      <c r="M42" s="776"/>
      <c r="N42" s="776"/>
      <c r="O42" s="776"/>
      <c r="P42" s="776"/>
      <c r="Q42" s="776"/>
      <c r="R42" s="776"/>
      <c r="S42" s="776"/>
      <c r="T42" s="776"/>
      <c r="U42" s="776"/>
    </row>
    <row r="43" spans="1:21">
      <c r="A43" s="3084" t="s">
        <v>2235</v>
      </c>
      <c r="B43" s="3096"/>
      <c r="C43" s="3233"/>
      <c r="D43" s="3233"/>
      <c r="E43" s="3233"/>
      <c r="F43" s="3233" t="s">
        <v>2019</v>
      </c>
      <c r="G43" s="3097"/>
      <c r="H43" s="3233"/>
      <c r="I43" s="3097"/>
      <c r="J43" s="3086"/>
      <c r="K43" s="776"/>
      <c r="L43" s="776"/>
      <c r="M43" s="776"/>
      <c r="N43" s="776"/>
      <c r="O43" s="776"/>
      <c r="P43" s="776"/>
      <c r="Q43" s="776"/>
      <c r="R43" s="776"/>
      <c r="S43" s="776"/>
      <c r="T43" s="776"/>
      <c r="U43" s="776"/>
    </row>
    <row r="44" spans="1:21">
      <c r="A44" s="3086"/>
      <c r="B44" s="3086"/>
      <c r="C44" s="3086"/>
      <c r="D44" s="3086"/>
      <c r="E44" s="3086"/>
      <c r="F44" s="3086"/>
      <c r="G44" s="3086"/>
      <c r="H44" s="3086"/>
      <c r="I44" s="3086"/>
      <c r="J44" s="3086"/>
      <c r="K44" s="776"/>
      <c r="L44" s="776"/>
      <c r="M44" s="776"/>
      <c r="N44" s="776"/>
      <c r="O44" s="776"/>
      <c r="P44" s="776"/>
      <c r="Q44" s="776"/>
      <c r="R44" s="776"/>
      <c r="S44" s="776"/>
      <c r="T44" s="776"/>
      <c r="U44" s="776"/>
    </row>
    <row r="45" spans="1:21">
      <c r="A45" s="3086"/>
      <c r="B45" s="3086"/>
      <c r="C45" s="3086"/>
      <c r="D45" s="3086"/>
      <c r="E45" s="3086"/>
      <c r="F45" s="3086"/>
      <c r="G45" s="3086"/>
      <c r="H45" s="3086"/>
      <c r="I45" s="3086"/>
      <c r="J45" s="3086"/>
      <c r="K45" s="776"/>
      <c r="L45" s="776"/>
      <c r="M45" s="776"/>
      <c r="N45" s="776"/>
      <c r="O45" s="776"/>
      <c r="P45" s="776"/>
      <c r="Q45" s="776"/>
      <c r="R45" s="776"/>
      <c r="S45" s="776"/>
      <c r="T45" s="776"/>
      <c r="U45" s="776"/>
    </row>
    <row r="46" spans="1:21">
      <c r="A46" s="2180" t="s">
        <v>817</v>
      </c>
      <c r="B46" s="3086"/>
      <c r="C46" s="3086"/>
      <c r="D46" s="3086"/>
      <c r="E46" s="3086"/>
      <c r="F46" s="3086"/>
      <c r="G46" s="3086"/>
      <c r="H46" s="3086"/>
      <c r="I46" s="3086"/>
      <c r="J46" s="3086"/>
      <c r="K46" s="776"/>
      <c r="L46" s="776"/>
      <c r="M46" s="776"/>
      <c r="N46" s="776"/>
      <c r="O46" s="776"/>
      <c r="P46" s="776"/>
      <c r="Q46" s="776"/>
      <c r="R46" s="776"/>
      <c r="S46" s="776"/>
      <c r="T46" s="776"/>
      <c r="U46" s="776"/>
    </row>
    <row r="47" spans="1:21">
      <c r="A47" s="3086"/>
      <c r="B47" s="3086"/>
      <c r="C47" s="3086"/>
      <c r="D47" s="3086" t="s">
        <v>806</v>
      </c>
      <c r="E47" s="3086"/>
      <c r="F47" s="3086"/>
      <c r="G47" s="2180" t="s">
        <v>911</v>
      </c>
      <c r="H47" s="3086"/>
      <c r="I47" s="3086"/>
      <c r="J47" s="3086"/>
      <c r="K47" s="776"/>
      <c r="L47" s="776"/>
      <c r="M47" s="776"/>
      <c r="N47" s="776"/>
      <c r="O47" s="776"/>
      <c r="P47" s="776"/>
      <c r="Q47" s="776"/>
      <c r="R47" s="776"/>
      <c r="S47" s="776"/>
      <c r="T47" s="776"/>
      <c r="U47" s="776"/>
    </row>
    <row r="48" spans="1:21">
      <c r="A48" s="3074" t="s">
        <v>997</v>
      </c>
      <c r="B48" s="3220" t="s">
        <v>485</v>
      </c>
      <c r="C48" s="3220"/>
      <c r="D48" s="3221" t="s">
        <v>2247</v>
      </c>
      <c r="E48" s="3222"/>
      <c r="F48" s="3086"/>
      <c r="G48" s="3868" t="s">
        <v>997</v>
      </c>
      <c r="H48" s="3870" t="s">
        <v>599</v>
      </c>
      <c r="I48" s="3872" t="s">
        <v>600</v>
      </c>
      <c r="J48" s="3086"/>
      <c r="K48" s="776"/>
      <c r="L48" s="776"/>
      <c r="M48" s="776"/>
      <c r="N48" s="776"/>
      <c r="O48" s="776"/>
      <c r="P48" s="776"/>
      <c r="Q48" s="776"/>
      <c r="R48" s="776"/>
      <c r="S48" s="776"/>
      <c r="T48" s="776"/>
      <c r="U48" s="776"/>
    </row>
    <row r="49" spans="1:21">
      <c r="A49" s="3223"/>
      <c r="B49" s="3224" t="s">
        <v>599</v>
      </c>
      <c r="C49" s="3224" t="s">
        <v>600</v>
      </c>
      <c r="D49" s="3225" t="s">
        <v>599</v>
      </c>
      <c r="E49" s="3226" t="s">
        <v>600</v>
      </c>
      <c r="F49" s="3086"/>
      <c r="G49" s="3869"/>
      <c r="H49" s="3871"/>
      <c r="I49" s="3873"/>
      <c r="J49" s="3086"/>
      <c r="K49" s="776"/>
      <c r="L49" s="776"/>
      <c r="M49" s="776"/>
      <c r="N49" s="776"/>
      <c r="O49" s="776"/>
      <c r="P49" s="776"/>
      <c r="Q49" s="776"/>
      <c r="R49" s="776"/>
      <c r="S49" s="776"/>
      <c r="T49" s="776"/>
      <c r="U49" s="776"/>
    </row>
    <row r="50" spans="1:21">
      <c r="A50" s="3234" t="s">
        <v>157</v>
      </c>
      <c r="B50" s="3069">
        <f>'1GDP長期時系列'!AA30/1000000</f>
        <v>21.429288</v>
      </c>
      <c r="C50" s="3081">
        <f>'1GDP長期時系列'!AT30/1000</f>
        <v>524.70490000000007</v>
      </c>
      <c r="D50" s="3081">
        <f>'1GDP長期時系列'!AC30/1000000</f>
        <v>21.490023000000001</v>
      </c>
      <c r="E50" s="3068">
        <f>'1GDP長期時系列'!AV30/1000</f>
        <v>527.93830000000003</v>
      </c>
      <c r="F50" s="3086"/>
      <c r="G50" s="3080" t="s">
        <v>614</v>
      </c>
      <c r="H50" s="3069">
        <f t="shared" ref="H50:H55" si="14">B50/$B$50*100</f>
        <v>100</v>
      </c>
      <c r="I50" s="3068">
        <f t="shared" ref="I50:I54" si="15">C50/$C$50*100</f>
        <v>100</v>
      </c>
      <c r="J50" s="3086"/>
      <c r="K50" s="776"/>
      <c r="L50" s="776"/>
      <c r="M50" s="776"/>
      <c r="N50" s="776"/>
      <c r="O50" s="776"/>
      <c r="P50" s="776"/>
      <c r="Q50" s="776"/>
      <c r="R50" s="776"/>
      <c r="S50" s="776"/>
      <c r="T50" s="776"/>
      <c r="U50" s="776"/>
    </row>
    <row r="51" spans="1:21">
      <c r="A51" s="3057" t="s">
        <v>406</v>
      </c>
      <c r="B51" s="3071">
        <f>'1GDP長期時系列'!AA31/1000000</f>
        <v>21.926485</v>
      </c>
      <c r="C51" s="3083">
        <f>'1GDP長期時系列'!AT31/1000</f>
        <v>537.42349999999999</v>
      </c>
      <c r="D51" s="3083">
        <f>'1GDP長期時系列'!AC31/1000000</f>
        <v>21.547021000000001</v>
      </c>
      <c r="E51" s="3070">
        <f>'1GDP長期時系列'!AV31/1000</f>
        <v>529.21130000000005</v>
      </c>
      <c r="F51" s="3086"/>
      <c r="G51" s="3082" t="s">
        <v>615</v>
      </c>
      <c r="H51" s="3071">
        <f t="shared" si="14"/>
        <v>102.32017508001199</v>
      </c>
      <c r="I51" s="3070">
        <f t="shared" si="15"/>
        <v>102.42395296861149</v>
      </c>
      <c r="J51" s="3086"/>
      <c r="K51" s="776"/>
      <c r="L51" s="776"/>
      <c r="M51" s="776"/>
      <c r="N51" s="776"/>
      <c r="O51" s="776"/>
      <c r="P51" s="776"/>
      <c r="Q51" s="776"/>
      <c r="R51" s="776"/>
      <c r="S51" s="776"/>
      <c r="T51" s="776"/>
      <c r="U51" s="776"/>
    </row>
    <row r="52" spans="1:21">
      <c r="A52" s="3057" t="s">
        <v>504</v>
      </c>
      <c r="B52" s="3071">
        <f>'1GDP長期時系列'!AA32/1000000</f>
        <v>22.413094999999998</v>
      </c>
      <c r="C52" s="3083">
        <f>'1GDP長期時系列'!AT32/1000</f>
        <v>553.22230000000002</v>
      </c>
      <c r="D52" s="3083">
        <f>'1GDP長期時系列'!AC32/1000000</f>
        <v>21.706828999999999</v>
      </c>
      <c r="E52" s="3070">
        <f>'1GDP長期時系列'!AV32/1000</f>
        <v>544.13959999999997</v>
      </c>
      <c r="F52" s="3086"/>
      <c r="G52" s="3082" t="s">
        <v>616</v>
      </c>
      <c r="H52" s="3071">
        <f t="shared" si="14"/>
        <v>104.59094581210537</v>
      </c>
      <c r="I52" s="3070">
        <f t="shared" si="15"/>
        <v>105.43494066855483</v>
      </c>
      <c r="J52" s="3086"/>
      <c r="K52" s="776"/>
      <c r="L52" s="776"/>
      <c r="M52" s="776"/>
      <c r="N52" s="776"/>
      <c r="O52" s="776"/>
      <c r="P52" s="776"/>
      <c r="Q52" s="776"/>
      <c r="R52" s="776"/>
      <c r="S52" s="776"/>
      <c r="T52" s="776"/>
      <c r="U52" s="776"/>
    </row>
    <row r="53" spans="1:21">
      <c r="A53" s="3057" t="s">
        <v>619</v>
      </c>
      <c r="B53" s="3071">
        <f>'1GDP長期時系列'!AA33/1000000</f>
        <v>22.476911999999999</v>
      </c>
      <c r="C53" s="3083">
        <f>'1GDP長期時系列'!AT33/1000</f>
        <v>555.0462</v>
      </c>
      <c r="D53" s="3083">
        <f>'1GDP長期時系列'!AC33/1000000</f>
        <v>21.792897</v>
      </c>
      <c r="E53" s="3070">
        <f>'1GDP長期時系列'!AV33/1000</f>
        <v>548.71519999999998</v>
      </c>
      <c r="F53" s="3086"/>
      <c r="G53" s="3082" t="s">
        <v>620</v>
      </c>
      <c r="H53" s="3071">
        <f t="shared" si="14"/>
        <v>104.88874852024948</v>
      </c>
      <c r="I53" s="3070">
        <f t="shared" si="15"/>
        <v>105.7825455794295</v>
      </c>
      <c r="J53" s="3086"/>
      <c r="K53" s="776"/>
      <c r="L53" s="776"/>
      <c r="M53" s="776"/>
      <c r="N53" s="776"/>
      <c r="O53" s="776"/>
      <c r="P53" s="776"/>
      <c r="Q53" s="776"/>
      <c r="R53" s="776"/>
      <c r="S53" s="776"/>
      <c r="T53" s="776"/>
      <c r="U53" s="776"/>
    </row>
    <row r="54" spans="1:21">
      <c r="A54" s="3057" t="s">
        <v>904</v>
      </c>
      <c r="B54" s="3071">
        <f>'1GDP長期時系列'!AA34/1000000</f>
        <v>23.029972999999998</v>
      </c>
      <c r="C54" s="3093">
        <f>'1GDP長期時系列'!AT34/1000</f>
        <v>566.89750000000004</v>
      </c>
      <c r="D54" s="3083">
        <f>'1GDP長期時系列'!AC34/1000000</f>
        <v>22.394380000000002</v>
      </c>
      <c r="E54" s="3072">
        <f>'1GDP長期時系列'!AV34/1000</f>
        <v>556.97050000000002</v>
      </c>
      <c r="F54" s="3219" t="s">
        <v>33</v>
      </c>
      <c r="G54" s="3082" t="s">
        <v>810</v>
      </c>
      <c r="H54" s="3071">
        <f t="shared" si="14"/>
        <v>107.46961354945623</v>
      </c>
      <c r="I54" s="3070">
        <f t="shared" si="15"/>
        <v>108.04120563768321</v>
      </c>
      <c r="J54" s="3086"/>
      <c r="K54" s="776"/>
      <c r="L54" s="776"/>
      <c r="M54" s="776"/>
      <c r="N54" s="776"/>
      <c r="O54" s="776"/>
      <c r="P54" s="776"/>
      <c r="Q54" s="776"/>
      <c r="R54" s="776"/>
      <c r="S54" s="776"/>
      <c r="T54" s="776"/>
      <c r="U54" s="776"/>
    </row>
    <row r="55" spans="1:21">
      <c r="A55" s="3057" t="s">
        <v>1531</v>
      </c>
      <c r="B55" s="3071">
        <f>'1GDP長期時系列'!AA35/1000000</f>
        <v>22.998207389016542</v>
      </c>
      <c r="C55" s="3093">
        <f>'1GDP長期時系列'!AT35/1000</f>
        <v>568.43080000000009</v>
      </c>
      <c r="D55" s="3083">
        <f>'1GDP長期時系列'!AC35/1000000</f>
        <v>22.418474</v>
      </c>
      <c r="E55" s="3072">
        <f>'1GDP長期時系列'!AV35/1000</f>
        <v>555.88199999999995</v>
      </c>
      <c r="F55" s="3219"/>
      <c r="G55" s="3082" t="s">
        <v>811</v>
      </c>
      <c r="H55" s="3071">
        <f t="shared" si="14"/>
        <v>107.32137898849716</v>
      </c>
      <c r="I55" s="3070">
        <f>C55/$C$50*100</f>
        <v>108.33342703679727</v>
      </c>
      <c r="J55" s="3086"/>
      <c r="K55" s="776"/>
      <c r="L55" s="776"/>
      <c r="M55" s="776"/>
      <c r="N55" s="776"/>
      <c r="O55" s="776"/>
      <c r="P55" s="776"/>
      <c r="Q55" s="776"/>
      <c r="R55" s="776"/>
      <c r="S55" s="776"/>
      <c r="T55" s="776"/>
      <c r="U55" s="776"/>
    </row>
    <row r="56" spans="1:21">
      <c r="A56" s="3057" t="s">
        <v>2229</v>
      </c>
      <c r="B56" s="3071"/>
      <c r="C56" s="3093">
        <v>572.4941</v>
      </c>
      <c r="D56" s="3083"/>
      <c r="E56" s="3072">
        <v>556.91489999999999</v>
      </c>
      <c r="F56" s="3219"/>
      <c r="G56" s="3082" t="s">
        <v>2238</v>
      </c>
      <c r="H56" s="3071"/>
      <c r="I56" s="3070">
        <f>C56/$C$50*100</f>
        <v>109.10782422653189</v>
      </c>
      <c r="J56" s="3086"/>
      <c r="K56" s="776"/>
      <c r="L56" s="776"/>
      <c r="M56" s="776"/>
      <c r="N56" s="776"/>
      <c r="O56" s="776"/>
      <c r="P56" s="776"/>
      <c r="Q56" s="776"/>
      <c r="R56" s="776"/>
      <c r="S56" s="776"/>
      <c r="T56" s="776"/>
      <c r="U56" s="776"/>
    </row>
    <row r="57" spans="1:21">
      <c r="A57" s="3088" t="s">
        <v>2237</v>
      </c>
      <c r="B57" s="3091"/>
      <c r="C57" s="3090"/>
      <c r="D57" s="3089"/>
      <c r="E57" s="3092"/>
      <c r="F57" s="3219"/>
      <c r="G57" s="3084" t="s">
        <v>2239</v>
      </c>
      <c r="H57" s="3096"/>
      <c r="I57" s="3097"/>
      <c r="J57" s="3086"/>
      <c r="K57" s="1173"/>
      <c r="L57" s="776"/>
      <c r="M57" s="776"/>
      <c r="N57" s="776"/>
      <c r="O57" s="776"/>
      <c r="P57" s="776"/>
      <c r="Q57" s="776"/>
      <c r="R57" s="776"/>
      <c r="S57" s="776"/>
      <c r="T57" s="776"/>
      <c r="U57" s="776"/>
    </row>
    <row r="58" spans="1:21">
      <c r="A58" s="3093"/>
      <c r="B58" s="3093"/>
      <c r="C58" s="3093"/>
      <c r="D58" s="3093"/>
      <c r="E58" s="3093"/>
      <c r="F58" s="3219"/>
      <c r="G58" s="3086"/>
      <c r="H58" s="3086"/>
      <c r="I58" s="3086"/>
      <c r="J58" s="3086"/>
      <c r="K58" s="776"/>
      <c r="L58" s="776"/>
      <c r="M58" s="776"/>
      <c r="N58" s="776"/>
      <c r="O58" s="776"/>
      <c r="P58" s="776"/>
      <c r="Q58" s="776"/>
      <c r="R58" s="776"/>
      <c r="S58" s="776"/>
      <c r="T58" s="776"/>
      <c r="U58" s="776"/>
    </row>
    <row r="59" spans="1:21">
      <c r="A59" s="3086"/>
      <c r="B59" s="3086"/>
      <c r="C59" s="3086"/>
      <c r="D59" s="3086"/>
      <c r="E59" s="3086"/>
      <c r="F59" s="3086"/>
      <c r="G59" s="3086"/>
      <c r="H59" s="3086"/>
      <c r="I59" s="3086"/>
      <c r="J59" s="3086"/>
      <c r="K59" s="776"/>
      <c r="L59" s="776"/>
      <c r="M59" s="776"/>
      <c r="N59" s="776"/>
      <c r="O59" s="776"/>
      <c r="P59" s="776"/>
      <c r="Q59" s="776"/>
      <c r="R59" s="776"/>
      <c r="S59" s="776"/>
      <c r="T59" s="776"/>
      <c r="U59" s="776"/>
    </row>
    <row r="60" spans="1:21">
      <c r="A60" s="2180" t="s">
        <v>2316</v>
      </c>
      <c r="B60" s="3086"/>
      <c r="C60" s="3086"/>
      <c r="D60" s="3086" t="s">
        <v>913</v>
      </c>
      <c r="E60" s="3086"/>
      <c r="F60" s="3086"/>
      <c r="G60" s="3086"/>
      <c r="H60" s="3086"/>
      <c r="I60" s="3086"/>
      <c r="J60" s="3086"/>
      <c r="K60" s="776"/>
      <c r="L60" s="776"/>
      <c r="M60" s="776"/>
      <c r="N60" s="776"/>
      <c r="O60" s="776"/>
      <c r="P60" s="776"/>
      <c r="Q60" s="776"/>
      <c r="R60" s="776"/>
      <c r="S60" s="776"/>
      <c r="T60" s="776"/>
      <c r="U60" s="776"/>
    </row>
    <row r="61" spans="1:21">
      <c r="A61" s="3086"/>
      <c r="B61" s="3086"/>
      <c r="C61" s="3086"/>
      <c r="D61" s="3086" t="s">
        <v>806</v>
      </c>
      <c r="E61" s="3086"/>
      <c r="F61" s="3086"/>
      <c r="G61" s="2180" t="s">
        <v>912</v>
      </c>
      <c r="H61" s="3086"/>
      <c r="I61" s="3086"/>
      <c r="J61" s="3086"/>
      <c r="K61" s="776"/>
      <c r="L61" s="776"/>
      <c r="M61" s="776"/>
      <c r="N61" s="776"/>
      <c r="O61" s="776"/>
      <c r="P61" s="776"/>
      <c r="Q61" s="776"/>
      <c r="R61" s="776"/>
      <c r="S61" s="776"/>
      <c r="T61" s="776"/>
      <c r="U61" s="776"/>
    </row>
    <row r="62" spans="1:21">
      <c r="A62" s="3074" t="s">
        <v>997</v>
      </c>
      <c r="B62" s="3220" t="s">
        <v>483</v>
      </c>
      <c r="C62" s="3220"/>
      <c r="D62" s="3221" t="s">
        <v>805</v>
      </c>
      <c r="E62" s="3222"/>
      <c r="F62" s="3086"/>
      <c r="G62" s="3868" t="s">
        <v>997</v>
      </c>
      <c r="H62" s="3870" t="s">
        <v>599</v>
      </c>
      <c r="I62" s="3872" t="s">
        <v>600</v>
      </c>
      <c r="J62" s="3086"/>
      <c r="K62" s="776"/>
      <c r="L62" s="776"/>
      <c r="M62" s="776"/>
      <c r="N62" s="776"/>
      <c r="O62" s="776"/>
      <c r="P62" s="776"/>
      <c r="Q62" s="776"/>
      <c r="R62" s="776"/>
      <c r="S62" s="776"/>
      <c r="T62" s="776"/>
      <c r="U62" s="776"/>
    </row>
    <row r="63" spans="1:21">
      <c r="A63" s="3223"/>
      <c r="B63" s="3224" t="s">
        <v>599</v>
      </c>
      <c r="C63" s="3224" t="s">
        <v>600</v>
      </c>
      <c r="D63" s="3225" t="s">
        <v>599</v>
      </c>
      <c r="E63" s="3226" t="s">
        <v>600</v>
      </c>
      <c r="F63" s="3224"/>
      <c r="G63" s="3869"/>
      <c r="H63" s="3871"/>
      <c r="I63" s="3873"/>
      <c r="J63" s="3086"/>
      <c r="K63" s="776"/>
      <c r="L63" s="776"/>
      <c r="M63" s="776"/>
      <c r="N63" s="776"/>
      <c r="O63" s="776"/>
      <c r="P63" s="776"/>
      <c r="Q63" s="776"/>
      <c r="R63" s="776"/>
      <c r="S63" s="776"/>
      <c r="T63" s="776"/>
      <c r="U63" s="776"/>
    </row>
    <row r="64" spans="1:21">
      <c r="A64" s="3227" t="s">
        <v>157</v>
      </c>
      <c r="B64" s="3217">
        <f>('1GDP長期時系列'!AA30-'1GDP長期時系列'!E30)/1000000</f>
        <v>1.624525</v>
      </c>
      <c r="C64" s="3081">
        <f t="shared" ref="C64" si="16">B77/1000</f>
        <v>17.4497</v>
      </c>
      <c r="D64" s="3217">
        <f>('1GDP長期時系列'!AC30-'1GDP長期時系列'!L30)/1000000</f>
        <v>1.629413</v>
      </c>
      <c r="E64" s="3068">
        <f t="shared" ref="E64" si="17">C77/1000</f>
        <v>17.542999999999999</v>
      </c>
      <c r="F64" s="3100"/>
      <c r="G64" s="3080" t="s">
        <v>614</v>
      </c>
      <c r="H64" s="3069">
        <f t="shared" ref="H64:H69" si="18">D50/$D$50*100</f>
        <v>100</v>
      </c>
      <c r="I64" s="3068">
        <f t="shared" ref="I64:I70" si="19">E50/$E$50*100</f>
        <v>100</v>
      </c>
      <c r="J64" s="3086"/>
    </row>
    <row r="65" spans="1:10">
      <c r="A65" s="3056" t="s">
        <v>406</v>
      </c>
      <c r="B65" s="3099">
        <f>('1GDP長期時系列'!AA31-'1GDP長期時系列'!E31)/1000000</f>
        <v>1.622495</v>
      </c>
      <c r="C65" s="3083">
        <f t="shared" ref="C65:C70" si="20">B78/1000</f>
        <v>19.188299999999998</v>
      </c>
      <c r="D65" s="3099">
        <f>('1GDP長期時系列'!AC31-'1GDP長期時系列'!L31)/1000000</f>
        <v>1.593807</v>
      </c>
      <c r="E65" s="3070">
        <f t="shared" ref="E65:E70" si="21">C78/1000</f>
        <v>18.906700000000001</v>
      </c>
      <c r="F65" s="3100"/>
      <c r="G65" s="3082" t="s">
        <v>615</v>
      </c>
      <c r="H65" s="3071">
        <f t="shared" si="18"/>
        <v>100.26523005582636</v>
      </c>
      <c r="I65" s="3070">
        <f t="shared" si="19"/>
        <v>100.24112666196032</v>
      </c>
      <c r="J65" s="3086"/>
    </row>
    <row r="66" spans="1:10">
      <c r="A66" s="3056" t="s">
        <v>504</v>
      </c>
      <c r="B66" s="3099">
        <f>('1GDP長期時系列'!AA32-'1GDP長期時系列'!E32)/1000000</f>
        <v>1.5837079999999999</v>
      </c>
      <c r="C66" s="3083">
        <f t="shared" si="20"/>
        <v>20.436299999999999</v>
      </c>
      <c r="D66" s="3099">
        <f>('1GDP長期時系列'!AC32-'1GDP長期時系列'!L32)/1000000</f>
        <v>1.5331159999999999</v>
      </c>
      <c r="E66" s="3070">
        <f t="shared" si="21"/>
        <v>20.135200000000001</v>
      </c>
      <c r="F66" s="3100"/>
      <c r="G66" s="3082" t="s">
        <v>616</v>
      </c>
      <c r="H66" s="3071">
        <f t="shared" si="18"/>
        <v>101.00886816175114</v>
      </c>
      <c r="I66" s="3070">
        <f t="shared" si="19"/>
        <v>103.06878663662022</v>
      </c>
      <c r="J66" s="3086"/>
    </row>
    <row r="67" spans="1:10">
      <c r="A67" s="3056" t="s">
        <v>619</v>
      </c>
      <c r="B67" s="3099">
        <f>('1GDP長期時系列'!AA33-'1GDP長期時系列'!E33)/1000000</f>
        <v>1.5391319999999999</v>
      </c>
      <c r="C67" s="3083">
        <f t="shared" si="20"/>
        <v>18.195499999999999</v>
      </c>
      <c r="D67" s="3099">
        <f>('1GDP長期時系列'!AC33-'1GDP長期時系列'!L33)/1000000</f>
        <v>1.4928539999999999</v>
      </c>
      <c r="E67" s="3070">
        <f t="shared" si="21"/>
        <v>18.033200000000001</v>
      </c>
      <c r="F67" s="3100"/>
      <c r="G67" s="3082" t="s">
        <v>620</v>
      </c>
      <c r="H67" s="3071">
        <f t="shared" si="18"/>
        <v>101.40937029243756</v>
      </c>
      <c r="I67" s="3070">
        <f t="shared" si="19"/>
        <v>103.93547882394589</v>
      </c>
      <c r="J67" s="3086"/>
    </row>
    <row r="68" spans="1:10">
      <c r="A68" s="3056" t="s">
        <v>904</v>
      </c>
      <c r="B68" s="3099">
        <f>('1GDP長期時系列'!AA34-'1GDP長期時系列'!E34)/1000000</f>
        <v>1.7011499999999999</v>
      </c>
      <c r="C68" s="3083">
        <f t="shared" si="20"/>
        <v>19.311599999999999</v>
      </c>
      <c r="D68" s="3099">
        <f>('1GDP長期時系列'!AC34-'1GDP長期時系列'!L34)/1000000</f>
        <v>1.6548149999999999</v>
      </c>
      <c r="E68" s="3070">
        <f t="shared" si="21"/>
        <v>19.02</v>
      </c>
      <c r="F68" s="3219" t="s">
        <v>33</v>
      </c>
      <c r="G68" s="3082" t="s">
        <v>810</v>
      </c>
      <c r="H68" s="3071">
        <f t="shared" si="18"/>
        <v>104.20826445834888</v>
      </c>
      <c r="I68" s="3070">
        <f t="shared" si="19"/>
        <v>105.49916533807075</v>
      </c>
      <c r="J68" s="3086"/>
    </row>
    <row r="69" spans="1:10">
      <c r="A69" s="3057" t="s">
        <v>1531</v>
      </c>
      <c r="B69" s="3099">
        <f>('1GDP長期時系列'!AA35-'1GDP長期時系列'!E35)/1000000</f>
        <v>1.6988043890165425</v>
      </c>
      <c r="C69" s="3083">
        <f t="shared" si="20"/>
        <v>20.063800000000001</v>
      </c>
      <c r="D69" s="3099">
        <f>('1GDP長期時系列'!AC35-'1GDP長期時系列'!L35)/1000000</f>
        <v>1.656595</v>
      </c>
      <c r="E69" s="3070">
        <f t="shared" si="21"/>
        <v>19.647299999999998</v>
      </c>
      <c r="F69" s="3219"/>
      <c r="G69" s="3098" t="s">
        <v>811</v>
      </c>
      <c r="H69" s="3071">
        <f t="shared" si="18"/>
        <v>104.32038160219746</v>
      </c>
      <c r="I69" s="3070">
        <f t="shared" si="19"/>
        <v>105.2929859417284</v>
      </c>
      <c r="J69" s="3086"/>
    </row>
    <row r="70" spans="1:10">
      <c r="A70" s="3057" t="s">
        <v>2229</v>
      </c>
      <c r="B70" s="3100"/>
      <c r="C70" s="3070">
        <f t="shared" si="20"/>
        <v>19.935200000000002</v>
      </c>
      <c r="D70" s="3099"/>
      <c r="E70" s="3070">
        <f t="shared" si="21"/>
        <v>19.4374</v>
      </c>
      <c r="F70" s="3219"/>
      <c r="G70" s="3082" t="s">
        <v>2238</v>
      </c>
      <c r="H70" s="3095"/>
      <c r="I70" s="3070">
        <f t="shared" si="19"/>
        <v>105.4886338043669</v>
      </c>
      <c r="J70" s="3086"/>
    </row>
    <row r="71" spans="1:10">
      <c r="A71" s="3088" t="s">
        <v>2237</v>
      </c>
      <c r="B71" s="3096"/>
      <c r="C71" s="3097"/>
      <c r="D71" s="3096"/>
      <c r="E71" s="3097"/>
      <c r="F71" s="3086"/>
      <c r="G71" s="3084" t="s">
        <v>2239</v>
      </c>
      <c r="H71" s="3096"/>
      <c r="I71" s="3097"/>
      <c r="J71" s="3086"/>
    </row>
    <row r="72" spans="1:10">
      <c r="A72" s="3228"/>
      <c r="B72" s="3081"/>
      <c r="C72" s="3081"/>
      <c r="D72" s="3081"/>
      <c r="E72" s="3081"/>
      <c r="F72" s="3086"/>
      <c r="G72" s="3086"/>
      <c r="H72" s="3086"/>
      <c r="I72" s="3086"/>
      <c r="J72" s="3086"/>
    </row>
    <row r="73" spans="1:10">
      <c r="A73" s="3086"/>
      <c r="B73" s="3086"/>
      <c r="C73" s="3086"/>
      <c r="D73" s="3086"/>
      <c r="E73" s="3219"/>
      <c r="F73" s="3086"/>
      <c r="G73" s="3086"/>
      <c r="H73" s="3086"/>
      <c r="I73" s="3086"/>
      <c r="J73" s="3086"/>
    </row>
    <row r="74" spans="1:10">
      <c r="A74" s="3086"/>
      <c r="B74" s="3086"/>
      <c r="C74" s="3086"/>
      <c r="D74" s="3086"/>
      <c r="E74" s="3219"/>
      <c r="F74" s="3086"/>
      <c r="G74" s="3086"/>
      <c r="H74" s="3086"/>
      <c r="I74" s="3086"/>
      <c r="J74" s="3086"/>
    </row>
    <row r="75" spans="1:10">
      <c r="A75" s="2180"/>
      <c r="B75" s="3086"/>
      <c r="C75" s="3086"/>
      <c r="D75" s="3086"/>
      <c r="E75" s="3086"/>
      <c r="F75" s="3086"/>
      <c r="G75" s="3086"/>
      <c r="H75" s="3086"/>
      <c r="I75" s="3086"/>
      <c r="J75" s="3086"/>
    </row>
    <row r="76" spans="1:10">
      <c r="A76" s="3229" t="s">
        <v>1079</v>
      </c>
      <c r="B76" s="3235" t="s">
        <v>2</v>
      </c>
      <c r="C76" s="3235" t="s">
        <v>394</v>
      </c>
      <c r="D76" s="3086"/>
      <c r="E76" s="3086"/>
      <c r="F76" s="3086"/>
      <c r="G76" s="3086"/>
      <c r="H76" s="3086" t="s">
        <v>914</v>
      </c>
      <c r="I76" s="3086"/>
      <c r="J76" s="3086"/>
    </row>
    <row r="77" spans="1:10">
      <c r="A77" s="3230" t="s">
        <v>614</v>
      </c>
      <c r="B77" s="3231">
        <v>17449.7</v>
      </c>
      <c r="C77" s="3231">
        <v>17543</v>
      </c>
      <c r="D77" s="3086"/>
      <c r="E77" s="3086"/>
      <c r="F77" s="3086"/>
      <c r="G77" s="3086"/>
      <c r="H77" s="3086"/>
      <c r="I77" s="3086"/>
      <c r="J77" s="3086"/>
    </row>
    <row r="78" spans="1:10">
      <c r="A78" s="1162" t="s">
        <v>615</v>
      </c>
      <c r="B78" s="3061">
        <v>19188.3</v>
      </c>
      <c r="C78" s="3061">
        <v>18906.7</v>
      </c>
      <c r="D78" s="3232"/>
      <c r="E78" s="3232"/>
      <c r="F78" s="3086"/>
      <c r="G78" s="3086"/>
      <c r="H78" s="3086"/>
      <c r="I78" s="3086"/>
      <c r="J78" s="3086"/>
    </row>
    <row r="79" spans="1:10">
      <c r="A79" s="1162" t="s">
        <v>616</v>
      </c>
      <c r="B79" s="3061">
        <v>20436.3</v>
      </c>
      <c r="C79" s="3061">
        <v>20135.2</v>
      </c>
      <c r="D79" s="3232"/>
      <c r="E79" s="3232"/>
      <c r="F79" s="3086"/>
      <c r="G79" s="3086"/>
      <c r="H79" s="3086"/>
      <c r="I79" s="3086"/>
      <c r="J79" s="3086"/>
    </row>
    <row r="80" spans="1:10">
      <c r="A80" s="1161" t="s">
        <v>620</v>
      </c>
      <c r="B80" s="2095">
        <v>18195.5</v>
      </c>
      <c r="C80" s="2095">
        <v>18033.2</v>
      </c>
      <c r="D80" s="992"/>
      <c r="E80" s="992"/>
    </row>
    <row r="81" spans="1:5">
      <c r="A81" s="1162" t="s">
        <v>810</v>
      </c>
      <c r="B81" s="2095">
        <v>19311.599999999999</v>
      </c>
      <c r="C81" s="2095">
        <v>19020</v>
      </c>
      <c r="D81" s="992"/>
      <c r="E81" s="992"/>
    </row>
    <row r="82" spans="1:5">
      <c r="A82" s="3085" t="s">
        <v>811</v>
      </c>
      <c r="B82" s="2095">
        <v>20063.8</v>
      </c>
      <c r="C82" s="2095">
        <v>19647.3</v>
      </c>
      <c r="D82" s="992"/>
      <c r="E82" s="992"/>
    </row>
    <row r="83" spans="1:5">
      <c r="A83" s="3101" t="s">
        <v>2240</v>
      </c>
      <c r="B83" s="3218">
        <v>19935.2</v>
      </c>
      <c r="C83" s="3218">
        <v>19437.400000000001</v>
      </c>
    </row>
    <row r="84" spans="1:5">
      <c r="A84" s="3101" t="s">
        <v>2241</v>
      </c>
    </row>
  </sheetData>
  <mergeCells count="8">
    <mergeCell ref="G62:G63"/>
    <mergeCell ref="H62:H63"/>
    <mergeCell ref="I62:I63"/>
    <mergeCell ref="B2:C2"/>
    <mergeCell ref="D2:E2"/>
    <mergeCell ref="G48:G49"/>
    <mergeCell ref="H48:H49"/>
    <mergeCell ref="I48:I49"/>
  </mergeCells>
  <phoneticPr fontId="2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43</vt:i4>
      </vt:variant>
    </vt:vector>
  </HeadingPairs>
  <TitlesOfParts>
    <vt:vector size="43" baseType="lpstr">
      <vt:lpstr>データ概要</vt:lpstr>
      <vt:lpstr>0_1関連指標暦年データ</vt:lpstr>
      <vt:lpstr>0_2関連指標年度データ</vt:lpstr>
      <vt:lpstr>1GDP長期時系列</vt:lpstr>
      <vt:lpstr>1_2GDP長期時系列暦年</vt:lpstr>
      <vt:lpstr>1_3県民経済関連指標</vt:lpstr>
      <vt:lpstr>1_4国経済活動別</vt:lpstr>
      <vt:lpstr>1_5県経済活動別</vt:lpstr>
      <vt:lpstr>2国県GDPH25比較</vt:lpstr>
      <vt:lpstr>3震災前後比較1</vt:lpstr>
      <vt:lpstr>3_2震災前後比較2</vt:lpstr>
      <vt:lpstr>3_3震災前後比較3</vt:lpstr>
      <vt:lpstr>4R&amp;D推計値</vt:lpstr>
      <vt:lpstr>5H29生産名目</vt:lpstr>
      <vt:lpstr>6H29生産実質</vt:lpstr>
      <vt:lpstr>7H29分配</vt:lpstr>
      <vt:lpstr>8H29支出名目</vt:lpstr>
      <vt:lpstr>9H29支出実質</vt:lpstr>
      <vt:lpstr>10H29生産連鎖DF</vt:lpstr>
      <vt:lpstr>11H29支出連鎖DF</vt:lpstr>
      <vt:lpstr>12県QE名目</vt:lpstr>
      <vt:lpstr>13県QE実質</vt:lpstr>
      <vt:lpstr>14県QE実質季調</vt:lpstr>
      <vt:lpstr>15県QE生産名目</vt:lpstr>
      <vt:lpstr>15_2県QE生産実質</vt:lpstr>
      <vt:lpstr>16県QE雇用者報酬</vt:lpstr>
      <vt:lpstr>16_2県QE県民所得</vt:lpstr>
      <vt:lpstr>17名目市町GDP</vt:lpstr>
      <vt:lpstr>18実質市町GDP</vt:lpstr>
      <vt:lpstr>18_2研究会試算</vt:lpstr>
      <vt:lpstr>19市町民所得</vt:lpstr>
      <vt:lpstr>20H30国QE名目</vt:lpstr>
      <vt:lpstr>21H30国QE実質</vt:lpstr>
      <vt:lpstr>22H26生産名目</vt:lpstr>
      <vt:lpstr>23H26県確報実質連鎖</vt:lpstr>
      <vt:lpstr>24H26確報分配</vt:lpstr>
      <vt:lpstr>25H26確報支出名目</vt:lpstr>
      <vt:lpstr>26H26確報支出実質固定</vt:lpstr>
      <vt:lpstr>27H26ﾃﾞﾌﾚｰﾀｰ</vt:lpstr>
      <vt:lpstr>28H12基準生産</vt:lpstr>
      <vt:lpstr>29H12基準分配</vt:lpstr>
      <vt:lpstr>30H12基準支出名目</vt:lpstr>
      <vt:lpstr>31H12基準支出実質</vt:lpstr>
    </vt:vector>
  </TitlesOfParts>
  <Company>兵庫県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兵庫県</cp:lastModifiedBy>
  <cp:lastPrinted>2020-07-19T23:32:39Z</cp:lastPrinted>
  <dcterms:created xsi:type="dcterms:W3CDTF">2014-05-28T01:42:19Z</dcterms:created>
  <dcterms:modified xsi:type="dcterms:W3CDTF">2020-07-20T05:20:55Z</dcterms:modified>
</cp:coreProperties>
</file>