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25" activeTab="0"/>
  </bookViews>
  <sheets>
    <sheet name="目次" sheetId="1" r:id="rId1"/>
    <sheet name="調査の概要" sheetId="2" r:id="rId2"/>
    <sheet name="結果の概要" sheetId="3" r:id="rId3"/>
    <sheet name="表１，２" sheetId="4" r:id="rId4"/>
    <sheet name="表３－１" sheetId="5" r:id="rId5"/>
    <sheet name="３－２" sheetId="6" r:id="rId6"/>
    <sheet name="表４" sheetId="7" r:id="rId7"/>
    <sheet name="表５" sheetId="8" r:id="rId8"/>
    <sheet name="表６" sheetId="9" r:id="rId9"/>
    <sheet name="表７" sheetId="10" r:id="rId10"/>
    <sheet name="表８" sheetId="11" r:id="rId11"/>
    <sheet name="表９－１" sheetId="12" r:id="rId12"/>
    <sheet name="９－２" sheetId="13" r:id="rId13"/>
  </sheets>
  <externalReferences>
    <externalReference r:id="rId16"/>
  </externalReferences>
  <definedNames>
    <definedName name="_xlnm.Print_Area" localSheetId="5">'３－２'!$A$1:$L$60</definedName>
    <definedName name="_xlnm.Print_Area" localSheetId="12">'９－２'!$A$1:$N$42</definedName>
    <definedName name="_xlnm.Print_Area" localSheetId="3">'表１，２'!$A:$IV</definedName>
    <definedName name="_xlnm.Print_Area" localSheetId="6">'表４'!$A$1:$X$120</definedName>
    <definedName name="_xlnm.Print_Area" localSheetId="7">'表５'!$A$1:$J$78</definedName>
    <definedName name="_xlnm.Print_Area" localSheetId="8">'表６'!$A$1:$H$17</definedName>
    <definedName name="_xlnm.Print_Area" localSheetId="9">'表７'!$A$1:$L$41</definedName>
    <definedName name="_xlnm.Print_Area" localSheetId="10">'表８'!$A$1:$K$28</definedName>
    <definedName name="_xlnm.Print_Area" localSheetId="11">'表９－１'!$A$1:$J$34</definedName>
    <definedName name="_xlnm.Print_Area">'[https://web.pref.hyogo.lg.jp/kf02/documents/H18年.xls]３ー２'!#REF!</definedName>
    <definedName name="_xlnm.Print_Titles" localSheetId="6">'表４'!$3:$6</definedName>
  </definedNames>
  <calcPr fullCalcOnLoad="1"/>
</workbook>
</file>

<file path=xl/sharedStrings.xml><?xml version="1.0" encoding="utf-8"?>
<sst xmlns="http://schemas.openxmlformats.org/spreadsheetml/2006/main" count="1177" uniqueCount="707">
  <si>
    <t>調査の概要</t>
  </si>
  <si>
    <t>結果の概要</t>
  </si>
  <si>
    <t>表１</t>
  </si>
  <si>
    <t>人口動態総覧</t>
  </si>
  <si>
    <t>表２</t>
  </si>
  <si>
    <t>主な死因による死亡の平均発生間隔</t>
  </si>
  <si>
    <t>表３</t>
  </si>
  <si>
    <t>年次別人口動態（実数・率）</t>
  </si>
  <si>
    <t>表４</t>
  </si>
  <si>
    <t>人口動態総覧、保健所・市町別</t>
  </si>
  <si>
    <t>表５</t>
  </si>
  <si>
    <t>表６</t>
  </si>
  <si>
    <t>主な死因別死亡数・死亡率</t>
  </si>
  <si>
    <t>表７</t>
  </si>
  <si>
    <t>主な生活習慣病による死亡数・死亡率</t>
  </si>
  <si>
    <t>表８</t>
  </si>
  <si>
    <t>悪性新生物の主な部位別死亡数・死亡率</t>
  </si>
  <si>
    <t>表９</t>
  </si>
  <si>
    <t>性・年齢（５歳階級）別死亡数</t>
  </si>
  <si>
    <t>統　　　　　　　計　　　　　　　表</t>
  </si>
  <si>
    <t>１　人口動態総覧</t>
  </si>
  <si>
    <t>件　　　　　　　数</t>
  </si>
  <si>
    <t>率</t>
  </si>
  <si>
    <t>平　　均　　発　　生　　間　　隔</t>
  </si>
  <si>
    <t>事　　　項</t>
  </si>
  <si>
    <t>平成１４年</t>
  </si>
  <si>
    <t>平成１３年</t>
  </si>
  <si>
    <t>Ａ－Ｂ</t>
  </si>
  <si>
    <t>Ａ／Ｂ</t>
  </si>
  <si>
    <t>平　成　１４　年</t>
  </si>
  <si>
    <t>平　成　１３　年</t>
  </si>
  <si>
    <t>Ａ</t>
  </si>
  <si>
    <t>Ｂ</t>
  </si>
  <si>
    <t>時間</t>
  </si>
  <si>
    <t>分</t>
  </si>
  <si>
    <t>秒</t>
  </si>
  <si>
    <t>出生</t>
  </si>
  <si>
    <t>死亡</t>
  </si>
  <si>
    <t>自然増加</t>
  </si>
  <si>
    <t>乳児死亡</t>
  </si>
  <si>
    <t>新生児死亡</t>
  </si>
  <si>
    <t>死産</t>
  </si>
  <si>
    <t>自然</t>
  </si>
  <si>
    <t>12.0</t>
  </si>
  <si>
    <t>人工</t>
  </si>
  <si>
    <t>周産期死亡</t>
  </si>
  <si>
    <t>妊娠満22週  以後の死産</t>
  </si>
  <si>
    <t>早期新生児        死        亡</t>
  </si>
  <si>
    <t>婚姻</t>
  </si>
  <si>
    <t>離婚</t>
  </si>
  <si>
    <t>１）出生、死亡、自然増加、婚姻及び離婚の各率は日本人人口千対（総務省統計局：平成１４年１０月１日現在推計日本人人口　５，４９６千人）</t>
  </si>
  <si>
    <t>２）乳児死亡及び新生児死亡の各率は出生千対</t>
  </si>
  <si>
    <t>３）死産率は出産（出生＋死産）千対</t>
  </si>
  <si>
    <t>４）周産期死亡は出産（出生＋妊娠満２２週以後の死産）千対</t>
  </si>
  <si>
    <t>２　主な死因による死亡の平均発生間隔</t>
  </si>
  <si>
    <t>死　　因</t>
  </si>
  <si>
    <t>死亡数</t>
  </si>
  <si>
    <t>平均発生間隔</t>
  </si>
  <si>
    <t>死　因</t>
  </si>
  <si>
    <t>悪性新生物</t>
  </si>
  <si>
    <t>自  殺</t>
  </si>
  <si>
    <t>心  疾  患</t>
  </si>
  <si>
    <t>老  衰</t>
  </si>
  <si>
    <t>脳血管疾患</t>
  </si>
  <si>
    <t>腎不全</t>
  </si>
  <si>
    <t>肺        炎</t>
  </si>
  <si>
    <t>肝疾患</t>
  </si>
  <si>
    <t>不慮の事故</t>
  </si>
  <si>
    <t>糖尿病</t>
  </si>
  <si>
    <t>３　年次別人口動態（実数・率）</t>
  </si>
  <si>
    <t>　(2-1)</t>
  </si>
  <si>
    <t>年次</t>
  </si>
  <si>
    <t>実数</t>
  </si>
  <si>
    <t>率</t>
  </si>
  <si>
    <t>％</t>
  </si>
  <si>
    <t>　　　－</t>
  </si>
  <si>
    <t xml:space="preserve">      23</t>
  </si>
  <si>
    <t xml:space="preserve">      24</t>
  </si>
  <si>
    <t xml:space="preserve">      25</t>
  </si>
  <si>
    <t xml:space="preserve">      26</t>
  </si>
  <si>
    <t xml:space="preserve">      27</t>
  </si>
  <si>
    <t xml:space="preserve">      28</t>
  </si>
  <si>
    <t xml:space="preserve">      29</t>
  </si>
  <si>
    <t xml:space="preserve">      30</t>
  </si>
  <si>
    <t xml:space="preserve">      31</t>
  </si>
  <si>
    <t xml:space="preserve">      32</t>
  </si>
  <si>
    <t xml:space="preserve">      33</t>
  </si>
  <si>
    <t xml:space="preserve">      34</t>
  </si>
  <si>
    <t xml:space="preserve">      35</t>
  </si>
  <si>
    <t xml:space="preserve">      36</t>
  </si>
  <si>
    <t xml:space="preserve">      37</t>
  </si>
  <si>
    <t xml:space="preserve">      38</t>
  </si>
  <si>
    <t xml:space="preserve">      39</t>
  </si>
  <si>
    <t xml:space="preserve">      40</t>
  </si>
  <si>
    <t xml:space="preserve">      41</t>
  </si>
  <si>
    <t xml:space="preserve">      42</t>
  </si>
  <si>
    <t xml:space="preserve">      43</t>
  </si>
  <si>
    <t xml:space="preserve">      44</t>
  </si>
  <si>
    <t xml:space="preserve">      45</t>
  </si>
  <si>
    <t xml:space="preserve">      46</t>
  </si>
  <si>
    <t xml:space="preserve">      47</t>
  </si>
  <si>
    <t xml:space="preserve">      48</t>
  </si>
  <si>
    <t xml:space="preserve">      49</t>
  </si>
  <si>
    <t xml:space="preserve">      50</t>
  </si>
  <si>
    <t xml:space="preserve">      51</t>
  </si>
  <si>
    <t xml:space="preserve">      52</t>
  </si>
  <si>
    <t xml:space="preserve">      53</t>
  </si>
  <si>
    <t xml:space="preserve">      54</t>
  </si>
  <si>
    <t xml:space="preserve">      55</t>
  </si>
  <si>
    <t xml:space="preserve">      56</t>
  </si>
  <si>
    <t xml:space="preserve">      57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</si>
  <si>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</si>
  <si>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</si>
  <si>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</si>
  <si>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</si>
  <si>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</si>
  <si>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    63</t>
  </si>
  <si>
    <t>平成元年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</si>
  <si>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</si>
  <si>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</si>
  <si>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</si>
  <si>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</si>
  <si>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</si>
  <si>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</si>
  <si>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</si>
  <si>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</si>
  <si>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/>
  </si>
  <si>
    <t>　(2-2)</t>
  </si>
  <si>
    <t>出　　　生</t>
  </si>
  <si>
    <t>低体重児</t>
  </si>
  <si>
    <t>死　　　亡</t>
  </si>
  <si>
    <t>昭和22年</t>
  </si>
  <si>
    <t>新生児死亡</t>
  </si>
  <si>
    <t>死　　　産</t>
  </si>
  <si>
    <t>周産期死亡</t>
  </si>
  <si>
    <t>婚　　　姻</t>
  </si>
  <si>
    <t>離　　　婚</t>
  </si>
  <si>
    <t>合計特殊</t>
  </si>
  <si>
    <t>出生率</t>
  </si>
  <si>
    <t>－</t>
  </si>
  <si>
    <t>　　４　人口動態総覧、保健所・市町別</t>
  </si>
  <si>
    <t>　　</t>
  </si>
  <si>
    <t>出       生       数</t>
  </si>
  <si>
    <t>死</t>
  </si>
  <si>
    <t>亡</t>
  </si>
  <si>
    <t>　</t>
  </si>
  <si>
    <t>数</t>
  </si>
  <si>
    <t>死  産  数</t>
  </si>
  <si>
    <t>周 産 期 死 亡 数</t>
  </si>
  <si>
    <t>婚</t>
  </si>
  <si>
    <t>離</t>
  </si>
  <si>
    <t>保健所</t>
  </si>
  <si>
    <t>2500g未満</t>
  </si>
  <si>
    <t>乳児死亡数</t>
  </si>
  <si>
    <t>新生児死亡数</t>
  </si>
  <si>
    <t>自  然</t>
  </si>
  <si>
    <t>人  工</t>
  </si>
  <si>
    <t>妊娠満</t>
  </si>
  <si>
    <t>早  期</t>
  </si>
  <si>
    <t>姻</t>
  </si>
  <si>
    <t>市 町</t>
  </si>
  <si>
    <t>総数</t>
  </si>
  <si>
    <t>男</t>
  </si>
  <si>
    <t>女</t>
  </si>
  <si>
    <t>（再掲）</t>
  </si>
  <si>
    <t>(再々掲)</t>
  </si>
  <si>
    <t>22週以後</t>
  </si>
  <si>
    <t>新生児</t>
  </si>
  <si>
    <t>件</t>
  </si>
  <si>
    <t>死産数</t>
  </si>
  <si>
    <t>死亡数</t>
  </si>
  <si>
    <t>総  数</t>
  </si>
  <si>
    <t>東灘区</t>
  </si>
  <si>
    <t>灘区</t>
  </si>
  <si>
    <t>兵庫区</t>
  </si>
  <si>
    <t>長田区</t>
  </si>
  <si>
    <t>須磨区</t>
  </si>
  <si>
    <t>垂水区</t>
  </si>
  <si>
    <t>北区</t>
  </si>
  <si>
    <t>中央区</t>
  </si>
  <si>
    <t>西区</t>
  </si>
  <si>
    <t>姫路市</t>
  </si>
  <si>
    <t>尼崎市</t>
  </si>
  <si>
    <t>西宮市</t>
  </si>
  <si>
    <t>芦屋</t>
  </si>
  <si>
    <t>芦屋市</t>
  </si>
  <si>
    <t>伊丹</t>
  </si>
  <si>
    <t>伊丹市</t>
  </si>
  <si>
    <t>宝塚</t>
  </si>
  <si>
    <t>宝塚市</t>
  </si>
  <si>
    <t>川西</t>
  </si>
  <si>
    <t>川西市</t>
  </si>
  <si>
    <t>猪名川町</t>
  </si>
  <si>
    <t>三田</t>
  </si>
  <si>
    <t>三田市</t>
  </si>
  <si>
    <t>明石</t>
  </si>
  <si>
    <t>明石市</t>
  </si>
  <si>
    <t>加古川</t>
  </si>
  <si>
    <t>加古川市</t>
  </si>
  <si>
    <t>稲美町</t>
  </si>
  <si>
    <t>播磨町</t>
  </si>
  <si>
    <t>西脇</t>
  </si>
  <si>
    <t>西脇市</t>
  </si>
  <si>
    <t>中町</t>
  </si>
  <si>
    <t>加美町</t>
  </si>
  <si>
    <t>八千代町</t>
  </si>
  <si>
    <t>黒田庄町</t>
  </si>
  <si>
    <t>三木</t>
  </si>
  <si>
    <t>三木市</t>
  </si>
  <si>
    <t>吉川町</t>
  </si>
  <si>
    <t>高砂</t>
  </si>
  <si>
    <t>高砂市</t>
  </si>
  <si>
    <t>加西</t>
  </si>
  <si>
    <t>加西市</t>
  </si>
  <si>
    <t>社</t>
  </si>
  <si>
    <t>小野市</t>
  </si>
  <si>
    <t>社町</t>
  </si>
  <si>
    <t>滝野町</t>
  </si>
  <si>
    <t>東条町</t>
  </si>
  <si>
    <t>龍野</t>
  </si>
  <si>
    <t>龍野市</t>
  </si>
  <si>
    <t>新宮町</t>
  </si>
  <si>
    <t>揖保川町</t>
  </si>
  <si>
    <t>御津町</t>
  </si>
  <si>
    <t>太子町</t>
  </si>
  <si>
    <t>赤穂</t>
  </si>
  <si>
    <t>相生市</t>
  </si>
  <si>
    <t>赤穂市</t>
  </si>
  <si>
    <t>上郡町</t>
  </si>
  <si>
    <t>福崎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</si>
  <si>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</si>
  <si>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</si>
  <si>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</si>
  <si>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</si>
  <si>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</si>
  <si>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</si>
  <si>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</si>
  <si>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佐用</t>
  </si>
  <si>
    <t>佐用町</t>
  </si>
  <si>
    <t>上月町</t>
  </si>
  <si>
    <t>南光町</t>
  </si>
  <si>
    <t>三日月町</t>
  </si>
  <si>
    <t>山崎</t>
  </si>
  <si>
    <t>山崎町</t>
  </si>
  <si>
    <t>安富町</t>
  </si>
  <si>
    <t>一宮町</t>
  </si>
  <si>
    <t>波賀町</t>
  </si>
  <si>
    <t>千種町</t>
  </si>
  <si>
    <t>豊岡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</si>
  <si>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</si>
  <si>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</si>
  <si>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</si>
  <si>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</si>
  <si>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</si>
  <si>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</si>
  <si>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</si>
  <si>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浜坂</t>
  </si>
  <si>
    <t>村岡町</t>
  </si>
  <si>
    <t>浜坂町</t>
  </si>
  <si>
    <t>美方町</t>
  </si>
  <si>
    <t>温泉町</t>
  </si>
  <si>
    <t>和田山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</si>
  <si>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</si>
  <si>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</si>
  <si>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</si>
  <si>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</si>
  <si>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</si>
  <si>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</si>
  <si>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</si>
  <si>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</si>
  <si>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柏原</t>
  </si>
  <si>
    <t>柏原町</t>
  </si>
  <si>
    <t>氷上町</t>
  </si>
  <si>
    <t>青垣町</t>
  </si>
  <si>
    <t>春日町</t>
  </si>
  <si>
    <t>山南町</t>
  </si>
  <si>
    <t>市島町</t>
  </si>
  <si>
    <t>篠山</t>
  </si>
  <si>
    <t>篠山市</t>
  </si>
  <si>
    <t>洲本</t>
  </si>
  <si>
    <t>洲本市</t>
  </si>
  <si>
    <t>津名</t>
  </si>
  <si>
    <t>津名町</t>
  </si>
  <si>
    <t>淡路町</t>
  </si>
  <si>
    <t>北淡町</t>
  </si>
  <si>
    <t>五色町</t>
  </si>
  <si>
    <t>東浦町</t>
  </si>
  <si>
    <t>三原</t>
  </si>
  <si>
    <t>緑町</t>
  </si>
  <si>
    <t>西淡町</t>
  </si>
  <si>
    <t>三原町</t>
  </si>
  <si>
    <t>南淡町</t>
  </si>
  <si>
    <t>（平成１４年）</t>
  </si>
  <si>
    <t>神戸市</t>
  </si>
  <si>
    <t>姫路市</t>
  </si>
  <si>
    <t>尼崎市</t>
  </si>
  <si>
    <t>西宮市</t>
  </si>
  <si>
    <t>死亡数、性、死因（簡単分類）別</t>
  </si>
  <si>
    <t>(4-1)</t>
  </si>
  <si>
    <t>(4-3)</t>
  </si>
  <si>
    <t>死因簡単</t>
  </si>
  <si>
    <t>死                       因</t>
  </si>
  <si>
    <t>分類コード</t>
  </si>
  <si>
    <t xml:space="preserve">  総             数</t>
  </si>
  <si>
    <t>09206</t>
  </si>
  <si>
    <t xml:space="preserve">         不整脈及び伝導障害</t>
  </si>
  <si>
    <t>01000</t>
  </si>
  <si>
    <t>感染症及び寄生虫症</t>
  </si>
  <si>
    <t>09207</t>
  </si>
  <si>
    <t xml:space="preserve">         心不全</t>
  </si>
  <si>
    <t>01100</t>
  </si>
  <si>
    <t xml:space="preserve">  　腸管感染症</t>
  </si>
  <si>
    <t>09208</t>
  </si>
  <si>
    <t xml:space="preserve">         その他の心疾患</t>
  </si>
  <si>
    <t>01200</t>
  </si>
  <si>
    <t xml:space="preserve">  　結核</t>
  </si>
  <si>
    <t>09300</t>
  </si>
  <si>
    <t xml:space="preserve">     脳血管疾患</t>
  </si>
  <si>
    <t>01201</t>
  </si>
  <si>
    <t xml:space="preserve">    　　呼吸器結核</t>
  </si>
  <si>
    <t>09301</t>
  </si>
  <si>
    <t xml:space="preserve">         くも膜下出血</t>
  </si>
  <si>
    <t>01202</t>
  </si>
  <si>
    <t xml:space="preserve">    　　その他の結核</t>
  </si>
  <si>
    <t>09302</t>
  </si>
  <si>
    <t xml:space="preserve">         脳内出血</t>
  </si>
  <si>
    <t>01300</t>
  </si>
  <si>
    <t xml:space="preserve">  　敗血症</t>
  </si>
  <si>
    <t>09303</t>
  </si>
  <si>
    <t xml:space="preserve">         脳梗塞</t>
  </si>
  <si>
    <t>01400</t>
  </si>
  <si>
    <t xml:space="preserve">  　ウイルス肝炎</t>
  </si>
  <si>
    <t>09304</t>
  </si>
  <si>
    <t xml:space="preserve">         その他の脳血管疾患</t>
  </si>
  <si>
    <t>01401</t>
  </si>
  <si>
    <t xml:space="preserve">    　　Ｂ型ウイルス肝炎</t>
  </si>
  <si>
    <t>09400</t>
  </si>
  <si>
    <t xml:space="preserve">     大動脈瘤及び解離</t>
  </si>
  <si>
    <t>01402</t>
  </si>
  <si>
    <t xml:space="preserve">    　　Ｃ型ウイルス肝炎</t>
  </si>
  <si>
    <t>09500</t>
  </si>
  <si>
    <t xml:space="preserve">     その他の循環器系の疾患</t>
  </si>
  <si>
    <t>01403</t>
  </si>
  <si>
    <t xml:space="preserve">    　　その他のウイルス肝炎</t>
  </si>
  <si>
    <t>10000</t>
  </si>
  <si>
    <t>呼吸器系の疾患</t>
  </si>
  <si>
    <t>01500</t>
  </si>
  <si>
    <t xml:space="preserve">  　ヒト免疫不全ウイルス［ＨｌＶ］病</t>
  </si>
  <si>
    <t>10100</t>
  </si>
  <si>
    <t xml:space="preserve">     インフルエンザ</t>
  </si>
  <si>
    <t>01600</t>
  </si>
  <si>
    <t xml:space="preserve">  　その他の感染症及び寄生虫症</t>
  </si>
  <si>
    <t>10200</t>
  </si>
  <si>
    <t xml:space="preserve">     肺炎</t>
  </si>
  <si>
    <t>02000</t>
  </si>
  <si>
    <t>新生物</t>
  </si>
  <si>
    <t>10300</t>
  </si>
  <si>
    <t xml:space="preserve">     急性気管支炎</t>
  </si>
  <si>
    <t>02100</t>
  </si>
  <si>
    <t xml:space="preserve">  　悪性新生物</t>
  </si>
  <si>
    <t>10400</t>
  </si>
  <si>
    <t xml:space="preserve">     慢性閉塞性肺疾患</t>
  </si>
  <si>
    <t>02101</t>
  </si>
  <si>
    <t xml:space="preserve">      　口唇，口腔及び咽頭の悪性新生物</t>
  </si>
  <si>
    <t>10500</t>
  </si>
  <si>
    <t xml:space="preserve">     喘息</t>
  </si>
  <si>
    <t>02102</t>
  </si>
  <si>
    <t xml:space="preserve">    　　食道の悪性新生物</t>
  </si>
  <si>
    <t>10600</t>
  </si>
  <si>
    <t xml:space="preserve">     その他の呼吸器系の疾患</t>
  </si>
  <si>
    <t>02103</t>
  </si>
  <si>
    <t xml:space="preserve">    　　胃の悪性新生物</t>
  </si>
  <si>
    <t>11000</t>
  </si>
  <si>
    <t>消化器系の疾患</t>
  </si>
  <si>
    <t>02104</t>
  </si>
  <si>
    <t xml:space="preserve">    　　結腸の悪性新生物</t>
  </si>
  <si>
    <t>11100</t>
  </si>
  <si>
    <t xml:space="preserve">     胃潰瘍及び十二指腸潰瘍</t>
  </si>
  <si>
    <t>02105</t>
  </si>
  <si>
    <t xml:space="preserve">  　　　直腸Ｓ状結腸移行部及び直腸</t>
  </si>
  <si>
    <t xml:space="preserve"> </t>
  </si>
  <si>
    <t>11200</t>
  </si>
  <si>
    <t xml:space="preserve">     ヘルニア及び腸閉塞</t>
  </si>
  <si>
    <t xml:space="preserve">  　　　の悪性新生物　　</t>
  </si>
  <si>
    <t>11300</t>
  </si>
  <si>
    <t xml:space="preserve">     肝疾患</t>
  </si>
  <si>
    <t>02106</t>
  </si>
  <si>
    <t xml:space="preserve">  　　　肝及び肝内胆管の悪性新生物</t>
  </si>
  <si>
    <t>11301</t>
  </si>
  <si>
    <t xml:space="preserve">         肝硬変（アルコール性を除く）</t>
  </si>
  <si>
    <t>02107</t>
  </si>
  <si>
    <t xml:space="preserve">  　　　胆のう及びその他の胆道の悪性新生物</t>
  </si>
  <si>
    <t>11302</t>
  </si>
  <si>
    <t xml:space="preserve">         その他の肝疾患</t>
  </si>
  <si>
    <t>02108</t>
  </si>
  <si>
    <t xml:space="preserve">  　　　膵の悪性新生物</t>
  </si>
  <si>
    <t>11400</t>
  </si>
  <si>
    <t xml:space="preserve">     その他の消化器系の疾患</t>
  </si>
  <si>
    <t>02109</t>
  </si>
  <si>
    <t xml:space="preserve">  　　　咽頭の悪性新生物</t>
  </si>
  <si>
    <t>12000</t>
  </si>
  <si>
    <t>皮膚及び皮下組織の疾患</t>
  </si>
  <si>
    <t>02110</t>
  </si>
  <si>
    <t xml:space="preserve">  　　　気管，気管支及び肺の悪性新生物</t>
  </si>
  <si>
    <t>13000</t>
  </si>
  <si>
    <t>筋骨格系及び結合組織の疾患</t>
  </si>
  <si>
    <t>02111</t>
  </si>
  <si>
    <t xml:space="preserve">  　　　皮膚の悪性新生物</t>
  </si>
  <si>
    <t>14000</t>
  </si>
  <si>
    <t>尿路性器系の疾患</t>
  </si>
  <si>
    <t>02112</t>
  </si>
  <si>
    <t xml:space="preserve">  　　　乳房の悪性新生物</t>
  </si>
  <si>
    <t>14100</t>
  </si>
  <si>
    <t>　   糸球体疾患及び腎尿細管間質性疾患</t>
  </si>
  <si>
    <t>02113</t>
  </si>
  <si>
    <t xml:space="preserve">  　　　子宮の悪性新生物</t>
  </si>
  <si>
    <t>14200</t>
  </si>
  <si>
    <t>　   腎不全</t>
  </si>
  <si>
    <t>02114</t>
  </si>
  <si>
    <t>　　　　卵巣の悪性新生物</t>
  </si>
  <si>
    <t>14201</t>
  </si>
  <si>
    <t>　　     急性腎不全</t>
  </si>
  <si>
    <t>02115</t>
  </si>
  <si>
    <t xml:space="preserve">  　　　前立腺の悪性新生物</t>
  </si>
  <si>
    <t>14202</t>
  </si>
  <si>
    <t>　　     慢性腎不全</t>
  </si>
  <si>
    <t>02116</t>
  </si>
  <si>
    <t xml:space="preserve">  　　　膀胱の悪性新生物</t>
  </si>
  <si>
    <t>14203</t>
  </si>
  <si>
    <t>　　     詳細不明の腎不全</t>
  </si>
  <si>
    <t>02117</t>
  </si>
  <si>
    <t xml:space="preserve">  　　　中枢神経系のその他の悪性新生物</t>
  </si>
  <si>
    <t>14300</t>
  </si>
  <si>
    <t>　   その他の尿路性器系の疾患</t>
  </si>
  <si>
    <t>02118</t>
  </si>
  <si>
    <t xml:space="preserve">  　　　悪性リンパ腫</t>
  </si>
  <si>
    <t>15000</t>
  </si>
  <si>
    <t>妊娠、分娩及び産じょく</t>
  </si>
  <si>
    <t>(4-2)</t>
  </si>
  <si>
    <t>(4-4)</t>
  </si>
  <si>
    <t>02119</t>
  </si>
  <si>
    <t xml:space="preserve">  　　　白血病</t>
  </si>
  <si>
    <t>16000</t>
  </si>
  <si>
    <t>周産期に発生した病態</t>
  </si>
  <si>
    <t>02120</t>
  </si>
  <si>
    <t xml:space="preserve">  　　　その他のリンパ組織，造血組織及び</t>
  </si>
  <si>
    <t>16100</t>
  </si>
  <si>
    <t>　  妊娠期間及び胎児発育に関連する障害</t>
  </si>
  <si>
    <t xml:space="preserve">  　　　関連組織の悪性新生物</t>
  </si>
  <si>
    <t>16200</t>
  </si>
  <si>
    <t>　  出産外傷</t>
  </si>
  <si>
    <t>02121</t>
  </si>
  <si>
    <t xml:space="preserve">  　　　その他の悪性新生物</t>
  </si>
  <si>
    <t>16300</t>
  </si>
  <si>
    <t xml:space="preserve">    周産期に特異的な呼吸障害及び心血管障害</t>
  </si>
  <si>
    <t>02200</t>
  </si>
  <si>
    <t>　　その他の新生物</t>
  </si>
  <si>
    <t>16400</t>
  </si>
  <si>
    <t>　  周産期に特異的な感染症</t>
  </si>
  <si>
    <t>02201</t>
  </si>
  <si>
    <t xml:space="preserve">  　　　中枢神経系のその他の新生物</t>
  </si>
  <si>
    <t>16500</t>
  </si>
  <si>
    <t xml:space="preserve">    胎児及び新生児の出血性障害及び血液障害</t>
  </si>
  <si>
    <t>02202</t>
  </si>
  <si>
    <t xml:space="preserve">    　　中枢神経系を除くその他の新生物</t>
  </si>
  <si>
    <t>16600</t>
  </si>
  <si>
    <t>　  その他の周産期に発生した病態</t>
  </si>
  <si>
    <t>03000</t>
  </si>
  <si>
    <t>血液及び造血器の疾患及びに免疫機構</t>
  </si>
  <si>
    <t>17000</t>
  </si>
  <si>
    <t>先天奇形、変形及び染色体異常</t>
  </si>
  <si>
    <t>の障害</t>
  </si>
  <si>
    <t>17100</t>
  </si>
  <si>
    <t>　  神経系の先天奇形</t>
  </si>
  <si>
    <t>03100</t>
  </si>
  <si>
    <t xml:space="preserve">  　貧血</t>
  </si>
  <si>
    <t>17200</t>
  </si>
  <si>
    <t>　  循環器系の先天奇形</t>
  </si>
  <si>
    <t>03200</t>
  </si>
  <si>
    <t xml:space="preserve">  　その他の血液及び造血器の疾患並び</t>
  </si>
  <si>
    <t>17201</t>
  </si>
  <si>
    <t>　　    心臓の先天奇形</t>
  </si>
  <si>
    <t xml:space="preserve">  　に免疫機構の障害</t>
  </si>
  <si>
    <t>17202</t>
  </si>
  <si>
    <t>　      その他の循環器系の先天奇形</t>
  </si>
  <si>
    <t>04000</t>
  </si>
  <si>
    <t>内分泌，栄養及び代謝疾患</t>
  </si>
  <si>
    <t>17300</t>
  </si>
  <si>
    <t>　  消化器系の先天奇形</t>
  </si>
  <si>
    <t>04100</t>
  </si>
  <si>
    <t xml:space="preserve">  　糖尿病</t>
  </si>
  <si>
    <t>17400</t>
  </si>
  <si>
    <t>　  その他の先天奇形及び変形</t>
  </si>
  <si>
    <t>04200</t>
  </si>
  <si>
    <t xml:space="preserve">  　その他の内，栄養及び代謝分泌</t>
  </si>
  <si>
    <t>17500</t>
  </si>
  <si>
    <t>　  染色体異常、他に分類されないもの</t>
  </si>
  <si>
    <t>05000</t>
  </si>
  <si>
    <t>精神及び行動の障害</t>
  </si>
  <si>
    <t>18000</t>
  </si>
  <si>
    <t>症状、微候及び異常臨床所見・異常検査</t>
  </si>
  <si>
    <t>05100</t>
  </si>
  <si>
    <t xml:space="preserve">  　血管性及び詳細不明の痴呆</t>
  </si>
  <si>
    <t>所見で他に分類されないもの</t>
  </si>
  <si>
    <t>05200</t>
  </si>
  <si>
    <t xml:space="preserve"> 　 その他の精神及び行動の障害</t>
  </si>
  <si>
    <t>18100</t>
  </si>
  <si>
    <t>　  老衰</t>
  </si>
  <si>
    <t>06000</t>
  </si>
  <si>
    <t>神経系の疾患</t>
  </si>
  <si>
    <t>18200</t>
  </si>
  <si>
    <t xml:space="preserve">  　乳幼児突然死症候群</t>
  </si>
  <si>
    <t>06100</t>
  </si>
  <si>
    <t xml:space="preserve">  　髄膜炎</t>
  </si>
  <si>
    <t>18300</t>
  </si>
  <si>
    <t>　  その他の症状、微候及び異常臨床所見・</t>
  </si>
  <si>
    <t>06200</t>
  </si>
  <si>
    <t xml:space="preserve">  　脊髄性筋萎縮症及び関連症候群</t>
  </si>
  <si>
    <t>　  異常検査所見で他に分類されないもの</t>
  </si>
  <si>
    <t>06300</t>
  </si>
  <si>
    <t xml:space="preserve">  　パーキンソン病</t>
  </si>
  <si>
    <t>20000</t>
  </si>
  <si>
    <t>傷病及び死亡の外因</t>
  </si>
  <si>
    <t>06400</t>
  </si>
  <si>
    <t xml:space="preserve">  　アルツハイマー病</t>
  </si>
  <si>
    <t>20100</t>
  </si>
  <si>
    <t>　  不慮の事故</t>
  </si>
  <si>
    <t>06500</t>
  </si>
  <si>
    <t xml:space="preserve">  　その他の神経系の疾患</t>
  </si>
  <si>
    <t>20101</t>
  </si>
  <si>
    <t>　　    交通事故</t>
  </si>
  <si>
    <t>07000</t>
  </si>
  <si>
    <t>眼及び付属器の疾患</t>
  </si>
  <si>
    <t>20102</t>
  </si>
  <si>
    <t>　　    転倒・転落</t>
  </si>
  <si>
    <t>08000</t>
  </si>
  <si>
    <t>耳及び乳様突起の疾患</t>
  </si>
  <si>
    <t>20103</t>
  </si>
  <si>
    <t>　　    不慮の溺死及び溺水</t>
  </si>
  <si>
    <t>09000</t>
  </si>
  <si>
    <t>循環器系の疾患</t>
  </si>
  <si>
    <t>20104</t>
  </si>
  <si>
    <t>　　    不慮の窒息</t>
  </si>
  <si>
    <t>09100</t>
  </si>
  <si>
    <t xml:space="preserve">  　高血圧性疾患</t>
  </si>
  <si>
    <t>20105</t>
  </si>
  <si>
    <t>09101</t>
  </si>
  <si>
    <t xml:space="preserve">      　高血圧性心疾患及び心腎疾患</t>
  </si>
  <si>
    <t>20106</t>
  </si>
  <si>
    <t>　      有害物質による不慮の</t>
  </si>
  <si>
    <t>09102</t>
  </si>
  <si>
    <t xml:space="preserve">    　  その他の高血圧性疾患</t>
  </si>
  <si>
    <t>　　    中毒及び有害物質への曝露</t>
  </si>
  <si>
    <t>09200</t>
  </si>
  <si>
    <t xml:space="preserve">  　心疾患（高血圧性を除く）</t>
  </si>
  <si>
    <t>20107</t>
  </si>
  <si>
    <t>　　    その他の不慮の事故</t>
  </si>
  <si>
    <t>09201</t>
  </si>
  <si>
    <t xml:space="preserve">        慢性リウマチ性心疾患</t>
  </si>
  <si>
    <t>20200</t>
  </si>
  <si>
    <t>　  自殺</t>
  </si>
  <si>
    <t>09202</t>
  </si>
  <si>
    <t xml:space="preserve">        急性心筋梗塞</t>
  </si>
  <si>
    <t>20300</t>
  </si>
  <si>
    <t>　  他殺</t>
  </si>
  <si>
    <t>09203</t>
  </si>
  <si>
    <t xml:space="preserve">        その他の虚血性心疾患</t>
  </si>
  <si>
    <t>20400</t>
  </si>
  <si>
    <t>　  その他の外因</t>
  </si>
  <si>
    <t>09204</t>
  </si>
  <si>
    <t xml:space="preserve">        慢性非リウマチ性心内膜疾患</t>
  </si>
  <si>
    <t>09205</t>
  </si>
  <si>
    <t xml:space="preserve">        心筋症</t>
  </si>
  <si>
    <t>５　死亡数、性、死因（簡単分類）別</t>
  </si>
  <si>
    <t>総数</t>
  </si>
  <si>
    <t>男</t>
  </si>
  <si>
    <t>女</t>
  </si>
  <si>
    <t>・</t>
  </si>
  <si>
    <t>　      煙、火及び火炎への曝露</t>
  </si>
  <si>
    <t>６　性・年齢（５歳階級）別死亡数</t>
  </si>
  <si>
    <t>年齢</t>
  </si>
  <si>
    <t>40～44</t>
  </si>
  <si>
    <t>０歳</t>
  </si>
  <si>
    <t>45～49</t>
  </si>
  <si>
    <t>１</t>
  </si>
  <si>
    <t>50～54</t>
  </si>
  <si>
    <t>２</t>
  </si>
  <si>
    <t>55～59</t>
  </si>
  <si>
    <t>３</t>
  </si>
  <si>
    <t>60～64</t>
  </si>
  <si>
    <t>４</t>
  </si>
  <si>
    <t>65～69</t>
  </si>
  <si>
    <t>0～4</t>
  </si>
  <si>
    <t>70～74</t>
  </si>
  <si>
    <t>5～9</t>
  </si>
  <si>
    <t>75～79</t>
  </si>
  <si>
    <t>10～14</t>
  </si>
  <si>
    <t>80～84</t>
  </si>
  <si>
    <t>15～19</t>
  </si>
  <si>
    <t>85～89</t>
  </si>
  <si>
    <t>20～24</t>
  </si>
  <si>
    <t>90～94</t>
  </si>
  <si>
    <t>25～29</t>
  </si>
  <si>
    <t>95～99</t>
  </si>
  <si>
    <t>30～34</t>
  </si>
  <si>
    <t>100～</t>
  </si>
  <si>
    <t>35～39</t>
  </si>
  <si>
    <t>不詳</t>
  </si>
  <si>
    <t>７ 主な死因別死亡数・死亡率</t>
  </si>
  <si>
    <t>年度　</t>
  </si>
  <si>
    <t>順 位</t>
  </si>
  <si>
    <t>　死　因</t>
  </si>
  <si>
    <t>―</t>
  </si>
  <si>
    <t>昭  和</t>
  </si>
  <si>
    <t>平  成</t>
  </si>
  <si>
    <t xml:space="preserve"> 全死因</t>
  </si>
  <si>
    <t xml:space="preserve"> 悪性新生物</t>
  </si>
  <si>
    <t xml:space="preserve"> 心疾患</t>
  </si>
  <si>
    <t xml:space="preserve"> 脳血管疾患</t>
  </si>
  <si>
    <t xml:space="preserve"> 肺炎</t>
  </si>
  <si>
    <t xml:space="preserve"> 不慮の事故</t>
  </si>
  <si>
    <t xml:space="preserve"> 　交通事故（再掲）</t>
  </si>
  <si>
    <t xml:space="preserve"> 自殺</t>
  </si>
  <si>
    <t xml:space="preserve"> 老衰</t>
  </si>
  <si>
    <t xml:space="preserve"> 腎不全</t>
  </si>
  <si>
    <t xml:space="preserve"> 肝疾患</t>
  </si>
  <si>
    <t xml:space="preserve"> 糖尿病</t>
  </si>
  <si>
    <t xml:space="preserve"> 慢性閉塞性肺疾患</t>
  </si>
  <si>
    <t>…</t>
  </si>
  <si>
    <t xml:space="preserve"> 高血圧性疾患</t>
  </si>
  <si>
    <t xml:space="preserve"> 結核</t>
  </si>
  <si>
    <t>（注）　上段：死亡数　　下段：死亡率（人口１０万対）</t>
  </si>
  <si>
    <t>※平成７年からの新分類（ＩＣＤ１０）により旧分類の死因項目は下記のとおりとした。</t>
  </si>
  <si>
    <t>旧  分  類</t>
  </si>
  <si>
    <t>新  分  類</t>
  </si>
  <si>
    <t>肺炎及び気管支炎</t>
  </si>
  <si>
    <t>→</t>
  </si>
  <si>
    <t>肺  炎</t>
  </si>
  <si>
    <t>精神病の記載のない老衰</t>
  </si>
  <si>
    <t>→</t>
  </si>
  <si>
    <t>老　衰</t>
  </si>
  <si>
    <t>不慮の事故及び有害作用</t>
  </si>
  <si>
    <t>→</t>
  </si>
  <si>
    <t>不慮の事故</t>
  </si>
  <si>
    <t>慢性肝疾患及び肝硬変</t>
  </si>
  <si>
    <t>→</t>
  </si>
  <si>
    <t>肝疾患</t>
  </si>
  <si>
    <t>自動車事故（再掲）</t>
  </si>
  <si>
    <t>→</t>
  </si>
  <si>
    <t>交通事故（再掲）</t>
  </si>
  <si>
    <t>腎炎・ネフローゼ症候群及びネフローゼ</t>
  </si>
  <si>
    <t>腎不全</t>
  </si>
  <si>
    <t>８　主な生活習慣病による死亡数・死亡率</t>
  </si>
  <si>
    <t>昭和</t>
  </si>
  <si>
    <t>平成</t>
  </si>
  <si>
    <t>　　　上段：死亡数　中段：死亡率（人口１０万対） 下段：全死因に対する割合（％）</t>
  </si>
  <si>
    <t>年</t>
  </si>
  <si>
    <t xml:space="preserve"> 全死因</t>
  </si>
  <si>
    <t xml:space="preserve"> ５死因の計</t>
  </si>
  <si>
    <t xml:space="preserve"> 悪性新生物</t>
  </si>
  <si>
    <t xml:space="preserve"> 心疾患</t>
  </si>
  <si>
    <t xml:space="preserve"> 肝疾患</t>
  </si>
  <si>
    <t xml:space="preserve"> 高血圧性疾患</t>
  </si>
  <si>
    <t>(注)平成７年からの新分類(ＩＣＤ-10)により、旧分類の「慢性肝疾患及び肝硬変」は「肝疾患」とした。</t>
  </si>
  <si>
    <t>９　悪性新生物の主な部位別死亡数・死亡率</t>
  </si>
  <si>
    <t>性別</t>
  </si>
  <si>
    <t>総　数</t>
  </si>
  <si>
    <t>…</t>
  </si>
  <si>
    <t>（注）平成６年までは旧分類による。平成７年からは新分類（ＩＣＤ10）による。</t>
  </si>
  <si>
    <t xml:space="preserve">      死亡率は人口１０万対</t>
  </si>
  <si>
    <t>(２-２)</t>
  </si>
  <si>
    <t>死   　因</t>
  </si>
  <si>
    <t>平成７</t>
  </si>
  <si>
    <t>(部  位)</t>
  </si>
  <si>
    <t>(２-１)</t>
  </si>
  <si>
    <t>死   　因</t>
  </si>
  <si>
    <t xml:space="preserve"> 昭和50</t>
  </si>
  <si>
    <t>平成２</t>
  </si>
  <si>
    <t>(部  位)</t>
  </si>
  <si>
    <t>悪性新生物　　　　　　　（総  計）</t>
  </si>
  <si>
    <t>食　　道</t>
  </si>
  <si>
    <t>胃</t>
  </si>
  <si>
    <t>直腸、直腸S状結腸移行部及び肛門</t>
  </si>
  <si>
    <t>肝</t>
  </si>
  <si>
    <t>膵</t>
  </si>
  <si>
    <t>気管、気管支　　　　及   び   肺</t>
  </si>
  <si>
    <t>乳　　房</t>
  </si>
  <si>
    <t>子　　宮</t>
  </si>
  <si>
    <t>白　血　病</t>
  </si>
  <si>
    <t>悪性新生物　　　　（総　　計）</t>
  </si>
  <si>
    <t>食　道</t>
  </si>
  <si>
    <t>胃</t>
  </si>
  <si>
    <t>結　腸</t>
  </si>
  <si>
    <t>直腸Ｓ状結腸　　　　移行部及び直腸</t>
  </si>
  <si>
    <t>大腸（再掲）</t>
  </si>
  <si>
    <t>肝及び肝内胆管</t>
  </si>
  <si>
    <t>膵</t>
  </si>
  <si>
    <t>気管、気管支　　　　及　 び 　肺</t>
  </si>
  <si>
    <t>乳　房</t>
  </si>
  <si>
    <t>子　宮</t>
  </si>
  <si>
    <t>白　血　病</t>
  </si>
  <si>
    <t>（注）平成14年の死亡率算定の分母となる人口は、H14.10.1現在推計人口（総務省統計局）</t>
  </si>
  <si>
    <t>　　　総数：5,496,000人　　</t>
  </si>
  <si>
    <t>　　　男　：2,641,000人</t>
  </si>
  <si>
    <t>　　　女　：2,855,000人　　</t>
  </si>
  <si>
    <t>平成１４年人口動態調査</t>
  </si>
  <si>
    <t>*新生児死亡数は乳児死亡数の再掲。また、乳児死亡数は死亡数の再掲。
*周産期死亡数のうち、妊娠満22週以後死産数は、死産数の再掲。また、早期新生児死亡数は新生児死亡数の再掲。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</si>
</sst>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* #,##0.0_ ;_ * \-#,##0.0_ ;_ * &quot;-&quot;?_ ;_ @_ "/>
    <numFmt numFmtId="178" formatCode="#,##0_ "/>
    <numFmt numFmtId="179" formatCode="0_ "/>
    <numFmt numFmtId="180" formatCode="0.0%"/>
    <numFmt numFmtId="181" formatCode="#,##0.0_ "/>
    <numFmt numFmtId="182" formatCode="0.0"/>
    <numFmt numFmtId="183" formatCode="#,##0.0_);[Red]\(#,##0.0\)"/>
    <numFmt numFmtId="184" formatCode="0;&quot;△ &quot;0"/>
    <numFmt numFmtId="185" formatCode="0.0000000_ "/>
    <numFmt numFmtId="186" formatCode="[&lt;=999]000;000\-00"/>
    <numFmt numFmtId="187" formatCode="0.0000"/>
    <numFmt numFmtId="188" formatCode="0.000"/>
    <numFmt numFmtId="189" formatCode="0.0_ "/>
    <numFmt numFmtId="190" formatCode="0.0E+00"/>
    <numFmt numFmtId="191" formatCode="0.00_);[Red]\(0.00\)"/>
    <numFmt numFmtId="192" formatCode="#,##0.00_);[Red]\(#,##0.00\)"/>
    <numFmt numFmtId="193" formatCode="_ * #,##0;_ * \-#,##0;_ * &quot;-&quot;;_ @"/>
    <numFmt numFmtId="194" formatCode="_ * #,##0;_ * \-#,##0;_ * &quot;- &quot;;_ @"/>
    <numFmt numFmtId="195" formatCode="#,##0.0"/>
    <numFmt numFmtId="196" formatCode="#,##0.000"/>
    <numFmt numFmtId="197" formatCode="#,##0.0000"/>
    <numFmt numFmtId="198" formatCode="#,##0;[Red]#,##0"/>
    <numFmt numFmtId="199" formatCode="&quot;△&quot;\ #,##0;&quot;▲&quot;\ #,##0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1"/>
      <color indexed="12"/>
      <name val="ＭＳ ゴシック"/>
      <family val="3"/>
    </font>
    <font>
      <sz val="10"/>
      <color indexed="12"/>
      <name val="ＭＳ ゴシック"/>
      <family val="3"/>
    </font>
    <font>
      <sz val="10"/>
      <color indexed="10"/>
      <name val="ＭＳ ゴシック"/>
      <family val="3"/>
    </font>
    <font>
      <sz val="10"/>
      <name val="ＭＳ ゴシック"/>
      <family val="3"/>
    </font>
    <font>
      <sz val="18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明朝"/>
      <family val="1"/>
    </font>
    <font>
      <sz val="12"/>
      <color indexed="14"/>
      <name val="ＭＳ Ｐゴシック"/>
      <family val="3"/>
    </font>
    <font>
      <b/>
      <sz val="12"/>
      <name val="ＤＦ平成ゴシック体W5"/>
      <family val="3"/>
    </font>
    <font>
      <sz val="12"/>
      <color indexed="12"/>
      <name val="ＭＳ Ｐゴシック"/>
      <family val="3"/>
    </font>
    <font>
      <sz val="12"/>
      <color indexed="17"/>
      <name val="ＭＳ Ｐゴシック"/>
      <family val="3"/>
    </font>
    <font>
      <sz val="12"/>
      <name val="ＤＦ特太ゴシック体"/>
      <family val="3"/>
    </font>
    <font>
      <sz val="15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/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 style="thin">
        <color indexed="8"/>
      </left>
      <right style="thin"/>
      <top style="dashed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dashed">
        <color indexed="8"/>
      </left>
      <right>
        <color indexed="63"/>
      </right>
      <top style="dashed">
        <color indexed="8"/>
      </top>
      <bottom style="thin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ashed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6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/>
    </xf>
    <xf numFmtId="0" fontId="0" fillId="0" borderId="18" xfId="0" applyBorder="1" applyAlignment="1">
      <alignment vertical="center"/>
    </xf>
    <xf numFmtId="0" fontId="7" fillId="0" borderId="0" xfId="60" applyNumberFormat="1" applyFont="1" applyAlignment="1">
      <alignment/>
      <protection/>
    </xf>
    <xf numFmtId="3" fontId="7" fillId="0" borderId="0" xfId="60" applyNumberFormat="1" applyFont="1" applyAlignment="1">
      <alignment/>
      <protection/>
    </xf>
    <xf numFmtId="182" fontId="7" fillId="0" borderId="0" xfId="60" applyNumberFormat="1" applyFont="1" applyAlignment="1">
      <alignment/>
      <protection/>
    </xf>
    <xf numFmtId="0" fontId="6" fillId="0" borderId="0" xfId="60">
      <alignment/>
      <protection/>
    </xf>
    <xf numFmtId="3" fontId="6" fillId="0" borderId="19" xfId="60" applyNumberFormat="1" applyFont="1" applyBorder="1" applyAlignment="1">
      <alignment horizontal="center"/>
      <protection/>
    </xf>
    <xf numFmtId="182" fontId="6" fillId="0" borderId="20" xfId="60" applyNumberFormat="1" applyFont="1" applyBorder="1" applyAlignment="1">
      <alignment horizontal="center"/>
      <protection/>
    </xf>
    <xf numFmtId="3" fontId="6" fillId="0" borderId="20" xfId="60" applyNumberFormat="1" applyFont="1" applyBorder="1" applyAlignment="1">
      <alignment horizontal="center"/>
      <protection/>
    </xf>
    <xf numFmtId="0" fontId="6" fillId="0" borderId="21" xfId="60" applyNumberFormat="1" applyFont="1" applyBorder="1" applyAlignment="1">
      <alignment horizontal="center"/>
      <protection/>
    </xf>
    <xf numFmtId="0" fontId="6" fillId="0" borderId="0" xfId="60" applyBorder="1">
      <alignment/>
      <protection/>
    </xf>
    <xf numFmtId="0" fontId="6" fillId="0" borderId="19" xfId="60" applyNumberFormat="1" applyFont="1" applyBorder="1" applyAlignment="1">
      <alignment/>
      <protection/>
    </xf>
    <xf numFmtId="3" fontId="6" fillId="0" borderId="19" xfId="60" applyNumberFormat="1" applyBorder="1">
      <alignment/>
      <protection/>
    </xf>
    <xf numFmtId="182" fontId="6" fillId="0" borderId="20" xfId="60" applyNumberFormat="1" applyBorder="1">
      <alignment/>
      <protection/>
    </xf>
    <xf numFmtId="3" fontId="6" fillId="0" borderId="20" xfId="60" applyNumberFormat="1" applyBorder="1">
      <alignment/>
      <protection/>
    </xf>
    <xf numFmtId="0" fontId="6" fillId="0" borderId="21" xfId="60" applyNumberFormat="1" applyBorder="1">
      <alignment/>
      <protection/>
    </xf>
    <xf numFmtId="182" fontId="6" fillId="0" borderId="21" xfId="60" applyNumberFormat="1" applyBorder="1">
      <alignment/>
      <protection/>
    </xf>
    <xf numFmtId="0" fontId="6" fillId="0" borderId="19" xfId="60" applyNumberFormat="1" applyBorder="1">
      <alignment/>
      <protection/>
    </xf>
    <xf numFmtId="0" fontId="6" fillId="0" borderId="19" xfId="60" applyNumberFormat="1" applyBorder="1" applyAlignment="1">
      <alignment horizontal="center"/>
      <protection/>
    </xf>
    <xf numFmtId="3" fontId="6" fillId="0" borderId="20" xfId="60" applyNumberFormat="1" applyFont="1" applyBorder="1" applyAlignment="1">
      <alignment/>
      <protection/>
    </xf>
    <xf numFmtId="182" fontId="6" fillId="0" borderId="20" xfId="60" applyNumberFormat="1" applyFont="1" applyBorder="1" applyAlignment="1">
      <alignment/>
      <protection/>
    </xf>
    <xf numFmtId="0" fontId="6" fillId="0" borderId="22" xfId="60" applyNumberFormat="1" applyBorder="1" applyAlignment="1">
      <alignment horizontal="center"/>
      <protection/>
    </xf>
    <xf numFmtId="3" fontId="6" fillId="0" borderId="22" xfId="60" applyNumberFormat="1" applyBorder="1">
      <alignment/>
      <protection/>
    </xf>
    <xf numFmtId="182" fontId="6" fillId="0" borderId="23" xfId="60" applyNumberFormat="1" applyBorder="1">
      <alignment/>
      <protection/>
    </xf>
    <xf numFmtId="3" fontId="6" fillId="0" borderId="23" xfId="60" applyNumberFormat="1" applyFont="1" applyBorder="1" applyAlignment="1">
      <alignment/>
      <protection/>
    </xf>
    <xf numFmtId="3" fontId="6" fillId="0" borderId="23" xfId="60" applyNumberFormat="1" applyBorder="1">
      <alignment/>
      <protection/>
    </xf>
    <xf numFmtId="182" fontId="6" fillId="0" borderId="24" xfId="60" applyNumberFormat="1" applyFont="1" applyBorder="1" applyAlignment="1">
      <alignment/>
      <protection/>
    </xf>
    <xf numFmtId="3" fontId="6" fillId="0" borderId="24" xfId="60" applyNumberFormat="1" applyBorder="1">
      <alignment/>
      <protection/>
    </xf>
    <xf numFmtId="0" fontId="6" fillId="0" borderId="25" xfId="60" applyNumberFormat="1" applyBorder="1">
      <alignment/>
      <protection/>
    </xf>
    <xf numFmtId="0" fontId="6" fillId="0" borderId="0" xfId="60" applyNumberFormat="1" applyBorder="1" applyAlignment="1">
      <alignment horizontal="center"/>
      <protection/>
    </xf>
    <xf numFmtId="3" fontId="6" fillId="0" borderId="0" xfId="60" applyNumberFormat="1" applyBorder="1">
      <alignment/>
      <protection/>
    </xf>
    <xf numFmtId="182" fontId="6" fillId="0" borderId="0" xfId="60" applyNumberFormat="1" applyBorder="1">
      <alignment/>
      <protection/>
    </xf>
    <xf numFmtId="3" fontId="6" fillId="0" borderId="0" xfId="60" applyNumberFormat="1" applyFont="1" applyBorder="1" applyAlignment="1">
      <alignment/>
      <protection/>
    </xf>
    <xf numFmtId="182" fontId="6" fillId="0" borderId="0" xfId="60" applyNumberFormat="1" applyFont="1" applyBorder="1" applyAlignment="1">
      <alignment/>
      <protection/>
    </xf>
    <xf numFmtId="0" fontId="6" fillId="0" borderId="0" xfId="60" applyNumberFormat="1" applyBorder="1">
      <alignment/>
      <protection/>
    </xf>
    <xf numFmtId="0" fontId="6" fillId="0" borderId="0" xfId="60" applyNumberFormat="1" applyAlignment="1">
      <alignment/>
      <protection/>
    </xf>
    <xf numFmtId="0" fontId="7" fillId="0" borderId="26" xfId="60" applyNumberFormat="1" applyFont="1" applyBorder="1" applyAlignment="1">
      <alignment/>
      <protection/>
    </xf>
    <xf numFmtId="192" fontId="6" fillId="0" borderId="27" xfId="60" applyNumberFormat="1" applyBorder="1" applyAlignment="1">
      <alignment horizontal="center"/>
      <protection/>
    </xf>
    <xf numFmtId="0" fontId="6" fillId="0" borderId="20" xfId="60" applyNumberFormat="1" applyFont="1" applyBorder="1" applyAlignment="1">
      <alignment horizontal="center"/>
      <protection/>
    </xf>
    <xf numFmtId="192" fontId="6" fillId="0" borderId="28" xfId="60" applyNumberFormat="1" applyBorder="1" applyAlignment="1">
      <alignment horizontal="center"/>
      <protection/>
    </xf>
    <xf numFmtId="2" fontId="6" fillId="0" borderId="20" xfId="60" applyNumberFormat="1" applyBorder="1">
      <alignment/>
      <protection/>
    </xf>
    <xf numFmtId="192" fontId="6" fillId="0" borderId="29" xfId="60" applyNumberFormat="1" applyBorder="1" applyAlignment="1">
      <alignment horizontal="center"/>
      <protection/>
    </xf>
    <xf numFmtId="192" fontId="6" fillId="0" borderId="30" xfId="60" applyNumberFormat="1" applyBorder="1" applyAlignment="1">
      <alignment horizontal="center"/>
      <protection/>
    </xf>
    <xf numFmtId="192" fontId="6" fillId="0" borderId="29" xfId="60" applyNumberFormat="1" applyBorder="1">
      <alignment/>
      <protection/>
    </xf>
    <xf numFmtId="192" fontId="6" fillId="0" borderId="31" xfId="60" applyNumberFormat="1" applyBorder="1" applyAlignment="1">
      <alignment horizontal="center"/>
      <protection/>
    </xf>
    <xf numFmtId="2" fontId="6" fillId="0" borderId="32" xfId="60" applyNumberFormat="1" applyBorder="1">
      <alignment/>
      <protection/>
    </xf>
    <xf numFmtId="0" fontId="6" fillId="0" borderId="19" xfId="60" applyNumberFormat="1" applyFont="1" applyBorder="1" applyAlignment="1">
      <alignment horizontal="center"/>
      <protection/>
    </xf>
    <xf numFmtId="0" fontId="6" fillId="0" borderId="33" xfId="60" applyNumberFormat="1" applyBorder="1">
      <alignment/>
      <protection/>
    </xf>
    <xf numFmtId="3" fontId="6" fillId="0" borderId="33" xfId="60" applyNumberFormat="1" applyBorder="1">
      <alignment/>
      <protection/>
    </xf>
    <xf numFmtId="182" fontId="6" fillId="0" borderId="33" xfId="60" applyNumberFormat="1" applyBorder="1">
      <alignment/>
      <protection/>
    </xf>
    <xf numFmtId="0" fontId="6" fillId="0" borderId="34" xfId="60" applyNumberFormat="1" applyBorder="1">
      <alignment/>
      <protection/>
    </xf>
    <xf numFmtId="3" fontId="6" fillId="0" borderId="0" xfId="60" applyNumberFormat="1">
      <alignment/>
      <protection/>
    </xf>
    <xf numFmtId="182" fontId="6" fillId="0" borderId="0" xfId="60" applyNumberFormat="1">
      <alignment/>
      <protection/>
    </xf>
    <xf numFmtId="3" fontId="8" fillId="0" borderId="0" xfId="0" applyNumberFormat="1" applyFont="1" applyBorder="1" applyAlignment="1" applyProtection="1">
      <alignment vertical="center"/>
      <protection/>
    </xf>
    <xf numFmtId="3" fontId="9" fillId="0" borderId="0" xfId="0" applyNumberFormat="1" applyFont="1" applyBorder="1" applyAlignment="1" applyProtection="1">
      <alignment vertical="center"/>
      <protection/>
    </xf>
    <xf numFmtId="3" fontId="10" fillId="0" borderId="0" xfId="0" applyNumberFormat="1" applyFont="1" applyBorder="1" applyAlignment="1" applyProtection="1">
      <alignment horizontal="right" vertical="center"/>
      <protection/>
    </xf>
    <xf numFmtId="3" fontId="10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3" fontId="9" fillId="0" borderId="0" xfId="0" applyNumberFormat="1" applyFont="1" applyBorder="1" applyAlignment="1" applyProtection="1">
      <alignment horizontal="center" vertical="center"/>
      <protection/>
    </xf>
    <xf numFmtId="3" fontId="11" fillId="0" borderId="20" xfId="0" applyNumberFormat="1" applyFont="1" applyBorder="1" applyAlignment="1" applyProtection="1">
      <alignment vertical="center"/>
      <protection/>
    </xf>
    <xf numFmtId="3" fontId="11" fillId="0" borderId="20" xfId="0" applyNumberFormat="1" applyFont="1" applyBorder="1" applyAlignment="1" applyProtection="1">
      <alignment horizontal="centerContinuous" vertical="center"/>
      <protection/>
    </xf>
    <xf numFmtId="3" fontId="11" fillId="0" borderId="35" xfId="0" applyNumberFormat="1" applyFont="1" applyBorder="1" applyAlignment="1" applyProtection="1">
      <alignment horizontal="centerContinuous" vertical="center"/>
      <protection/>
    </xf>
    <xf numFmtId="3" fontId="11" fillId="0" borderId="36" xfId="0" applyNumberFormat="1" applyFont="1" applyBorder="1" applyAlignment="1" applyProtection="1">
      <alignment horizontal="centerContinuous" vertical="center"/>
      <protection/>
    </xf>
    <xf numFmtId="3" fontId="11" fillId="0" borderId="36" xfId="0" applyNumberFormat="1" applyFont="1" applyBorder="1" applyAlignment="1" applyProtection="1">
      <alignment horizontal="center" vertical="center"/>
      <protection/>
    </xf>
    <xf numFmtId="3" fontId="11" fillId="0" borderId="36" xfId="0" applyNumberFormat="1" applyFont="1" applyBorder="1" applyAlignment="1" applyProtection="1">
      <alignment vertical="center"/>
      <protection/>
    </xf>
    <xf numFmtId="3" fontId="11" fillId="0" borderId="20" xfId="0" applyNumberFormat="1" applyFont="1" applyBorder="1" applyAlignment="1" applyProtection="1">
      <alignment horizontal="center" vertical="center"/>
      <protection/>
    </xf>
    <xf numFmtId="3" fontId="11" fillId="0" borderId="37" xfId="0" applyNumberFormat="1" applyFont="1" applyBorder="1" applyAlignment="1" applyProtection="1">
      <alignment horizontal="center" vertical="center"/>
      <protection/>
    </xf>
    <xf numFmtId="3" fontId="11" fillId="0" borderId="38" xfId="0" applyNumberFormat="1" applyFont="1" applyBorder="1" applyAlignment="1" applyProtection="1">
      <alignment vertical="center"/>
      <protection/>
    </xf>
    <xf numFmtId="3" fontId="11" fillId="0" borderId="20" xfId="0" applyNumberFormat="1" applyFont="1" applyBorder="1" applyAlignment="1" applyProtection="1">
      <alignment horizontal="right" vertical="center"/>
      <protection/>
    </xf>
    <xf numFmtId="3" fontId="11" fillId="0" borderId="38" xfId="0" applyNumberFormat="1" applyFont="1" applyBorder="1" applyAlignment="1" applyProtection="1">
      <alignment horizontal="center" vertical="center"/>
      <protection/>
    </xf>
    <xf numFmtId="3" fontId="11" fillId="0" borderId="39" xfId="0" applyNumberFormat="1" applyFont="1" applyBorder="1" applyAlignment="1" applyProtection="1">
      <alignment horizontal="center" vertical="center"/>
      <protection/>
    </xf>
    <xf numFmtId="3" fontId="11" fillId="0" borderId="40" xfId="0" applyNumberFormat="1" applyFont="1" applyBorder="1" applyAlignment="1" applyProtection="1">
      <alignment horizontal="centerContinuous" vertical="center"/>
      <protection/>
    </xf>
    <xf numFmtId="3" fontId="11" fillId="0" borderId="41" xfId="0" applyNumberFormat="1" applyFont="1" applyBorder="1" applyAlignment="1" applyProtection="1">
      <alignment horizontal="centerContinuous" vertical="center"/>
      <protection/>
    </xf>
    <xf numFmtId="3" fontId="11" fillId="0" borderId="0" xfId="0" applyNumberFormat="1" applyFont="1" applyBorder="1" applyAlignment="1" applyProtection="1">
      <alignment horizontal="center" vertical="center"/>
      <protection/>
    </xf>
    <xf numFmtId="3" fontId="11" fillId="0" borderId="0" xfId="0" applyNumberFormat="1" applyFont="1" applyBorder="1" applyAlignment="1" applyProtection="1">
      <alignment vertical="center"/>
      <protection/>
    </xf>
    <xf numFmtId="3" fontId="12" fillId="0" borderId="38" xfId="0" applyNumberFormat="1" applyFont="1" applyBorder="1" applyAlignment="1" applyProtection="1">
      <alignment horizontal="center" vertical="center"/>
      <protection/>
    </xf>
    <xf numFmtId="3" fontId="11" fillId="0" borderId="32" xfId="0" applyNumberFormat="1" applyFont="1" applyBorder="1" applyAlignment="1" applyProtection="1">
      <alignment horizontal="centerContinuous" vertical="center"/>
      <protection/>
    </xf>
    <xf numFmtId="193" fontId="13" fillId="0" borderId="32" xfId="0" applyNumberFormat="1" applyFont="1" applyBorder="1" applyAlignment="1" applyProtection="1">
      <alignment horizontal="right" vertical="center"/>
      <protection/>
    </xf>
    <xf numFmtId="193" fontId="13" fillId="0" borderId="42" xfId="0" applyNumberFormat="1" applyFont="1" applyBorder="1" applyAlignment="1" applyProtection="1">
      <alignment horizontal="right" vertical="center"/>
      <protection/>
    </xf>
    <xf numFmtId="3" fontId="11" fillId="0" borderId="32" xfId="0" applyNumberFormat="1" applyFont="1" applyBorder="1" applyAlignment="1" applyProtection="1">
      <alignment vertical="center"/>
      <protection/>
    </xf>
    <xf numFmtId="193" fontId="14" fillId="0" borderId="42" xfId="0" applyNumberFormat="1" applyFont="1" applyBorder="1" applyAlignment="1" applyProtection="1">
      <alignment horizontal="right" vertical="center"/>
      <protection locked="0"/>
    </xf>
    <xf numFmtId="3" fontId="11" fillId="0" borderId="43" xfId="0" applyNumberFormat="1" applyFont="1" applyBorder="1" applyAlignment="1" applyProtection="1">
      <alignment vertical="center"/>
      <protection/>
    </xf>
    <xf numFmtId="0" fontId="3" fillId="0" borderId="0" xfId="65" applyNumberFormat="1" applyFont="1" applyAlignment="1" applyProtection="1">
      <alignment/>
      <protection locked="0"/>
    </xf>
    <xf numFmtId="0" fontId="15" fillId="0" borderId="0" xfId="65" applyNumberFormat="1" applyFont="1" applyAlignment="1" applyProtection="1">
      <alignment/>
      <protection locked="0"/>
    </xf>
    <xf numFmtId="0" fontId="15" fillId="0" borderId="0" xfId="65" applyNumberFormat="1" applyFont="1" applyAlignment="1">
      <alignment/>
      <protection/>
    </xf>
    <xf numFmtId="0" fontId="6" fillId="0" borderId="0" xfId="65" applyNumberFormat="1" applyAlignment="1">
      <alignment/>
      <protection/>
    </xf>
    <xf numFmtId="0" fontId="6" fillId="0" borderId="0" xfId="65" applyNumberFormat="1" applyFont="1" applyAlignment="1">
      <alignment/>
      <protection/>
    </xf>
    <xf numFmtId="0" fontId="6" fillId="0" borderId="0" xfId="65" applyNumberFormat="1" applyFont="1" applyAlignment="1">
      <alignment horizontal="center"/>
      <protection/>
    </xf>
    <xf numFmtId="0" fontId="6" fillId="0" borderId="15" xfId="65" applyNumberFormat="1" applyFont="1" applyBorder="1" applyAlignment="1">
      <alignment/>
      <protection/>
    </xf>
    <xf numFmtId="0" fontId="6" fillId="0" borderId="15" xfId="65" applyNumberFormat="1" applyFont="1" applyBorder="1" applyAlignment="1">
      <alignment horizontal="center"/>
      <protection/>
    </xf>
    <xf numFmtId="0" fontId="6" fillId="0" borderId="20" xfId="65" applyNumberFormat="1" applyFont="1" applyBorder="1" applyAlignment="1" applyProtection="1">
      <alignment horizontal="center"/>
      <protection locked="0"/>
    </xf>
    <xf numFmtId="0" fontId="6" fillId="0" borderId="0" xfId="65" applyNumberFormat="1" applyFont="1" applyBorder="1" applyAlignment="1">
      <alignment/>
      <protection/>
    </xf>
    <xf numFmtId="0" fontId="6" fillId="0" borderId="38" xfId="65" applyNumberFormat="1" applyFont="1" applyBorder="1" applyAlignment="1" applyProtection="1">
      <alignment horizontal="center"/>
      <protection locked="0"/>
    </xf>
    <xf numFmtId="3" fontId="16" fillId="0" borderId="20" xfId="65" applyNumberFormat="1" applyFont="1" applyBorder="1" applyAlignment="1">
      <alignment/>
      <protection/>
    </xf>
    <xf numFmtId="3" fontId="16" fillId="0" borderId="44" xfId="65" applyNumberFormat="1" applyFont="1" applyBorder="1" applyAlignment="1">
      <alignment/>
      <protection/>
    </xf>
    <xf numFmtId="0" fontId="6" fillId="0" borderId="44" xfId="65" applyNumberFormat="1" applyFont="1" applyBorder="1" applyAlignment="1" applyProtection="1">
      <alignment horizontal="center"/>
      <protection locked="0"/>
    </xf>
    <xf numFmtId="0" fontId="17" fillId="0" borderId="20" xfId="65" applyNumberFormat="1" applyFont="1" applyBorder="1" applyAlignment="1" applyProtection="1">
      <alignment/>
      <protection locked="0"/>
    </xf>
    <xf numFmtId="3" fontId="18" fillId="0" borderId="20" xfId="65" applyNumberFormat="1" applyFont="1" applyBorder="1" applyAlignment="1">
      <alignment/>
      <protection/>
    </xf>
    <xf numFmtId="3" fontId="6" fillId="0" borderId="20" xfId="65" applyNumberFormat="1" applyFont="1" applyBorder="1" applyAlignment="1" applyProtection="1">
      <alignment/>
      <protection locked="0"/>
    </xf>
    <xf numFmtId="3" fontId="6" fillId="0" borderId="44" xfId="65" applyNumberFormat="1" applyFont="1" applyBorder="1" applyAlignment="1" applyProtection="1">
      <alignment/>
      <protection locked="0"/>
    </xf>
    <xf numFmtId="0" fontId="19" fillId="0" borderId="20" xfId="65" applyNumberFormat="1" applyFont="1" applyBorder="1" applyAlignment="1" applyProtection="1">
      <alignment/>
      <protection locked="0"/>
    </xf>
    <xf numFmtId="3" fontId="20" fillId="0" borderId="20" xfId="65" applyNumberFormat="1" applyFont="1" applyBorder="1" applyAlignment="1">
      <alignment/>
      <protection/>
    </xf>
    <xf numFmtId="3" fontId="20" fillId="0" borderId="44" xfId="65" applyNumberFormat="1" applyFont="1" applyBorder="1" applyAlignment="1">
      <alignment/>
      <protection/>
    </xf>
    <xf numFmtId="0" fontId="6" fillId="0" borderId="20" xfId="65" applyNumberFormat="1" applyFont="1" applyBorder="1" applyAlignment="1" applyProtection="1">
      <alignment/>
      <protection locked="0"/>
    </xf>
    <xf numFmtId="3" fontId="21" fillId="0" borderId="20" xfId="65" applyNumberFormat="1" applyFont="1" applyBorder="1" applyAlignment="1">
      <alignment/>
      <protection/>
    </xf>
    <xf numFmtId="3" fontId="21" fillId="0" borderId="44" xfId="65" applyNumberFormat="1" applyFont="1" applyBorder="1" applyAlignment="1">
      <alignment/>
      <protection/>
    </xf>
    <xf numFmtId="3" fontId="21" fillId="0" borderId="42" xfId="65" applyNumberFormat="1" applyFont="1" applyBorder="1" applyAlignment="1">
      <alignment/>
      <protection/>
    </xf>
    <xf numFmtId="3" fontId="20" fillId="0" borderId="42" xfId="65" applyNumberFormat="1" applyFont="1" applyBorder="1" applyAlignment="1">
      <alignment/>
      <protection/>
    </xf>
    <xf numFmtId="41" fontId="6" fillId="0" borderId="44" xfId="65" applyNumberFormat="1" applyFont="1" applyBorder="1" applyAlignment="1" applyProtection="1">
      <alignment/>
      <protection locked="0"/>
    </xf>
    <xf numFmtId="3" fontId="6" fillId="0" borderId="20" xfId="65" applyNumberFormat="1" applyFont="1" applyBorder="1" applyAlignment="1">
      <alignment/>
      <protection/>
    </xf>
    <xf numFmtId="3" fontId="6" fillId="0" borderId="44" xfId="65" applyNumberFormat="1" applyFont="1" applyBorder="1" applyAlignment="1">
      <alignment/>
      <protection/>
    </xf>
    <xf numFmtId="0" fontId="6" fillId="0" borderId="38" xfId="65" applyNumberFormat="1" applyFont="1" applyBorder="1" applyAlignment="1" applyProtection="1">
      <alignment/>
      <protection locked="0"/>
    </xf>
    <xf numFmtId="0" fontId="17" fillId="0" borderId="38" xfId="65" applyNumberFormat="1" applyFont="1" applyBorder="1" applyAlignment="1" applyProtection="1">
      <alignment/>
      <protection locked="0"/>
    </xf>
    <xf numFmtId="3" fontId="18" fillId="0" borderId="38" xfId="65" applyNumberFormat="1" applyFont="1" applyBorder="1" applyAlignment="1">
      <alignment/>
      <protection/>
    </xf>
    <xf numFmtId="3" fontId="6" fillId="0" borderId="38" xfId="65" applyNumberFormat="1" applyFont="1" applyBorder="1" applyAlignment="1" applyProtection="1">
      <alignment/>
      <protection locked="0"/>
    </xf>
    <xf numFmtId="3" fontId="6" fillId="0" borderId="45" xfId="65" applyNumberFormat="1" applyFont="1" applyBorder="1" applyAlignment="1" applyProtection="1">
      <alignment/>
      <protection locked="0"/>
    </xf>
    <xf numFmtId="3" fontId="20" fillId="0" borderId="20" xfId="65" applyNumberFormat="1" applyFont="1" applyBorder="1" applyAlignment="1" applyProtection="1">
      <alignment/>
      <protection locked="0"/>
    </xf>
    <xf numFmtId="3" fontId="20" fillId="0" borderId="44" xfId="65" applyNumberFormat="1" applyFont="1" applyBorder="1" applyAlignment="1" applyProtection="1">
      <alignment/>
      <protection locked="0"/>
    </xf>
    <xf numFmtId="49" fontId="6" fillId="0" borderId="20" xfId="65" applyNumberFormat="1" applyFont="1" applyBorder="1" applyAlignment="1" applyProtection="1">
      <alignment horizontal="right"/>
      <protection/>
    </xf>
    <xf numFmtId="49" fontId="6" fillId="0" borderId="44" xfId="65" applyNumberFormat="1" applyFont="1" applyBorder="1" applyAlignment="1" applyProtection="1">
      <alignment horizontal="right"/>
      <protection/>
    </xf>
    <xf numFmtId="0" fontId="6" fillId="0" borderId="43" xfId="65" applyNumberFormat="1" applyFont="1" applyBorder="1" applyAlignment="1" applyProtection="1">
      <alignment horizontal="center"/>
      <protection locked="0"/>
    </xf>
    <xf numFmtId="0" fontId="17" fillId="0" borderId="43" xfId="65" applyNumberFormat="1" applyFont="1" applyBorder="1" applyAlignment="1" applyProtection="1">
      <alignment/>
      <protection locked="0"/>
    </xf>
    <xf numFmtId="3" fontId="18" fillId="0" borderId="43" xfId="65" applyNumberFormat="1" applyFont="1" applyBorder="1" applyAlignment="1">
      <alignment/>
      <protection/>
    </xf>
    <xf numFmtId="3" fontId="6" fillId="0" borderId="43" xfId="65" applyNumberFormat="1" applyFont="1" applyBorder="1" applyAlignment="1" applyProtection="1">
      <alignment/>
      <protection locked="0"/>
    </xf>
    <xf numFmtId="3" fontId="6" fillId="0" borderId="46" xfId="65" applyNumberFormat="1" applyFont="1" applyBorder="1" applyAlignment="1" applyProtection="1">
      <alignment/>
      <protection locked="0"/>
    </xf>
    <xf numFmtId="0" fontId="6" fillId="0" borderId="46" xfId="65" applyNumberFormat="1" applyFont="1" applyBorder="1" applyAlignment="1" applyProtection="1">
      <alignment horizontal="center"/>
      <protection locked="0"/>
    </xf>
    <xf numFmtId="0" fontId="19" fillId="0" borderId="43" xfId="65" applyNumberFormat="1" applyFont="1" applyBorder="1" applyAlignment="1" applyProtection="1">
      <alignment/>
      <protection locked="0"/>
    </xf>
    <xf numFmtId="3" fontId="20" fillId="0" borderId="43" xfId="65" applyNumberFormat="1" applyFont="1" applyBorder="1" applyAlignment="1">
      <alignment/>
      <protection/>
    </xf>
    <xf numFmtId="49" fontId="20" fillId="0" borderId="43" xfId="65" applyNumberFormat="1" applyFont="1" applyBorder="1" applyAlignment="1" applyProtection="1">
      <alignment horizontal="right"/>
      <protection/>
    </xf>
    <xf numFmtId="3" fontId="20" fillId="0" borderId="46" xfId="65" applyNumberFormat="1" applyFont="1" applyBorder="1" applyAlignment="1" applyProtection="1">
      <alignment/>
      <protection locked="0"/>
    </xf>
    <xf numFmtId="0" fontId="6" fillId="0" borderId="0" xfId="65" applyNumberFormat="1" applyFont="1" applyBorder="1" applyAlignment="1" applyProtection="1">
      <alignment horizontal="center"/>
      <protection locked="0"/>
    </xf>
    <xf numFmtId="0" fontId="17" fillId="0" borderId="0" xfId="65" applyNumberFormat="1" applyFont="1" applyBorder="1" applyAlignment="1" applyProtection="1">
      <alignment/>
      <protection locked="0"/>
    </xf>
    <xf numFmtId="3" fontId="6" fillId="0" borderId="0" xfId="65" applyNumberFormat="1" applyFont="1" applyBorder="1" applyAlignment="1">
      <alignment/>
      <protection/>
    </xf>
    <xf numFmtId="0" fontId="6" fillId="0" borderId="0" xfId="65" applyNumberFormat="1" applyFont="1" applyBorder="1" applyAlignment="1">
      <alignment horizontal="center"/>
      <protection/>
    </xf>
    <xf numFmtId="0" fontId="22" fillId="0" borderId="0" xfId="65" applyNumberFormat="1" applyFont="1" applyBorder="1" applyAlignment="1" applyProtection="1">
      <alignment/>
      <protection locked="0"/>
    </xf>
    <xf numFmtId="0" fontId="6" fillId="0" borderId="0" xfId="65" applyNumberFormat="1" applyFont="1" applyAlignment="1" applyProtection="1">
      <alignment horizontal="center"/>
      <protection locked="0"/>
    </xf>
    <xf numFmtId="0" fontId="17" fillId="0" borderId="0" xfId="65" applyNumberFormat="1" applyFont="1" applyAlignment="1" applyProtection="1">
      <alignment/>
      <protection locked="0"/>
    </xf>
    <xf numFmtId="3" fontId="6" fillId="0" borderId="0" xfId="65" applyNumberFormat="1" applyFont="1" applyAlignment="1">
      <alignment/>
      <protection/>
    </xf>
    <xf numFmtId="0" fontId="22" fillId="0" borderId="0" xfId="65" applyNumberFormat="1" applyFont="1" applyAlignment="1" applyProtection="1">
      <alignment/>
      <protection locked="0"/>
    </xf>
    <xf numFmtId="41" fontId="6" fillId="0" borderId="20" xfId="65" applyNumberFormat="1" applyFont="1" applyBorder="1" applyAlignment="1" applyProtection="1">
      <alignment/>
      <protection locked="0"/>
    </xf>
    <xf numFmtId="0" fontId="19" fillId="0" borderId="38" xfId="65" applyNumberFormat="1" applyFont="1" applyBorder="1" applyAlignment="1" applyProtection="1">
      <alignment/>
      <protection locked="0"/>
    </xf>
    <xf numFmtId="3" fontId="20" fillId="0" borderId="38" xfId="65" applyNumberFormat="1" applyFont="1" applyBorder="1" applyAlignment="1">
      <alignment/>
      <protection/>
    </xf>
    <xf numFmtId="3" fontId="20" fillId="0" borderId="45" xfId="65" applyNumberFormat="1" applyFont="1" applyBorder="1" applyAlignment="1">
      <alignment/>
      <protection/>
    </xf>
    <xf numFmtId="3" fontId="21" fillId="0" borderId="20" xfId="65" applyNumberFormat="1" applyFont="1" applyBorder="1" applyAlignment="1" applyProtection="1">
      <alignment/>
      <protection/>
    </xf>
    <xf numFmtId="3" fontId="21" fillId="0" borderId="42" xfId="65" applyNumberFormat="1" applyFont="1" applyBorder="1" applyAlignment="1" applyProtection="1">
      <alignment/>
      <protection/>
    </xf>
    <xf numFmtId="0" fontId="6" fillId="0" borderId="45" xfId="65" applyNumberFormat="1" applyFont="1" applyBorder="1" applyAlignment="1" applyProtection="1">
      <alignment/>
      <protection locked="0"/>
    </xf>
    <xf numFmtId="3" fontId="20" fillId="0" borderId="47" xfId="65" applyNumberFormat="1" applyFont="1" applyBorder="1" applyAlignment="1">
      <alignment/>
      <protection/>
    </xf>
    <xf numFmtId="41" fontId="20" fillId="0" borderId="20" xfId="65" applyNumberFormat="1" applyFont="1" applyBorder="1" applyAlignment="1">
      <alignment/>
      <protection/>
    </xf>
    <xf numFmtId="41" fontId="20" fillId="0" borderId="20" xfId="65" applyNumberFormat="1" applyFont="1" applyBorder="1" applyAlignment="1" applyProtection="1">
      <alignment/>
      <protection locked="0"/>
    </xf>
    <xf numFmtId="41" fontId="20" fillId="0" borderId="44" xfId="65" applyNumberFormat="1" applyFont="1" applyBorder="1" applyAlignment="1" applyProtection="1">
      <alignment/>
      <protection locked="0"/>
    </xf>
    <xf numFmtId="0" fontId="6" fillId="0" borderId="43" xfId="65" applyNumberFormat="1" applyFont="1" applyBorder="1" applyAlignment="1" applyProtection="1">
      <alignment/>
      <protection locked="0"/>
    </xf>
    <xf numFmtId="0" fontId="6" fillId="0" borderId="0" xfId="65" applyNumberFormat="1" applyFont="1" applyBorder="1" applyAlignment="1" applyProtection="1">
      <alignment/>
      <protection locked="0"/>
    </xf>
    <xf numFmtId="0" fontId="6" fillId="0" borderId="0" xfId="65" applyNumberFormat="1" applyFont="1" applyAlignment="1" applyProtection="1">
      <alignment/>
      <protection locked="0"/>
    </xf>
    <xf numFmtId="3" fontId="23" fillId="0" borderId="0" xfId="61" applyNumberFormat="1" applyFont="1" applyAlignment="1">
      <alignment/>
      <protection/>
    </xf>
    <xf numFmtId="3" fontId="7" fillId="0" borderId="0" xfId="61" applyNumberFormat="1" applyFont="1" applyAlignment="1">
      <alignment/>
      <protection/>
    </xf>
    <xf numFmtId="0" fontId="6" fillId="0" borderId="0" xfId="61" applyNumberFormat="1" applyAlignment="1">
      <alignment/>
      <protection/>
    </xf>
    <xf numFmtId="3" fontId="6" fillId="0" borderId="44" xfId="61" applyNumberFormat="1" applyFont="1" applyBorder="1" applyAlignment="1">
      <alignment horizontal="center" vertical="center"/>
      <protection/>
    </xf>
    <xf numFmtId="3" fontId="6" fillId="0" borderId="20" xfId="61" applyNumberFormat="1" applyFont="1" applyBorder="1" applyAlignment="1">
      <alignment horizontal="center" vertical="center"/>
      <protection/>
    </xf>
    <xf numFmtId="3" fontId="6" fillId="0" borderId="48" xfId="61" applyNumberFormat="1" applyFont="1" applyBorder="1" applyAlignment="1">
      <alignment horizontal="center" vertical="center"/>
      <protection/>
    </xf>
    <xf numFmtId="3" fontId="6" fillId="0" borderId="38" xfId="61" applyNumberFormat="1" applyFont="1" applyBorder="1" applyAlignment="1">
      <alignment/>
      <protection/>
    </xf>
    <xf numFmtId="3" fontId="6" fillId="0" borderId="0" xfId="61" applyNumberFormat="1" applyFont="1" applyAlignment="1">
      <alignment/>
      <protection/>
    </xf>
    <xf numFmtId="3" fontId="16" fillId="0" borderId="20" xfId="61" applyNumberFormat="1" applyFont="1" applyBorder="1" applyAlignment="1">
      <alignment vertical="center"/>
      <protection/>
    </xf>
    <xf numFmtId="3" fontId="20" fillId="0" borderId="20" xfId="61" applyNumberFormat="1" applyFont="1" applyBorder="1" applyAlignment="1">
      <alignment vertical="center"/>
      <protection/>
    </xf>
    <xf numFmtId="3" fontId="24" fillId="0" borderId="20" xfId="61" applyNumberFormat="1" applyFont="1" applyBorder="1" applyAlignment="1" applyProtection="1">
      <alignment vertical="center"/>
      <protection locked="0"/>
    </xf>
    <xf numFmtId="3" fontId="24" fillId="0" borderId="44" xfId="61" applyNumberFormat="1" applyFont="1" applyBorder="1" applyAlignment="1" applyProtection="1">
      <alignment vertical="center"/>
      <protection locked="0"/>
    </xf>
    <xf numFmtId="3" fontId="20" fillId="0" borderId="20" xfId="61" applyNumberFormat="1" applyFont="1" applyBorder="1" applyAlignment="1">
      <alignment horizontal="right" vertical="center"/>
      <protection/>
    </xf>
    <xf numFmtId="3" fontId="6" fillId="0" borderId="49" xfId="61" applyNumberFormat="1" applyFont="1" applyBorder="1" applyAlignment="1">
      <alignment horizontal="center" vertical="center"/>
      <protection/>
    </xf>
    <xf numFmtId="3" fontId="20" fillId="0" borderId="32" xfId="61" applyNumberFormat="1" applyFont="1" applyBorder="1" applyAlignment="1">
      <alignment vertical="center"/>
      <protection/>
    </xf>
    <xf numFmtId="3" fontId="24" fillId="0" borderId="32" xfId="61" applyNumberFormat="1" applyFont="1" applyBorder="1" applyAlignment="1" applyProtection="1">
      <alignment vertical="center"/>
      <protection locked="0"/>
    </xf>
    <xf numFmtId="3" fontId="24" fillId="0" borderId="42" xfId="61" applyNumberFormat="1" applyFont="1" applyBorder="1" applyAlignment="1" applyProtection="1">
      <alignment vertical="center"/>
      <protection locked="0"/>
    </xf>
    <xf numFmtId="3" fontId="6" fillId="0" borderId="0" xfId="61" applyNumberFormat="1" applyFont="1" applyBorder="1" applyAlignment="1">
      <alignment/>
      <protection/>
    </xf>
    <xf numFmtId="3" fontId="6" fillId="0" borderId="20" xfId="61" applyNumberFormat="1" applyFont="1" applyBorder="1" applyAlignment="1" applyProtection="1">
      <alignment vertical="center"/>
      <protection locked="0"/>
    </xf>
    <xf numFmtId="3" fontId="6" fillId="0" borderId="42" xfId="61" applyNumberFormat="1" applyFont="1" applyBorder="1" applyAlignment="1">
      <alignment horizontal="center" vertical="center"/>
      <protection/>
    </xf>
    <xf numFmtId="0" fontId="6" fillId="0" borderId="0" xfId="61" applyNumberFormat="1" applyFont="1" applyAlignment="1">
      <alignment/>
      <protection/>
    </xf>
    <xf numFmtId="0" fontId="6" fillId="0" borderId="0" xfId="61" applyNumberFormat="1">
      <alignment/>
      <protection/>
    </xf>
    <xf numFmtId="41" fontId="20" fillId="0" borderId="32" xfId="61" applyNumberFormat="1" applyFont="1" applyBorder="1" applyAlignment="1">
      <alignment horizontal="right" vertical="center"/>
      <protection/>
    </xf>
    <xf numFmtId="41" fontId="6" fillId="0" borderId="32" xfId="61" applyNumberFormat="1" applyFont="1" applyBorder="1" applyAlignment="1">
      <alignment horizontal="right" vertical="center"/>
      <protection/>
    </xf>
    <xf numFmtId="41" fontId="6" fillId="0" borderId="42" xfId="61" applyNumberFormat="1" applyFont="1" applyBorder="1" applyAlignment="1">
      <alignment horizontal="right" vertical="center"/>
      <protection/>
    </xf>
    <xf numFmtId="3" fontId="27" fillId="33" borderId="0" xfId="62" applyNumberFormat="1" applyFont="1" applyFill="1" applyAlignment="1">
      <alignment/>
      <protection/>
    </xf>
    <xf numFmtId="3" fontId="28" fillId="33" borderId="0" xfId="62" applyNumberFormat="1" applyFont="1" applyFill="1" applyAlignment="1">
      <alignment/>
      <protection/>
    </xf>
    <xf numFmtId="3" fontId="29" fillId="33" borderId="0" xfId="62" applyNumberFormat="1" applyFont="1" applyFill="1">
      <alignment/>
      <protection/>
    </xf>
    <xf numFmtId="3" fontId="29" fillId="33" borderId="0" xfId="62" applyNumberFormat="1" applyFont="1" applyFill="1" applyAlignment="1">
      <alignment vertical="center"/>
      <protection/>
    </xf>
    <xf numFmtId="3" fontId="29" fillId="33" borderId="0" xfId="62" applyNumberFormat="1" applyFont="1" applyFill="1" applyAlignment="1">
      <alignment/>
      <protection/>
    </xf>
    <xf numFmtId="3" fontId="25" fillId="33" borderId="0" xfId="62" applyNumberFormat="1" applyFill="1" applyAlignment="1">
      <alignment/>
      <protection/>
    </xf>
    <xf numFmtId="3" fontId="29" fillId="33" borderId="0" xfId="62" applyNumberFormat="1" applyFont="1" applyFill="1" applyAlignment="1">
      <alignment horizontal="center"/>
      <protection/>
    </xf>
    <xf numFmtId="3" fontId="29" fillId="33" borderId="20" xfId="62" applyNumberFormat="1" applyFont="1" applyFill="1" applyBorder="1" applyAlignment="1">
      <alignment horizontal="right" vertical="center" wrapText="1"/>
      <protection/>
    </xf>
    <xf numFmtId="3" fontId="29" fillId="33" borderId="20" xfId="62" applyNumberFormat="1" applyFont="1" applyFill="1" applyBorder="1" applyAlignment="1">
      <alignment horizontal="center" vertical="center"/>
      <protection/>
    </xf>
    <xf numFmtId="3" fontId="29" fillId="33" borderId="20" xfId="62" applyNumberFormat="1" applyFont="1" applyFill="1" applyBorder="1" applyAlignment="1">
      <alignment vertical="center"/>
      <protection/>
    </xf>
    <xf numFmtId="3" fontId="29" fillId="33" borderId="20" xfId="62" applyNumberFormat="1" applyFont="1" applyFill="1" applyBorder="1">
      <alignment/>
      <protection/>
    </xf>
    <xf numFmtId="0" fontId="25" fillId="0" borderId="0" xfId="62">
      <alignment/>
      <protection/>
    </xf>
    <xf numFmtId="3" fontId="29" fillId="33" borderId="38" xfId="62" applyNumberFormat="1" applyFont="1" applyFill="1" applyBorder="1" applyAlignment="1">
      <alignment horizontal="left" vertical="center" wrapText="1"/>
      <protection/>
    </xf>
    <xf numFmtId="3" fontId="29" fillId="33" borderId="38" xfId="62" applyNumberFormat="1" applyFont="1" applyFill="1" applyBorder="1" applyAlignment="1">
      <alignment horizontal="center" vertical="center"/>
      <protection/>
    </xf>
    <xf numFmtId="3" fontId="29" fillId="33" borderId="50" xfId="62" applyNumberFormat="1" applyFont="1" applyFill="1" applyBorder="1" applyAlignment="1">
      <alignment vertical="center"/>
      <protection/>
    </xf>
    <xf numFmtId="3" fontId="29" fillId="33" borderId="51" xfId="62" applyNumberFormat="1" applyFont="1" applyFill="1" applyBorder="1" applyAlignment="1">
      <alignment vertical="center"/>
      <protection/>
    </xf>
    <xf numFmtId="3" fontId="29" fillId="33" borderId="52" xfId="62" applyNumberFormat="1" applyFont="1" applyFill="1" applyBorder="1" applyAlignment="1">
      <alignment vertical="center"/>
      <protection/>
    </xf>
    <xf numFmtId="195" fontId="29" fillId="33" borderId="38" xfId="62" applyNumberFormat="1" applyFont="1" applyFill="1" applyBorder="1" applyAlignment="1">
      <alignment vertical="center"/>
      <protection/>
    </xf>
    <xf numFmtId="195" fontId="29" fillId="33" borderId="53" xfId="62" applyNumberFormat="1" applyFont="1" applyFill="1" applyBorder="1" applyAlignment="1">
      <alignment vertical="center"/>
      <protection/>
    </xf>
    <xf numFmtId="3" fontId="29" fillId="33" borderId="53" xfId="62" applyNumberFormat="1" applyFont="1" applyFill="1" applyBorder="1" applyAlignment="1">
      <alignment vertical="center"/>
      <protection/>
    </xf>
    <xf numFmtId="3" fontId="25" fillId="33" borderId="0" xfId="62" applyNumberFormat="1" applyFont="1" applyFill="1" applyAlignment="1">
      <alignment/>
      <protection/>
    </xf>
    <xf numFmtId="195" fontId="25" fillId="33" borderId="0" xfId="62" applyNumberFormat="1" applyFill="1" applyAlignment="1">
      <alignment/>
      <protection/>
    </xf>
    <xf numFmtId="3" fontId="25" fillId="33" borderId="0" xfId="62" applyNumberFormat="1" applyFill="1" applyBorder="1" applyAlignment="1">
      <alignment/>
      <protection/>
    </xf>
    <xf numFmtId="3" fontId="25" fillId="33" borderId="0" xfId="62" applyNumberFormat="1" applyFont="1" applyFill="1" applyBorder="1" applyAlignment="1">
      <alignment/>
      <protection/>
    </xf>
    <xf numFmtId="3" fontId="28" fillId="33" borderId="50" xfId="62" applyNumberFormat="1" applyFont="1" applyFill="1" applyBorder="1" applyAlignment="1">
      <alignment horizontal="right" vertical="center"/>
      <protection/>
    </xf>
    <xf numFmtId="3" fontId="28" fillId="33" borderId="51" xfId="62" applyNumberFormat="1" applyFont="1" applyFill="1" applyBorder="1" applyAlignment="1">
      <alignment horizontal="right" vertical="center"/>
      <protection/>
    </xf>
    <xf numFmtId="3" fontId="28" fillId="33" borderId="54" xfId="62" applyNumberFormat="1" applyFont="1" applyFill="1" applyBorder="1" applyAlignment="1">
      <alignment horizontal="right" vertical="center"/>
      <protection/>
    </xf>
    <xf numFmtId="195" fontId="29" fillId="33" borderId="40" xfId="62" applyNumberFormat="1" applyFont="1" applyFill="1" applyBorder="1" applyAlignment="1">
      <alignment vertical="center"/>
      <protection/>
    </xf>
    <xf numFmtId="195" fontId="29" fillId="33" borderId="55" xfId="62" applyNumberFormat="1" applyFont="1" applyFill="1" applyBorder="1" applyAlignment="1">
      <alignment vertical="center"/>
      <protection/>
    </xf>
    <xf numFmtId="195" fontId="29" fillId="33" borderId="56" xfId="62" applyNumberFormat="1" applyFont="1" applyFill="1" applyBorder="1" applyAlignment="1">
      <alignment vertical="center"/>
      <protection/>
    </xf>
    <xf numFmtId="3" fontId="30" fillId="33" borderId="0" xfId="62" applyNumberFormat="1" applyFont="1" applyFill="1" applyAlignment="1">
      <alignment vertical="center"/>
      <protection/>
    </xf>
    <xf numFmtId="3" fontId="29" fillId="33" borderId="15" xfId="62" applyNumberFormat="1" applyFont="1" applyFill="1" applyBorder="1" applyAlignment="1">
      <alignment/>
      <protection/>
    </xf>
    <xf numFmtId="3" fontId="29" fillId="33" borderId="57" xfId="62" applyNumberFormat="1" applyFont="1" applyFill="1" applyBorder="1" applyAlignment="1">
      <alignment/>
      <protection/>
    </xf>
    <xf numFmtId="3" fontId="25" fillId="33" borderId="57" xfId="62" applyNumberFormat="1" applyFont="1" applyFill="1" applyBorder="1" applyAlignment="1">
      <alignment/>
      <protection/>
    </xf>
    <xf numFmtId="3" fontId="29" fillId="33" borderId="57" xfId="62" applyNumberFormat="1" applyFont="1" applyFill="1" applyBorder="1" applyAlignment="1">
      <alignment horizontal="center" vertical="center"/>
      <protection/>
    </xf>
    <xf numFmtId="3" fontId="27" fillId="33" borderId="0" xfId="63" applyNumberFormat="1" applyFont="1" applyFill="1" applyAlignment="1">
      <alignment/>
      <protection/>
    </xf>
    <xf numFmtId="3" fontId="29" fillId="33" borderId="0" xfId="63" applyNumberFormat="1" applyFont="1" applyFill="1">
      <alignment/>
      <protection/>
    </xf>
    <xf numFmtId="3" fontId="25" fillId="33" borderId="0" xfId="63" applyNumberFormat="1" applyFill="1" applyAlignment="1">
      <alignment/>
      <protection/>
    </xf>
    <xf numFmtId="0" fontId="25" fillId="0" borderId="0" xfId="63">
      <alignment/>
      <protection/>
    </xf>
    <xf numFmtId="3" fontId="29" fillId="33" borderId="0" xfId="63" applyNumberFormat="1" applyFont="1" applyFill="1" applyAlignment="1">
      <alignment/>
      <protection/>
    </xf>
    <xf numFmtId="3" fontId="29" fillId="33" borderId="20" xfId="63" applyNumberFormat="1" applyFont="1" applyFill="1" applyBorder="1" applyAlignment="1">
      <alignment horizontal="right" vertical="center" wrapText="1"/>
      <protection/>
    </xf>
    <xf numFmtId="3" fontId="28" fillId="33" borderId="20" xfId="63" applyNumberFormat="1" applyFont="1" applyFill="1" applyBorder="1" applyAlignment="1">
      <alignment horizontal="center"/>
      <protection/>
    </xf>
    <xf numFmtId="3" fontId="28" fillId="33" borderId="20" xfId="63" applyNumberFormat="1" applyFont="1" applyFill="1" applyBorder="1">
      <alignment/>
      <protection/>
    </xf>
    <xf numFmtId="3" fontId="28" fillId="33" borderId="20" xfId="63" applyNumberFormat="1" applyFont="1" applyFill="1" applyBorder="1" applyAlignment="1">
      <alignment horizontal="center" vertical="center"/>
      <protection/>
    </xf>
    <xf numFmtId="3" fontId="28" fillId="33" borderId="58" xfId="63" applyNumberFormat="1" applyFont="1" applyFill="1" applyBorder="1">
      <alignment/>
      <protection/>
    </xf>
    <xf numFmtId="3" fontId="29" fillId="33" borderId="38" xfId="63" applyNumberFormat="1" applyFont="1" applyFill="1" applyBorder="1" applyAlignment="1">
      <alignment horizontal="left" vertical="center" wrapText="1"/>
      <protection/>
    </xf>
    <xf numFmtId="3" fontId="28" fillId="33" borderId="38" xfId="63" applyNumberFormat="1" applyFont="1" applyFill="1" applyBorder="1" applyAlignment="1">
      <alignment horizontal="center" vertical="center"/>
      <protection/>
    </xf>
    <xf numFmtId="3" fontId="28" fillId="33" borderId="59" xfId="63" applyNumberFormat="1" applyFont="1" applyFill="1" applyBorder="1" applyAlignment="1">
      <alignment horizontal="center" vertical="center"/>
      <protection/>
    </xf>
    <xf numFmtId="3" fontId="29" fillId="33" borderId="44" xfId="63" applyNumberFormat="1" applyFont="1" applyFill="1" applyBorder="1" applyAlignment="1">
      <alignment vertical="center"/>
      <protection/>
    </xf>
    <xf numFmtId="3" fontId="29" fillId="33" borderId="20" xfId="63" applyNumberFormat="1" applyFont="1" applyFill="1" applyBorder="1" applyAlignment="1">
      <alignment vertical="center"/>
      <protection/>
    </xf>
    <xf numFmtId="3" fontId="29" fillId="33" borderId="60" xfId="63" applyNumberFormat="1" applyFont="1" applyFill="1" applyBorder="1" applyAlignment="1">
      <alignment vertical="center"/>
      <protection/>
    </xf>
    <xf numFmtId="195" fontId="29" fillId="33" borderId="53" xfId="63" applyNumberFormat="1" applyFont="1" applyFill="1" applyBorder="1" applyAlignment="1">
      <alignment vertical="center"/>
      <protection/>
    </xf>
    <xf numFmtId="195" fontId="29" fillId="33" borderId="61" xfId="63" applyNumberFormat="1" applyFont="1" applyFill="1" applyBorder="1" applyAlignment="1">
      <alignment vertical="center"/>
      <protection/>
    </xf>
    <xf numFmtId="195" fontId="29" fillId="33" borderId="53" xfId="63" applyNumberFormat="1" applyFont="1" applyFill="1" applyBorder="1" applyAlignment="1">
      <alignment horizontal="right" vertical="center"/>
      <protection/>
    </xf>
    <xf numFmtId="195" fontId="29" fillId="33" borderId="61" xfId="63" applyNumberFormat="1" applyFont="1" applyFill="1" applyBorder="1" applyAlignment="1">
      <alignment horizontal="right" vertical="center"/>
      <protection/>
    </xf>
    <xf numFmtId="195" fontId="29" fillId="33" borderId="62" xfId="63" applyNumberFormat="1" applyFont="1" applyFill="1" applyBorder="1" applyAlignment="1">
      <alignment vertical="center"/>
      <protection/>
    </xf>
    <xf numFmtId="3" fontId="25" fillId="33" borderId="0" xfId="63" applyNumberFormat="1" applyFill="1" applyBorder="1" applyAlignment="1">
      <alignment/>
      <protection/>
    </xf>
    <xf numFmtId="3" fontId="29" fillId="33" borderId="36" xfId="63" applyNumberFormat="1" applyFont="1" applyFill="1" applyBorder="1" applyAlignment="1">
      <alignment/>
      <protection/>
    </xf>
    <xf numFmtId="3" fontId="29" fillId="33" borderId="36" xfId="63" applyNumberFormat="1" applyFont="1" applyFill="1" applyBorder="1">
      <alignment/>
      <protection/>
    </xf>
    <xf numFmtId="3" fontId="29" fillId="33" borderId="0" xfId="63" applyNumberFormat="1" applyFont="1" applyFill="1" applyBorder="1">
      <alignment/>
      <protection/>
    </xf>
    <xf numFmtId="195" fontId="29" fillId="33" borderId="0" xfId="63" applyNumberFormat="1" applyFont="1" applyFill="1">
      <alignment/>
      <protection/>
    </xf>
    <xf numFmtId="3" fontId="31" fillId="33" borderId="0" xfId="63" applyNumberFormat="1" applyFont="1" applyFill="1" applyAlignment="1">
      <alignment/>
      <protection/>
    </xf>
    <xf numFmtId="3" fontId="27" fillId="33" borderId="0" xfId="64" applyNumberFormat="1" applyFont="1" applyFill="1" applyAlignment="1">
      <alignment/>
      <protection/>
    </xf>
    <xf numFmtId="3" fontId="28" fillId="33" borderId="0" xfId="64" applyNumberFormat="1" applyFont="1" applyFill="1" applyAlignment="1">
      <alignment/>
      <protection/>
    </xf>
    <xf numFmtId="3" fontId="29" fillId="33" borderId="0" xfId="64" applyNumberFormat="1" applyFont="1" applyFill="1">
      <alignment/>
      <protection/>
    </xf>
    <xf numFmtId="3" fontId="29" fillId="33" borderId="0" xfId="64" applyNumberFormat="1" applyFont="1" applyFill="1" applyAlignment="1">
      <alignment vertical="center"/>
      <protection/>
    </xf>
    <xf numFmtId="3" fontId="25" fillId="33" borderId="0" xfId="64" applyNumberFormat="1" applyFill="1">
      <alignment/>
      <protection/>
    </xf>
    <xf numFmtId="3" fontId="25" fillId="33" borderId="0" xfId="64" applyNumberFormat="1" applyFill="1" applyAlignment="1">
      <alignment/>
      <protection/>
    </xf>
    <xf numFmtId="0" fontId="25" fillId="0" borderId="0" xfId="64">
      <alignment/>
      <protection/>
    </xf>
    <xf numFmtId="3" fontId="29" fillId="33" borderId="0" xfId="64" applyNumberFormat="1" applyFont="1" applyFill="1" applyAlignment="1">
      <alignment/>
      <protection/>
    </xf>
    <xf numFmtId="3" fontId="29" fillId="33" borderId="0" xfId="64" applyNumberFormat="1" applyFont="1" applyFill="1" applyAlignment="1">
      <alignment horizontal="left" vertical="center"/>
      <protection/>
    </xf>
    <xf numFmtId="3" fontId="29" fillId="33" borderId="20" xfId="64" applyNumberFormat="1" applyFont="1" applyFill="1" applyBorder="1" applyAlignment="1">
      <alignment horizontal="center" vertical="center" wrapText="1"/>
      <protection/>
    </xf>
    <xf numFmtId="3" fontId="25" fillId="33" borderId="0" xfId="64" applyNumberFormat="1" applyFill="1" applyBorder="1">
      <alignment/>
      <protection/>
    </xf>
    <xf numFmtId="3" fontId="29" fillId="33" borderId="38" xfId="64" applyNumberFormat="1" applyFont="1" applyFill="1" applyBorder="1" applyAlignment="1">
      <alignment horizontal="center" vertical="center"/>
      <protection/>
    </xf>
    <xf numFmtId="3" fontId="29" fillId="33" borderId="20" xfId="64" applyNumberFormat="1" applyFont="1" applyFill="1" applyBorder="1" applyAlignment="1">
      <alignment horizontal="center" vertical="center"/>
      <protection/>
    </xf>
    <xf numFmtId="3" fontId="29" fillId="33" borderId="63" xfId="64" applyNumberFormat="1" applyFont="1" applyFill="1" applyBorder="1" applyAlignment="1">
      <alignment horizontal="center" vertical="center"/>
      <protection/>
    </xf>
    <xf numFmtId="3" fontId="29" fillId="33" borderId="64" xfId="64" applyNumberFormat="1" applyFont="1" applyFill="1" applyBorder="1" applyAlignment="1">
      <alignment horizontal="center" vertical="center"/>
      <protection/>
    </xf>
    <xf numFmtId="3" fontId="29" fillId="33" borderId="20" xfId="64" applyNumberFormat="1" applyFont="1" applyFill="1" applyBorder="1" applyAlignment="1">
      <alignment vertical="center"/>
      <protection/>
    </xf>
    <xf numFmtId="195" fontId="29" fillId="33" borderId="63" xfId="64" applyNumberFormat="1" applyFont="1" applyFill="1" applyBorder="1" applyAlignment="1">
      <alignment vertical="center"/>
      <protection/>
    </xf>
    <xf numFmtId="195" fontId="29" fillId="33" borderId="64" xfId="64" applyNumberFormat="1" applyFont="1" applyFill="1" applyBorder="1" applyAlignment="1">
      <alignment vertical="center"/>
      <protection/>
    </xf>
    <xf numFmtId="3" fontId="29" fillId="33" borderId="53" xfId="64" applyNumberFormat="1" applyFont="1" applyFill="1" applyBorder="1" applyAlignment="1">
      <alignment horizontal="center" vertical="center"/>
      <protection/>
    </xf>
    <xf numFmtId="3" fontId="29" fillId="33" borderId="53" xfId="64" applyNumberFormat="1" applyFont="1" applyFill="1" applyBorder="1" applyAlignment="1">
      <alignment vertical="center"/>
      <protection/>
    </xf>
    <xf numFmtId="195" fontId="29" fillId="33" borderId="65" xfId="64" applyNumberFormat="1" applyFont="1" applyFill="1" applyBorder="1" applyAlignment="1">
      <alignment vertical="center"/>
      <protection/>
    </xf>
    <xf numFmtId="195" fontId="29" fillId="33" borderId="66" xfId="64" applyNumberFormat="1" applyFont="1" applyFill="1" applyBorder="1" applyAlignment="1">
      <alignment vertical="center"/>
      <protection/>
    </xf>
    <xf numFmtId="0" fontId="29" fillId="33" borderId="53" xfId="64" applyNumberFormat="1" applyFont="1" applyFill="1" applyBorder="1" applyAlignment="1">
      <alignment horizontal="center" vertical="center"/>
      <protection/>
    </xf>
    <xf numFmtId="3" fontId="29" fillId="33" borderId="20" xfId="64" applyNumberFormat="1" applyFont="1" applyFill="1" applyBorder="1">
      <alignment/>
      <protection/>
    </xf>
    <xf numFmtId="3" fontId="29" fillId="33" borderId="38" xfId="64" applyNumberFormat="1" applyFont="1" applyFill="1" applyBorder="1">
      <alignment/>
      <protection/>
    </xf>
    <xf numFmtId="0" fontId="29" fillId="33" borderId="53" xfId="64" applyNumberFormat="1" applyFont="1" applyFill="1" applyBorder="1" applyAlignment="1">
      <alignment horizontal="right" vertical="center"/>
      <protection/>
    </xf>
    <xf numFmtId="195" fontId="29" fillId="33" borderId="65" xfId="64" applyNumberFormat="1" applyFont="1" applyFill="1" applyBorder="1" applyAlignment="1">
      <alignment horizontal="right" vertical="center"/>
      <protection/>
    </xf>
    <xf numFmtId="195" fontId="29" fillId="33" borderId="66" xfId="64" applyNumberFormat="1" applyFont="1" applyFill="1" applyBorder="1" applyAlignment="1">
      <alignment horizontal="right" vertical="center"/>
      <protection/>
    </xf>
    <xf numFmtId="3" fontId="29" fillId="33" borderId="63" xfId="64" applyNumberFormat="1" applyFont="1" applyFill="1" applyBorder="1" applyAlignment="1">
      <alignment vertical="center"/>
      <protection/>
    </xf>
    <xf numFmtId="3" fontId="29" fillId="33" borderId="65" xfId="64" applyNumberFormat="1" applyFont="1" applyFill="1" applyBorder="1" applyAlignment="1">
      <alignment vertical="center"/>
      <protection/>
    </xf>
    <xf numFmtId="3" fontId="29" fillId="33" borderId="44" xfId="64" applyNumberFormat="1" applyFont="1" applyFill="1" applyBorder="1" applyAlignment="1">
      <alignment/>
      <protection/>
    </xf>
    <xf numFmtId="195" fontId="29" fillId="33" borderId="65" xfId="64" applyNumberFormat="1" applyFont="1" applyFill="1" applyBorder="1" applyAlignment="1">
      <alignment horizontal="center" vertical="center"/>
      <protection/>
    </xf>
    <xf numFmtId="0" fontId="29" fillId="33" borderId="20" xfId="64" applyNumberFormat="1" applyFont="1" applyFill="1" applyBorder="1" applyAlignment="1">
      <alignment horizontal="center" vertical="center"/>
      <protection/>
    </xf>
    <xf numFmtId="195" fontId="29" fillId="33" borderId="67" xfId="64" applyNumberFormat="1" applyFont="1" applyFill="1" applyBorder="1" applyAlignment="1">
      <alignment vertical="center"/>
      <protection/>
    </xf>
    <xf numFmtId="3" fontId="25" fillId="33" borderId="38" xfId="64" applyNumberFormat="1" applyFill="1" applyBorder="1">
      <alignment/>
      <protection/>
    </xf>
    <xf numFmtId="3" fontId="25" fillId="33" borderId="0" xfId="64" applyNumberFormat="1" applyFill="1" applyBorder="1" applyAlignment="1">
      <alignment/>
      <protection/>
    </xf>
    <xf numFmtId="3" fontId="29" fillId="33" borderId="36" xfId="64" applyNumberFormat="1" applyFont="1" applyFill="1" applyBorder="1" applyAlignment="1">
      <alignment/>
      <protection/>
    </xf>
    <xf numFmtId="3" fontId="29" fillId="33" borderId="36" xfId="64" applyNumberFormat="1" applyFont="1" applyFill="1" applyBorder="1">
      <alignment/>
      <protection/>
    </xf>
    <xf numFmtId="3" fontId="29" fillId="33" borderId="0" xfId="64" applyNumberFormat="1" applyFont="1" applyFill="1" applyBorder="1">
      <alignment/>
      <protection/>
    </xf>
    <xf numFmtId="3" fontId="29" fillId="33" borderId="68" xfId="64" applyNumberFormat="1" applyFont="1" applyFill="1" applyBorder="1" applyAlignment="1">
      <alignment horizontal="center" vertical="center"/>
      <protection/>
    </xf>
    <xf numFmtId="3" fontId="29" fillId="33" borderId="69" xfId="64" applyNumberFormat="1" applyFont="1" applyFill="1" applyBorder="1" applyAlignment="1">
      <alignment horizontal="center" vertical="center"/>
      <protection/>
    </xf>
    <xf numFmtId="3" fontId="29" fillId="33" borderId="70" xfId="64" applyNumberFormat="1" applyFont="1" applyFill="1" applyBorder="1" applyAlignment="1">
      <alignment vertical="center"/>
      <protection/>
    </xf>
    <xf numFmtId="195" fontId="29" fillId="33" borderId="71" xfId="64" applyNumberFormat="1" applyFont="1" applyFill="1" applyBorder="1" applyAlignment="1">
      <alignment vertical="center"/>
      <protection/>
    </xf>
    <xf numFmtId="3" fontId="29" fillId="33" borderId="72" xfId="64" applyNumberFormat="1" applyFont="1" applyFill="1" applyBorder="1" applyAlignment="1">
      <alignment vertical="center"/>
      <protection/>
    </xf>
    <xf numFmtId="195" fontId="29" fillId="33" borderId="73" xfId="64" applyNumberFormat="1" applyFont="1" applyFill="1" applyBorder="1" applyAlignment="1">
      <alignment vertical="center"/>
      <protection/>
    </xf>
    <xf numFmtId="195" fontId="29" fillId="33" borderId="74" xfId="64" applyNumberFormat="1" applyFont="1" applyFill="1" applyBorder="1" applyAlignment="1">
      <alignment vertical="center"/>
      <protection/>
    </xf>
    <xf numFmtId="3" fontId="29" fillId="33" borderId="14" xfId="64" applyNumberFormat="1" applyFont="1" applyFill="1" applyBorder="1" applyAlignment="1">
      <alignment vertical="center"/>
      <protection/>
    </xf>
    <xf numFmtId="195" fontId="29" fillId="33" borderId="75" xfId="64" applyNumberFormat="1" applyFont="1" applyFill="1" applyBorder="1" applyAlignment="1">
      <alignment vertical="center"/>
      <protection/>
    </xf>
    <xf numFmtId="195" fontId="29" fillId="33" borderId="76" xfId="64" applyNumberFormat="1" applyFont="1" applyFill="1" applyBorder="1" applyAlignment="1">
      <alignment vertical="center"/>
      <protection/>
    </xf>
    <xf numFmtId="195" fontId="29" fillId="33" borderId="77" xfId="64" applyNumberFormat="1" applyFont="1" applyFill="1" applyBorder="1" applyAlignment="1">
      <alignment vertical="center"/>
      <protection/>
    </xf>
    <xf numFmtId="3" fontId="29" fillId="33" borderId="38" xfId="64" applyNumberFormat="1" applyFont="1" applyFill="1" applyBorder="1" applyAlignment="1">
      <alignment vertical="center"/>
      <protection/>
    </xf>
    <xf numFmtId="3" fontId="29" fillId="33" borderId="53" xfId="64" applyNumberFormat="1" applyFont="1" applyFill="1" applyBorder="1" applyAlignment="1">
      <alignment horizontal="right" vertical="center"/>
      <protection/>
    </xf>
    <xf numFmtId="3" fontId="29" fillId="33" borderId="44" xfId="64" applyNumberFormat="1" applyFont="1" applyFill="1" applyBorder="1" applyAlignment="1">
      <alignment vertical="center"/>
      <protection/>
    </xf>
    <xf numFmtId="3" fontId="29" fillId="33" borderId="17" xfId="64" applyNumberFormat="1" applyFont="1" applyFill="1" applyBorder="1" applyAlignment="1">
      <alignment vertical="center"/>
      <protection/>
    </xf>
    <xf numFmtId="3" fontId="29" fillId="33" borderId="78" xfId="64" applyNumberFormat="1" applyFont="1" applyFill="1" applyBorder="1">
      <alignment/>
      <protection/>
    </xf>
    <xf numFmtId="0" fontId="29" fillId="33" borderId="79" xfId="64" applyNumberFormat="1" applyFont="1" applyFill="1" applyBorder="1" applyAlignment="1">
      <alignment horizontal="center" vertical="center"/>
      <protection/>
    </xf>
    <xf numFmtId="3" fontId="29" fillId="33" borderId="79" xfId="64" applyNumberFormat="1" applyFont="1" applyFill="1" applyBorder="1" applyAlignment="1">
      <alignment vertical="center"/>
      <protection/>
    </xf>
    <xf numFmtId="3" fontId="29" fillId="33" borderId="0" xfId="64" applyNumberFormat="1" applyFont="1" applyFill="1" applyBorder="1" applyAlignment="1">
      <alignment/>
      <protection/>
    </xf>
    <xf numFmtId="3" fontId="28" fillId="33" borderId="0" xfId="64" applyNumberFormat="1" applyFont="1" applyFill="1" applyBorder="1" applyAlignment="1">
      <alignment/>
      <protection/>
    </xf>
    <xf numFmtId="0" fontId="25" fillId="33" borderId="0" xfId="64" applyNumberFormat="1" applyFill="1" applyAlignment="1">
      <alignment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38" fontId="0" fillId="0" borderId="57" xfId="48" applyFont="1" applyBorder="1" applyAlignment="1">
      <alignment vertical="center"/>
    </xf>
    <xf numFmtId="38" fontId="5" fillId="0" borderId="57" xfId="48" applyFont="1" applyBorder="1" applyAlignment="1">
      <alignment vertical="center"/>
    </xf>
    <xf numFmtId="182" fontId="5" fillId="0" borderId="57" xfId="0" applyNumberFormat="1" applyFont="1" applyBorder="1" applyAlignment="1">
      <alignment vertical="center"/>
    </xf>
    <xf numFmtId="38" fontId="5" fillId="0" borderId="57" xfId="0" applyNumberFormat="1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0" fillId="0" borderId="57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0" fillId="0" borderId="17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0" fontId="6" fillId="0" borderId="81" xfId="60" applyNumberFormat="1" applyBorder="1" applyAlignment="1">
      <alignment horizontal="center" vertical="center"/>
      <protection/>
    </xf>
    <xf numFmtId="0" fontId="6" fillId="0" borderId="82" xfId="60" applyBorder="1" applyAlignment="1">
      <alignment horizontal="center" vertical="center"/>
      <protection/>
    </xf>
    <xf numFmtId="3" fontId="6" fillId="0" borderId="83" xfId="60" applyNumberFormat="1" applyFont="1" applyBorder="1" applyAlignment="1">
      <alignment horizontal="center"/>
      <protection/>
    </xf>
    <xf numFmtId="3" fontId="6" fillId="0" borderId="84" xfId="60" applyNumberFormat="1" applyFont="1" applyBorder="1" applyAlignment="1">
      <alignment horizontal="center"/>
      <protection/>
    </xf>
    <xf numFmtId="3" fontId="6" fillId="0" borderId="85" xfId="60" applyNumberFormat="1" applyFont="1" applyBorder="1" applyAlignment="1">
      <alignment horizontal="center"/>
      <protection/>
    </xf>
    <xf numFmtId="3" fontId="6" fillId="0" borderId="86" xfId="60" applyNumberFormat="1" applyFont="1" applyBorder="1" applyAlignment="1">
      <alignment horizontal="center"/>
      <protection/>
    </xf>
    <xf numFmtId="0" fontId="6" fillId="0" borderId="81" xfId="60" applyNumberFormat="1" applyFont="1" applyBorder="1" applyAlignment="1">
      <alignment horizontal="center" vertical="center"/>
      <protection/>
    </xf>
    <xf numFmtId="3" fontId="11" fillId="0" borderId="45" xfId="0" applyNumberFormat="1" applyFont="1" applyBorder="1" applyAlignment="1" applyProtection="1">
      <alignment horizontal="center" vertical="center"/>
      <protection/>
    </xf>
    <xf numFmtId="0" fontId="0" fillId="0" borderId="45" xfId="0" applyBorder="1" applyAlignment="1">
      <alignment vertical="center"/>
    </xf>
    <xf numFmtId="0" fontId="33" fillId="0" borderId="36" xfId="0" applyFont="1" applyFill="1" applyBorder="1" applyAlignment="1">
      <alignment wrapText="1"/>
    </xf>
    <xf numFmtId="0" fontId="0" fillId="0" borderId="36" xfId="0" applyFill="1" applyBorder="1" applyAlignment="1">
      <alignment/>
    </xf>
    <xf numFmtId="0" fontId="6" fillId="0" borderId="44" xfId="65" applyNumberFormat="1" applyFont="1" applyBorder="1" applyAlignment="1" applyProtection="1">
      <alignment horizontal="center" vertical="center"/>
      <protection locked="0"/>
    </xf>
    <xf numFmtId="0" fontId="6" fillId="0" borderId="47" xfId="65" applyBorder="1" applyAlignment="1">
      <alignment horizontal="center" vertical="center"/>
      <protection/>
    </xf>
    <xf numFmtId="3" fontId="29" fillId="33" borderId="58" xfId="62" applyNumberFormat="1" applyFont="1" applyFill="1" applyBorder="1" applyAlignment="1">
      <alignment horizontal="center" vertical="center"/>
      <protection/>
    </xf>
    <xf numFmtId="0" fontId="25" fillId="0" borderId="87" xfId="62" applyBorder="1" applyAlignment="1">
      <alignment/>
      <protection/>
    </xf>
    <xf numFmtId="3" fontId="29" fillId="33" borderId="44" xfId="62" applyNumberFormat="1" applyFont="1" applyFill="1" applyBorder="1" applyAlignment="1">
      <alignment horizontal="left" vertical="center"/>
      <protection/>
    </xf>
    <xf numFmtId="3" fontId="29" fillId="33" borderId="47" xfId="62" applyNumberFormat="1" applyFont="1" applyFill="1" applyBorder="1" applyAlignment="1">
      <alignment horizontal="left" vertical="center"/>
      <protection/>
    </xf>
    <xf numFmtId="3" fontId="29" fillId="33" borderId="44" xfId="62" applyNumberFormat="1" applyFont="1" applyFill="1" applyBorder="1" applyAlignment="1">
      <alignment vertical="center"/>
      <protection/>
    </xf>
    <xf numFmtId="0" fontId="25" fillId="0" borderId="47" xfId="62" applyBorder="1" applyAlignment="1">
      <alignment vertical="center"/>
      <protection/>
    </xf>
    <xf numFmtId="3" fontId="29" fillId="33" borderId="17" xfId="62" applyNumberFormat="1" applyFont="1" applyFill="1" applyBorder="1" applyAlignment="1">
      <alignment horizontal="center" vertical="center"/>
      <protection/>
    </xf>
    <xf numFmtId="3" fontId="29" fillId="33" borderId="13" xfId="62" applyNumberFormat="1" applyFont="1" applyFill="1" applyBorder="1" applyAlignment="1">
      <alignment horizontal="center" vertical="center"/>
      <protection/>
    </xf>
    <xf numFmtId="3" fontId="29" fillId="33" borderId="44" xfId="62" applyNumberFormat="1" applyFont="1" applyFill="1" applyBorder="1" applyAlignment="1">
      <alignment horizontal="left" vertical="center" wrapText="1"/>
      <protection/>
    </xf>
    <xf numFmtId="3" fontId="29" fillId="33" borderId="47" xfId="62" applyNumberFormat="1" applyFont="1" applyFill="1" applyBorder="1" applyAlignment="1">
      <alignment horizontal="left" vertical="center" wrapText="1"/>
      <protection/>
    </xf>
    <xf numFmtId="3" fontId="29" fillId="33" borderId="88" xfId="62" applyNumberFormat="1" applyFont="1" applyFill="1" applyBorder="1" applyAlignment="1">
      <alignment horizontal="center" vertical="center"/>
      <protection/>
    </xf>
    <xf numFmtId="3" fontId="29" fillId="33" borderId="12" xfId="62" applyNumberFormat="1" applyFont="1" applyFill="1" applyBorder="1" applyAlignment="1">
      <alignment horizontal="center" vertical="center"/>
      <protection/>
    </xf>
    <xf numFmtId="3" fontId="29" fillId="33" borderId="89" xfId="62" applyNumberFormat="1" applyFont="1" applyFill="1" applyBorder="1" applyAlignment="1">
      <alignment horizontal="center" vertical="center"/>
      <protection/>
    </xf>
    <xf numFmtId="3" fontId="29" fillId="33" borderId="90" xfId="62" applyNumberFormat="1" applyFont="1" applyFill="1" applyBorder="1" applyAlignment="1">
      <alignment horizontal="center" vertical="center"/>
      <protection/>
    </xf>
    <xf numFmtId="3" fontId="29" fillId="33" borderId="87" xfId="62" applyNumberFormat="1" applyFont="1" applyFill="1" applyBorder="1" applyAlignment="1">
      <alignment horizontal="center" vertical="center"/>
      <protection/>
    </xf>
    <xf numFmtId="3" fontId="29" fillId="33" borderId="44" xfId="63" applyNumberFormat="1" applyFont="1" applyFill="1" applyBorder="1" applyAlignment="1">
      <alignment vertical="center"/>
      <protection/>
    </xf>
    <xf numFmtId="0" fontId="25" fillId="0" borderId="45" xfId="63" applyBorder="1" applyAlignment="1">
      <alignment/>
      <protection/>
    </xf>
    <xf numFmtId="0" fontId="25" fillId="0" borderId="47" xfId="63" applyBorder="1" applyAlignment="1">
      <alignment/>
      <protection/>
    </xf>
    <xf numFmtId="0" fontId="25" fillId="0" borderId="45" xfId="63" applyBorder="1" applyAlignment="1">
      <alignment vertical="center"/>
      <protection/>
    </xf>
    <xf numFmtId="0" fontId="25" fillId="0" borderId="47" xfId="63" applyBorder="1" applyAlignment="1">
      <alignment vertical="center"/>
      <protection/>
    </xf>
    <xf numFmtId="3" fontId="29" fillId="33" borderId="32" xfId="64" applyNumberFormat="1" applyFont="1" applyFill="1" applyBorder="1" applyAlignment="1">
      <alignment horizontal="center" vertical="center"/>
      <protection/>
    </xf>
    <xf numFmtId="3" fontId="29" fillId="33" borderId="91" xfId="64" applyNumberFormat="1" applyFont="1" applyFill="1" applyBorder="1" applyAlignment="1">
      <alignment horizontal="center" vertical="center"/>
      <protection/>
    </xf>
    <xf numFmtId="3" fontId="29" fillId="33" borderId="44" xfId="64" applyNumberFormat="1" applyFont="1" applyFill="1" applyBorder="1" applyAlignment="1">
      <alignment horizontal="center" vertical="center" wrapText="1"/>
      <protection/>
    </xf>
    <xf numFmtId="0" fontId="25" fillId="0" borderId="45" xfId="64" applyBorder="1" applyAlignment="1">
      <alignment horizontal="center" vertical="center" wrapText="1"/>
      <protection/>
    </xf>
    <xf numFmtId="0" fontId="25" fillId="0" borderId="47" xfId="64" applyBorder="1" applyAlignment="1">
      <alignment horizontal="center" vertical="center" wrapText="1"/>
      <protection/>
    </xf>
    <xf numFmtId="3" fontId="29" fillId="33" borderId="44" xfId="64" applyNumberFormat="1" applyFont="1" applyFill="1" applyBorder="1" applyAlignment="1">
      <alignment horizontal="center" vertical="center"/>
      <protection/>
    </xf>
    <xf numFmtId="0" fontId="25" fillId="0" borderId="47" xfId="64" applyBorder="1" applyAlignment="1">
      <alignment vertical="center"/>
      <protection/>
    </xf>
    <xf numFmtId="3" fontId="29" fillId="33" borderId="17" xfId="64" applyNumberFormat="1" applyFont="1" applyFill="1" applyBorder="1" applyAlignment="1">
      <alignment horizontal="center" vertical="center"/>
      <protection/>
    </xf>
    <xf numFmtId="3" fontId="29" fillId="33" borderId="13" xfId="64" applyNumberFormat="1" applyFont="1" applyFill="1" applyBorder="1" applyAlignment="1">
      <alignment horizontal="center" vertical="center"/>
      <protection/>
    </xf>
    <xf numFmtId="3" fontId="29" fillId="33" borderId="92" xfId="64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○3兵庫県の年次別（実数・率）" xfId="60"/>
    <cellStyle name="標準_○6性・年齢（５歳階級）別死亡数" xfId="61"/>
    <cellStyle name="標準_○7主な死因別死亡数・死亡率" xfId="62"/>
    <cellStyle name="標準_○8主な生活習慣病による死亡数・死亡率" xfId="63"/>
    <cellStyle name="標準_○9悪性新生物の主な部位死亡数・死亡率" xfId="64"/>
    <cellStyle name="標準_sibousuu,sei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600075</xdr:colOff>
      <xdr:row>50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1450"/>
          <a:ext cx="5400675" cy="847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600075</xdr:colOff>
      <xdr:row>49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1450"/>
          <a:ext cx="5400675" cy="824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8</xdr:row>
      <xdr:rowOff>9525</xdr:rowOff>
    </xdr:from>
    <xdr:to>
      <xdr:col>35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2762250"/>
          <a:ext cx="2000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45</xdr:col>
      <xdr:colOff>0</xdr:colOff>
      <xdr:row>8</xdr:row>
      <xdr:rowOff>419100</xdr:rowOff>
    </xdr:to>
    <xdr:sp>
      <xdr:nvSpPr>
        <xdr:cNvPr id="2" name="Line 2"/>
        <xdr:cNvSpPr>
          <a:spLocks/>
        </xdr:cNvSpPr>
      </xdr:nvSpPr>
      <xdr:spPr>
        <a:xfrm>
          <a:off x="7000875" y="2762250"/>
          <a:ext cx="20002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180975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400050"/>
          <a:ext cx="1552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23900"/>
          <a:ext cx="13525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.pref.hyogo.lg.jp/kf02/documents/H18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調査の概要"/>
      <sheetName val="結果の概要"/>
      <sheetName val="表１，２"/>
      <sheetName val="表３ー１"/>
      <sheetName val="３ー２"/>
      <sheetName val="表４"/>
      <sheetName val="表５"/>
      <sheetName val="表６"/>
      <sheetName val="表７"/>
      <sheetName val="表８－１"/>
      <sheetName val="８－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3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4.00390625" style="0" customWidth="1"/>
    <col min="2" max="2" width="11.00390625" style="0" bestFit="1" customWidth="1"/>
    <col min="3" max="3" width="59.50390625" style="0" bestFit="1" customWidth="1"/>
  </cols>
  <sheetData>
    <row r="2" spans="2:3" s="1" customFormat="1" ht="20.25" customHeight="1">
      <c r="B2" s="318" t="s">
        <v>705</v>
      </c>
      <c r="C2" s="318"/>
    </row>
    <row r="3" s="1" customFormat="1" ht="20.25" customHeight="1">
      <c r="B3" s="1" t="s">
        <v>0</v>
      </c>
    </row>
    <row r="4" s="1" customFormat="1" ht="20.25" customHeight="1">
      <c r="B4" s="1" t="s">
        <v>1</v>
      </c>
    </row>
    <row r="5" spans="2:3" s="1" customFormat="1" ht="20.25" customHeight="1">
      <c r="B5" s="1" t="s">
        <v>2</v>
      </c>
      <c r="C5" s="1" t="s">
        <v>3</v>
      </c>
    </row>
    <row r="6" spans="2:3" s="1" customFormat="1" ht="20.25" customHeight="1">
      <c r="B6" s="1" t="s">
        <v>4</v>
      </c>
      <c r="C6" s="1" t="s">
        <v>5</v>
      </c>
    </row>
    <row r="7" spans="2:3" s="1" customFormat="1" ht="20.25" customHeight="1">
      <c r="B7" s="1" t="s">
        <v>6</v>
      </c>
      <c r="C7" s="1" t="s">
        <v>7</v>
      </c>
    </row>
    <row r="8" spans="2:3" s="1" customFormat="1" ht="20.25" customHeight="1">
      <c r="B8" s="1" t="s">
        <v>8</v>
      </c>
      <c r="C8" s="1" t="s">
        <v>9</v>
      </c>
    </row>
    <row r="9" spans="2:3" s="1" customFormat="1" ht="20.25" customHeight="1">
      <c r="B9" s="1" t="s">
        <v>10</v>
      </c>
      <c r="C9" s="1" t="s">
        <v>297</v>
      </c>
    </row>
    <row r="10" spans="2:3" s="1" customFormat="1" ht="20.25" customHeight="1">
      <c r="B10" s="1" t="s">
        <v>11</v>
      </c>
      <c r="C10" s="1" t="s">
        <v>18</v>
      </c>
    </row>
    <row r="11" spans="2:3" s="1" customFormat="1" ht="20.25" customHeight="1">
      <c r="B11" s="1" t="s">
        <v>13</v>
      </c>
      <c r="C11" s="1" t="s">
        <v>12</v>
      </c>
    </row>
    <row r="12" spans="2:3" s="1" customFormat="1" ht="20.25" customHeight="1">
      <c r="B12" s="1" t="s">
        <v>15</v>
      </c>
      <c r="C12" s="1" t="s">
        <v>14</v>
      </c>
    </row>
    <row r="13" spans="2:3" s="1" customFormat="1" ht="20.25" customHeight="1">
      <c r="B13" s="1" t="s">
        <v>17</v>
      </c>
      <c r="C13" s="1" t="s">
        <v>16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5"/>
  <sheetViews>
    <sheetView showOutlineSymbols="0" zoomScale="120" zoomScaleNormal="120" zoomScalePageLayoutView="0" workbookViewId="0" topLeftCell="A1">
      <pane xSplit="1" ySplit="2" topLeftCell="J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0.75390625" defaultRowHeight="13.5"/>
  <cols>
    <col min="1" max="1" width="20.625" style="201" customWidth="1"/>
    <col min="2" max="13" width="12.625" style="201" customWidth="1"/>
    <col min="14" max="14" width="24.875" style="201" customWidth="1"/>
    <col min="15" max="15" width="5.875" style="201" customWidth="1"/>
    <col min="16" max="16" width="19.125" style="201" customWidth="1"/>
    <col min="17" max="17" width="8.625" style="201" customWidth="1"/>
    <col min="18" max="18" width="5.625" style="201" customWidth="1"/>
    <col min="19" max="20" width="8.625" style="201" customWidth="1"/>
    <col min="21" max="29" width="7.75390625" style="201" customWidth="1"/>
    <col min="30" max="16384" width="10.75390625" style="201" customWidth="1"/>
  </cols>
  <sheetData>
    <row r="1" spans="1:20" ht="17.25" customHeight="1">
      <c r="A1" s="196" t="s">
        <v>608</v>
      </c>
      <c r="B1" s="196"/>
      <c r="C1" s="196"/>
      <c r="D1" s="196"/>
      <c r="E1" s="197"/>
      <c r="F1" s="197"/>
      <c r="G1" s="198"/>
      <c r="H1" s="198"/>
      <c r="I1" s="198"/>
      <c r="J1" s="198"/>
      <c r="K1" s="198"/>
      <c r="L1" s="199"/>
      <c r="M1" s="198"/>
      <c r="N1" s="200"/>
      <c r="O1" s="200"/>
      <c r="P1" s="200"/>
      <c r="Q1" s="200"/>
      <c r="R1" s="200"/>
      <c r="S1" s="200"/>
      <c r="T1" s="200"/>
    </row>
    <row r="2" spans="1:20" ht="1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2"/>
      <c r="M2" s="198"/>
      <c r="N2" s="200"/>
      <c r="O2" s="200"/>
      <c r="P2" s="200"/>
      <c r="Q2" s="200"/>
      <c r="R2" s="200"/>
      <c r="S2" s="202"/>
      <c r="T2" s="200"/>
    </row>
    <row r="3" spans="1:256" ht="19.5" customHeight="1">
      <c r="A3" s="203" t="s">
        <v>609</v>
      </c>
      <c r="B3" s="204" t="s">
        <v>613</v>
      </c>
      <c r="C3" s="204"/>
      <c r="D3" s="204"/>
      <c r="E3" s="204" t="s">
        <v>614</v>
      </c>
      <c r="F3" s="205"/>
      <c r="G3" s="206"/>
      <c r="H3" s="206"/>
      <c r="I3" s="206"/>
      <c r="J3" s="206"/>
      <c r="K3" s="206"/>
      <c r="L3" s="376" t="s">
        <v>610</v>
      </c>
      <c r="IN3" s="207"/>
      <c r="IO3" s="207"/>
      <c r="IP3" s="207"/>
      <c r="IQ3" s="207"/>
      <c r="IR3" s="207"/>
      <c r="IS3" s="207"/>
      <c r="IT3" s="207"/>
      <c r="IU3" s="207"/>
      <c r="IV3" s="207"/>
    </row>
    <row r="4" spans="1:256" ht="19.5" customHeight="1">
      <c r="A4" s="208" t="s">
        <v>611</v>
      </c>
      <c r="B4" s="209">
        <v>50</v>
      </c>
      <c r="C4" s="209">
        <v>55</v>
      </c>
      <c r="D4" s="209">
        <v>60</v>
      </c>
      <c r="E4" s="209">
        <v>2</v>
      </c>
      <c r="F4" s="209">
        <v>7</v>
      </c>
      <c r="G4" s="209">
        <v>10</v>
      </c>
      <c r="H4" s="209">
        <v>11</v>
      </c>
      <c r="I4" s="209">
        <v>12</v>
      </c>
      <c r="J4" s="209">
        <v>13</v>
      </c>
      <c r="K4" s="209">
        <v>14</v>
      </c>
      <c r="L4" s="377"/>
      <c r="IN4" s="207"/>
      <c r="IO4" s="207"/>
      <c r="IP4" s="207"/>
      <c r="IQ4" s="207"/>
      <c r="IR4" s="207"/>
      <c r="IS4" s="207"/>
      <c r="IT4" s="207"/>
      <c r="IU4" s="207"/>
      <c r="IV4" s="207"/>
    </row>
    <row r="5" spans="1:256" ht="19.5" customHeight="1">
      <c r="A5" s="380" t="s">
        <v>615</v>
      </c>
      <c r="B5" s="210">
        <v>30466</v>
      </c>
      <c r="C5" s="210">
        <v>32275</v>
      </c>
      <c r="D5" s="210">
        <v>33952</v>
      </c>
      <c r="E5" s="211">
        <v>36787</v>
      </c>
      <c r="F5" s="205">
        <v>47044</v>
      </c>
      <c r="G5" s="205">
        <v>40931</v>
      </c>
      <c r="H5" s="212">
        <v>41965</v>
      </c>
      <c r="I5" s="212">
        <v>41724</v>
      </c>
      <c r="J5" s="212">
        <v>42123</v>
      </c>
      <c r="K5" s="212">
        <v>42031</v>
      </c>
      <c r="L5" s="389" t="s">
        <v>612</v>
      </c>
      <c r="IN5" s="207"/>
      <c r="IO5" s="207"/>
      <c r="IP5" s="207"/>
      <c r="IQ5" s="207"/>
      <c r="IR5" s="207"/>
      <c r="IS5" s="207"/>
      <c r="IT5" s="207"/>
      <c r="IU5" s="207"/>
      <c r="IV5" s="207"/>
    </row>
    <row r="6" spans="1:256" ht="19.5" customHeight="1">
      <c r="A6" s="381"/>
      <c r="B6" s="213">
        <v>619.5</v>
      </c>
      <c r="C6" s="213">
        <v>637.5</v>
      </c>
      <c r="D6" s="213">
        <v>643.5</v>
      </c>
      <c r="E6" s="213">
        <v>690.7</v>
      </c>
      <c r="F6" s="214">
        <v>884.5</v>
      </c>
      <c r="G6" s="214">
        <v>760.4</v>
      </c>
      <c r="H6" s="213">
        <v>776.1</v>
      </c>
      <c r="I6" s="213">
        <f>ROUND(41724/5467653*100000,1)</f>
        <v>763.1</v>
      </c>
      <c r="J6" s="213">
        <f>ROUND(J5/5489000*100000,1)</f>
        <v>767.4</v>
      </c>
      <c r="K6" s="213">
        <f>ROUND(K5/5496000*100000,1)</f>
        <v>764.8</v>
      </c>
      <c r="L6" s="390"/>
      <c r="IN6" s="207"/>
      <c r="IO6" s="207"/>
      <c r="IP6" s="207"/>
      <c r="IQ6" s="207"/>
      <c r="IR6" s="207"/>
      <c r="IS6" s="207"/>
      <c r="IT6" s="207"/>
      <c r="IU6" s="207"/>
      <c r="IV6" s="207"/>
    </row>
    <row r="7" spans="1:256" ht="19.5" customHeight="1">
      <c r="A7" s="378" t="s">
        <v>616</v>
      </c>
      <c r="B7" s="210">
        <v>6036</v>
      </c>
      <c r="C7" s="210">
        <v>7578</v>
      </c>
      <c r="D7" s="210">
        <v>8537</v>
      </c>
      <c r="E7" s="211">
        <v>9979</v>
      </c>
      <c r="F7" s="205">
        <v>11928</v>
      </c>
      <c r="G7" s="205">
        <v>12742</v>
      </c>
      <c r="H7" s="212">
        <v>12940</v>
      </c>
      <c r="I7" s="212">
        <v>13400</v>
      </c>
      <c r="J7" s="212">
        <v>13625</v>
      </c>
      <c r="K7" s="212">
        <v>13601</v>
      </c>
      <c r="L7" s="389">
        <v>1</v>
      </c>
      <c r="IN7" s="207"/>
      <c r="IO7" s="207"/>
      <c r="IP7" s="207"/>
      <c r="IQ7" s="207"/>
      <c r="IR7" s="207"/>
      <c r="IS7" s="207"/>
      <c r="IT7" s="207"/>
      <c r="IU7" s="207"/>
      <c r="IV7" s="207"/>
    </row>
    <row r="8" spans="1:256" ht="19.5" customHeight="1">
      <c r="A8" s="379"/>
      <c r="B8" s="213">
        <v>122.7</v>
      </c>
      <c r="C8" s="213">
        <v>149.7</v>
      </c>
      <c r="D8" s="213">
        <v>161.8</v>
      </c>
      <c r="E8" s="213">
        <v>187.4</v>
      </c>
      <c r="F8" s="214">
        <v>224.3</v>
      </c>
      <c r="G8" s="214">
        <v>236.7</v>
      </c>
      <c r="H8" s="213">
        <v>239.3</v>
      </c>
      <c r="I8" s="213">
        <f>ROUND(I7/5467653*100000,1)</f>
        <v>245.1</v>
      </c>
      <c r="J8" s="213">
        <f>ROUND(J7/5489000*100000,1)</f>
        <v>248.2</v>
      </c>
      <c r="K8" s="213">
        <f>ROUND(K7/5496000*100000,1)</f>
        <v>247.5</v>
      </c>
      <c r="L8" s="390"/>
      <c r="IN8" s="207"/>
      <c r="IO8" s="207"/>
      <c r="IP8" s="207"/>
      <c r="IQ8" s="207"/>
      <c r="IR8" s="207"/>
      <c r="IS8" s="207"/>
      <c r="IT8" s="207"/>
      <c r="IU8" s="207"/>
      <c r="IV8" s="207"/>
    </row>
    <row r="9" spans="1:256" ht="19.5" customHeight="1">
      <c r="A9" s="384" t="s">
        <v>617</v>
      </c>
      <c r="B9" s="210">
        <v>4178</v>
      </c>
      <c r="C9" s="210">
        <v>5431</v>
      </c>
      <c r="D9" s="210">
        <v>6442</v>
      </c>
      <c r="E9" s="211">
        <v>7452</v>
      </c>
      <c r="F9" s="205">
        <v>6388</v>
      </c>
      <c r="G9" s="205">
        <v>6250</v>
      </c>
      <c r="H9" s="212">
        <v>6394</v>
      </c>
      <c r="I9" s="212">
        <v>6306</v>
      </c>
      <c r="J9" s="212">
        <v>6471</v>
      </c>
      <c r="K9" s="212">
        <v>6402</v>
      </c>
      <c r="L9" s="389">
        <v>2</v>
      </c>
      <c r="IN9" s="207"/>
      <c r="IO9" s="207"/>
      <c r="IP9" s="207"/>
      <c r="IQ9" s="207"/>
      <c r="IR9" s="207"/>
      <c r="IS9" s="207"/>
      <c r="IT9" s="207"/>
      <c r="IU9" s="207"/>
      <c r="IV9" s="207"/>
    </row>
    <row r="10" spans="1:256" ht="19.5" customHeight="1">
      <c r="A10" s="385"/>
      <c r="B10" s="213">
        <v>85</v>
      </c>
      <c r="C10" s="213">
        <v>107.3</v>
      </c>
      <c r="D10" s="213">
        <v>122.1</v>
      </c>
      <c r="E10" s="213">
        <v>139.9</v>
      </c>
      <c r="F10" s="214">
        <v>120.1</v>
      </c>
      <c r="G10" s="214">
        <v>116.1</v>
      </c>
      <c r="H10" s="213">
        <v>118.3</v>
      </c>
      <c r="I10" s="213">
        <f>ROUND(I9/5467653*100000,1)</f>
        <v>115.3</v>
      </c>
      <c r="J10" s="213">
        <f>ROUND(J9/5489000*100000,1)</f>
        <v>117.9</v>
      </c>
      <c r="K10" s="213">
        <f>ROUND(K9/5496000*100000,1)</f>
        <v>116.5</v>
      </c>
      <c r="L10" s="390"/>
      <c r="IN10" s="207"/>
      <c r="IO10" s="207"/>
      <c r="IP10" s="207"/>
      <c r="IQ10" s="207"/>
      <c r="IR10" s="207"/>
      <c r="IS10" s="207"/>
      <c r="IT10" s="207"/>
      <c r="IU10" s="207"/>
      <c r="IV10" s="207"/>
    </row>
    <row r="11" spans="1:256" ht="19.5" customHeight="1">
      <c r="A11" s="378" t="s">
        <v>618</v>
      </c>
      <c r="B11" s="210">
        <v>6617</v>
      </c>
      <c r="C11" s="210">
        <v>6456</v>
      </c>
      <c r="D11" s="210">
        <v>5199</v>
      </c>
      <c r="E11" s="211">
        <v>4809</v>
      </c>
      <c r="F11" s="205">
        <v>5879</v>
      </c>
      <c r="G11" s="205">
        <v>5260</v>
      </c>
      <c r="H11" s="212">
        <v>5147</v>
      </c>
      <c r="I11" s="212">
        <v>4914</v>
      </c>
      <c r="J11" s="212">
        <v>4833</v>
      </c>
      <c r="K11" s="212">
        <v>4893</v>
      </c>
      <c r="L11" s="389">
        <v>3</v>
      </c>
      <c r="IN11" s="207"/>
      <c r="IO11" s="207"/>
      <c r="IP11" s="207"/>
      <c r="IQ11" s="207"/>
      <c r="IR11" s="207"/>
      <c r="IS11" s="207"/>
      <c r="IT11" s="207"/>
      <c r="IU11" s="207"/>
      <c r="IV11" s="207"/>
    </row>
    <row r="12" spans="1:256" ht="19.5" customHeight="1">
      <c r="A12" s="379"/>
      <c r="B12" s="213">
        <v>134.5</v>
      </c>
      <c r="C12" s="213">
        <v>127.5</v>
      </c>
      <c r="D12" s="213">
        <v>98.5</v>
      </c>
      <c r="E12" s="213">
        <v>90.3</v>
      </c>
      <c r="F12" s="214">
        <v>110.5</v>
      </c>
      <c r="G12" s="214">
        <v>97.7</v>
      </c>
      <c r="H12" s="213">
        <v>95.2</v>
      </c>
      <c r="I12" s="213">
        <f>ROUND(I11/5467653*100000,1)</f>
        <v>89.9</v>
      </c>
      <c r="J12" s="213">
        <f>ROUND(J11/5489000*100000,1)</f>
        <v>88</v>
      </c>
      <c r="K12" s="213">
        <f>ROUND(K11/5496000*100000,1)</f>
        <v>89</v>
      </c>
      <c r="L12" s="390"/>
      <c r="IN12" s="207"/>
      <c r="IO12" s="207"/>
      <c r="IP12" s="207"/>
      <c r="IQ12" s="207"/>
      <c r="IR12" s="207"/>
      <c r="IS12" s="207"/>
      <c r="IT12" s="207"/>
      <c r="IU12" s="207"/>
      <c r="IV12" s="207"/>
    </row>
    <row r="13" spans="1:256" ht="19.5" customHeight="1">
      <c r="A13" s="378" t="s">
        <v>619</v>
      </c>
      <c r="B13" s="210">
        <v>1351</v>
      </c>
      <c r="C13" s="210">
        <v>1457</v>
      </c>
      <c r="D13" s="210">
        <v>2072</v>
      </c>
      <c r="E13" s="211">
        <v>2950</v>
      </c>
      <c r="F13" s="205">
        <v>3780</v>
      </c>
      <c r="G13" s="205">
        <v>3373</v>
      </c>
      <c r="H13" s="212">
        <v>3966</v>
      </c>
      <c r="I13" s="212">
        <v>3698</v>
      </c>
      <c r="J13" s="212">
        <v>3542</v>
      </c>
      <c r="K13" s="212">
        <v>3644</v>
      </c>
      <c r="L13" s="389">
        <v>4</v>
      </c>
      <c r="IN13" s="207"/>
      <c r="IO13" s="207"/>
      <c r="IP13" s="207"/>
      <c r="IQ13" s="207"/>
      <c r="IR13" s="207"/>
      <c r="IS13" s="207"/>
      <c r="IT13" s="207"/>
      <c r="IU13" s="207"/>
      <c r="IV13" s="207"/>
    </row>
    <row r="14" spans="1:256" ht="19.5" customHeight="1">
      <c r="A14" s="379"/>
      <c r="B14" s="213">
        <v>27.5</v>
      </c>
      <c r="C14" s="213">
        <v>28.8</v>
      </c>
      <c r="D14" s="213">
        <v>39.3</v>
      </c>
      <c r="E14" s="213">
        <v>55.4</v>
      </c>
      <c r="F14" s="214">
        <v>71.1</v>
      </c>
      <c r="G14" s="214">
        <v>62.7</v>
      </c>
      <c r="H14" s="213">
        <v>73.3</v>
      </c>
      <c r="I14" s="213">
        <f>ROUND(I13/5467653*100000,1)</f>
        <v>67.6</v>
      </c>
      <c r="J14" s="213">
        <f>ROUND(J13/5489000*100000,1)</f>
        <v>64.5</v>
      </c>
      <c r="K14" s="213">
        <f>ROUND(K13/5496000*100000,1)</f>
        <v>66.3</v>
      </c>
      <c r="L14" s="390"/>
      <c r="IN14" s="207"/>
      <c r="IO14" s="207"/>
      <c r="IP14" s="207"/>
      <c r="IQ14" s="207"/>
      <c r="IR14" s="207"/>
      <c r="IS14" s="207"/>
      <c r="IT14" s="207"/>
      <c r="IU14" s="207"/>
      <c r="IV14" s="207"/>
    </row>
    <row r="15" spans="1:256" ht="19.5" customHeight="1">
      <c r="A15" s="378" t="s">
        <v>620</v>
      </c>
      <c r="B15" s="210">
        <v>1440</v>
      </c>
      <c r="C15" s="210">
        <v>1335</v>
      </c>
      <c r="D15" s="210">
        <v>1340</v>
      </c>
      <c r="E15" s="211">
        <v>1429</v>
      </c>
      <c r="F15" s="205">
        <v>7020</v>
      </c>
      <c r="G15" s="205">
        <v>1814</v>
      </c>
      <c r="H15" s="212">
        <v>1739</v>
      </c>
      <c r="I15" s="212">
        <v>1747</v>
      </c>
      <c r="J15" s="212">
        <v>1806</v>
      </c>
      <c r="K15" s="212">
        <v>1684</v>
      </c>
      <c r="L15" s="389">
        <v>5</v>
      </c>
      <c r="IN15" s="207"/>
      <c r="IO15" s="207"/>
      <c r="IP15" s="207"/>
      <c r="IQ15" s="207"/>
      <c r="IR15" s="207"/>
      <c r="IS15" s="207"/>
      <c r="IT15" s="207"/>
      <c r="IU15" s="207"/>
      <c r="IV15" s="207"/>
    </row>
    <row r="16" spans="1:256" ht="19.5" customHeight="1">
      <c r="A16" s="379"/>
      <c r="B16" s="213">
        <v>29.3</v>
      </c>
      <c r="C16" s="213">
        <v>26.4</v>
      </c>
      <c r="D16" s="213">
        <v>25.4</v>
      </c>
      <c r="E16" s="213">
        <v>26.8</v>
      </c>
      <c r="F16" s="214">
        <v>132</v>
      </c>
      <c r="G16" s="214">
        <v>33.7</v>
      </c>
      <c r="H16" s="213">
        <v>32.2</v>
      </c>
      <c r="I16" s="213">
        <f>ROUND(I15/5467653*100000,1)</f>
        <v>32</v>
      </c>
      <c r="J16" s="213">
        <f>ROUND(J15/5489000*100000,1)</f>
        <v>32.9</v>
      </c>
      <c r="K16" s="213">
        <f>ROUND(K15/5496000*100000,1)</f>
        <v>30.6</v>
      </c>
      <c r="L16" s="390"/>
      <c r="IN16" s="207"/>
      <c r="IO16" s="207"/>
      <c r="IP16" s="207"/>
      <c r="IQ16" s="207"/>
      <c r="IR16" s="207"/>
      <c r="IS16" s="207"/>
      <c r="IT16" s="207"/>
      <c r="IU16" s="207"/>
      <c r="IV16" s="207"/>
    </row>
    <row r="17" spans="1:256" ht="19.5" customHeight="1">
      <c r="A17" s="380" t="s">
        <v>621</v>
      </c>
      <c r="B17" s="210">
        <v>642</v>
      </c>
      <c r="C17" s="210">
        <v>554</v>
      </c>
      <c r="D17" s="210">
        <v>552</v>
      </c>
      <c r="E17" s="211">
        <v>614</v>
      </c>
      <c r="F17" s="205">
        <v>650</v>
      </c>
      <c r="G17" s="205">
        <v>563</v>
      </c>
      <c r="H17" s="212">
        <v>500</v>
      </c>
      <c r="I17" s="212">
        <v>550</v>
      </c>
      <c r="J17" s="212">
        <v>497</v>
      </c>
      <c r="K17" s="212">
        <v>466</v>
      </c>
      <c r="L17" s="389" t="s">
        <v>612</v>
      </c>
      <c r="IN17" s="207"/>
      <c r="IO17" s="207"/>
      <c r="IP17" s="207"/>
      <c r="IQ17" s="207"/>
      <c r="IR17" s="207"/>
      <c r="IS17" s="207"/>
      <c r="IT17" s="207"/>
      <c r="IU17" s="207"/>
      <c r="IV17" s="207"/>
    </row>
    <row r="18" spans="1:256" ht="19.5" customHeight="1">
      <c r="A18" s="381"/>
      <c r="B18" s="213">
        <v>13.1</v>
      </c>
      <c r="C18" s="213">
        <v>10.9</v>
      </c>
      <c r="D18" s="213">
        <v>10.5</v>
      </c>
      <c r="E18" s="213">
        <v>11.5</v>
      </c>
      <c r="F18" s="214">
        <v>12.2</v>
      </c>
      <c r="G18" s="214">
        <v>10.5</v>
      </c>
      <c r="H18" s="213">
        <v>9.2</v>
      </c>
      <c r="I18" s="213">
        <f>ROUND(I17/5467653*100000,1)</f>
        <v>10.1</v>
      </c>
      <c r="J18" s="213">
        <f>ROUND(J17/5489000*100000,1)</f>
        <v>9.1</v>
      </c>
      <c r="K18" s="213">
        <f>ROUND(K17/5496000*100000,1)</f>
        <v>8.5</v>
      </c>
      <c r="L18" s="390"/>
      <c r="IN18" s="207"/>
      <c r="IO18" s="207"/>
      <c r="IP18" s="207"/>
      <c r="IQ18" s="207"/>
      <c r="IR18" s="207"/>
      <c r="IS18" s="207"/>
      <c r="IT18" s="207"/>
      <c r="IU18" s="207"/>
      <c r="IV18" s="207"/>
    </row>
    <row r="19" spans="1:256" ht="19.5" customHeight="1">
      <c r="A19" s="378" t="s">
        <v>622</v>
      </c>
      <c r="B19" s="210">
        <v>972</v>
      </c>
      <c r="C19" s="210">
        <v>982</v>
      </c>
      <c r="D19" s="210">
        <v>1019</v>
      </c>
      <c r="E19" s="211">
        <v>859</v>
      </c>
      <c r="F19" s="205">
        <v>895</v>
      </c>
      <c r="G19" s="205">
        <v>1378</v>
      </c>
      <c r="H19" s="212">
        <v>1326</v>
      </c>
      <c r="I19" s="212">
        <v>1266</v>
      </c>
      <c r="J19" s="212">
        <v>1270</v>
      </c>
      <c r="K19" s="212">
        <v>1223</v>
      </c>
      <c r="L19" s="389">
        <v>6</v>
      </c>
      <c r="IN19" s="207"/>
      <c r="IO19" s="207"/>
      <c r="IP19" s="207"/>
      <c r="IQ19" s="207"/>
      <c r="IR19" s="207"/>
      <c r="IS19" s="207"/>
      <c r="IT19" s="207"/>
      <c r="IU19" s="207"/>
      <c r="IV19" s="207"/>
    </row>
    <row r="20" spans="1:256" ht="19.5" customHeight="1">
      <c r="A20" s="379"/>
      <c r="B20" s="213">
        <v>19.8</v>
      </c>
      <c r="C20" s="213">
        <v>19.4</v>
      </c>
      <c r="D20" s="213">
        <v>19.3</v>
      </c>
      <c r="E20" s="213">
        <v>16.1</v>
      </c>
      <c r="F20" s="214">
        <v>16.8</v>
      </c>
      <c r="G20" s="214">
        <v>25.6</v>
      </c>
      <c r="H20" s="213">
        <v>24.5</v>
      </c>
      <c r="I20" s="213">
        <f>ROUND(I19/5467653*100000,1)</f>
        <v>23.2</v>
      </c>
      <c r="J20" s="213">
        <f>ROUND(J19/5489000*100000,1)</f>
        <v>23.1</v>
      </c>
      <c r="K20" s="213">
        <f>ROUND(K19/5496000*100000,1)</f>
        <v>22.3</v>
      </c>
      <c r="L20" s="390"/>
      <c r="IN20" s="207"/>
      <c r="IO20" s="207"/>
      <c r="IP20" s="207"/>
      <c r="IQ20" s="207"/>
      <c r="IR20" s="207"/>
      <c r="IS20" s="207"/>
      <c r="IT20" s="207"/>
      <c r="IU20" s="207"/>
      <c r="IV20" s="207"/>
    </row>
    <row r="21" spans="1:256" ht="19.5" customHeight="1">
      <c r="A21" s="378" t="s">
        <v>623</v>
      </c>
      <c r="B21" s="210">
        <v>1756</v>
      </c>
      <c r="C21" s="210">
        <v>1923</v>
      </c>
      <c r="D21" s="210">
        <v>1726</v>
      </c>
      <c r="E21" s="211">
        <v>1411</v>
      </c>
      <c r="F21" s="205">
        <v>1234</v>
      </c>
      <c r="G21" s="205">
        <v>1037</v>
      </c>
      <c r="H21" s="212">
        <v>1076</v>
      </c>
      <c r="I21" s="212">
        <v>1071</v>
      </c>
      <c r="J21" s="212">
        <v>1029</v>
      </c>
      <c r="K21" s="212">
        <v>970</v>
      </c>
      <c r="L21" s="389">
        <v>7</v>
      </c>
      <c r="IN21" s="207"/>
      <c r="IO21" s="207"/>
      <c r="IP21" s="207"/>
      <c r="IQ21" s="207"/>
      <c r="IR21" s="207"/>
      <c r="IS21" s="207"/>
      <c r="IT21" s="207"/>
      <c r="IU21" s="207"/>
      <c r="IV21" s="207"/>
    </row>
    <row r="22" spans="1:256" ht="19.5" customHeight="1">
      <c r="A22" s="379"/>
      <c r="B22" s="213">
        <v>35.7</v>
      </c>
      <c r="C22" s="213">
        <v>38</v>
      </c>
      <c r="D22" s="213">
        <v>32.7</v>
      </c>
      <c r="E22" s="213">
        <v>26.5</v>
      </c>
      <c r="F22" s="214">
        <v>23.2</v>
      </c>
      <c r="G22" s="214">
        <v>19.3</v>
      </c>
      <c r="H22" s="213">
        <v>19.9</v>
      </c>
      <c r="I22" s="213">
        <f>ROUND(I21/5467653*100000,1)</f>
        <v>19.6</v>
      </c>
      <c r="J22" s="213">
        <f>ROUND(J21/5489000*100000,1)</f>
        <v>18.7</v>
      </c>
      <c r="K22" s="213">
        <f>ROUND(K21/5496000*100000,1)</f>
        <v>17.6</v>
      </c>
      <c r="L22" s="390"/>
      <c r="R22" s="200"/>
      <c r="IN22" s="207"/>
      <c r="IO22" s="207"/>
      <c r="IP22" s="207"/>
      <c r="IQ22" s="207"/>
      <c r="IR22" s="207"/>
      <c r="IS22" s="207"/>
      <c r="IT22" s="207"/>
      <c r="IU22" s="207"/>
      <c r="IV22" s="207"/>
    </row>
    <row r="23" spans="1:256" ht="19.5" customHeight="1">
      <c r="A23" s="378" t="s">
        <v>624</v>
      </c>
      <c r="B23" s="210">
        <v>344</v>
      </c>
      <c r="C23" s="210">
        <v>536</v>
      </c>
      <c r="D23" s="210">
        <v>635</v>
      </c>
      <c r="E23" s="211">
        <v>880</v>
      </c>
      <c r="F23" s="215">
        <v>849</v>
      </c>
      <c r="G23" s="215">
        <v>807</v>
      </c>
      <c r="H23" s="212">
        <v>775</v>
      </c>
      <c r="I23" s="212">
        <v>809</v>
      </c>
      <c r="J23" s="212">
        <v>856</v>
      </c>
      <c r="K23" s="212">
        <v>831</v>
      </c>
      <c r="L23" s="389">
        <v>8</v>
      </c>
      <c r="IN23" s="207"/>
      <c r="IO23" s="207"/>
      <c r="IP23" s="207"/>
      <c r="IQ23" s="207"/>
      <c r="IR23" s="207"/>
      <c r="IS23" s="207"/>
      <c r="IT23" s="207"/>
      <c r="IU23" s="207"/>
      <c r="IV23" s="207"/>
    </row>
    <row r="24" spans="1:256" ht="19.5" customHeight="1">
      <c r="A24" s="379"/>
      <c r="B24" s="213">
        <v>7</v>
      </c>
      <c r="C24" s="213">
        <v>10.6</v>
      </c>
      <c r="D24" s="213">
        <v>12</v>
      </c>
      <c r="E24" s="213">
        <v>16.5</v>
      </c>
      <c r="F24" s="214">
        <v>16</v>
      </c>
      <c r="G24" s="214">
        <v>15</v>
      </c>
      <c r="H24" s="213">
        <v>14.3</v>
      </c>
      <c r="I24" s="213">
        <f>ROUND(I23/5467653*100000,1)</f>
        <v>14.8</v>
      </c>
      <c r="J24" s="213">
        <f>ROUND(J23/5489000*100000,1)</f>
        <v>15.6</v>
      </c>
      <c r="K24" s="213">
        <f>ROUND(K23/5496000*100000,1)</f>
        <v>15.1</v>
      </c>
      <c r="L24" s="390"/>
      <c r="Q24" s="216"/>
      <c r="R24" s="217"/>
      <c r="IN24" s="207"/>
      <c r="IO24" s="207"/>
      <c r="IP24" s="207"/>
      <c r="IQ24" s="207"/>
      <c r="IR24" s="207"/>
      <c r="IS24" s="207"/>
      <c r="IT24" s="207"/>
      <c r="IU24" s="207"/>
      <c r="IV24" s="207"/>
    </row>
    <row r="25" spans="1:256" ht="19.5" customHeight="1">
      <c r="A25" s="378" t="s">
        <v>625</v>
      </c>
      <c r="B25" s="210">
        <v>887</v>
      </c>
      <c r="C25" s="210">
        <v>908</v>
      </c>
      <c r="D25" s="210">
        <v>960</v>
      </c>
      <c r="E25" s="211">
        <v>971</v>
      </c>
      <c r="F25" s="205">
        <v>960</v>
      </c>
      <c r="G25" s="205">
        <v>821</v>
      </c>
      <c r="H25" s="212">
        <v>846</v>
      </c>
      <c r="I25" s="212">
        <v>790</v>
      </c>
      <c r="J25" s="212">
        <v>757</v>
      </c>
      <c r="K25" s="212">
        <v>771</v>
      </c>
      <c r="L25" s="389">
        <v>9</v>
      </c>
      <c r="Q25" s="218"/>
      <c r="R25" s="219"/>
      <c r="IN25" s="207"/>
      <c r="IO25" s="207"/>
      <c r="IP25" s="207"/>
      <c r="IQ25" s="207"/>
      <c r="IR25" s="207"/>
      <c r="IS25" s="207"/>
      <c r="IT25" s="207"/>
      <c r="IU25" s="207"/>
      <c r="IV25" s="207"/>
    </row>
    <row r="26" spans="1:256" ht="19.5" customHeight="1">
      <c r="A26" s="379"/>
      <c r="B26" s="213">
        <v>18</v>
      </c>
      <c r="C26" s="213">
        <v>17.9</v>
      </c>
      <c r="D26" s="213">
        <v>18.2</v>
      </c>
      <c r="E26" s="213">
        <v>18.2</v>
      </c>
      <c r="F26" s="214">
        <v>18</v>
      </c>
      <c r="G26" s="214">
        <v>15.3</v>
      </c>
      <c r="H26" s="213">
        <v>15.6</v>
      </c>
      <c r="I26" s="213">
        <f>ROUND(I25/5467653*100000,1)</f>
        <v>14.4</v>
      </c>
      <c r="J26" s="213">
        <f>ROUND(J25/5489000*100000,1)</f>
        <v>13.8</v>
      </c>
      <c r="K26" s="213">
        <f>ROUND(K25/5496000*100000,1)</f>
        <v>14</v>
      </c>
      <c r="L26" s="390"/>
      <c r="Q26" s="219"/>
      <c r="R26" s="219"/>
      <c r="IN26" s="207"/>
      <c r="IO26" s="207"/>
      <c r="IP26" s="207"/>
      <c r="IQ26" s="207"/>
      <c r="IR26" s="207"/>
      <c r="IS26" s="207"/>
      <c r="IT26" s="207"/>
      <c r="IU26" s="207"/>
      <c r="IV26" s="207"/>
    </row>
    <row r="27" spans="1:12" ht="19.5" customHeight="1">
      <c r="A27" s="378" t="s">
        <v>626</v>
      </c>
      <c r="B27" s="210">
        <v>438</v>
      </c>
      <c r="C27" s="210">
        <v>420</v>
      </c>
      <c r="D27" s="210">
        <v>412</v>
      </c>
      <c r="E27" s="210">
        <v>389</v>
      </c>
      <c r="F27" s="210">
        <v>608</v>
      </c>
      <c r="G27" s="205">
        <v>533</v>
      </c>
      <c r="H27" s="212">
        <v>573</v>
      </c>
      <c r="I27" s="212">
        <v>515</v>
      </c>
      <c r="J27" s="212">
        <v>530</v>
      </c>
      <c r="K27" s="212">
        <v>563</v>
      </c>
      <c r="L27" s="389">
        <v>10</v>
      </c>
    </row>
    <row r="28" spans="1:12" ht="19.5" customHeight="1">
      <c r="A28" s="379"/>
      <c r="B28" s="213">
        <v>8.9</v>
      </c>
      <c r="C28" s="213">
        <v>8.3</v>
      </c>
      <c r="D28" s="213">
        <v>7.8</v>
      </c>
      <c r="E28" s="213">
        <v>7.3</v>
      </c>
      <c r="F28" s="214">
        <v>11.4</v>
      </c>
      <c r="G28" s="214">
        <v>9.9</v>
      </c>
      <c r="H28" s="213">
        <v>10.6</v>
      </c>
      <c r="I28" s="213">
        <f>ROUND(I27/5467653*100000,1)</f>
        <v>9.4</v>
      </c>
      <c r="J28" s="213">
        <f>ROUND(J27/5489000*100000,1)</f>
        <v>9.7</v>
      </c>
      <c r="K28" s="213">
        <f>ROUND(K27/5496000*100000,1)</f>
        <v>10.2</v>
      </c>
      <c r="L28" s="390"/>
    </row>
    <row r="29" spans="1:256" ht="19.5" customHeight="1">
      <c r="A29" s="378" t="s">
        <v>627</v>
      </c>
      <c r="B29" s="220" t="s">
        <v>628</v>
      </c>
      <c r="C29" s="220" t="s">
        <v>628</v>
      </c>
      <c r="D29" s="220" t="s">
        <v>628</v>
      </c>
      <c r="E29" s="221" t="s">
        <v>628</v>
      </c>
      <c r="F29" s="210">
        <v>639</v>
      </c>
      <c r="G29" s="205">
        <v>477</v>
      </c>
      <c r="H29" s="212">
        <v>470</v>
      </c>
      <c r="I29" s="212">
        <v>517</v>
      </c>
      <c r="J29" s="212">
        <v>516</v>
      </c>
      <c r="K29" s="212">
        <v>493</v>
      </c>
      <c r="L29" s="389" t="s">
        <v>612</v>
      </c>
      <c r="Q29" s="218"/>
      <c r="R29" s="218"/>
      <c r="IN29" s="207"/>
      <c r="IO29" s="207"/>
      <c r="IP29" s="207"/>
      <c r="IQ29" s="207"/>
      <c r="IR29" s="207"/>
      <c r="IS29" s="207"/>
      <c r="IT29" s="207"/>
      <c r="IU29" s="207"/>
      <c r="IV29" s="207"/>
    </row>
    <row r="30" spans="1:256" ht="19.5" customHeight="1">
      <c r="A30" s="379"/>
      <c r="B30" s="222" t="s">
        <v>628</v>
      </c>
      <c r="C30" s="222" t="s">
        <v>628</v>
      </c>
      <c r="D30" s="222" t="s">
        <v>628</v>
      </c>
      <c r="E30" s="222" t="s">
        <v>628</v>
      </c>
      <c r="F30" s="214">
        <v>12</v>
      </c>
      <c r="G30" s="214">
        <v>8.9</v>
      </c>
      <c r="H30" s="213">
        <v>8.7</v>
      </c>
      <c r="I30" s="213">
        <f>ROUND(I29/5467653*100000,1)</f>
        <v>9.5</v>
      </c>
      <c r="J30" s="213">
        <f>ROUND(J29/5489000*100000,1)</f>
        <v>9.4</v>
      </c>
      <c r="K30" s="213">
        <f>ROUND(K29/5496000*100000,1)</f>
        <v>9</v>
      </c>
      <c r="L30" s="390"/>
      <c r="Q30" s="218"/>
      <c r="R30" s="218"/>
      <c r="IN30" s="207"/>
      <c r="IO30" s="207"/>
      <c r="IP30" s="207"/>
      <c r="IQ30" s="207"/>
      <c r="IR30" s="207"/>
      <c r="IS30" s="207"/>
      <c r="IT30" s="207"/>
      <c r="IU30" s="207"/>
      <c r="IV30" s="207"/>
    </row>
    <row r="31" spans="1:256" ht="19.5" customHeight="1">
      <c r="A31" s="378" t="s">
        <v>629</v>
      </c>
      <c r="B31" s="210">
        <v>810</v>
      </c>
      <c r="C31" s="210">
        <v>622</v>
      </c>
      <c r="D31" s="210">
        <v>609</v>
      </c>
      <c r="E31" s="211">
        <v>418</v>
      </c>
      <c r="F31" s="205">
        <v>392</v>
      </c>
      <c r="G31" s="205">
        <v>309</v>
      </c>
      <c r="H31" s="212">
        <v>312</v>
      </c>
      <c r="I31" s="212">
        <v>274</v>
      </c>
      <c r="J31" s="212">
        <v>270</v>
      </c>
      <c r="K31" s="212">
        <v>231</v>
      </c>
      <c r="L31" s="389" t="s">
        <v>612</v>
      </c>
      <c r="Q31" s="218"/>
      <c r="R31" s="218"/>
      <c r="IN31" s="207"/>
      <c r="IO31" s="207"/>
      <c r="IP31" s="207"/>
      <c r="IQ31" s="207"/>
      <c r="IR31" s="207"/>
      <c r="IS31" s="207"/>
      <c r="IT31" s="207"/>
      <c r="IU31" s="207"/>
      <c r="IV31" s="207"/>
    </row>
    <row r="32" spans="1:256" ht="19.5" customHeight="1">
      <c r="A32" s="379"/>
      <c r="B32" s="213">
        <v>16.5</v>
      </c>
      <c r="C32" s="213">
        <v>12.3</v>
      </c>
      <c r="D32" s="213">
        <v>11.5</v>
      </c>
      <c r="E32" s="213">
        <v>7.8</v>
      </c>
      <c r="F32" s="214">
        <v>7.4</v>
      </c>
      <c r="G32" s="214">
        <v>5.7</v>
      </c>
      <c r="H32" s="213">
        <v>5.8</v>
      </c>
      <c r="I32" s="213">
        <f>ROUND(I31/5467653*100000,1)</f>
        <v>5</v>
      </c>
      <c r="J32" s="213">
        <f>ROUND(J31/5489000*100000,1)</f>
        <v>4.9</v>
      </c>
      <c r="K32" s="213">
        <f>ROUND(K31/5496000*100000,1)</f>
        <v>4.2</v>
      </c>
      <c r="L32" s="390"/>
      <c r="Q32" s="218"/>
      <c r="R32" s="218"/>
      <c r="IN32" s="207"/>
      <c r="IO32" s="207"/>
      <c r="IP32" s="207"/>
      <c r="IQ32" s="207"/>
      <c r="IR32" s="207"/>
      <c r="IS32" s="207"/>
      <c r="IT32" s="207"/>
      <c r="IU32" s="207"/>
      <c r="IV32" s="207"/>
    </row>
    <row r="33" spans="1:256" ht="19.5" customHeight="1">
      <c r="A33" s="378" t="s">
        <v>630</v>
      </c>
      <c r="B33" s="210">
        <v>585</v>
      </c>
      <c r="C33" s="210">
        <v>300</v>
      </c>
      <c r="D33" s="210">
        <v>267</v>
      </c>
      <c r="E33" s="211">
        <v>194</v>
      </c>
      <c r="F33" s="205">
        <v>173</v>
      </c>
      <c r="G33" s="205">
        <v>156</v>
      </c>
      <c r="H33" s="212">
        <v>130</v>
      </c>
      <c r="I33" s="212">
        <v>126</v>
      </c>
      <c r="J33" s="212">
        <v>121</v>
      </c>
      <c r="K33" s="212">
        <v>94</v>
      </c>
      <c r="L33" s="389" t="s">
        <v>612</v>
      </c>
      <c r="IN33" s="207"/>
      <c r="IO33" s="207"/>
      <c r="IP33" s="207"/>
      <c r="IQ33" s="207"/>
      <c r="IR33" s="207"/>
      <c r="IS33" s="207"/>
      <c r="IT33" s="207"/>
      <c r="IU33" s="207"/>
      <c r="IV33" s="207"/>
    </row>
    <row r="34" spans="1:256" ht="19.5" customHeight="1">
      <c r="A34" s="379"/>
      <c r="B34" s="223">
        <v>11.9</v>
      </c>
      <c r="C34" s="223">
        <v>5.9</v>
      </c>
      <c r="D34" s="223">
        <v>5.1</v>
      </c>
      <c r="E34" s="223">
        <v>3.6</v>
      </c>
      <c r="F34" s="224">
        <v>3.3</v>
      </c>
      <c r="G34" s="224">
        <v>2.9</v>
      </c>
      <c r="H34" s="223">
        <v>2.4</v>
      </c>
      <c r="I34" s="225">
        <f>ROUND(I33/5467653*100000,1)</f>
        <v>2.3</v>
      </c>
      <c r="J34" s="225">
        <f>ROUND(J33/5489000*100000,1)</f>
        <v>2.2</v>
      </c>
      <c r="K34" s="225">
        <f>ROUND(K33/5496000*100000,1)</f>
        <v>1.7</v>
      </c>
      <c r="L34" s="390"/>
      <c r="IN34" s="207"/>
      <c r="IO34" s="207"/>
      <c r="IP34" s="207"/>
      <c r="IQ34" s="207"/>
      <c r="IR34" s="207"/>
      <c r="IS34" s="207"/>
      <c r="IT34" s="207"/>
      <c r="IU34" s="207"/>
      <c r="IV34" s="207"/>
    </row>
    <row r="35" spans="1:256" ht="19.5" customHeight="1">
      <c r="A35" s="200" t="s">
        <v>631</v>
      </c>
      <c r="G35" s="200"/>
      <c r="H35" s="200"/>
      <c r="I35" s="200"/>
      <c r="J35" s="200"/>
      <c r="K35" s="200"/>
      <c r="IN35" s="207"/>
      <c r="IO35" s="207"/>
      <c r="IP35" s="207"/>
      <c r="IQ35" s="207"/>
      <c r="IR35" s="207"/>
      <c r="IS35" s="207"/>
      <c r="IT35" s="207"/>
      <c r="IU35" s="207"/>
      <c r="IV35" s="207"/>
    </row>
    <row r="36" spans="1:256" ht="13.5" customHeight="1">
      <c r="A36" s="200"/>
      <c r="G36" s="200"/>
      <c r="H36" s="200"/>
      <c r="I36" s="200"/>
      <c r="J36" s="200"/>
      <c r="K36" s="200"/>
      <c r="IN36" s="207"/>
      <c r="IO36" s="207"/>
      <c r="IP36" s="207"/>
      <c r="IQ36" s="207"/>
      <c r="IR36" s="207"/>
      <c r="IS36" s="207"/>
      <c r="IT36" s="207"/>
      <c r="IU36" s="207"/>
      <c r="IV36" s="207"/>
    </row>
    <row r="37" spans="1:256" ht="15" customHeight="1">
      <c r="A37" s="226" t="s">
        <v>632</v>
      </c>
      <c r="B37" s="200"/>
      <c r="C37" s="227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216"/>
      <c r="FF37" s="216"/>
      <c r="FG37" s="216"/>
      <c r="FH37" s="216"/>
      <c r="FI37" s="216"/>
      <c r="FJ37" s="216"/>
      <c r="FK37" s="216"/>
      <c r="FL37" s="216"/>
      <c r="FM37" s="216"/>
      <c r="FN37" s="216"/>
      <c r="FO37" s="216"/>
      <c r="FP37" s="216"/>
      <c r="FQ37" s="216"/>
      <c r="FR37" s="216"/>
      <c r="FS37" s="216"/>
      <c r="FT37" s="216"/>
      <c r="FU37" s="216"/>
      <c r="FV37" s="216"/>
      <c r="FW37" s="216"/>
      <c r="FX37" s="216"/>
      <c r="FY37" s="216"/>
      <c r="FZ37" s="216"/>
      <c r="GA37" s="216"/>
      <c r="GB37" s="216"/>
      <c r="GC37" s="216"/>
      <c r="GD37" s="216"/>
      <c r="GE37" s="216"/>
      <c r="GF37" s="216"/>
      <c r="GG37" s="216"/>
      <c r="GH37" s="216"/>
      <c r="GI37" s="216"/>
      <c r="GJ37" s="216"/>
      <c r="GK37" s="216"/>
      <c r="GL37" s="216"/>
      <c r="GM37" s="216"/>
      <c r="GN37" s="216"/>
      <c r="GO37" s="216"/>
      <c r="GP37" s="216"/>
      <c r="GQ37" s="216"/>
      <c r="GR37" s="216"/>
      <c r="GS37" s="216"/>
      <c r="GT37" s="216"/>
      <c r="GU37" s="216"/>
      <c r="GV37" s="216"/>
      <c r="GW37" s="216"/>
      <c r="GX37" s="216"/>
      <c r="GY37" s="216"/>
      <c r="GZ37" s="216"/>
      <c r="HA37" s="216"/>
      <c r="HB37" s="216"/>
      <c r="HC37" s="216"/>
      <c r="HD37" s="216"/>
      <c r="HE37" s="216"/>
      <c r="HF37" s="216"/>
      <c r="HG37" s="216"/>
      <c r="HH37" s="216"/>
      <c r="HI37" s="216"/>
      <c r="HJ37" s="216"/>
      <c r="HK37" s="216"/>
      <c r="HL37" s="216"/>
      <c r="HM37" s="216"/>
      <c r="HN37" s="216"/>
      <c r="HO37" s="216"/>
      <c r="HP37" s="216"/>
      <c r="HQ37" s="216"/>
      <c r="HR37" s="216"/>
      <c r="HS37" s="216"/>
      <c r="HT37" s="216"/>
      <c r="HU37" s="216"/>
      <c r="HV37" s="216"/>
      <c r="HW37" s="216"/>
      <c r="HX37" s="216"/>
      <c r="HY37" s="216"/>
      <c r="HZ37" s="216"/>
      <c r="IA37" s="216"/>
      <c r="IB37" s="216"/>
      <c r="IC37" s="216"/>
      <c r="ID37" s="216"/>
      <c r="IE37" s="216"/>
      <c r="IF37" s="216"/>
      <c r="IG37" s="216"/>
      <c r="IH37" s="216"/>
      <c r="II37" s="216"/>
      <c r="IJ37" s="216"/>
      <c r="IK37" s="216"/>
      <c r="IL37" s="216"/>
      <c r="IM37" s="216"/>
      <c r="IN37" s="216"/>
      <c r="IO37" s="216"/>
      <c r="IP37" s="216"/>
      <c r="IQ37" s="216"/>
      <c r="IR37" s="216"/>
      <c r="IS37" s="216"/>
      <c r="IT37" s="216"/>
      <c r="IU37" s="216"/>
      <c r="IV37" s="216"/>
    </row>
    <row r="38" spans="1:256" ht="15" customHeight="1">
      <c r="A38" s="382" t="s">
        <v>633</v>
      </c>
      <c r="B38" s="383"/>
      <c r="C38" s="228"/>
      <c r="D38" s="382" t="s">
        <v>634</v>
      </c>
      <c r="E38" s="388"/>
      <c r="F38" s="386" t="s">
        <v>633</v>
      </c>
      <c r="G38" s="387"/>
      <c r="H38" s="383"/>
      <c r="I38" s="229"/>
      <c r="J38" s="382" t="s">
        <v>634</v>
      </c>
      <c r="K38" s="383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216"/>
      <c r="FF38" s="216"/>
      <c r="FG38" s="216"/>
      <c r="FH38" s="216"/>
      <c r="FI38" s="216"/>
      <c r="FJ38" s="216"/>
      <c r="FK38" s="216"/>
      <c r="FL38" s="216"/>
      <c r="FM38" s="216"/>
      <c r="FN38" s="216"/>
      <c r="FO38" s="216"/>
      <c r="FP38" s="216"/>
      <c r="FQ38" s="216"/>
      <c r="FR38" s="216"/>
      <c r="FS38" s="216"/>
      <c r="FT38" s="216"/>
      <c r="FU38" s="216"/>
      <c r="FV38" s="216"/>
      <c r="FW38" s="216"/>
      <c r="FX38" s="216"/>
      <c r="FY38" s="216"/>
      <c r="FZ38" s="216"/>
      <c r="GA38" s="216"/>
      <c r="GB38" s="216"/>
      <c r="GC38" s="216"/>
      <c r="GD38" s="216"/>
      <c r="GE38" s="216"/>
      <c r="GF38" s="216"/>
      <c r="GG38" s="216"/>
      <c r="GH38" s="216"/>
      <c r="GI38" s="216"/>
      <c r="GJ38" s="216"/>
      <c r="GK38" s="216"/>
      <c r="GL38" s="216"/>
      <c r="GM38" s="216"/>
      <c r="GN38" s="216"/>
      <c r="GO38" s="216"/>
      <c r="GP38" s="216"/>
      <c r="GQ38" s="216"/>
      <c r="GR38" s="216"/>
      <c r="GS38" s="216"/>
      <c r="GT38" s="216"/>
      <c r="GU38" s="216"/>
      <c r="GV38" s="216"/>
      <c r="GW38" s="216"/>
      <c r="GX38" s="216"/>
      <c r="GY38" s="216"/>
      <c r="GZ38" s="216"/>
      <c r="HA38" s="216"/>
      <c r="HB38" s="216"/>
      <c r="HC38" s="216"/>
      <c r="HD38" s="216"/>
      <c r="HE38" s="216"/>
      <c r="HF38" s="216"/>
      <c r="HG38" s="216"/>
      <c r="HH38" s="216"/>
      <c r="HI38" s="216"/>
      <c r="HJ38" s="216"/>
      <c r="HK38" s="216"/>
      <c r="HL38" s="216"/>
      <c r="HM38" s="216"/>
      <c r="HN38" s="216"/>
      <c r="HO38" s="216"/>
      <c r="HP38" s="216"/>
      <c r="HQ38" s="216"/>
      <c r="HR38" s="216"/>
      <c r="HS38" s="216"/>
      <c r="HT38" s="216"/>
      <c r="HU38" s="216"/>
      <c r="HV38" s="216"/>
      <c r="HW38" s="216"/>
      <c r="HX38" s="216"/>
      <c r="HY38" s="216"/>
      <c r="HZ38" s="216"/>
      <c r="IA38" s="216"/>
      <c r="IB38" s="216"/>
      <c r="IC38" s="216"/>
      <c r="ID38" s="216"/>
      <c r="IE38" s="216"/>
      <c r="IF38" s="216"/>
      <c r="IG38" s="216"/>
      <c r="IH38" s="216"/>
      <c r="II38" s="216"/>
      <c r="IJ38" s="216"/>
      <c r="IK38" s="216"/>
      <c r="IL38" s="216"/>
      <c r="IM38" s="216"/>
      <c r="IN38" s="216"/>
      <c r="IO38" s="216"/>
      <c r="IP38" s="216"/>
      <c r="IQ38" s="216"/>
      <c r="IR38" s="216"/>
      <c r="IS38" s="216"/>
      <c r="IT38" s="216"/>
      <c r="IU38" s="216"/>
      <c r="IV38" s="216"/>
    </row>
    <row r="39" spans="1:11" ht="15" customHeight="1">
      <c r="A39" s="382" t="s">
        <v>635</v>
      </c>
      <c r="B39" s="383"/>
      <c r="C39" s="230" t="s">
        <v>636</v>
      </c>
      <c r="D39" s="382" t="s">
        <v>637</v>
      </c>
      <c r="E39" s="388"/>
      <c r="F39" s="386" t="s">
        <v>638</v>
      </c>
      <c r="G39" s="387"/>
      <c r="H39" s="383"/>
      <c r="I39" s="230" t="s">
        <v>639</v>
      </c>
      <c r="J39" s="382" t="s">
        <v>640</v>
      </c>
      <c r="K39" s="383"/>
    </row>
    <row r="40" spans="1:11" ht="15" customHeight="1">
      <c r="A40" s="382" t="s">
        <v>641</v>
      </c>
      <c r="B40" s="383"/>
      <c r="C40" s="230" t="s">
        <v>642</v>
      </c>
      <c r="D40" s="382" t="s">
        <v>643</v>
      </c>
      <c r="E40" s="388"/>
      <c r="F40" s="386" t="s">
        <v>644</v>
      </c>
      <c r="G40" s="387"/>
      <c r="H40" s="383"/>
      <c r="I40" s="230" t="s">
        <v>645</v>
      </c>
      <c r="J40" s="382" t="s">
        <v>646</v>
      </c>
      <c r="K40" s="383"/>
    </row>
    <row r="41" spans="1:11" ht="15" customHeight="1">
      <c r="A41" s="382" t="s">
        <v>647</v>
      </c>
      <c r="B41" s="383"/>
      <c r="C41" s="230" t="s">
        <v>648</v>
      </c>
      <c r="D41" s="382" t="s">
        <v>649</v>
      </c>
      <c r="E41" s="388"/>
      <c r="F41" s="386" t="s">
        <v>650</v>
      </c>
      <c r="G41" s="387"/>
      <c r="H41" s="383"/>
      <c r="I41" s="230" t="s">
        <v>639</v>
      </c>
      <c r="J41" s="382" t="s">
        <v>651</v>
      </c>
      <c r="K41" s="383"/>
    </row>
    <row r="44" spans="17:256" ht="19.5" customHeight="1">
      <c r="Q44" s="218"/>
      <c r="R44" s="218"/>
      <c r="IN44" s="207"/>
      <c r="IO44" s="207"/>
      <c r="IP44" s="207"/>
      <c r="IQ44" s="207"/>
      <c r="IR44" s="207"/>
      <c r="IS44" s="207"/>
      <c r="IT44" s="207"/>
      <c r="IU44" s="207"/>
      <c r="IV44" s="207"/>
    </row>
    <row r="45" spans="17:256" ht="19.5" customHeight="1">
      <c r="Q45" s="218"/>
      <c r="R45" s="218"/>
      <c r="IN45" s="207"/>
      <c r="IO45" s="207"/>
      <c r="IP45" s="207"/>
      <c r="IQ45" s="207"/>
      <c r="IR45" s="207"/>
      <c r="IS45" s="207"/>
      <c r="IT45" s="207"/>
      <c r="IU45" s="207"/>
      <c r="IV45" s="207"/>
    </row>
  </sheetData>
  <sheetProtection/>
  <mergeCells count="47">
    <mergeCell ref="L17:L18"/>
    <mergeCell ref="L19:L20"/>
    <mergeCell ref="L29:L30"/>
    <mergeCell ref="L31:L32"/>
    <mergeCell ref="L33:L34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41:B41"/>
    <mergeCell ref="D38:E38"/>
    <mergeCell ref="D39:E39"/>
    <mergeCell ref="D40:E40"/>
    <mergeCell ref="D41:E41"/>
    <mergeCell ref="A38:B38"/>
    <mergeCell ref="A39:B39"/>
    <mergeCell ref="A40:B40"/>
    <mergeCell ref="J41:K41"/>
    <mergeCell ref="J38:K38"/>
    <mergeCell ref="F38:H38"/>
    <mergeCell ref="F39:H39"/>
    <mergeCell ref="F40:H40"/>
    <mergeCell ref="F41:H41"/>
    <mergeCell ref="J40:K40"/>
    <mergeCell ref="A21:A22"/>
    <mergeCell ref="A5:A6"/>
    <mergeCell ref="A7:A8"/>
    <mergeCell ref="J39:K39"/>
    <mergeCell ref="A13:A14"/>
    <mergeCell ref="A9:A10"/>
    <mergeCell ref="A11:A12"/>
    <mergeCell ref="L3:L4"/>
    <mergeCell ref="A23:A24"/>
    <mergeCell ref="A33:A34"/>
    <mergeCell ref="A25:A26"/>
    <mergeCell ref="A27:A28"/>
    <mergeCell ref="A29:A30"/>
    <mergeCell ref="A31:A32"/>
    <mergeCell ref="A15:A16"/>
    <mergeCell ref="A17:A18"/>
    <mergeCell ref="A19:A20"/>
  </mergeCells>
  <printOptions horizontalCentered="1"/>
  <pageMargins left="1.02" right="0.31" top="0.7874015748031497" bottom="0.2755905511811024" header="0" footer="0"/>
  <pageSetup horizontalDpi="300" verticalDpi="300" orientation="landscape" paperSize="9" scale="71" r:id="rId2"/>
  <colBreaks count="1" manualBreakCount="1">
    <brk id="17" max="3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29"/>
  <sheetViews>
    <sheetView showOutlineSymbols="0" zoomScale="120" zoomScaleNormal="120" zoomScalePageLayoutView="0" workbookViewId="0" topLeftCell="A1">
      <pane xSplit="1" ySplit="4" topLeftCell="E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0.75390625" defaultRowHeight="13.5"/>
  <cols>
    <col min="1" max="1" width="17.625" style="233" customWidth="1"/>
    <col min="2" max="14" width="7.75390625" style="233" customWidth="1"/>
    <col min="15" max="254" width="10.75390625" style="233" customWidth="1"/>
    <col min="255" max="16384" width="10.75390625" style="234" customWidth="1"/>
  </cols>
  <sheetData>
    <row r="1" spans="1:14" ht="28.5" customHeight="1">
      <c r="A1" s="231" t="s">
        <v>652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28.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2"/>
    </row>
    <row r="3" spans="1:254" ht="28.5" customHeight="1">
      <c r="A3" s="236" t="s">
        <v>656</v>
      </c>
      <c r="B3" s="237" t="s">
        <v>653</v>
      </c>
      <c r="C3" s="238"/>
      <c r="D3" s="238"/>
      <c r="E3" s="239" t="s">
        <v>654</v>
      </c>
      <c r="F3" s="238"/>
      <c r="G3" s="238"/>
      <c r="H3" s="238"/>
      <c r="I3" s="240"/>
      <c r="J3" s="240"/>
      <c r="K3" s="240"/>
      <c r="IQ3" s="234"/>
      <c r="IR3" s="234"/>
      <c r="IS3" s="234"/>
      <c r="IT3" s="234"/>
    </row>
    <row r="4" spans="1:254" ht="28.5" customHeight="1">
      <c r="A4" s="241" t="s">
        <v>611</v>
      </c>
      <c r="B4" s="242">
        <v>50</v>
      </c>
      <c r="C4" s="242">
        <v>55</v>
      </c>
      <c r="D4" s="242">
        <v>60</v>
      </c>
      <c r="E4" s="242">
        <v>2</v>
      </c>
      <c r="F4" s="242">
        <v>7</v>
      </c>
      <c r="G4" s="242">
        <v>10</v>
      </c>
      <c r="H4" s="243">
        <v>11</v>
      </c>
      <c r="I4" s="243">
        <v>12</v>
      </c>
      <c r="J4" s="243">
        <v>13</v>
      </c>
      <c r="K4" s="243">
        <v>14</v>
      </c>
      <c r="IQ4" s="234"/>
      <c r="IR4" s="234"/>
      <c r="IS4" s="234"/>
      <c r="IT4" s="234"/>
    </row>
    <row r="5" spans="1:254" ht="28.5" customHeight="1">
      <c r="A5" s="391" t="s">
        <v>657</v>
      </c>
      <c r="B5" s="245">
        <v>30466</v>
      </c>
      <c r="C5" s="245">
        <v>32275</v>
      </c>
      <c r="D5" s="245">
        <v>33952</v>
      </c>
      <c r="E5" s="245">
        <v>36787</v>
      </c>
      <c r="F5" s="245">
        <v>47044</v>
      </c>
      <c r="G5" s="245">
        <v>40931</v>
      </c>
      <c r="H5" s="245">
        <v>41965</v>
      </c>
      <c r="I5" s="246">
        <v>41724</v>
      </c>
      <c r="J5" s="246">
        <v>42123</v>
      </c>
      <c r="K5" s="246">
        <v>42031</v>
      </c>
      <c r="IQ5" s="234"/>
      <c r="IR5" s="234"/>
      <c r="IS5" s="234"/>
      <c r="IT5" s="234"/>
    </row>
    <row r="6" spans="1:254" ht="28.5" customHeight="1">
      <c r="A6" s="392"/>
      <c r="B6" s="247">
        <v>619.5</v>
      </c>
      <c r="C6" s="247">
        <v>637.5</v>
      </c>
      <c r="D6" s="247">
        <v>643.5</v>
      </c>
      <c r="E6" s="247">
        <v>690.7</v>
      </c>
      <c r="F6" s="247">
        <v>884.5</v>
      </c>
      <c r="G6" s="247">
        <v>760.4</v>
      </c>
      <c r="H6" s="247">
        <v>776.1</v>
      </c>
      <c r="I6" s="248">
        <f>ROUND(I5/5467653*100000,1)</f>
        <v>763.1</v>
      </c>
      <c r="J6" s="248">
        <f>ROUND(J5/5489000*100000,1)</f>
        <v>767.4</v>
      </c>
      <c r="K6" s="248">
        <f>ROUND(K5/5496000*100000,1)</f>
        <v>764.8</v>
      </c>
      <c r="IQ6" s="234"/>
      <c r="IR6" s="234"/>
      <c r="IS6" s="234"/>
      <c r="IT6" s="234"/>
    </row>
    <row r="7" spans="1:254" ht="28.5" customHeight="1">
      <c r="A7" s="393"/>
      <c r="B7" s="247">
        <v>100</v>
      </c>
      <c r="C7" s="247">
        <v>100</v>
      </c>
      <c r="D7" s="247">
        <v>100</v>
      </c>
      <c r="E7" s="247">
        <v>100</v>
      </c>
      <c r="F7" s="247">
        <v>100</v>
      </c>
      <c r="G7" s="247">
        <v>100</v>
      </c>
      <c r="H7" s="247">
        <v>100</v>
      </c>
      <c r="I7" s="248">
        <v>100</v>
      </c>
      <c r="J7" s="248">
        <v>100</v>
      </c>
      <c r="K7" s="248">
        <v>100</v>
      </c>
      <c r="IQ7" s="234"/>
      <c r="IR7" s="234"/>
      <c r="IS7" s="234"/>
      <c r="IT7" s="234"/>
    </row>
    <row r="8" spans="1:254" ht="28.5" customHeight="1">
      <c r="A8" s="391" t="s">
        <v>658</v>
      </c>
      <c r="B8" s="245">
        <v>18528</v>
      </c>
      <c r="C8" s="245">
        <v>20995</v>
      </c>
      <c r="D8" s="245">
        <v>21747</v>
      </c>
      <c r="E8" s="245">
        <v>23629</v>
      </c>
      <c r="F8" s="245">
        <v>25547</v>
      </c>
      <c r="G8" s="245">
        <v>25382</v>
      </c>
      <c r="H8" s="245">
        <f>SUM(H11,H14,H17,H20,H23)</f>
        <v>25639</v>
      </c>
      <c r="I8" s="244">
        <f>SUM(I11,I14,I17,I20,I23)</f>
        <v>25684</v>
      </c>
      <c r="J8" s="244">
        <f>SUM(J11,J14,J17,J20,J23)</f>
        <v>25956</v>
      </c>
      <c r="K8" s="244">
        <f>SUM(K11,K14,K17,K20,K23)</f>
        <v>25898</v>
      </c>
      <c r="IQ8" s="234"/>
      <c r="IR8" s="234"/>
      <c r="IS8" s="234"/>
      <c r="IT8" s="234"/>
    </row>
    <row r="9" spans="1:254" ht="28.5" customHeight="1">
      <c r="A9" s="392"/>
      <c r="B9" s="247">
        <v>376.7</v>
      </c>
      <c r="C9" s="247">
        <v>414.7</v>
      </c>
      <c r="D9" s="247">
        <v>412.2</v>
      </c>
      <c r="E9" s="247">
        <v>443.6</v>
      </c>
      <c r="F9" s="247">
        <v>480.3</v>
      </c>
      <c r="G9" s="247">
        <v>471.5</v>
      </c>
      <c r="H9" s="247">
        <v>474.2</v>
      </c>
      <c r="I9" s="248">
        <f>ROUND(I8/5467653*100000,1)</f>
        <v>469.7</v>
      </c>
      <c r="J9" s="248">
        <f>ROUND(J8/5489000*100000,1)</f>
        <v>472.9</v>
      </c>
      <c r="K9" s="248">
        <f>ROUND(K8/5496000*100000,1)</f>
        <v>471.2</v>
      </c>
      <c r="IQ9" s="234"/>
      <c r="IR9" s="234"/>
      <c r="IS9" s="234"/>
      <c r="IT9" s="234"/>
    </row>
    <row r="10" spans="1:254" ht="28.5" customHeight="1">
      <c r="A10" s="393"/>
      <c r="B10" s="249">
        <v>60.8</v>
      </c>
      <c r="C10" s="249">
        <v>65.1</v>
      </c>
      <c r="D10" s="247">
        <v>64.1</v>
      </c>
      <c r="E10" s="249">
        <v>64.2</v>
      </c>
      <c r="F10" s="249">
        <v>54.3</v>
      </c>
      <c r="G10" s="249">
        <v>62</v>
      </c>
      <c r="H10" s="249">
        <v>61.1</v>
      </c>
      <c r="I10" s="250">
        <f>I8/I5*100</f>
        <v>61.55689770875276</v>
      </c>
      <c r="J10" s="250">
        <f>J8/J5*100</f>
        <v>61.61954276760915</v>
      </c>
      <c r="K10" s="250">
        <f>K8/K5*100</f>
        <v>61.61642597130689</v>
      </c>
      <c r="IQ10" s="234"/>
      <c r="IR10" s="234"/>
      <c r="IS10" s="234"/>
      <c r="IT10" s="234"/>
    </row>
    <row r="11" spans="1:254" ht="28.5" customHeight="1">
      <c r="A11" s="391" t="s">
        <v>659</v>
      </c>
      <c r="B11" s="245">
        <v>6036</v>
      </c>
      <c r="C11" s="245">
        <v>7578</v>
      </c>
      <c r="D11" s="245">
        <v>8537</v>
      </c>
      <c r="E11" s="245">
        <v>9979</v>
      </c>
      <c r="F11" s="245">
        <v>11928</v>
      </c>
      <c r="G11" s="245">
        <v>12742</v>
      </c>
      <c r="H11" s="245">
        <v>12940</v>
      </c>
      <c r="I11" s="244">
        <v>13400</v>
      </c>
      <c r="J11" s="244">
        <v>13625</v>
      </c>
      <c r="K11" s="244">
        <v>13601</v>
      </c>
      <c r="IQ11" s="234"/>
      <c r="IR11" s="234"/>
      <c r="IS11" s="234"/>
      <c r="IT11" s="234"/>
    </row>
    <row r="12" spans="1:254" ht="28.5" customHeight="1">
      <c r="A12" s="392"/>
      <c r="B12" s="247">
        <v>122.7</v>
      </c>
      <c r="C12" s="247">
        <v>149.7</v>
      </c>
      <c r="D12" s="247">
        <v>161.8</v>
      </c>
      <c r="E12" s="247">
        <v>187.4</v>
      </c>
      <c r="F12" s="247">
        <v>224.3</v>
      </c>
      <c r="G12" s="247">
        <v>236.7</v>
      </c>
      <c r="H12" s="247">
        <v>239.3</v>
      </c>
      <c r="I12" s="248">
        <f>ROUND(I11/5467653*100000,1)</f>
        <v>245.1</v>
      </c>
      <c r="J12" s="248">
        <f>ROUND(J11/5489000*100000,1)</f>
        <v>248.2</v>
      </c>
      <c r="K12" s="248">
        <f>ROUND(K11/5496000*100000,1)</f>
        <v>247.5</v>
      </c>
      <c r="IQ12" s="234"/>
      <c r="IR12" s="234"/>
      <c r="IS12" s="234"/>
      <c r="IT12" s="234"/>
    </row>
    <row r="13" spans="1:254" ht="28.5" customHeight="1">
      <c r="A13" s="393"/>
      <c r="B13" s="247">
        <v>19.8</v>
      </c>
      <c r="C13" s="247">
        <v>23.5</v>
      </c>
      <c r="D13" s="247">
        <v>25.1</v>
      </c>
      <c r="E13" s="247">
        <v>27.1</v>
      </c>
      <c r="F13" s="247">
        <v>25.4</v>
      </c>
      <c r="G13" s="247">
        <v>31.1</v>
      </c>
      <c r="H13" s="247">
        <v>30.8</v>
      </c>
      <c r="I13" s="248">
        <f>I11/I5*100</f>
        <v>32.115808647301314</v>
      </c>
      <c r="J13" s="248">
        <f>J11/J5*100</f>
        <v>32.34574935308501</v>
      </c>
      <c r="K13" s="248">
        <f>K11/K5*100</f>
        <v>32.359448978135184</v>
      </c>
      <c r="IQ13" s="234"/>
      <c r="IR13" s="234"/>
      <c r="IS13" s="234"/>
      <c r="IT13" s="234"/>
    </row>
    <row r="14" spans="1:254" ht="28.5" customHeight="1">
      <c r="A14" s="391" t="s">
        <v>660</v>
      </c>
      <c r="B14" s="245">
        <v>4178</v>
      </c>
      <c r="C14" s="245">
        <v>5431</v>
      </c>
      <c r="D14" s="245">
        <v>6442</v>
      </c>
      <c r="E14" s="245">
        <v>7452</v>
      </c>
      <c r="F14" s="245">
        <v>6388</v>
      </c>
      <c r="G14" s="245">
        <v>6250</v>
      </c>
      <c r="H14" s="245">
        <v>6394</v>
      </c>
      <c r="I14" s="244">
        <v>6306</v>
      </c>
      <c r="J14" s="244">
        <v>6471</v>
      </c>
      <c r="K14" s="244">
        <v>6402</v>
      </c>
      <c r="IQ14" s="234"/>
      <c r="IR14" s="234"/>
      <c r="IS14" s="234"/>
      <c r="IT14" s="234"/>
    </row>
    <row r="15" spans="1:254" ht="28.5" customHeight="1">
      <c r="A15" s="392"/>
      <c r="B15" s="247">
        <v>85</v>
      </c>
      <c r="C15" s="247">
        <v>107.3</v>
      </c>
      <c r="D15" s="247">
        <v>122.1</v>
      </c>
      <c r="E15" s="247">
        <v>139.9</v>
      </c>
      <c r="F15" s="247">
        <v>120.1</v>
      </c>
      <c r="G15" s="247">
        <v>116.1</v>
      </c>
      <c r="H15" s="247">
        <v>118.3</v>
      </c>
      <c r="I15" s="248">
        <f>ROUND(I14/5467653*100000,1)</f>
        <v>115.3</v>
      </c>
      <c r="J15" s="248">
        <f>ROUND(J14/5489000*100000,1)</f>
        <v>117.9</v>
      </c>
      <c r="K15" s="248">
        <f>ROUND(K14/5496000*100000,1)</f>
        <v>116.5</v>
      </c>
      <c r="IQ15" s="234"/>
      <c r="IR15" s="234"/>
      <c r="IS15" s="234"/>
      <c r="IT15" s="234"/>
    </row>
    <row r="16" spans="1:254" ht="28.5" customHeight="1">
      <c r="A16" s="393"/>
      <c r="B16" s="247">
        <v>13.7</v>
      </c>
      <c r="C16" s="247">
        <v>16.8</v>
      </c>
      <c r="D16" s="247">
        <v>19</v>
      </c>
      <c r="E16" s="247">
        <v>20.3</v>
      </c>
      <c r="F16" s="247">
        <v>13.6</v>
      </c>
      <c r="G16" s="247">
        <v>15.3</v>
      </c>
      <c r="H16" s="247">
        <v>15.2</v>
      </c>
      <c r="I16" s="248">
        <f>I14/I5*100</f>
        <v>15.113603681334483</v>
      </c>
      <c r="J16" s="248">
        <f>J14/J5*100</f>
        <v>15.362153692756927</v>
      </c>
      <c r="K16" s="248">
        <f>K14/K5*100</f>
        <v>15.23161476053389</v>
      </c>
      <c r="IQ16" s="234"/>
      <c r="IR16" s="234"/>
      <c r="IS16" s="234"/>
      <c r="IT16" s="234"/>
    </row>
    <row r="17" spans="1:254" ht="28.5" customHeight="1">
      <c r="A17" s="391" t="s">
        <v>618</v>
      </c>
      <c r="B17" s="245">
        <v>6617</v>
      </c>
      <c r="C17" s="245">
        <v>6456</v>
      </c>
      <c r="D17" s="245">
        <v>5199</v>
      </c>
      <c r="E17" s="245">
        <v>4809</v>
      </c>
      <c r="F17" s="245">
        <v>5879</v>
      </c>
      <c r="G17" s="245">
        <v>5260</v>
      </c>
      <c r="H17" s="245">
        <v>5147</v>
      </c>
      <c r="I17" s="244">
        <v>4914</v>
      </c>
      <c r="J17" s="244">
        <v>4833</v>
      </c>
      <c r="K17" s="244">
        <v>4893</v>
      </c>
      <c r="IQ17" s="234"/>
      <c r="IR17" s="234"/>
      <c r="IS17" s="234"/>
      <c r="IT17" s="234"/>
    </row>
    <row r="18" spans="1:254" ht="28.5" customHeight="1">
      <c r="A18" s="392"/>
      <c r="B18" s="247">
        <v>134.5</v>
      </c>
      <c r="C18" s="247">
        <v>127.5</v>
      </c>
      <c r="D18" s="247">
        <v>98.5</v>
      </c>
      <c r="E18" s="247">
        <v>90.3</v>
      </c>
      <c r="F18" s="247">
        <v>110.5</v>
      </c>
      <c r="G18" s="247">
        <v>97.7</v>
      </c>
      <c r="H18" s="247">
        <v>95.2</v>
      </c>
      <c r="I18" s="248">
        <f>ROUND(I17/5467653*100000,1)</f>
        <v>89.9</v>
      </c>
      <c r="J18" s="248">
        <f>ROUND(J17/5489000*100000,1)</f>
        <v>88</v>
      </c>
      <c r="K18" s="248">
        <f>ROUND(K17/5496000*100000,1)</f>
        <v>89</v>
      </c>
      <c r="IQ18" s="234"/>
      <c r="IR18" s="234"/>
      <c r="IS18" s="234"/>
      <c r="IT18" s="234"/>
    </row>
    <row r="19" spans="1:254" ht="28.5" customHeight="1">
      <c r="A19" s="393"/>
      <c r="B19" s="247">
        <v>21.7</v>
      </c>
      <c r="C19" s="247">
        <v>20</v>
      </c>
      <c r="D19" s="247">
        <v>15.3</v>
      </c>
      <c r="E19" s="247">
        <v>13.1</v>
      </c>
      <c r="F19" s="247">
        <v>12.5</v>
      </c>
      <c r="G19" s="247">
        <v>12.9</v>
      </c>
      <c r="H19" s="247">
        <v>12.3</v>
      </c>
      <c r="I19" s="248">
        <f>I17/I5*100</f>
        <v>11.77739430543572</v>
      </c>
      <c r="J19" s="248">
        <f>J17/J5*100</f>
        <v>11.473541770529165</v>
      </c>
      <c r="K19" s="248">
        <f>K17/K5*100</f>
        <v>11.64140753253551</v>
      </c>
      <c r="IQ19" s="234"/>
      <c r="IR19" s="234"/>
      <c r="IS19" s="234"/>
      <c r="IT19" s="234"/>
    </row>
    <row r="20" spans="1:254" ht="28.5" customHeight="1">
      <c r="A20" s="391" t="s">
        <v>661</v>
      </c>
      <c r="B20" s="245">
        <v>887</v>
      </c>
      <c r="C20" s="245">
        <v>908</v>
      </c>
      <c r="D20" s="245">
        <v>960</v>
      </c>
      <c r="E20" s="245">
        <v>971</v>
      </c>
      <c r="F20" s="245">
        <v>960</v>
      </c>
      <c r="G20" s="245">
        <v>821</v>
      </c>
      <c r="H20" s="245">
        <v>846</v>
      </c>
      <c r="I20" s="244">
        <v>790</v>
      </c>
      <c r="J20" s="244">
        <v>757</v>
      </c>
      <c r="K20" s="244">
        <v>771</v>
      </c>
      <c r="IQ20" s="234"/>
      <c r="IR20" s="234"/>
      <c r="IS20" s="234"/>
      <c r="IT20" s="234"/>
    </row>
    <row r="21" spans="1:254" ht="28.5" customHeight="1">
      <c r="A21" s="392"/>
      <c r="B21" s="247">
        <v>18</v>
      </c>
      <c r="C21" s="247">
        <v>17.9</v>
      </c>
      <c r="D21" s="247">
        <v>18.2</v>
      </c>
      <c r="E21" s="247">
        <v>18.2</v>
      </c>
      <c r="F21" s="247">
        <v>18</v>
      </c>
      <c r="G21" s="247">
        <v>15.3</v>
      </c>
      <c r="H21" s="247">
        <v>15.6</v>
      </c>
      <c r="I21" s="248">
        <f>ROUND(I20/5467653*100000,1)</f>
        <v>14.4</v>
      </c>
      <c r="J21" s="248">
        <f>ROUND(J20/5489000*100000,1)</f>
        <v>13.8</v>
      </c>
      <c r="K21" s="248">
        <f>ROUND(K20/5496000*100000,1)</f>
        <v>14</v>
      </c>
      <c r="IQ21" s="234"/>
      <c r="IR21" s="234"/>
      <c r="IS21" s="234"/>
      <c r="IT21" s="234"/>
    </row>
    <row r="22" spans="1:254" ht="28.5" customHeight="1">
      <c r="A22" s="393"/>
      <c r="B22" s="247">
        <v>2.9</v>
      </c>
      <c r="C22" s="247">
        <v>2.8</v>
      </c>
      <c r="D22" s="247">
        <v>2.8</v>
      </c>
      <c r="E22" s="247">
        <v>2.6</v>
      </c>
      <c r="F22" s="247">
        <v>2</v>
      </c>
      <c r="G22" s="247">
        <v>2</v>
      </c>
      <c r="H22" s="247">
        <v>2</v>
      </c>
      <c r="I22" s="248">
        <f>I20/I5*100</f>
        <v>1.8933946889080626</v>
      </c>
      <c r="J22" s="248">
        <f>J20/J5*100</f>
        <v>1.797117964057641</v>
      </c>
      <c r="K22" s="248">
        <f>K20/K5*100</f>
        <v>1.834360353072732</v>
      </c>
      <c r="IQ22" s="234"/>
      <c r="IR22" s="234"/>
      <c r="IS22" s="234"/>
      <c r="IT22" s="234"/>
    </row>
    <row r="23" spans="1:254" ht="28.5" customHeight="1">
      <c r="A23" s="391" t="s">
        <v>662</v>
      </c>
      <c r="B23" s="245">
        <v>810</v>
      </c>
      <c r="C23" s="245">
        <v>622</v>
      </c>
      <c r="D23" s="245">
        <v>609</v>
      </c>
      <c r="E23" s="245">
        <v>418</v>
      </c>
      <c r="F23" s="245">
        <v>392</v>
      </c>
      <c r="G23" s="245">
        <v>309</v>
      </c>
      <c r="H23" s="245">
        <v>312</v>
      </c>
      <c r="I23" s="244">
        <v>274</v>
      </c>
      <c r="J23" s="244">
        <v>270</v>
      </c>
      <c r="K23" s="244">
        <v>231</v>
      </c>
      <c r="IQ23" s="234"/>
      <c r="IR23" s="234"/>
      <c r="IS23" s="234"/>
      <c r="IT23" s="234"/>
    </row>
    <row r="24" spans="1:254" ht="28.5" customHeight="1">
      <c r="A24" s="394"/>
      <c r="B24" s="247">
        <v>16.5</v>
      </c>
      <c r="C24" s="247">
        <v>12.3</v>
      </c>
      <c r="D24" s="247">
        <v>11.5</v>
      </c>
      <c r="E24" s="247">
        <v>7.8</v>
      </c>
      <c r="F24" s="247">
        <v>7.4</v>
      </c>
      <c r="G24" s="247">
        <v>5.7</v>
      </c>
      <c r="H24" s="247">
        <v>5.8</v>
      </c>
      <c r="I24" s="248">
        <f>ROUND(I23/5467653*100000,1)</f>
        <v>5</v>
      </c>
      <c r="J24" s="248">
        <f>ROUND(J23/5489000*100000,1)</f>
        <v>4.9</v>
      </c>
      <c r="K24" s="248">
        <f>ROUND(K23/5496000*100000,1)</f>
        <v>4.2</v>
      </c>
      <c r="IQ24" s="234"/>
      <c r="IR24" s="234"/>
      <c r="IS24" s="234"/>
      <c r="IT24" s="234"/>
    </row>
    <row r="25" spans="1:254" ht="28.5" customHeight="1">
      <c r="A25" s="395"/>
      <c r="B25" s="247">
        <v>2.7</v>
      </c>
      <c r="C25" s="247">
        <v>1.9</v>
      </c>
      <c r="D25" s="247">
        <v>1.8</v>
      </c>
      <c r="E25" s="247">
        <v>1.1</v>
      </c>
      <c r="F25" s="247">
        <v>0.8</v>
      </c>
      <c r="G25" s="247">
        <v>0.8</v>
      </c>
      <c r="H25" s="247">
        <v>0.7</v>
      </c>
      <c r="I25" s="251">
        <f>I23/I5*100</f>
        <v>0.6566963857731761</v>
      </c>
      <c r="J25" s="251">
        <f>J23/J5*100</f>
        <v>0.6409799871804002</v>
      </c>
      <c r="K25" s="251">
        <f>K23/K5*100</f>
        <v>0.5495943470295734</v>
      </c>
      <c r="L25" s="252"/>
      <c r="M25" s="252"/>
      <c r="IQ25" s="234"/>
      <c r="IR25" s="234"/>
      <c r="IS25" s="234"/>
      <c r="IT25" s="234"/>
    </row>
    <row r="26" spans="1:14" ht="28.5" customHeight="1">
      <c r="A26" s="253" t="s">
        <v>663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5"/>
      <c r="M26" s="255"/>
      <c r="N26" s="232"/>
    </row>
    <row r="27" spans="1:14" ht="28.5" customHeight="1">
      <c r="A27" s="235" t="s">
        <v>655</v>
      </c>
      <c r="B27" s="235"/>
      <c r="C27" s="235"/>
      <c r="D27" s="235"/>
      <c r="E27" s="256"/>
      <c r="F27" s="256"/>
      <c r="G27" s="256"/>
      <c r="H27" s="256"/>
      <c r="I27" s="256"/>
      <c r="J27" s="256"/>
      <c r="K27" s="256"/>
      <c r="L27" s="256"/>
      <c r="M27" s="256"/>
      <c r="N27" s="232"/>
    </row>
    <row r="28" spans="1:14" ht="24.75" customHeight="1">
      <c r="A28" s="232"/>
      <c r="B28" s="232"/>
      <c r="C28" s="232"/>
      <c r="D28" s="232"/>
      <c r="E28" s="256"/>
      <c r="F28" s="256"/>
      <c r="G28" s="256"/>
      <c r="H28" s="256"/>
      <c r="I28" s="256"/>
      <c r="J28" s="256"/>
      <c r="K28" s="256"/>
      <c r="L28" s="256"/>
      <c r="M28" s="256"/>
      <c r="N28" s="235"/>
    </row>
    <row r="29" ht="16.5" customHeight="1">
      <c r="A29" s="257"/>
    </row>
  </sheetData>
  <sheetProtection/>
  <mergeCells count="7">
    <mergeCell ref="A5:A7"/>
    <mergeCell ref="A20:A22"/>
    <mergeCell ref="A23:A25"/>
    <mergeCell ref="A17:A19"/>
    <mergeCell ref="A8:A10"/>
    <mergeCell ref="A11:A13"/>
    <mergeCell ref="A14:A16"/>
  </mergeCells>
  <printOptions horizontalCentered="1" verticalCentered="1"/>
  <pageMargins left="0.7874015748031497" right="0.1968503937007874" top="0.6692913385826772" bottom="0.5118110236220472" header="0" footer="0"/>
  <pageSetup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T34"/>
  <sheetViews>
    <sheetView showOutlineSymbols="0" zoomScale="120" zoomScaleNormal="120" zoomScalePageLayoutView="0" workbookViewId="0" topLeftCell="A1">
      <selection activeCell="A1" sqref="A1:IV16384"/>
    </sheetView>
  </sheetViews>
  <sheetFormatPr defaultColWidth="10.75390625" defaultRowHeight="13.5"/>
  <cols>
    <col min="1" max="1" width="17.375" style="263" customWidth="1"/>
    <col min="2" max="13" width="8.75390625" style="263" customWidth="1"/>
    <col min="14" max="17" width="7.75390625" style="263" customWidth="1"/>
    <col min="18" max="18" width="8.75390625" style="263" customWidth="1"/>
    <col min="19" max="26" width="7.75390625" style="263" customWidth="1"/>
    <col min="27" max="254" width="10.75390625" style="263" customWidth="1"/>
    <col min="255" max="16384" width="10.75390625" style="264" customWidth="1"/>
  </cols>
  <sheetData>
    <row r="1" spans="1:19" ht="22.5" customHeight="1">
      <c r="A1" s="258" t="s">
        <v>664</v>
      </c>
      <c r="B1" s="259"/>
      <c r="C1" s="259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1"/>
      <c r="S1" s="262"/>
    </row>
    <row r="2" spans="1:19" ht="22.5" customHeight="1">
      <c r="A2" s="265"/>
      <c r="B2" s="265"/>
      <c r="C2" s="265"/>
      <c r="D2" s="265"/>
      <c r="E2" s="265"/>
      <c r="F2" s="265"/>
      <c r="G2" s="265"/>
      <c r="H2" s="265"/>
      <c r="I2" s="265"/>
      <c r="J2" s="266" t="s">
        <v>674</v>
      </c>
      <c r="K2" s="265"/>
      <c r="L2" s="265"/>
      <c r="M2" s="265"/>
      <c r="N2" s="265"/>
      <c r="O2" s="265"/>
      <c r="P2" s="265"/>
      <c r="Q2" s="265"/>
      <c r="S2" s="262"/>
    </row>
    <row r="3" spans="1:254" ht="22.5" customHeight="1">
      <c r="A3" s="267" t="s">
        <v>675</v>
      </c>
      <c r="B3" s="401" t="s">
        <v>665</v>
      </c>
      <c r="C3" s="396" t="s">
        <v>676</v>
      </c>
      <c r="D3" s="397"/>
      <c r="E3" s="396">
        <v>55</v>
      </c>
      <c r="F3" s="397"/>
      <c r="G3" s="396">
        <v>60</v>
      </c>
      <c r="H3" s="397"/>
      <c r="I3" s="396" t="s">
        <v>677</v>
      </c>
      <c r="J3" s="397"/>
      <c r="K3" s="268"/>
      <c r="IM3" s="264"/>
      <c r="IN3" s="264"/>
      <c r="IO3" s="264"/>
      <c r="IP3" s="264"/>
      <c r="IQ3" s="264"/>
      <c r="IR3" s="264"/>
      <c r="IS3" s="264"/>
      <c r="IT3" s="264"/>
    </row>
    <row r="4" spans="1:254" ht="22.5" customHeight="1">
      <c r="A4" s="269" t="s">
        <v>678</v>
      </c>
      <c r="B4" s="402"/>
      <c r="C4" s="270" t="s">
        <v>72</v>
      </c>
      <c r="D4" s="271" t="s">
        <v>73</v>
      </c>
      <c r="E4" s="270" t="s">
        <v>72</v>
      </c>
      <c r="F4" s="271" t="s">
        <v>73</v>
      </c>
      <c r="G4" s="270" t="s">
        <v>72</v>
      </c>
      <c r="H4" s="271" t="s">
        <v>73</v>
      </c>
      <c r="I4" s="270" t="s">
        <v>72</v>
      </c>
      <c r="J4" s="272" t="s">
        <v>73</v>
      </c>
      <c r="K4" s="268"/>
      <c r="IM4" s="264"/>
      <c r="IN4" s="264"/>
      <c r="IO4" s="264"/>
      <c r="IP4" s="264"/>
      <c r="IQ4" s="264"/>
      <c r="IR4" s="264"/>
      <c r="IS4" s="264"/>
      <c r="IT4" s="264"/>
    </row>
    <row r="5" spans="1:254" ht="22.5" customHeight="1">
      <c r="A5" s="398" t="s">
        <v>679</v>
      </c>
      <c r="B5" s="270" t="s">
        <v>666</v>
      </c>
      <c r="C5" s="273">
        <f>C6+C7</f>
        <v>6036</v>
      </c>
      <c r="D5" s="274">
        <v>122.7</v>
      </c>
      <c r="E5" s="273">
        <f>E6+E7</f>
        <v>7578</v>
      </c>
      <c r="F5" s="274">
        <v>149.7</v>
      </c>
      <c r="G5" s="273">
        <f>G6+G7</f>
        <v>8537</v>
      </c>
      <c r="H5" s="274">
        <v>161.8</v>
      </c>
      <c r="I5" s="273">
        <f>I6+I7</f>
        <v>9979</v>
      </c>
      <c r="J5" s="275">
        <v>187.4</v>
      </c>
      <c r="K5" s="268"/>
      <c r="IM5" s="264"/>
      <c r="IN5" s="264"/>
      <c r="IO5" s="264"/>
      <c r="IP5" s="264"/>
      <c r="IQ5" s="264"/>
      <c r="IR5" s="264"/>
      <c r="IS5" s="264"/>
      <c r="IT5" s="264"/>
    </row>
    <row r="6" spans="1:254" ht="22.5" customHeight="1">
      <c r="A6" s="399"/>
      <c r="B6" s="276" t="s">
        <v>162</v>
      </c>
      <c r="C6" s="277">
        <v>3393</v>
      </c>
      <c r="D6" s="278">
        <v>140.5</v>
      </c>
      <c r="E6" s="277">
        <v>4423</v>
      </c>
      <c r="F6" s="278">
        <v>179.1</v>
      </c>
      <c r="G6" s="277">
        <v>5091</v>
      </c>
      <c r="H6" s="278">
        <v>197.6</v>
      </c>
      <c r="I6" s="277">
        <v>6059</v>
      </c>
      <c r="J6" s="279">
        <v>234.8</v>
      </c>
      <c r="K6" s="268"/>
      <c r="IM6" s="264"/>
      <c r="IN6" s="264"/>
      <c r="IO6" s="264"/>
      <c r="IP6" s="264"/>
      <c r="IQ6" s="264"/>
      <c r="IR6" s="264"/>
      <c r="IS6" s="264"/>
      <c r="IT6" s="264"/>
    </row>
    <row r="7" spans="1:254" ht="22.5" customHeight="1">
      <c r="A7" s="400"/>
      <c r="B7" s="280" t="s">
        <v>163</v>
      </c>
      <c r="C7" s="277">
        <v>2643</v>
      </c>
      <c r="D7" s="278">
        <v>105.6</v>
      </c>
      <c r="E7" s="277">
        <v>3155</v>
      </c>
      <c r="F7" s="278">
        <v>121.7</v>
      </c>
      <c r="G7" s="277">
        <v>3446</v>
      </c>
      <c r="H7" s="278">
        <v>127.7</v>
      </c>
      <c r="I7" s="277">
        <v>3920</v>
      </c>
      <c r="J7" s="279">
        <v>142.8</v>
      </c>
      <c r="K7" s="268"/>
      <c r="IM7" s="264"/>
      <c r="IN7" s="264"/>
      <c r="IO7" s="264"/>
      <c r="IP7" s="264"/>
      <c r="IQ7" s="264"/>
      <c r="IR7" s="264"/>
      <c r="IS7" s="264"/>
      <c r="IT7" s="264"/>
    </row>
    <row r="8" spans="1:254" ht="22.5" customHeight="1">
      <c r="A8" s="281"/>
      <c r="B8" s="270" t="s">
        <v>666</v>
      </c>
      <c r="C8" s="273">
        <f>C9+C10</f>
        <v>197</v>
      </c>
      <c r="D8" s="274">
        <v>4</v>
      </c>
      <c r="E8" s="273">
        <f>E9+E10</f>
        <v>211</v>
      </c>
      <c r="F8" s="274">
        <v>4.2</v>
      </c>
      <c r="G8" s="273">
        <f>G9+G10</f>
        <v>255</v>
      </c>
      <c r="H8" s="274">
        <v>4.8</v>
      </c>
      <c r="I8" s="273">
        <f>I9+I10</f>
        <v>315</v>
      </c>
      <c r="J8" s="275">
        <v>5.9</v>
      </c>
      <c r="K8" s="268"/>
      <c r="IM8" s="264"/>
      <c r="IN8" s="264"/>
      <c r="IO8" s="264"/>
      <c r="IP8" s="264"/>
      <c r="IQ8" s="264"/>
      <c r="IR8" s="264"/>
      <c r="IS8" s="264"/>
      <c r="IT8" s="264"/>
    </row>
    <row r="9" spans="1:254" ht="22.5" customHeight="1">
      <c r="A9" s="269" t="s">
        <v>680</v>
      </c>
      <c r="B9" s="276" t="s">
        <v>162</v>
      </c>
      <c r="C9" s="277">
        <v>135</v>
      </c>
      <c r="D9" s="278">
        <v>5.6</v>
      </c>
      <c r="E9" s="277">
        <v>150</v>
      </c>
      <c r="F9" s="278">
        <v>6.1</v>
      </c>
      <c r="G9" s="277">
        <v>207</v>
      </c>
      <c r="H9" s="278">
        <v>8</v>
      </c>
      <c r="I9" s="277">
        <v>248</v>
      </c>
      <c r="J9" s="279">
        <v>9.6</v>
      </c>
      <c r="K9" s="268"/>
      <c r="IM9" s="264"/>
      <c r="IN9" s="264"/>
      <c r="IO9" s="264"/>
      <c r="IP9" s="264"/>
      <c r="IQ9" s="264"/>
      <c r="IR9" s="264"/>
      <c r="IS9" s="264"/>
      <c r="IT9" s="264"/>
    </row>
    <row r="10" spans="1:254" ht="22.5" customHeight="1">
      <c r="A10" s="282"/>
      <c r="B10" s="280" t="s">
        <v>163</v>
      </c>
      <c r="C10" s="283">
        <v>62</v>
      </c>
      <c r="D10" s="284">
        <v>2.5</v>
      </c>
      <c r="E10" s="277">
        <v>61</v>
      </c>
      <c r="F10" s="284">
        <v>2.4</v>
      </c>
      <c r="G10" s="277">
        <v>48</v>
      </c>
      <c r="H10" s="284">
        <v>1.8</v>
      </c>
      <c r="I10" s="277">
        <v>67</v>
      </c>
      <c r="J10" s="285">
        <v>2.4</v>
      </c>
      <c r="K10" s="268"/>
      <c r="IM10" s="264"/>
      <c r="IN10" s="264"/>
      <c r="IO10" s="264"/>
      <c r="IP10" s="264"/>
      <c r="IQ10" s="264"/>
      <c r="IR10" s="264"/>
      <c r="IS10" s="264"/>
      <c r="IT10" s="264"/>
    </row>
    <row r="11" spans="1:254" ht="22.5" customHeight="1">
      <c r="A11" s="281"/>
      <c r="B11" s="270" t="s">
        <v>666</v>
      </c>
      <c r="C11" s="273">
        <f>C12+C13</f>
        <v>2079</v>
      </c>
      <c r="D11" s="274">
        <v>42.3</v>
      </c>
      <c r="E11" s="273">
        <f>E12+E13</f>
        <v>2263</v>
      </c>
      <c r="F11" s="274">
        <v>44.7</v>
      </c>
      <c r="G11" s="273">
        <f>G12+G13</f>
        <v>2115</v>
      </c>
      <c r="H11" s="274">
        <v>40.1</v>
      </c>
      <c r="I11" s="273">
        <f>I12+I13</f>
        <v>2033</v>
      </c>
      <c r="J11" s="275">
        <v>38.2</v>
      </c>
      <c r="K11" s="268"/>
      <c r="IM11" s="264"/>
      <c r="IN11" s="264"/>
      <c r="IO11" s="264"/>
      <c r="IP11" s="264"/>
      <c r="IQ11" s="264"/>
      <c r="IR11" s="264"/>
      <c r="IS11" s="264"/>
      <c r="IT11" s="264"/>
    </row>
    <row r="12" spans="1:254" ht="22.5" customHeight="1">
      <c r="A12" s="269" t="s">
        <v>681</v>
      </c>
      <c r="B12" s="276" t="s">
        <v>162</v>
      </c>
      <c r="C12" s="277">
        <v>1281</v>
      </c>
      <c r="D12" s="278">
        <v>53</v>
      </c>
      <c r="E12" s="277">
        <v>1401</v>
      </c>
      <c r="F12" s="278">
        <v>56.7</v>
      </c>
      <c r="G12" s="277">
        <v>1266</v>
      </c>
      <c r="H12" s="278">
        <v>49.1</v>
      </c>
      <c r="I12" s="277">
        <v>1259</v>
      </c>
      <c r="J12" s="279">
        <v>48.8</v>
      </c>
      <c r="K12" s="268"/>
      <c r="IM12" s="264"/>
      <c r="IN12" s="264"/>
      <c r="IO12" s="264"/>
      <c r="IP12" s="264"/>
      <c r="IQ12" s="264"/>
      <c r="IR12" s="264"/>
      <c r="IS12" s="264"/>
      <c r="IT12" s="264"/>
    </row>
    <row r="13" spans="1:254" ht="22.5" customHeight="1">
      <c r="A13" s="282"/>
      <c r="B13" s="280" t="s">
        <v>163</v>
      </c>
      <c r="C13" s="277">
        <v>798</v>
      </c>
      <c r="D13" s="278">
        <v>31.9</v>
      </c>
      <c r="E13" s="277">
        <v>862</v>
      </c>
      <c r="F13" s="278">
        <v>33.2</v>
      </c>
      <c r="G13" s="277">
        <v>849</v>
      </c>
      <c r="H13" s="278">
        <v>31.5</v>
      </c>
      <c r="I13" s="277">
        <v>774</v>
      </c>
      <c r="J13" s="279">
        <v>28.2</v>
      </c>
      <c r="K13" s="268"/>
      <c r="IM13" s="264"/>
      <c r="IN13" s="264"/>
      <c r="IO13" s="264"/>
      <c r="IP13" s="264"/>
      <c r="IQ13" s="264"/>
      <c r="IR13" s="264"/>
      <c r="IS13" s="264"/>
      <c r="IT13" s="264"/>
    </row>
    <row r="14" spans="1:254" ht="22.5" customHeight="1">
      <c r="A14" s="398" t="s">
        <v>682</v>
      </c>
      <c r="B14" s="270" t="s">
        <v>666</v>
      </c>
      <c r="C14" s="270" t="s">
        <v>667</v>
      </c>
      <c r="D14" s="270" t="s">
        <v>667</v>
      </c>
      <c r="E14" s="286">
        <f>E15+E16</f>
        <v>283</v>
      </c>
      <c r="F14" s="274">
        <v>5.6</v>
      </c>
      <c r="G14" s="273">
        <f>G15+G16</f>
        <v>345</v>
      </c>
      <c r="H14" s="274">
        <v>6.5</v>
      </c>
      <c r="I14" s="273">
        <f>I15+I16</f>
        <v>412</v>
      </c>
      <c r="J14" s="275">
        <v>7.7</v>
      </c>
      <c r="K14" s="268"/>
      <c r="IM14" s="264"/>
      <c r="IN14" s="264"/>
      <c r="IO14" s="264"/>
      <c r="IP14" s="264"/>
      <c r="IQ14" s="264"/>
      <c r="IR14" s="264"/>
      <c r="IS14" s="264"/>
      <c r="IT14" s="264"/>
    </row>
    <row r="15" spans="1:254" ht="22.5" customHeight="1">
      <c r="A15" s="399"/>
      <c r="B15" s="276" t="s">
        <v>162</v>
      </c>
      <c r="C15" s="276" t="s">
        <v>667</v>
      </c>
      <c r="D15" s="276" t="s">
        <v>667</v>
      </c>
      <c r="E15" s="287">
        <v>147</v>
      </c>
      <c r="F15" s="278">
        <v>6</v>
      </c>
      <c r="G15" s="277">
        <v>215</v>
      </c>
      <c r="H15" s="278">
        <v>8.3</v>
      </c>
      <c r="I15" s="277">
        <v>258</v>
      </c>
      <c r="J15" s="279">
        <v>10</v>
      </c>
      <c r="K15" s="268"/>
      <c r="IM15" s="264"/>
      <c r="IN15" s="264"/>
      <c r="IO15" s="264"/>
      <c r="IP15" s="264"/>
      <c r="IQ15" s="264"/>
      <c r="IR15" s="264"/>
      <c r="IS15" s="264"/>
      <c r="IT15" s="264"/>
    </row>
    <row r="16" spans="1:254" ht="22.5" customHeight="1">
      <c r="A16" s="400"/>
      <c r="B16" s="280" t="s">
        <v>163</v>
      </c>
      <c r="C16" s="276" t="s">
        <v>667</v>
      </c>
      <c r="D16" s="276" t="s">
        <v>667</v>
      </c>
      <c r="E16" s="287">
        <v>136</v>
      </c>
      <c r="F16" s="278">
        <v>5.2</v>
      </c>
      <c r="G16" s="277">
        <v>130</v>
      </c>
      <c r="H16" s="278">
        <v>4.8</v>
      </c>
      <c r="I16" s="277">
        <v>154</v>
      </c>
      <c r="J16" s="279">
        <v>5.6</v>
      </c>
      <c r="K16" s="268"/>
      <c r="IM16" s="264"/>
      <c r="IN16" s="264"/>
      <c r="IO16" s="264"/>
      <c r="IP16" s="264"/>
      <c r="IQ16" s="264"/>
      <c r="IR16" s="264"/>
      <c r="IS16" s="264"/>
      <c r="IT16" s="264"/>
    </row>
    <row r="17" spans="1:254" ht="22.5" customHeight="1">
      <c r="A17" s="281"/>
      <c r="B17" s="270" t="s">
        <v>666</v>
      </c>
      <c r="C17" s="273">
        <f>C18+C19</f>
        <v>516</v>
      </c>
      <c r="D17" s="274">
        <v>10.5</v>
      </c>
      <c r="E17" s="273">
        <v>816</v>
      </c>
      <c r="F17" s="274">
        <v>16.1</v>
      </c>
      <c r="G17" s="273">
        <f>G18+G19</f>
        <v>1150</v>
      </c>
      <c r="H17" s="274">
        <v>21.8</v>
      </c>
      <c r="I17" s="273">
        <f>I18+I19</f>
        <v>1491</v>
      </c>
      <c r="J17" s="275">
        <v>28</v>
      </c>
      <c r="K17" s="268"/>
      <c r="IM17" s="264"/>
      <c r="IN17" s="264"/>
      <c r="IO17" s="264"/>
      <c r="IP17" s="264"/>
      <c r="IQ17" s="264"/>
      <c r="IR17" s="264"/>
      <c r="IS17" s="264"/>
      <c r="IT17" s="264"/>
    </row>
    <row r="18" spans="1:254" ht="22.5" customHeight="1">
      <c r="A18" s="269" t="s">
        <v>683</v>
      </c>
      <c r="B18" s="276" t="s">
        <v>162</v>
      </c>
      <c r="C18" s="277">
        <v>342</v>
      </c>
      <c r="D18" s="278">
        <v>14.2</v>
      </c>
      <c r="E18" s="277">
        <v>597</v>
      </c>
      <c r="F18" s="278">
        <v>24.2</v>
      </c>
      <c r="G18" s="277">
        <v>835</v>
      </c>
      <c r="H18" s="278">
        <v>32.4</v>
      </c>
      <c r="I18" s="277">
        <v>1082</v>
      </c>
      <c r="J18" s="279">
        <v>41.9</v>
      </c>
      <c r="K18" s="268"/>
      <c r="IM18" s="264"/>
      <c r="IN18" s="264"/>
      <c r="IO18" s="264"/>
      <c r="IP18" s="264"/>
      <c r="IQ18" s="264"/>
      <c r="IR18" s="264"/>
      <c r="IS18" s="264"/>
      <c r="IT18" s="264"/>
    </row>
    <row r="19" spans="1:254" ht="22.5" customHeight="1">
      <c r="A19" s="282"/>
      <c r="B19" s="280" t="s">
        <v>163</v>
      </c>
      <c r="C19" s="277">
        <v>174</v>
      </c>
      <c r="D19" s="278">
        <v>7</v>
      </c>
      <c r="E19" s="277">
        <v>219</v>
      </c>
      <c r="F19" s="278">
        <v>8.4</v>
      </c>
      <c r="G19" s="277">
        <v>315</v>
      </c>
      <c r="H19" s="278">
        <v>11.7</v>
      </c>
      <c r="I19" s="277">
        <v>409</v>
      </c>
      <c r="J19" s="279">
        <v>14.9</v>
      </c>
      <c r="K19" s="268"/>
      <c r="IM19" s="264"/>
      <c r="IN19" s="264"/>
      <c r="IO19" s="264"/>
      <c r="IP19" s="264"/>
      <c r="IQ19" s="264"/>
      <c r="IR19" s="264"/>
      <c r="IS19" s="264"/>
      <c r="IT19" s="264"/>
    </row>
    <row r="20" spans="1:254" ht="22.5" customHeight="1">
      <c r="A20" s="288"/>
      <c r="B20" s="270" t="s">
        <v>666</v>
      </c>
      <c r="C20" s="273">
        <f>C21+C22</f>
        <v>272</v>
      </c>
      <c r="D20" s="274">
        <v>5.5</v>
      </c>
      <c r="E20" s="273">
        <f>E21+E22</f>
        <v>343</v>
      </c>
      <c r="F20" s="274">
        <v>6.8</v>
      </c>
      <c r="G20" s="273">
        <f>G21+G22</f>
        <v>458</v>
      </c>
      <c r="H20" s="274">
        <v>8.7</v>
      </c>
      <c r="I20" s="273">
        <f>I21+I22</f>
        <v>555</v>
      </c>
      <c r="J20" s="275">
        <v>10.4</v>
      </c>
      <c r="K20" s="268"/>
      <c r="IM20" s="264"/>
      <c r="IN20" s="264"/>
      <c r="IO20" s="264"/>
      <c r="IP20" s="264"/>
      <c r="IQ20" s="264"/>
      <c r="IR20" s="264"/>
      <c r="IS20" s="264"/>
      <c r="IT20" s="264"/>
    </row>
    <row r="21" spans="1:254" ht="22.5" customHeight="1">
      <c r="A21" s="269" t="s">
        <v>684</v>
      </c>
      <c r="B21" s="276" t="s">
        <v>162</v>
      </c>
      <c r="C21" s="277">
        <v>169</v>
      </c>
      <c r="D21" s="278">
        <v>7</v>
      </c>
      <c r="E21" s="277">
        <v>206</v>
      </c>
      <c r="F21" s="278">
        <v>8.3</v>
      </c>
      <c r="G21" s="277">
        <v>253</v>
      </c>
      <c r="H21" s="278">
        <v>9.8</v>
      </c>
      <c r="I21" s="277">
        <v>299</v>
      </c>
      <c r="J21" s="279">
        <v>11.6</v>
      </c>
      <c r="K21" s="268"/>
      <c r="IM21" s="264"/>
      <c r="IN21" s="264"/>
      <c r="IO21" s="264"/>
      <c r="IP21" s="264"/>
      <c r="IQ21" s="264"/>
      <c r="IR21" s="264"/>
      <c r="IS21" s="264"/>
      <c r="IT21" s="264"/>
    </row>
    <row r="22" spans="1:254" ht="22.5" customHeight="1">
      <c r="A22" s="282"/>
      <c r="B22" s="280" t="s">
        <v>163</v>
      </c>
      <c r="C22" s="277">
        <v>103</v>
      </c>
      <c r="D22" s="278">
        <v>4.1</v>
      </c>
      <c r="E22" s="277">
        <v>137</v>
      </c>
      <c r="F22" s="278">
        <v>5.3</v>
      </c>
      <c r="G22" s="277">
        <v>205</v>
      </c>
      <c r="H22" s="278">
        <v>7.6</v>
      </c>
      <c r="I22" s="277">
        <v>256</v>
      </c>
      <c r="J22" s="279">
        <v>9.3</v>
      </c>
      <c r="K22" s="268"/>
      <c r="IM22" s="264"/>
      <c r="IN22" s="264"/>
      <c r="IO22" s="264"/>
      <c r="IP22" s="264"/>
      <c r="IQ22" s="264"/>
      <c r="IR22" s="264"/>
      <c r="IS22" s="264"/>
      <c r="IT22" s="264"/>
    </row>
    <row r="23" spans="1:254" ht="22.5" customHeight="1">
      <c r="A23" s="398" t="s">
        <v>685</v>
      </c>
      <c r="B23" s="270" t="s">
        <v>666</v>
      </c>
      <c r="C23" s="273">
        <f>C24+C25</f>
        <v>751</v>
      </c>
      <c r="D23" s="274">
        <v>15.3</v>
      </c>
      <c r="E23" s="273">
        <f>E24+E25</f>
        <v>1037</v>
      </c>
      <c r="F23" s="274">
        <v>20.5</v>
      </c>
      <c r="G23" s="273">
        <f>G24+G25</f>
        <v>1389</v>
      </c>
      <c r="H23" s="274">
        <v>26.3</v>
      </c>
      <c r="I23" s="273">
        <f>I24+I25</f>
        <v>1806</v>
      </c>
      <c r="J23" s="275">
        <v>33.9</v>
      </c>
      <c r="K23" s="268"/>
      <c r="IM23" s="264"/>
      <c r="IN23" s="264"/>
      <c r="IO23" s="264"/>
      <c r="IP23" s="264"/>
      <c r="IQ23" s="264"/>
      <c r="IR23" s="264"/>
      <c r="IS23" s="264"/>
      <c r="IT23" s="264"/>
    </row>
    <row r="24" spans="1:254" ht="22.5" customHeight="1">
      <c r="A24" s="399"/>
      <c r="B24" s="276" t="s">
        <v>162</v>
      </c>
      <c r="C24" s="277">
        <v>544</v>
      </c>
      <c r="D24" s="278">
        <v>22.5</v>
      </c>
      <c r="E24" s="277">
        <v>773</v>
      </c>
      <c r="F24" s="278">
        <v>31.3</v>
      </c>
      <c r="G24" s="277">
        <v>1048</v>
      </c>
      <c r="H24" s="278">
        <v>40.7</v>
      </c>
      <c r="I24" s="277">
        <v>1355</v>
      </c>
      <c r="J24" s="279">
        <v>52.5</v>
      </c>
      <c r="K24" s="268"/>
      <c r="IM24" s="264"/>
      <c r="IN24" s="264"/>
      <c r="IO24" s="264"/>
      <c r="IP24" s="264"/>
      <c r="IQ24" s="264"/>
      <c r="IR24" s="264"/>
      <c r="IS24" s="264"/>
      <c r="IT24" s="264"/>
    </row>
    <row r="25" spans="1:254" ht="22.5" customHeight="1">
      <c r="A25" s="400"/>
      <c r="B25" s="280" t="s">
        <v>163</v>
      </c>
      <c r="C25" s="277">
        <v>207</v>
      </c>
      <c r="D25" s="278">
        <v>8.3</v>
      </c>
      <c r="E25" s="277">
        <v>264</v>
      </c>
      <c r="F25" s="278">
        <v>10.2</v>
      </c>
      <c r="G25" s="277">
        <v>341</v>
      </c>
      <c r="H25" s="278">
        <v>12.6</v>
      </c>
      <c r="I25" s="277">
        <v>451</v>
      </c>
      <c r="J25" s="279">
        <v>16.4</v>
      </c>
      <c r="K25" s="268"/>
      <c r="IM25" s="264"/>
      <c r="IN25" s="264"/>
      <c r="IO25" s="264"/>
      <c r="IP25" s="264"/>
      <c r="IQ25" s="264"/>
      <c r="IR25" s="264"/>
      <c r="IS25" s="264"/>
      <c r="IT25" s="264"/>
    </row>
    <row r="26" spans="1:254" ht="22.5" customHeight="1">
      <c r="A26" s="281"/>
      <c r="B26" s="270" t="s">
        <v>666</v>
      </c>
      <c r="C26" s="273">
        <f>C27+C28</f>
        <v>159</v>
      </c>
      <c r="D26" s="274">
        <v>3.2</v>
      </c>
      <c r="E26" s="273">
        <f>E27+E28</f>
        <v>191</v>
      </c>
      <c r="F26" s="274">
        <v>3.8</v>
      </c>
      <c r="G26" s="273">
        <v>198</v>
      </c>
      <c r="H26" s="274">
        <v>3.8</v>
      </c>
      <c r="I26" s="273">
        <f>I27+I28</f>
        <v>227</v>
      </c>
      <c r="J26" s="275">
        <v>4.3</v>
      </c>
      <c r="K26" s="268"/>
      <c r="IM26" s="264"/>
      <c r="IN26" s="264"/>
      <c r="IO26" s="264"/>
      <c r="IP26" s="264"/>
      <c r="IQ26" s="264"/>
      <c r="IR26" s="264"/>
      <c r="IS26" s="264"/>
      <c r="IT26" s="264"/>
    </row>
    <row r="27" spans="1:254" ht="22.5" customHeight="1">
      <c r="A27" s="269" t="s">
        <v>686</v>
      </c>
      <c r="B27" s="276" t="s">
        <v>162</v>
      </c>
      <c r="C27" s="277">
        <v>1</v>
      </c>
      <c r="D27" s="278">
        <v>0</v>
      </c>
      <c r="E27" s="277">
        <v>1</v>
      </c>
      <c r="F27" s="278">
        <v>0</v>
      </c>
      <c r="G27" s="276" t="s">
        <v>612</v>
      </c>
      <c r="H27" s="289" t="s">
        <v>612</v>
      </c>
      <c r="I27" s="277">
        <v>3</v>
      </c>
      <c r="J27" s="279">
        <v>0.1</v>
      </c>
      <c r="K27" s="268"/>
      <c r="IM27" s="264"/>
      <c r="IN27" s="264"/>
      <c r="IO27" s="264"/>
      <c r="IP27" s="264"/>
      <c r="IQ27" s="264"/>
      <c r="IR27" s="264"/>
      <c r="IS27" s="264"/>
      <c r="IT27" s="264"/>
    </row>
    <row r="28" spans="1:254" ht="22.5" customHeight="1">
      <c r="A28" s="269"/>
      <c r="B28" s="280" t="s">
        <v>163</v>
      </c>
      <c r="C28" s="277">
        <v>158</v>
      </c>
      <c r="D28" s="278">
        <v>6.3</v>
      </c>
      <c r="E28" s="277">
        <v>190</v>
      </c>
      <c r="F28" s="278">
        <v>7.3</v>
      </c>
      <c r="G28" s="277">
        <v>198</v>
      </c>
      <c r="H28" s="278">
        <v>7.3</v>
      </c>
      <c r="I28" s="277">
        <v>224</v>
      </c>
      <c r="J28" s="279">
        <v>8.2</v>
      </c>
      <c r="K28" s="268"/>
      <c r="IM28" s="264"/>
      <c r="IN28" s="264"/>
      <c r="IO28" s="264"/>
      <c r="IP28" s="264"/>
      <c r="IQ28" s="264"/>
      <c r="IR28" s="264"/>
      <c r="IS28" s="264"/>
      <c r="IT28" s="264"/>
    </row>
    <row r="29" spans="1:254" ht="22.5" customHeight="1">
      <c r="A29" s="270" t="s">
        <v>687</v>
      </c>
      <c r="B29" s="290" t="s">
        <v>163</v>
      </c>
      <c r="C29" s="273">
        <v>281</v>
      </c>
      <c r="D29" s="274">
        <v>11.2</v>
      </c>
      <c r="E29" s="273">
        <v>286</v>
      </c>
      <c r="F29" s="274">
        <v>11</v>
      </c>
      <c r="G29" s="273">
        <v>284</v>
      </c>
      <c r="H29" s="274">
        <v>10.5</v>
      </c>
      <c r="I29" s="273">
        <v>260</v>
      </c>
      <c r="J29" s="275">
        <v>9.5</v>
      </c>
      <c r="K29" s="268"/>
      <c r="IM29" s="264"/>
      <c r="IN29" s="264"/>
      <c r="IO29" s="264"/>
      <c r="IP29" s="264"/>
      <c r="IQ29" s="264"/>
      <c r="IR29" s="264"/>
      <c r="IS29" s="264"/>
      <c r="IT29" s="264"/>
    </row>
    <row r="30" spans="1:254" ht="22.5" customHeight="1">
      <c r="A30" s="281"/>
      <c r="B30" s="270" t="s">
        <v>666</v>
      </c>
      <c r="C30" s="273">
        <f>C31+C32</f>
        <v>163</v>
      </c>
      <c r="D30" s="274">
        <v>3.3</v>
      </c>
      <c r="E30" s="273">
        <f>E31+E32</f>
        <v>208</v>
      </c>
      <c r="F30" s="274">
        <v>4.1</v>
      </c>
      <c r="G30" s="273">
        <f>G31+G32</f>
        <v>208</v>
      </c>
      <c r="H30" s="274">
        <v>3.9</v>
      </c>
      <c r="I30" s="273">
        <f>I31+I32</f>
        <v>223</v>
      </c>
      <c r="J30" s="275">
        <v>4.2</v>
      </c>
      <c r="K30" s="268"/>
      <c r="IM30" s="264"/>
      <c r="IN30" s="264"/>
      <c r="IO30" s="264"/>
      <c r="IP30" s="264"/>
      <c r="IQ30" s="264"/>
      <c r="IR30" s="264"/>
      <c r="IS30" s="264"/>
      <c r="IT30" s="264"/>
    </row>
    <row r="31" spans="1:254" ht="22.5" customHeight="1">
      <c r="A31" s="269" t="s">
        <v>688</v>
      </c>
      <c r="B31" s="276" t="s">
        <v>162</v>
      </c>
      <c r="C31" s="277">
        <v>96</v>
      </c>
      <c r="D31" s="278">
        <v>4</v>
      </c>
      <c r="E31" s="277">
        <v>120</v>
      </c>
      <c r="F31" s="278">
        <v>4.9</v>
      </c>
      <c r="G31" s="277">
        <v>107</v>
      </c>
      <c r="H31" s="278">
        <v>4.2</v>
      </c>
      <c r="I31" s="277">
        <v>129</v>
      </c>
      <c r="J31" s="279">
        <v>5</v>
      </c>
      <c r="K31" s="268"/>
      <c r="IM31" s="264"/>
      <c r="IN31" s="264"/>
      <c r="IO31" s="264"/>
      <c r="IP31" s="264"/>
      <c r="IQ31" s="264"/>
      <c r="IR31" s="264"/>
      <c r="IS31" s="264"/>
      <c r="IT31" s="264"/>
    </row>
    <row r="32" spans="1:254" ht="22.5" customHeight="1">
      <c r="A32" s="282"/>
      <c r="B32" s="280" t="s">
        <v>163</v>
      </c>
      <c r="C32" s="277">
        <v>67</v>
      </c>
      <c r="D32" s="278">
        <v>2.7</v>
      </c>
      <c r="E32" s="277">
        <v>88</v>
      </c>
      <c r="F32" s="278">
        <v>3.4</v>
      </c>
      <c r="G32" s="277">
        <v>101</v>
      </c>
      <c r="H32" s="278">
        <v>3.7</v>
      </c>
      <c r="I32" s="277">
        <v>94</v>
      </c>
      <c r="J32" s="291">
        <v>3.4</v>
      </c>
      <c r="K32" s="292"/>
      <c r="L32" s="293"/>
      <c r="M32" s="293"/>
      <c r="N32" s="293"/>
      <c r="O32" s="293"/>
      <c r="P32" s="293"/>
      <c r="Q32" s="293"/>
      <c r="R32" s="293"/>
      <c r="IM32" s="264"/>
      <c r="IN32" s="264"/>
      <c r="IO32" s="264"/>
      <c r="IP32" s="264"/>
      <c r="IQ32" s="264"/>
      <c r="IR32" s="264"/>
      <c r="IS32" s="264"/>
      <c r="IT32" s="264"/>
    </row>
    <row r="33" spans="1:19" ht="22.5" customHeight="1">
      <c r="A33" s="294" t="s">
        <v>668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6"/>
      <c r="L33" s="296"/>
      <c r="M33" s="296"/>
      <c r="N33" s="296"/>
      <c r="O33" s="296"/>
      <c r="P33" s="296"/>
      <c r="Q33" s="296"/>
      <c r="R33" s="296"/>
      <c r="S33" s="262"/>
    </row>
    <row r="34" spans="1:19" ht="22.5" customHeight="1">
      <c r="A34" s="260" t="s">
        <v>669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2"/>
    </row>
  </sheetData>
  <sheetProtection/>
  <mergeCells count="8">
    <mergeCell ref="G3:H3"/>
    <mergeCell ref="I3:J3"/>
    <mergeCell ref="A5:A7"/>
    <mergeCell ref="A14:A16"/>
    <mergeCell ref="A23:A25"/>
    <mergeCell ref="B3:B4"/>
    <mergeCell ref="C3:D3"/>
    <mergeCell ref="E3:F3"/>
  </mergeCells>
  <printOptions verticalCentered="1"/>
  <pageMargins left="0.7874015748031497" right="0.1968503937007874" top="0.5905511811023623" bottom="0.6299212598425197" header="0" footer="0"/>
  <pageSetup horizontalDpi="300" verticalDpi="3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3"/>
  <sheetViews>
    <sheetView showOutlineSymbols="0" zoomScale="120" zoomScaleNormal="120" zoomScalePageLayoutView="0" workbookViewId="0" topLeftCell="A2">
      <pane xSplit="2" ySplit="2" topLeftCell="H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0.75390625" defaultRowHeight="13.5"/>
  <cols>
    <col min="1" max="1" width="16.875" style="263" customWidth="1"/>
    <col min="2" max="2" width="6.625" style="263" customWidth="1"/>
    <col min="3" max="14" width="8.625" style="263" customWidth="1"/>
    <col min="15" max="17" width="7.75390625" style="263" customWidth="1"/>
    <col min="18" max="18" width="8.75390625" style="263" customWidth="1"/>
    <col min="19" max="26" width="7.75390625" style="263" customWidth="1"/>
    <col min="27" max="254" width="10.75390625" style="263" customWidth="1"/>
    <col min="255" max="16384" width="10.75390625" style="264" customWidth="1"/>
  </cols>
  <sheetData>
    <row r="1" spans="1:18" ht="22.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6" t="s">
        <v>670</v>
      </c>
      <c r="O1" s="260"/>
      <c r="P1" s="260"/>
      <c r="Q1" s="260"/>
      <c r="R1" s="260"/>
    </row>
    <row r="2" spans="1:18" ht="24.75" customHeight="1">
      <c r="A2" s="267" t="s">
        <v>671</v>
      </c>
      <c r="B2" s="281"/>
      <c r="C2" s="396" t="s">
        <v>672</v>
      </c>
      <c r="D2" s="397"/>
      <c r="E2" s="396">
        <v>10</v>
      </c>
      <c r="F2" s="397"/>
      <c r="G2" s="396">
        <v>11</v>
      </c>
      <c r="H2" s="397"/>
      <c r="I2" s="396">
        <v>12</v>
      </c>
      <c r="J2" s="405"/>
      <c r="K2" s="403">
        <v>13</v>
      </c>
      <c r="L2" s="404"/>
      <c r="M2" s="403">
        <v>14</v>
      </c>
      <c r="N2" s="404"/>
      <c r="O2" s="265"/>
      <c r="P2" s="265"/>
      <c r="Q2" s="265"/>
      <c r="R2" s="265"/>
    </row>
    <row r="3" spans="1:18" ht="24.75" customHeight="1">
      <c r="A3" s="269" t="s">
        <v>673</v>
      </c>
      <c r="B3" s="269" t="s">
        <v>665</v>
      </c>
      <c r="C3" s="270" t="s">
        <v>72</v>
      </c>
      <c r="D3" s="271" t="s">
        <v>73</v>
      </c>
      <c r="E3" s="270" t="s">
        <v>72</v>
      </c>
      <c r="F3" s="271" t="s">
        <v>73</v>
      </c>
      <c r="G3" s="297" t="s">
        <v>72</v>
      </c>
      <c r="H3" s="298" t="s">
        <v>73</v>
      </c>
      <c r="I3" s="297" t="s">
        <v>72</v>
      </c>
      <c r="J3" s="298" t="s">
        <v>73</v>
      </c>
      <c r="K3" s="297" t="s">
        <v>72</v>
      </c>
      <c r="L3" s="298" t="s">
        <v>73</v>
      </c>
      <c r="M3" s="297" t="s">
        <v>72</v>
      </c>
      <c r="N3" s="298" t="s">
        <v>73</v>
      </c>
      <c r="O3" s="265"/>
      <c r="P3" s="265"/>
      <c r="Q3" s="265"/>
      <c r="R3" s="265"/>
    </row>
    <row r="4" spans="1:18" ht="24.75" customHeight="1">
      <c r="A4" s="398" t="s">
        <v>689</v>
      </c>
      <c r="B4" s="270" t="s">
        <v>666</v>
      </c>
      <c r="C4" s="273">
        <f>C5+C6</f>
        <v>11928</v>
      </c>
      <c r="D4" s="274">
        <v>224.3</v>
      </c>
      <c r="E4" s="273">
        <v>12742</v>
      </c>
      <c r="F4" s="274">
        <v>236.7</v>
      </c>
      <c r="G4" s="299">
        <f>SUM(G5:G6)</f>
        <v>12940</v>
      </c>
      <c r="H4" s="300">
        <f>G4/5407000*100000</f>
        <v>239.31940077677083</v>
      </c>
      <c r="I4" s="299">
        <f>SUM(I5:I6)</f>
        <v>13400</v>
      </c>
      <c r="J4" s="300">
        <f>(I4/5467653)*100000</f>
        <v>245.07773262129106</v>
      </c>
      <c r="K4" s="299">
        <f>SUM(K5:K6)</f>
        <v>13625</v>
      </c>
      <c r="L4" s="300">
        <f>(K4/5489000)*100000</f>
        <v>248.22372016760795</v>
      </c>
      <c r="M4" s="299">
        <f>SUM(M5:M6)</f>
        <v>13601</v>
      </c>
      <c r="N4" s="300">
        <f>(M4/5496000)*100000</f>
        <v>247.47088791848617</v>
      </c>
      <c r="O4" s="265"/>
      <c r="P4" s="265"/>
      <c r="Q4" s="265"/>
      <c r="R4" s="265"/>
    </row>
    <row r="5" spans="1:18" ht="24.75" customHeight="1">
      <c r="A5" s="399"/>
      <c r="B5" s="276" t="s">
        <v>162</v>
      </c>
      <c r="C5" s="277">
        <v>7344</v>
      </c>
      <c r="D5" s="278">
        <v>285.7</v>
      </c>
      <c r="E5" s="277">
        <v>7834</v>
      </c>
      <c r="F5" s="278">
        <v>301.5</v>
      </c>
      <c r="G5" s="301">
        <v>7804</v>
      </c>
      <c r="H5" s="302">
        <f>(7803/2607000)*100000</f>
        <v>299.30955120828537</v>
      </c>
      <c r="I5" s="301">
        <v>8171</v>
      </c>
      <c r="J5" s="302">
        <f>(I5/2634709)*100000</f>
        <v>310.12912621469775</v>
      </c>
      <c r="K5" s="301">
        <v>8200</v>
      </c>
      <c r="L5" s="302">
        <f>(K5/2641000)*100000</f>
        <v>310.4884513441878</v>
      </c>
      <c r="M5" s="301">
        <v>8352</v>
      </c>
      <c r="N5" s="302">
        <f>(M5/2641000)*100000</f>
        <v>316.24384702764104</v>
      </c>
      <c r="O5" s="265"/>
      <c r="P5" s="265"/>
      <c r="Q5" s="265"/>
      <c r="R5" s="265"/>
    </row>
    <row r="6" spans="1:18" ht="24.75" customHeight="1">
      <c r="A6" s="400"/>
      <c r="B6" s="280" t="s">
        <v>163</v>
      </c>
      <c r="C6" s="277">
        <v>4584</v>
      </c>
      <c r="D6" s="278">
        <v>166.8</v>
      </c>
      <c r="E6" s="277">
        <v>4908</v>
      </c>
      <c r="F6" s="303">
        <v>176.2</v>
      </c>
      <c r="G6" s="304">
        <v>5136</v>
      </c>
      <c r="H6" s="305">
        <f>(G6/2799000)*100000</f>
        <v>183.4941050375134</v>
      </c>
      <c r="I6" s="304">
        <v>5229</v>
      </c>
      <c r="J6" s="306">
        <f>(I6/2832944)*100000</f>
        <v>184.57830440700556</v>
      </c>
      <c r="K6" s="304">
        <v>5425</v>
      </c>
      <c r="L6" s="306">
        <f>(K6/2847000)*100000</f>
        <v>190.55145767474534</v>
      </c>
      <c r="M6" s="304">
        <v>5249</v>
      </c>
      <c r="N6" s="306">
        <f>(M6/2855000)*100000</f>
        <v>183.85288966725042</v>
      </c>
      <c r="O6" s="265"/>
      <c r="P6" s="265"/>
      <c r="Q6" s="265"/>
      <c r="R6" s="265"/>
    </row>
    <row r="7" spans="1:18" ht="24.75" customHeight="1">
      <c r="A7" s="273"/>
      <c r="B7" s="270" t="s">
        <v>666</v>
      </c>
      <c r="C7" s="273">
        <f>C8+C9</f>
        <v>367</v>
      </c>
      <c r="D7" s="274">
        <v>6.9</v>
      </c>
      <c r="E7" s="273">
        <v>403</v>
      </c>
      <c r="F7" s="307">
        <v>7.5</v>
      </c>
      <c r="G7" s="299">
        <f>SUM(G8:G9)</f>
        <v>464</v>
      </c>
      <c r="H7" s="300">
        <f>G7/5407000*100000</f>
        <v>8.581468466802294</v>
      </c>
      <c r="I7" s="299">
        <f>SUM(I8:I9)</f>
        <v>484</v>
      </c>
      <c r="J7" s="300">
        <f>(I7/5467653)*100000</f>
        <v>8.852061387216782</v>
      </c>
      <c r="K7" s="299">
        <f>SUM(K8:K9)</f>
        <v>458</v>
      </c>
      <c r="L7" s="300">
        <f>(K7/5489000)*100000</f>
        <v>8.343960648569867</v>
      </c>
      <c r="M7" s="299">
        <f>SUM(M8:M9)</f>
        <v>480</v>
      </c>
      <c r="N7" s="300">
        <f>(M7/5496000)*100000</f>
        <v>8.73362445414847</v>
      </c>
      <c r="O7" s="265"/>
      <c r="P7" s="265"/>
      <c r="Q7" s="265"/>
      <c r="R7" s="265"/>
    </row>
    <row r="8" spans="1:18" ht="24.75" customHeight="1">
      <c r="A8" s="269" t="s">
        <v>690</v>
      </c>
      <c r="B8" s="276" t="s">
        <v>162</v>
      </c>
      <c r="C8" s="277">
        <v>297</v>
      </c>
      <c r="D8" s="278">
        <v>11.6</v>
      </c>
      <c r="E8" s="277">
        <v>335</v>
      </c>
      <c r="F8" s="278">
        <v>12.9</v>
      </c>
      <c r="G8" s="301">
        <v>381</v>
      </c>
      <c r="H8" s="302">
        <f>G8/2607000*100000</f>
        <v>14.614499424626008</v>
      </c>
      <c r="I8" s="301">
        <v>400</v>
      </c>
      <c r="J8" s="302">
        <f>(I8/2634709)*100000</f>
        <v>15.181942294196435</v>
      </c>
      <c r="K8" s="301">
        <v>382</v>
      </c>
      <c r="L8" s="302">
        <f>(K8/2641000)*100000</f>
        <v>14.464218099204848</v>
      </c>
      <c r="M8" s="301">
        <v>402</v>
      </c>
      <c r="N8" s="302">
        <f>(M8/2641000)*100000</f>
        <v>15.221507004922378</v>
      </c>
      <c r="O8" s="265"/>
      <c r="P8" s="265"/>
      <c r="Q8" s="265"/>
      <c r="R8" s="265"/>
    </row>
    <row r="9" spans="1:18" ht="24.75" customHeight="1">
      <c r="A9" s="308"/>
      <c r="B9" s="280" t="s">
        <v>163</v>
      </c>
      <c r="C9" s="309">
        <v>70</v>
      </c>
      <c r="D9" s="284">
        <v>2.5</v>
      </c>
      <c r="E9" s="309">
        <v>68</v>
      </c>
      <c r="F9" s="278">
        <v>2.4</v>
      </c>
      <c r="G9" s="304">
        <v>83</v>
      </c>
      <c r="H9" s="306">
        <f>G9/2799000*100000</f>
        <v>2.9653447659878527</v>
      </c>
      <c r="I9" s="304">
        <v>84</v>
      </c>
      <c r="J9" s="306">
        <f>(I9/2832944)*100000</f>
        <v>2.9651133238073184</v>
      </c>
      <c r="K9" s="304">
        <v>76</v>
      </c>
      <c r="L9" s="306">
        <f>(K9/2847000)*100000</f>
        <v>2.669476642079382</v>
      </c>
      <c r="M9" s="304">
        <v>78</v>
      </c>
      <c r="N9" s="306">
        <f>(M9/2855000)*100000</f>
        <v>2.732049036777583</v>
      </c>
      <c r="O9" s="265"/>
      <c r="P9" s="265"/>
      <c r="Q9" s="265"/>
      <c r="R9" s="265"/>
    </row>
    <row r="10" spans="1:18" ht="24.75" customHeight="1">
      <c r="A10" s="273"/>
      <c r="B10" s="270" t="s">
        <v>666</v>
      </c>
      <c r="C10" s="273">
        <f>C11+C12</f>
        <v>2265</v>
      </c>
      <c r="D10" s="274">
        <v>42.6</v>
      </c>
      <c r="E10" s="273">
        <v>2168</v>
      </c>
      <c r="F10" s="274">
        <v>40.3</v>
      </c>
      <c r="G10" s="299">
        <f>SUM(G11:G12)</f>
        <v>2203</v>
      </c>
      <c r="H10" s="300">
        <f>G10/5407000*100000</f>
        <v>40.743480673201404</v>
      </c>
      <c r="I10" s="299">
        <f>SUM(I11:I12)</f>
        <v>2310</v>
      </c>
      <c r="J10" s="300">
        <f>(I10/5467653)*100000</f>
        <v>42.24847480262555</v>
      </c>
      <c r="K10" s="299">
        <f>SUM(K11:K12)</f>
        <v>2277</v>
      </c>
      <c r="L10" s="300">
        <f>(K10/5489000)*100000</f>
        <v>41.482965931863724</v>
      </c>
      <c r="M10" s="299">
        <f>SUM(M11:M12)</f>
        <v>2139</v>
      </c>
      <c r="N10" s="300">
        <f>(M10/5496000)*100000</f>
        <v>38.919213973799124</v>
      </c>
      <c r="O10" s="265"/>
      <c r="P10" s="265"/>
      <c r="Q10" s="265"/>
      <c r="R10" s="265"/>
    </row>
    <row r="11" spans="1:18" ht="24.75" customHeight="1">
      <c r="A11" s="269" t="s">
        <v>691</v>
      </c>
      <c r="B11" s="276" t="s">
        <v>162</v>
      </c>
      <c r="C11" s="277">
        <v>1465</v>
      </c>
      <c r="D11" s="278">
        <v>57</v>
      </c>
      <c r="E11" s="277">
        <v>1388</v>
      </c>
      <c r="F11" s="278">
        <v>53.4</v>
      </c>
      <c r="G11" s="301">
        <v>1414</v>
      </c>
      <c r="H11" s="302">
        <f>G11/2607000*100000</f>
        <v>54.23858841580361</v>
      </c>
      <c r="I11" s="301">
        <v>1512</v>
      </c>
      <c r="J11" s="302">
        <f>(I11/2634709)*100000</f>
        <v>57.387741872062534</v>
      </c>
      <c r="K11" s="301">
        <v>1432</v>
      </c>
      <c r="L11" s="302">
        <f>(K11/2641000)*100000</f>
        <v>54.22188564937524</v>
      </c>
      <c r="M11" s="301">
        <v>1369</v>
      </c>
      <c r="N11" s="302">
        <f>(M11/2641000)*100000</f>
        <v>51.83642559636501</v>
      </c>
      <c r="O11" s="265"/>
      <c r="P11" s="265"/>
      <c r="Q11" s="265"/>
      <c r="R11" s="265"/>
    </row>
    <row r="12" spans="1:18" ht="24.75" customHeight="1">
      <c r="A12" s="308"/>
      <c r="B12" s="280" t="s">
        <v>163</v>
      </c>
      <c r="C12" s="277">
        <v>800</v>
      </c>
      <c r="D12" s="278">
        <v>29.1</v>
      </c>
      <c r="E12" s="277">
        <v>780</v>
      </c>
      <c r="F12" s="278">
        <v>28</v>
      </c>
      <c r="G12" s="304">
        <v>789</v>
      </c>
      <c r="H12" s="305">
        <f>G12/2799000*100000</f>
        <v>28.18863879957128</v>
      </c>
      <c r="I12" s="304">
        <v>798</v>
      </c>
      <c r="J12" s="306">
        <f>(I12/2832944)*100000</f>
        <v>28.168576576169528</v>
      </c>
      <c r="K12" s="304">
        <v>845</v>
      </c>
      <c r="L12" s="306">
        <f>(K12/2847000)*100000</f>
        <v>29.68036529680365</v>
      </c>
      <c r="M12" s="304">
        <v>770</v>
      </c>
      <c r="N12" s="306">
        <f>(M12/2855000)*100000</f>
        <v>26.97022767075307</v>
      </c>
      <c r="O12" s="265"/>
      <c r="P12" s="265"/>
      <c r="Q12" s="265"/>
      <c r="R12" s="265"/>
    </row>
    <row r="13" spans="1:18" ht="24.75" customHeight="1">
      <c r="A13" s="273"/>
      <c r="B13" s="270" t="s">
        <v>666</v>
      </c>
      <c r="C13" s="273">
        <f>C14+C15</f>
        <v>873</v>
      </c>
      <c r="D13" s="274">
        <v>16.4</v>
      </c>
      <c r="E13" s="273">
        <v>947</v>
      </c>
      <c r="F13" s="274">
        <v>17.6</v>
      </c>
      <c r="G13" s="299">
        <f>SUM(G14:G15)</f>
        <v>982</v>
      </c>
      <c r="H13" s="300">
        <f>G13/5407000*100000</f>
        <v>18.16164231551692</v>
      </c>
      <c r="I13" s="299">
        <f>SUM(I14:I15)</f>
        <v>947</v>
      </c>
      <c r="J13" s="300">
        <f>(I13/5467653)*100000</f>
        <v>17.320045730773334</v>
      </c>
      <c r="K13" s="299">
        <f>SUM(K14:K15)</f>
        <v>1034</v>
      </c>
      <c r="L13" s="300">
        <f>(K13/5489000)*100000</f>
        <v>18.837675350701403</v>
      </c>
      <c r="M13" s="299">
        <f>SUM(M14:M15)</f>
        <v>1078</v>
      </c>
      <c r="N13" s="300">
        <f>(M13/5496000)*100000</f>
        <v>19.614264919941775</v>
      </c>
      <c r="O13" s="265"/>
      <c r="P13" s="265"/>
      <c r="Q13" s="265"/>
      <c r="R13" s="265"/>
    </row>
    <row r="14" spans="1:18" ht="24.75" customHeight="1">
      <c r="A14" s="269" t="s">
        <v>692</v>
      </c>
      <c r="B14" s="276" t="s">
        <v>162</v>
      </c>
      <c r="C14" s="277">
        <v>473</v>
      </c>
      <c r="D14" s="278">
        <v>18.4</v>
      </c>
      <c r="E14" s="277">
        <v>512</v>
      </c>
      <c r="F14" s="278">
        <v>19.7</v>
      </c>
      <c r="G14" s="301">
        <v>493</v>
      </c>
      <c r="H14" s="302">
        <f>G14/2607000*100000</f>
        <v>18.910625239739165</v>
      </c>
      <c r="I14" s="301">
        <v>501</v>
      </c>
      <c r="J14" s="302">
        <f>(I14/2634709)*100000</f>
        <v>19.015382723481036</v>
      </c>
      <c r="K14" s="301">
        <v>550</v>
      </c>
      <c r="L14" s="302">
        <f>(K14/2641000)*100000</f>
        <v>20.825444907232107</v>
      </c>
      <c r="M14" s="301">
        <v>564</v>
      </c>
      <c r="N14" s="302">
        <f>(M14/2641000)*100000</f>
        <v>21.35554714123438</v>
      </c>
      <c r="O14" s="265"/>
      <c r="P14" s="265"/>
      <c r="Q14" s="265"/>
      <c r="R14" s="265"/>
    </row>
    <row r="15" spans="1:18" ht="24.75" customHeight="1">
      <c r="A15" s="308"/>
      <c r="B15" s="280" t="s">
        <v>163</v>
      </c>
      <c r="C15" s="277">
        <v>400</v>
      </c>
      <c r="D15" s="278">
        <v>14.6</v>
      </c>
      <c r="E15" s="277">
        <v>435</v>
      </c>
      <c r="F15" s="278">
        <v>15.6</v>
      </c>
      <c r="G15" s="304">
        <v>489</v>
      </c>
      <c r="H15" s="306">
        <f>G15/2799000*100000</f>
        <v>17.470525187566988</v>
      </c>
      <c r="I15" s="304">
        <v>446</v>
      </c>
      <c r="J15" s="306">
        <f>(I15/2832944)*100000</f>
        <v>15.74333979069124</v>
      </c>
      <c r="K15" s="304">
        <v>484</v>
      </c>
      <c r="L15" s="306">
        <f>(K15/2847000)*100000</f>
        <v>17.000351246926588</v>
      </c>
      <c r="M15" s="304">
        <v>514</v>
      </c>
      <c r="N15" s="306">
        <f>(M15/2855000)*100000</f>
        <v>18.003502626970228</v>
      </c>
      <c r="O15" s="265"/>
      <c r="P15" s="265"/>
      <c r="Q15" s="265"/>
      <c r="R15" s="265"/>
    </row>
    <row r="16" spans="1:18" ht="24.75" customHeight="1">
      <c r="A16" s="398" t="s">
        <v>693</v>
      </c>
      <c r="B16" s="270" t="s">
        <v>666</v>
      </c>
      <c r="C16" s="273">
        <f>C17+C18</f>
        <v>473</v>
      </c>
      <c r="D16" s="274">
        <v>8.9</v>
      </c>
      <c r="E16" s="273">
        <v>527</v>
      </c>
      <c r="F16" s="274">
        <v>9.8</v>
      </c>
      <c r="G16" s="299">
        <f>SUM(G17:G18)</f>
        <v>537</v>
      </c>
      <c r="H16" s="300">
        <f>G16/5407000*100000</f>
        <v>9.931570186794895</v>
      </c>
      <c r="I16" s="299">
        <f>SUM(I17:I18)</f>
        <v>555</v>
      </c>
      <c r="J16" s="300">
        <f>(I16/5467653)*100000</f>
        <v>10.150607582448997</v>
      </c>
      <c r="K16" s="299">
        <f>SUM(K17:K18)</f>
        <v>538</v>
      </c>
      <c r="L16" s="300">
        <f>(K16/5489000)*100000</f>
        <v>9.801421023865913</v>
      </c>
      <c r="M16" s="299">
        <f>SUM(M17:M18)</f>
        <v>515</v>
      </c>
      <c r="N16" s="300">
        <f>(M16/5496000)*100000</f>
        <v>9.370451237263465</v>
      </c>
      <c r="O16" s="265"/>
      <c r="P16" s="265"/>
      <c r="Q16" s="265"/>
      <c r="R16" s="265"/>
    </row>
    <row r="17" spans="1:18" ht="24.75" customHeight="1">
      <c r="A17" s="399"/>
      <c r="B17" s="276" t="s">
        <v>162</v>
      </c>
      <c r="C17" s="277">
        <v>312</v>
      </c>
      <c r="D17" s="278">
        <v>12.1</v>
      </c>
      <c r="E17" s="277">
        <v>322</v>
      </c>
      <c r="F17" s="278">
        <v>12.4</v>
      </c>
      <c r="G17" s="301">
        <v>337</v>
      </c>
      <c r="H17" s="302">
        <f>G17/2607000*100000</f>
        <v>12.926735711545838</v>
      </c>
      <c r="I17" s="301">
        <v>334</v>
      </c>
      <c r="J17" s="302">
        <f>(I17/2634709)*100000</f>
        <v>12.676921815654024</v>
      </c>
      <c r="K17" s="301">
        <v>325</v>
      </c>
      <c r="L17" s="302">
        <f>(K17/2641000)*100000</f>
        <v>12.305944717909883</v>
      </c>
      <c r="M17" s="301">
        <v>336</v>
      </c>
      <c r="N17" s="302">
        <f>(M17/2641000)*100000</f>
        <v>12.722453616054525</v>
      </c>
      <c r="O17" s="265"/>
      <c r="P17" s="265"/>
      <c r="Q17" s="265"/>
      <c r="R17" s="265"/>
    </row>
    <row r="18" spans="1:18" ht="24.75" customHeight="1">
      <c r="A18" s="400"/>
      <c r="B18" s="280" t="s">
        <v>163</v>
      </c>
      <c r="C18" s="309">
        <v>161</v>
      </c>
      <c r="D18" s="284">
        <v>5.9</v>
      </c>
      <c r="E18" s="309">
        <v>205</v>
      </c>
      <c r="F18" s="278">
        <v>7.4</v>
      </c>
      <c r="G18" s="304">
        <v>200</v>
      </c>
      <c r="H18" s="306">
        <f>G18/2799000*100000</f>
        <v>7.145409074669525</v>
      </c>
      <c r="I18" s="304">
        <v>221</v>
      </c>
      <c r="J18" s="306">
        <f>(I18/2832944)*100000</f>
        <v>7.801071959064493</v>
      </c>
      <c r="K18" s="304">
        <v>213</v>
      </c>
      <c r="L18" s="306">
        <f>(K18/2847000)*100000</f>
        <v>7.481559536354057</v>
      </c>
      <c r="M18" s="304">
        <v>179</v>
      </c>
      <c r="N18" s="306">
        <f>(M18/2855000)*100000</f>
        <v>6.26970227670753</v>
      </c>
      <c r="O18" s="265"/>
      <c r="P18" s="265"/>
      <c r="Q18" s="265"/>
      <c r="R18" s="265"/>
    </row>
    <row r="19" spans="1:18" ht="24.75" customHeight="1">
      <c r="A19" s="273"/>
      <c r="B19" s="270" t="s">
        <v>666</v>
      </c>
      <c r="C19" s="273">
        <f>C20+C21</f>
        <v>1346</v>
      </c>
      <c r="D19" s="274">
        <v>25.3</v>
      </c>
      <c r="E19" s="273">
        <v>1474</v>
      </c>
      <c r="F19" s="274">
        <v>27.4</v>
      </c>
      <c r="G19" s="299">
        <f>SUM(G20:G21)</f>
        <v>1519</v>
      </c>
      <c r="H19" s="300">
        <f>G19/5407000*100000</f>
        <v>28.093212502311818</v>
      </c>
      <c r="I19" s="299">
        <f>SUM(I20:I21)</f>
        <v>1502</v>
      </c>
      <c r="J19" s="300">
        <f>(I19/5467653)*100000</f>
        <v>27.470653313222325</v>
      </c>
      <c r="K19" s="299">
        <f>SUM(K20:K21)</f>
        <v>1572</v>
      </c>
      <c r="L19" s="300">
        <f>(K19/5489000)*100000</f>
        <v>28.639096374567313</v>
      </c>
      <c r="M19" s="299">
        <f>SUM(M20:M21)</f>
        <v>1593</v>
      </c>
      <c r="N19" s="300">
        <f>(M19/5496000)*100000</f>
        <v>28.98471615720524</v>
      </c>
      <c r="O19" s="265"/>
      <c r="P19" s="265"/>
      <c r="Q19" s="265"/>
      <c r="R19" s="265"/>
    </row>
    <row r="20" spans="1:18" ht="24.75" customHeight="1">
      <c r="A20" s="269" t="s">
        <v>694</v>
      </c>
      <c r="B20" s="276" t="s">
        <v>162</v>
      </c>
      <c r="C20" s="277">
        <v>785</v>
      </c>
      <c r="D20" s="278">
        <v>30.5</v>
      </c>
      <c r="E20" s="277">
        <v>834</v>
      </c>
      <c r="F20" s="278">
        <v>32.1</v>
      </c>
      <c r="G20" s="301">
        <v>830</v>
      </c>
      <c r="H20" s="302">
        <f>G20/2607000*100000</f>
        <v>31.837360951285003</v>
      </c>
      <c r="I20" s="301">
        <f>SUM(I14,I17)</f>
        <v>835</v>
      </c>
      <c r="J20" s="302">
        <f>(I20/2634709)*100000</f>
        <v>31.692304539135062</v>
      </c>
      <c r="K20" s="301">
        <f>SUM(K14,K17)</f>
        <v>875</v>
      </c>
      <c r="L20" s="302">
        <f>(K20/2641000)*100000</f>
        <v>33.13138962514199</v>
      </c>
      <c r="M20" s="301">
        <f>SUM(M14,M17)</f>
        <v>900</v>
      </c>
      <c r="N20" s="302">
        <f>(M20/2641000)*100000</f>
        <v>34.078000757288905</v>
      </c>
      <c r="O20" s="265"/>
      <c r="P20" s="265"/>
      <c r="Q20" s="265"/>
      <c r="R20" s="265"/>
    </row>
    <row r="21" spans="1:18" ht="24.75" customHeight="1">
      <c r="A21" s="308"/>
      <c r="B21" s="280" t="s">
        <v>163</v>
      </c>
      <c r="C21" s="277">
        <v>561</v>
      </c>
      <c r="D21" s="278">
        <v>20.4</v>
      </c>
      <c r="E21" s="277">
        <v>640</v>
      </c>
      <c r="F21" s="278">
        <v>23</v>
      </c>
      <c r="G21" s="304">
        <v>689</v>
      </c>
      <c r="H21" s="306">
        <f>G21/2799000*100000</f>
        <v>24.615934262236514</v>
      </c>
      <c r="I21" s="304">
        <f>SUM(I15,I18)</f>
        <v>667</v>
      </c>
      <c r="J21" s="306">
        <f>(I21/2832944)*100000</f>
        <v>23.54441174975573</v>
      </c>
      <c r="K21" s="304">
        <f>SUM(K15,K18)</f>
        <v>697</v>
      </c>
      <c r="L21" s="306">
        <f>(K21/2847000)*100000</f>
        <v>24.481910783280643</v>
      </c>
      <c r="M21" s="304">
        <f>SUM(M15,M18)</f>
        <v>693</v>
      </c>
      <c r="N21" s="306">
        <f>(M21/2855000)*100000</f>
        <v>24.273204903677758</v>
      </c>
      <c r="O21" s="265"/>
      <c r="P21" s="265"/>
      <c r="Q21" s="265"/>
      <c r="R21" s="265"/>
    </row>
    <row r="22" spans="1:18" ht="24.75" customHeight="1">
      <c r="A22" s="310"/>
      <c r="B22" s="270" t="s">
        <v>666</v>
      </c>
      <c r="C22" s="273">
        <f>C23+C24</f>
        <v>1835</v>
      </c>
      <c r="D22" s="274">
        <v>34.5</v>
      </c>
      <c r="E22" s="273">
        <f>E23+E24</f>
        <v>1945</v>
      </c>
      <c r="F22" s="274">
        <v>36.1</v>
      </c>
      <c r="G22" s="299">
        <f>SUM(G23:G24)</f>
        <v>1866</v>
      </c>
      <c r="H22" s="300">
        <f>G22/5407000*100000</f>
        <v>34.51081930830405</v>
      </c>
      <c r="I22" s="299">
        <f>SUM(I23:I24)</f>
        <v>1923</v>
      </c>
      <c r="J22" s="300">
        <f>(I22/5467653)*100000</f>
        <v>35.17048356945841</v>
      </c>
      <c r="K22" s="299">
        <f>SUM(K23:K24)</f>
        <v>1949</v>
      </c>
      <c r="L22" s="300">
        <f>(K22/5489000)*100000</f>
        <v>35.507378393149935</v>
      </c>
      <c r="M22" s="299">
        <f>SUM(M23:M24)</f>
        <v>1931</v>
      </c>
      <c r="N22" s="300">
        <f>(M22/5496000)*100000</f>
        <v>35.13464337700145</v>
      </c>
      <c r="O22" s="265"/>
      <c r="P22" s="265"/>
      <c r="Q22" s="265"/>
      <c r="R22" s="265"/>
    </row>
    <row r="23" spans="1:18" ht="24.75" customHeight="1">
      <c r="A23" s="269" t="s">
        <v>695</v>
      </c>
      <c r="B23" s="276" t="s">
        <v>162</v>
      </c>
      <c r="C23" s="277">
        <v>1335</v>
      </c>
      <c r="D23" s="278">
        <v>51.9</v>
      </c>
      <c r="E23" s="277">
        <v>1408</v>
      </c>
      <c r="F23" s="278">
        <v>54.2</v>
      </c>
      <c r="G23" s="301">
        <v>1286</v>
      </c>
      <c r="H23" s="302">
        <f>G23/2607000*100000</f>
        <v>49.32873034138857</v>
      </c>
      <c r="I23" s="301">
        <v>1358</v>
      </c>
      <c r="J23" s="302">
        <f>(I23/2634709)*100000</f>
        <v>51.5426940887969</v>
      </c>
      <c r="K23" s="301">
        <v>1348</v>
      </c>
      <c r="L23" s="302">
        <f>(K23/2641000)*100000</f>
        <v>51.041272245361604</v>
      </c>
      <c r="M23" s="301">
        <v>1305</v>
      </c>
      <c r="N23" s="302">
        <f>(M23/2641000)*100000</f>
        <v>49.41310109806891</v>
      </c>
      <c r="O23" s="265"/>
      <c r="P23" s="265"/>
      <c r="Q23" s="265"/>
      <c r="R23" s="265"/>
    </row>
    <row r="24" spans="1:18" ht="24.75" customHeight="1">
      <c r="A24" s="308"/>
      <c r="B24" s="280" t="s">
        <v>163</v>
      </c>
      <c r="C24" s="277">
        <v>500</v>
      </c>
      <c r="D24" s="278">
        <v>18.2</v>
      </c>
      <c r="E24" s="277">
        <v>537</v>
      </c>
      <c r="F24" s="278">
        <v>19.3</v>
      </c>
      <c r="G24" s="304">
        <v>580</v>
      </c>
      <c r="H24" s="306">
        <f>G24/2799000*100000</f>
        <v>20.72168631654162</v>
      </c>
      <c r="I24" s="304">
        <v>565</v>
      </c>
      <c r="J24" s="306">
        <f>(I24/2832944)*100000</f>
        <v>19.943916999418274</v>
      </c>
      <c r="K24" s="304">
        <v>601</v>
      </c>
      <c r="L24" s="306">
        <f>(K24/2847000)*100000</f>
        <v>21.109940288022482</v>
      </c>
      <c r="M24" s="304">
        <v>626</v>
      </c>
      <c r="N24" s="306">
        <f>(M24/2855000)*100000</f>
        <v>21.92644483362522</v>
      </c>
      <c r="O24" s="265"/>
      <c r="P24" s="265"/>
      <c r="Q24" s="265"/>
      <c r="R24" s="265"/>
    </row>
    <row r="25" spans="1:18" ht="24.75" customHeight="1">
      <c r="A25" s="310"/>
      <c r="B25" s="270" t="s">
        <v>666</v>
      </c>
      <c r="C25" s="273">
        <f>C26+C27</f>
        <v>652</v>
      </c>
      <c r="D25" s="274">
        <v>12.3</v>
      </c>
      <c r="E25" s="273">
        <f>E26+E27</f>
        <v>722</v>
      </c>
      <c r="F25" s="274">
        <v>13.4</v>
      </c>
      <c r="G25" s="299">
        <f>SUM(G26:G27)</f>
        <v>720</v>
      </c>
      <c r="H25" s="300">
        <f>G25/5407000*100000</f>
        <v>13.316071758831145</v>
      </c>
      <c r="I25" s="299">
        <f>SUM(I26:I27)</f>
        <v>836</v>
      </c>
      <c r="J25" s="300">
        <f>(I25/5467653)*100000</f>
        <v>15.289924214283534</v>
      </c>
      <c r="K25" s="299">
        <f>SUM(K26:K27)</f>
        <v>829</v>
      </c>
      <c r="L25" s="300">
        <f>(K25/5489000)*100000</f>
        <v>15.102933139005284</v>
      </c>
      <c r="M25" s="299">
        <f>SUM(M26:M27)</f>
        <v>841</v>
      </c>
      <c r="N25" s="300">
        <f>(M25/5496000)*100000</f>
        <v>15.302037845705968</v>
      </c>
      <c r="O25" s="265"/>
      <c r="P25" s="265"/>
      <c r="Q25" s="265"/>
      <c r="R25" s="265"/>
    </row>
    <row r="26" spans="1:18" ht="24.75" customHeight="1">
      <c r="A26" s="269" t="s">
        <v>696</v>
      </c>
      <c r="B26" s="276" t="s">
        <v>162</v>
      </c>
      <c r="C26" s="277">
        <v>343</v>
      </c>
      <c r="D26" s="278">
        <v>13.3</v>
      </c>
      <c r="E26" s="277">
        <v>402</v>
      </c>
      <c r="F26" s="278">
        <v>15.5</v>
      </c>
      <c r="G26" s="301">
        <v>382</v>
      </c>
      <c r="H26" s="302">
        <f>G26/2607000*100000</f>
        <v>14.652857690832375</v>
      </c>
      <c r="I26" s="301">
        <v>446</v>
      </c>
      <c r="J26" s="302">
        <f>(I26/2634709)*100000</f>
        <v>16.927865658029027</v>
      </c>
      <c r="K26" s="301">
        <v>465</v>
      </c>
      <c r="L26" s="302">
        <f>(K26/2641000)*100000</f>
        <v>17.6069670579326</v>
      </c>
      <c r="M26" s="301">
        <v>465</v>
      </c>
      <c r="N26" s="302">
        <f>(M26/2641000)*100000</f>
        <v>17.6069670579326</v>
      </c>
      <c r="O26" s="265"/>
      <c r="P26" s="265"/>
      <c r="Q26" s="265"/>
      <c r="R26" s="265"/>
    </row>
    <row r="27" spans="1:18" ht="24.75" customHeight="1">
      <c r="A27" s="308"/>
      <c r="B27" s="280" t="s">
        <v>163</v>
      </c>
      <c r="C27" s="277">
        <v>309</v>
      </c>
      <c r="D27" s="278">
        <v>11.2</v>
      </c>
      <c r="E27" s="277">
        <v>320</v>
      </c>
      <c r="F27" s="278">
        <v>11.5</v>
      </c>
      <c r="G27" s="304">
        <v>338</v>
      </c>
      <c r="H27" s="306">
        <f>G27/2799000*100000</f>
        <v>12.075741336191497</v>
      </c>
      <c r="I27" s="304">
        <v>390</v>
      </c>
      <c r="J27" s="306">
        <f>(I27/2832944)*100000</f>
        <v>13.766597574819693</v>
      </c>
      <c r="K27" s="304">
        <v>364</v>
      </c>
      <c r="L27" s="306">
        <f>(K27/2847000)*100000</f>
        <v>12.785388127853881</v>
      </c>
      <c r="M27" s="304">
        <v>376</v>
      </c>
      <c r="N27" s="306">
        <f>(M27/2855000)*100000</f>
        <v>13.169877408056042</v>
      </c>
      <c r="O27" s="265"/>
      <c r="P27" s="265"/>
      <c r="Q27" s="265"/>
      <c r="R27" s="265"/>
    </row>
    <row r="28" spans="1:18" ht="24.75" customHeight="1">
      <c r="A28" s="398" t="s">
        <v>697</v>
      </c>
      <c r="B28" s="270" t="s">
        <v>666</v>
      </c>
      <c r="C28" s="273">
        <f>C29+C30</f>
        <v>2137</v>
      </c>
      <c r="D28" s="274">
        <v>40.2</v>
      </c>
      <c r="E28" s="273">
        <v>2331</v>
      </c>
      <c r="F28" s="274">
        <v>43.3</v>
      </c>
      <c r="G28" s="299">
        <f>SUM(G29:G30)</f>
        <v>2312</v>
      </c>
      <c r="H28" s="300">
        <f>G28/5407000*100000</f>
        <v>42.759385981135566</v>
      </c>
      <c r="I28" s="299">
        <f>SUM(I29:I30)</f>
        <v>2475</v>
      </c>
      <c r="J28" s="300">
        <f>(I28/5467653)*100000</f>
        <v>45.26622300281309</v>
      </c>
      <c r="K28" s="299">
        <f>SUM(K29:K30)</f>
        <v>2611</v>
      </c>
      <c r="L28" s="300">
        <f>(K28/5489000)*100000</f>
        <v>47.56786299872472</v>
      </c>
      <c r="M28" s="299">
        <f>SUM(M29:M30)</f>
        <v>2633</v>
      </c>
      <c r="N28" s="300">
        <f>(M28/5496000)*100000</f>
        <v>47.90756914119359</v>
      </c>
      <c r="O28" s="265"/>
      <c r="P28" s="265"/>
      <c r="Q28" s="265"/>
      <c r="R28" s="265"/>
    </row>
    <row r="29" spans="1:18" ht="24.75" customHeight="1">
      <c r="A29" s="399"/>
      <c r="B29" s="276" t="s">
        <v>162</v>
      </c>
      <c r="C29" s="277">
        <v>1533</v>
      </c>
      <c r="D29" s="278">
        <v>59.6</v>
      </c>
      <c r="E29" s="277">
        <v>1661</v>
      </c>
      <c r="F29" s="278">
        <v>64</v>
      </c>
      <c r="G29" s="301">
        <v>1668</v>
      </c>
      <c r="H29" s="302">
        <f>G29/2607000*100000</f>
        <v>63.98158803222094</v>
      </c>
      <c r="I29" s="301">
        <v>1798</v>
      </c>
      <c r="J29" s="302">
        <f>(I29/2634709)*100000</f>
        <v>68.24283061241299</v>
      </c>
      <c r="K29" s="301">
        <v>1841</v>
      </c>
      <c r="L29" s="302">
        <f>(K29/2641000)*100000</f>
        <v>69.70844377129876</v>
      </c>
      <c r="M29" s="301">
        <v>1943</v>
      </c>
      <c r="N29" s="302">
        <f>(M29/2641000)*100000</f>
        <v>73.57061719045817</v>
      </c>
      <c r="O29" s="265"/>
      <c r="P29" s="265"/>
      <c r="Q29" s="265"/>
      <c r="R29" s="265"/>
    </row>
    <row r="30" spans="1:18" ht="24.75" customHeight="1">
      <c r="A30" s="400"/>
      <c r="B30" s="280" t="s">
        <v>163</v>
      </c>
      <c r="C30" s="277">
        <v>604</v>
      </c>
      <c r="D30" s="278">
        <v>22</v>
      </c>
      <c r="E30" s="277">
        <v>670</v>
      </c>
      <c r="F30" s="278">
        <v>24.1</v>
      </c>
      <c r="G30" s="304">
        <v>644</v>
      </c>
      <c r="H30" s="306">
        <f>G30/2799000*100000</f>
        <v>23.00821722043587</v>
      </c>
      <c r="I30" s="304">
        <v>677</v>
      </c>
      <c r="J30" s="306">
        <f>(I30/2832944)*100000</f>
        <v>23.897401431161363</v>
      </c>
      <c r="K30" s="304">
        <v>770</v>
      </c>
      <c r="L30" s="306">
        <f>(K30/2847000)*100000</f>
        <v>27.046013347383212</v>
      </c>
      <c r="M30" s="304">
        <v>690</v>
      </c>
      <c r="N30" s="306">
        <f>(M30/2855000)*100000</f>
        <v>24.16812609457093</v>
      </c>
      <c r="O30" s="265"/>
      <c r="P30" s="265"/>
      <c r="Q30" s="265"/>
      <c r="R30" s="265"/>
    </row>
    <row r="31" spans="1:18" ht="24.75" customHeight="1">
      <c r="A31" s="273"/>
      <c r="B31" s="270" t="s">
        <v>666</v>
      </c>
      <c r="C31" s="273">
        <f>C32+C33</f>
        <v>336</v>
      </c>
      <c r="D31" s="274">
        <v>6.3</v>
      </c>
      <c r="E31" s="273">
        <f>E32+E33</f>
        <v>394</v>
      </c>
      <c r="F31" s="274">
        <v>7.3</v>
      </c>
      <c r="G31" s="299">
        <f>SUM(G32:G33)</f>
        <v>365</v>
      </c>
      <c r="H31" s="300">
        <f>G31/5407000*100000</f>
        <v>6.750508599963011</v>
      </c>
      <c r="I31" s="299">
        <f>SUM(I32:I33)</f>
        <v>390</v>
      </c>
      <c r="J31" s="300">
        <f>(I31/5467653)*100000</f>
        <v>7.132859382261457</v>
      </c>
      <c r="K31" s="299">
        <f>SUM(K32:K33)</f>
        <v>397</v>
      </c>
      <c r="L31" s="300">
        <f>(K31/5489000)*100000</f>
        <v>7.232647112406632</v>
      </c>
      <c r="M31" s="299">
        <f>SUM(M32:M33)</f>
        <v>400</v>
      </c>
      <c r="N31" s="300">
        <f>(M31/5496000)*100000</f>
        <v>7.27802037845706</v>
      </c>
      <c r="O31" s="265"/>
      <c r="P31" s="265"/>
      <c r="Q31" s="265"/>
      <c r="R31" s="265"/>
    </row>
    <row r="32" spans="1:18" ht="24.75" customHeight="1">
      <c r="A32" s="269" t="s">
        <v>698</v>
      </c>
      <c r="B32" s="276" t="s">
        <v>162</v>
      </c>
      <c r="C32" s="277">
        <v>3</v>
      </c>
      <c r="D32" s="278">
        <v>0.1</v>
      </c>
      <c r="E32" s="277">
        <v>5</v>
      </c>
      <c r="F32" s="278">
        <v>0.2</v>
      </c>
      <c r="G32" s="301">
        <v>3</v>
      </c>
      <c r="H32" s="302">
        <f>G32/2607000*100000</f>
        <v>0.11507479861910241</v>
      </c>
      <c r="I32" s="301">
        <v>2</v>
      </c>
      <c r="J32" s="302">
        <f>(I32/2634709)*100000</f>
        <v>0.07590971147098219</v>
      </c>
      <c r="K32" s="301">
        <v>3</v>
      </c>
      <c r="L32" s="302">
        <f>(K32/2641000)*100000</f>
        <v>0.1135933358576297</v>
      </c>
      <c r="M32" s="301">
        <v>2</v>
      </c>
      <c r="N32" s="302">
        <f>(M32/2641000)*100000</f>
        <v>0.07572889057175312</v>
      </c>
      <c r="O32" s="265"/>
      <c r="P32" s="265"/>
      <c r="Q32" s="265"/>
      <c r="R32" s="265"/>
    </row>
    <row r="33" spans="1:18" ht="24.75" customHeight="1">
      <c r="A33" s="308"/>
      <c r="B33" s="280" t="s">
        <v>163</v>
      </c>
      <c r="C33" s="277">
        <v>333</v>
      </c>
      <c r="D33" s="278">
        <v>12.1</v>
      </c>
      <c r="E33" s="277">
        <v>389</v>
      </c>
      <c r="F33" s="278">
        <v>14</v>
      </c>
      <c r="G33" s="304">
        <v>362</v>
      </c>
      <c r="H33" s="306">
        <f>G33/2799000*100000</f>
        <v>12.933190425151839</v>
      </c>
      <c r="I33" s="304">
        <v>388</v>
      </c>
      <c r="J33" s="306">
        <f>(I33/2832944)*100000</f>
        <v>13.695999638538567</v>
      </c>
      <c r="K33" s="304">
        <v>394</v>
      </c>
      <c r="L33" s="306">
        <f>(K33/2847000)*100000</f>
        <v>13.839128907622058</v>
      </c>
      <c r="M33" s="304">
        <v>398</v>
      </c>
      <c r="N33" s="306">
        <f>(M33/2855000)*100000</f>
        <v>13.940455341506128</v>
      </c>
      <c r="O33" s="265"/>
      <c r="P33" s="265"/>
      <c r="Q33" s="265"/>
      <c r="R33" s="265"/>
    </row>
    <row r="34" spans="1:18" ht="24.75" customHeight="1">
      <c r="A34" s="270" t="s">
        <v>699</v>
      </c>
      <c r="B34" s="290" t="s">
        <v>163</v>
      </c>
      <c r="C34" s="273">
        <v>254</v>
      </c>
      <c r="D34" s="274">
        <v>9.2</v>
      </c>
      <c r="E34" s="273">
        <v>193</v>
      </c>
      <c r="F34" s="274">
        <v>6.9</v>
      </c>
      <c r="G34" s="311">
        <v>222</v>
      </c>
      <c r="H34" s="306">
        <f>G34/2799000*100000</f>
        <v>7.931404072883173</v>
      </c>
      <c r="I34" s="311">
        <v>234</v>
      </c>
      <c r="J34" s="306">
        <f>(I34/2832944)*100000</f>
        <v>8.259958544891816</v>
      </c>
      <c r="K34" s="311">
        <v>233</v>
      </c>
      <c r="L34" s="306">
        <f>(K34/2847000)*100000</f>
        <v>8.184053389532842</v>
      </c>
      <c r="M34" s="311">
        <v>241</v>
      </c>
      <c r="N34" s="306">
        <f>(M34/2855000)*100000</f>
        <v>8.441330998248686</v>
      </c>
      <c r="O34" s="265"/>
      <c r="P34" s="265"/>
      <c r="Q34" s="265"/>
      <c r="R34" s="265"/>
    </row>
    <row r="35" spans="1:18" ht="24.75" customHeight="1">
      <c r="A35" s="273"/>
      <c r="B35" s="270" t="s">
        <v>666</v>
      </c>
      <c r="C35" s="273">
        <f>C36+C37</f>
        <v>257</v>
      </c>
      <c r="D35" s="274">
        <v>4.8</v>
      </c>
      <c r="E35" s="273">
        <v>257</v>
      </c>
      <c r="F35" s="274">
        <v>4.8</v>
      </c>
      <c r="G35" s="299">
        <f>SUM(G36:G37)</f>
        <v>304</v>
      </c>
      <c r="H35" s="300">
        <f>G35/5407000*100000</f>
        <v>5.622341409284261</v>
      </c>
      <c r="I35" s="299">
        <f>SUM(I36:I37)</f>
        <v>269</v>
      </c>
      <c r="J35" s="300">
        <f>(I35/5467653)*100000</f>
        <v>4.919844035457261</v>
      </c>
      <c r="K35" s="299">
        <f>SUM(K36:K37)</f>
        <v>283</v>
      </c>
      <c r="L35" s="300">
        <f>(K35/5489000)*100000</f>
        <v>5.155766077609765</v>
      </c>
      <c r="M35" s="299">
        <f>SUM(M36:M37)</f>
        <v>299</v>
      </c>
      <c r="N35" s="300">
        <f>(M35/5496000)*100000</f>
        <v>5.440320232896652</v>
      </c>
      <c r="O35" s="265"/>
      <c r="P35" s="265"/>
      <c r="Q35" s="265"/>
      <c r="R35" s="265"/>
    </row>
    <row r="36" spans="1:18" ht="24.75" customHeight="1">
      <c r="A36" s="269" t="s">
        <v>700</v>
      </c>
      <c r="B36" s="276" t="s">
        <v>162</v>
      </c>
      <c r="C36" s="277">
        <v>160</v>
      </c>
      <c r="D36" s="278">
        <v>6.2</v>
      </c>
      <c r="E36" s="277">
        <v>133</v>
      </c>
      <c r="F36" s="278">
        <v>5.1</v>
      </c>
      <c r="G36" s="301">
        <v>166</v>
      </c>
      <c r="H36" s="302">
        <f>G36/2607000*100000</f>
        <v>6.367472190257001</v>
      </c>
      <c r="I36" s="301">
        <v>152</v>
      </c>
      <c r="J36" s="302">
        <f>(I36/2634709)*100000</f>
        <v>5.769138071794646</v>
      </c>
      <c r="K36" s="301">
        <v>167</v>
      </c>
      <c r="L36" s="302">
        <f>(K36/2641000)*100000</f>
        <v>6.323362362741385</v>
      </c>
      <c r="M36" s="301">
        <v>183</v>
      </c>
      <c r="N36" s="302">
        <f>(M36/2641000)*100000</f>
        <v>6.929193487315411</v>
      </c>
      <c r="O36" s="265"/>
      <c r="P36" s="265"/>
      <c r="Q36" s="265"/>
      <c r="R36" s="265"/>
    </row>
    <row r="37" spans="1:18" ht="24.75" customHeight="1">
      <c r="A37" s="312"/>
      <c r="B37" s="313" t="s">
        <v>163</v>
      </c>
      <c r="C37" s="314">
        <v>97</v>
      </c>
      <c r="D37" s="303">
        <v>3.5</v>
      </c>
      <c r="E37" s="314">
        <v>124</v>
      </c>
      <c r="F37" s="303">
        <v>4.5</v>
      </c>
      <c r="G37" s="304">
        <v>138</v>
      </c>
      <c r="H37" s="306">
        <f>G37/2799000*100000</f>
        <v>4.930332261521972</v>
      </c>
      <c r="I37" s="304">
        <v>117</v>
      </c>
      <c r="J37" s="306">
        <f>(I37/2832944)*100000</f>
        <v>4.129979272445908</v>
      </c>
      <c r="K37" s="304">
        <v>116</v>
      </c>
      <c r="L37" s="306">
        <f>(K37/2847000)*100000</f>
        <v>4.074464348436951</v>
      </c>
      <c r="M37" s="304">
        <v>116</v>
      </c>
      <c r="N37" s="306">
        <f>(M37/2855000)*100000</f>
        <v>4.063047285464099</v>
      </c>
      <c r="O37" s="265"/>
      <c r="P37" s="265"/>
      <c r="Q37" s="265"/>
      <c r="R37" s="265"/>
    </row>
    <row r="38" spans="1:18" ht="24.75" customHeight="1">
      <c r="A38" s="315"/>
      <c r="B38" s="296"/>
      <c r="C38" s="296"/>
      <c r="D38" s="296"/>
      <c r="E38" s="296"/>
      <c r="F38" s="296"/>
      <c r="G38" s="296"/>
      <c r="H38" s="296"/>
      <c r="I38" s="296"/>
      <c r="J38" s="296"/>
      <c r="K38" s="265"/>
      <c r="L38" s="265"/>
      <c r="M38" s="265"/>
      <c r="N38" s="265"/>
      <c r="O38" s="265"/>
      <c r="P38" s="265"/>
      <c r="Q38" s="265"/>
      <c r="R38" s="265"/>
    </row>
    <row r="39" spans="1:18" ht="24.75" customHeight="1">
      <c r="A39" s="316" t="s">
        <v>701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</row>
    <row r="40" spans="1:18" ht="24.75" customHeight="1">
      <c r="A40" s="259" t="s">
        <v>702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</row>
    <row r="41" spans="1:4" ht="24.75" customHeight="1">
      <c r="A41" s="259" t="s">
        <v>703</v>
      </c>
      <c r="B41" s="265"/>
      <c r="D41" s="317"/>
    </row>
    <row r="42" spans="1:4" ht="24.75" customHeight="1">
      <c r="A42" s="259" t="s">
        <v>704</v>
      </c>
      <c r="B42" s="265"/>
      <c r="D42" s="317"/>
    </row>
    <row r="43" ht="12.75" customHeight="1">
      <c r="D43" s="317"/>
    </row>
  </sheetData>
  <sheetProtection/>
  <mergeCells count="9">
    <mergeCell ref="A4:A6"/>
    <mergeCell ref="A16:A18"/>
    <mergeCell ref="A28:A30"/>
    <mergeCell ref="K2:L2"/>
    <mergeCell ref="M2:N2"/>
    <mergeCell ref="C2:D2"/>
    <mergeCell ref="E2:F2"/>
    <mergeCell ref="G2:H2"/>
    <mergeCell ref="I2:J2"/>
  </mergeCells>
  <printOptions verticalCentered="1"/>
  <pageMargins left="0.7086614173228347" right="0.1968503937007874" top="0.5905511811023623" bottom="0.6299212598425197" header="0" footer="0"/>
  <pageSetup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B2" sqref="B2"/>
    </sheetView>
  </sheetViews>
  <sheetFormatPr defaultColWidth="9.00390625" defaultRowHeight="13.5"/>
  <sheetData/>
  <sheetProtection/>
  <printOptions/>
  <pageMargins left="0.5905511811023623" right="0.1968503937007874" top="0.7874015748031497" bottom="0.3937007874015748" header="0.5118110236220472" footer="0.5118110236220472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B2" sqref="B2"/>
    </sheetView>
  </sheetViews>
  <sheetFormatPr defaultColWidth="9.00390625" defaultRowHeight="13.5"/>
  <sheetData/>
  <sheetProtection/>
  <printOptions/>
  <pageMargins left="0.5905511811023623" right="0.1968503937007874" top="0.7874015748031497" bottom="0.3937007874015748" header="0.5118110236220472" footer="0.5118110236220472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02" width="2.625" style="0" customWidth="1"/>
  </cols>
  <sheetData>
    <row r="1" spans="1:45" ht="30" customHeight="1">
      <c r="A1" s="329" t="s">
        <v>19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</row>
    <row r="3" spans="1:8" ht="30" customHeight="1">
      <c r="A3" s="330" t="s">
        <v>20</v>
      </c>
      <c r="B3" s="331"/>
      <c r="C3" s="331"/>
      <c r="D3" s="331"/>
      <c r="E3" s="331"/>
      <c r="F3" s="331"/>
      <c r="G3" s="331"/>
      <c r="H3" s="331"/>
    </row>
    <row r="4" spans="1:45" ht="24.75" customHeight="1">
      <c r="A4" s="2"/>
      <c r="B4" s="3"/>
      <c r="C4" s="3"/>
      <c r="D4" s="3"/>
      <c r="E4" s="3"/>
      <c r="F4" s="3"/>
      <c r="G4" s="3"/>
      <c r="H4" s="358" t="s">
        <v>21</v>
      </c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59"/>
      <c r="T4" s="358" t="s">
        <v>22</v>
      </c>
      <c r="U4" s="336"/>
      <c r="V4" s="336"/>
      <c r="W4" s="336"/>
      <c r="X4" s="336"/>
      <c r="Y4" s="359"/>
      <c r="Z4" s="358" t="s">
        <v>23</v>
      </c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59"/>
    </row>
    <row r="5" spans="1:45" ht="24.75" customHeight="1">
      <c r="A5" s="333" t="s">
        <v>24</v>
      </c>
      <c r="B5" s="334"/>
      <c r="C5" s="334"/>
      <c r="D5" s="334"/>
      <c r="E5" s="334"/>
      <c r="F5" s="334"/>
      <c r="G5" s="335"/>
      <c r="H5" s="342" t="s">
        <v>25</v>
      </c>
      <c r="I5" s="343"/>
      <c r="J5" s="344"/>
      <c r="K5" s="342" t="s">
        <v>26</v>
      </c>
      <c r="L5" s="343"/>
      <c r="M5" s="344"/>
      <c r="N5" s="352" t="s">
        <v>27</v>
      </c>
      <c r="O5" s="353"/>
      <c r="P5" s="354"/>
      <c r="Q5" s="352" t="s">
        <v>28</v>
      </c>
      <c r="R5" s="353"/>
      <c r="S5" s="354"/>
      <c r="T5" s="338" t="s">
        <v>25</v>
      </c>
      <c r="U5" s="339"/>
      <c r="V5" s="339"/>
      <c r="W5" s="342" t="s">
        <v>26</v>
      </c>
      <c r="X5" s="343"/>
      <c r="Y5" s="344"/>
      <c r="Z5" s="352" t="s">
        <v>29</v>
      </c>
      <c r="AA5" s="353"/>
      <c r="AB5" s="353"/>
      <c r="AC5" s="353"/>
      <c r="AD5" s="353"/>
      <c r="AE5" s="353"/>
      <c r="AF5" s="353"/>
      <c r="AG5" s="353"/>
      <c r="AH5" s="353"/>
      <c r="AI5" s="353"/>
      <c r="AJ5" s="352" t="s">
        <v>30</v>
      </c>
      <c r="AK5" s="353"/>
      <c r="AL5" s="353"/>
      <c r="AM5" s="353"/>
      <c r="AN5" s="353"/>
      <c r="AO5" s="353"/>
      <c r="AP5" s="353"/>
      <c r="AQ5" s="353"/>
      <c r="AR5" s="353"/>
      <c r="AS5" s="354"/>
    </row>
    <row r="6" spans="1:45" ht="24.75" customHeight="1">
      <c r="A6" s="6"/>
      <c r="B6" s="7"/>
      <c r="C6" s="7"/>
      <c r="D6" s="7"/>
      <c r="E6" s="7"/>
      <c r="F6" s="7"/>
      <c r="G6" s="7"/>
      <c r="H6" s="355" t="s">
        <v>31</v>
      </c>
      <c r="I6" s="356"/>
      <c r="J6" s="357"/>
      <c r="K6" s="355" t="s">
        <v>32</v>
      </c>
      <c r="L6" s="356"/>
      <c r="M6" s="357"/>
      <c r="N6" s="355"/>
      <c r="O6" s="356"/>
      <c r="P6" s="357"/>
      <c r="Q6" s="355"/>
      <c r="R6" s="356"/>
      <c r="S6" s="357"/>
      <c r="T6" s="340"/>
      <c r="U6" s="341"/>
      <c r="V6" s="341"/>
      <c r="W6" s="340"/>
      <c r="X6" s="341"/>
      <c r="Y6" s="345"/>
      <c r="Z6" s="337"/>
      <c r="AA6" s="337"/>
      <c r="AB6" s="356" t="s">
        <v>33</v>
      </c>
      <c r="AC6" s="356"/>
      <c r="AD6" s="337"/>
      <c r="AE6" s="337"/>
      <c r="AF6" s="8" t="s">
        <v>34</v>
      </c>
      <c r="AG6" s="337"/>
      <c r="AH6" s="337"/>
      <c r="AI6" s="10" t="s">
        <v>35</v>
      </c>
      <c r="AJ6" s="361"/>
      <c r="AK6" s="337"/>
      <c r="AL6" s="356" t="s">
        <v>33</v>
      </c>
      <c r="AM6" s="356"/>
      <c r="AN6" s="337"/>
      <c r="AO6" s="337"/>
      <c r="AP6" s="7" t="s">
        <v>34</v>
      </c>
      <c r="AQ6" s="337"/>
      <c r="AR6" s="337"/>
      <c r="AS6" s="11" t="s">
        <v>35</v>
      </c>
    </row>
    <row r="7" spans="1:45" ht="34.5" customHeight="1">
      <c r="A7" s="12"/>
      <c r="B7" s="325" t="s">
        <v>36</v>
      </c>
      <c r="C7" s="325"/>
      <c r="D7" s="325"/>
      <c r="E7" s="325"/>
      <c r="F7" s="325"/>
      <c r="G7" s="13"/>
      <c r="H7" s="320">
        <v>52314</v>
      </c>
      <c r="I7" s="320"/>
      <c r="J7" s="320"/>
      <c r="K7" s="320">
        <v>52585</v>
      </c>
      <c r="L7" s="320"/>
      <c r="M7" s="320"/>
      <c r="N7" s="323">
        <f>H7-K7</f>
        <v>-271</v>
      </c>
      <c r="O7" s="324"/>
      <c r="P7" s="324"/>
      <c r="Q7" s="322">
        <f>H7/K7*100</f>
        <v>99.48464390986022</v>
      </c>
      <c r="R7" s="322"/>
      <c r="S7" s="322"/>
      <c r="T7" s="332">
        <v>9.5</v>
      </c>
      <c r="U7" s="332"/>
      <c r="V7" s="332"/>
      <c r="W7" s="332">
        <v>9.6</v>
      </c>
      <c r="X7" s="332"/>
      <c r="Y7" s="332"/>
      <c r="Z7" s="350"/>
      <c r="AA7" s="349"/>
      <c r="AB7" s="15"/>
      <c r="AC7" s="15"/>
      <c r="AD7" s="349">
        <v>10</v>
      </c>
      <c r="AE7" s="349"/>
      <c r="AF7" s="4" t="s">
        <v>34</v>
      </c>
      <c r="AG7" s="349">
        <v>3</v>
      </c>
      <c r="AH7" s="349"/>
      <c r="AI7" s="16" t="s">
        <v>35</v>
      </c>
      <c r="AJ7" s="350"/>
      <c r="AK7" s="349"/>
      <c r="AL7" s="349"/>
      <c r="AM7" s="349"/>
      <c r="AN7" s="349">
        <v>10</v>
      </c>
      <c r="AO7" s="349"/>
      <c r="AP7" s="15" t="s">
        <v>34</v>
      </c>
      <c r="AQ7" s="349">
        <v>0</v>
      </c>
      <c r="AR7" s="349"/>
      <c r="AS7" s="17" t="s">
        <v>35</v>
      </c>
    </row>
    <row r="8" spans="1:45" ht="34.5" customHeight="1">
      <c r="A8" s="12"/>
      <c r="B8" s="325" t="s">
        <v>37</v>
      </c>
      <c r="C8" s="325"/>
      <c r="D8" s="325"/>
      <c r="E8" s="325"/>
      <c r="F8" s="325"/>
      <c r="G8" s="13"/>
      <c r="H8" s="320">
        <v>42031</v>
      </c>
      <c r="I8" s="320"/>
      <c r="J8" s="320"/>
      <c r="K8" s="320">
        <v>42123</v>
      </c>
      <c r="L8" s="320"/>
      <c r="M8" s="320"/>
      <c r="N8" s="323">
        <f aca="true" t="shared" si="0" ref="N8:N19">H8-K8</f>
        <v>-92</v>
      </c>
      <c r="O8" s="324"/>
      <c r="P8" s="324"/>
      <c r="Q8" s="322">
        <f aca="true" t="shared" si="1" ref="Q8:Q19">H8/K8*100</f>
        <v>99.78159200436816</v>
      </c>
      <c r="R8" s="322"/>
      <c r="S8" s="322"/>
      <c r="T8" s="332">
        <v>7.6</v>
      </c>
      <c r="U8" s="332"/>
      <c r="V8" s="332"/>
      <c r="W8" s="332">
        <v>7.7</v>
      </c>
      <c r="X8" s="332"/>
      <c r="Y8" s="332"/>
      <c r="Z8" s="350"/>
      <c r="AA8" s="349"/>
      <c r="AB8" s="15"/>
      <c r="AC8" s="15"/>
      <c r="AD8" s="349">
        <v>12</v>
      </c>
      <c r="AE8" s="349"/>
      <c r="AF8" s="4" t="s">
        <v>34</v>
      </c>
      <c r="AG8" s="349">
        <v>30</v>
      </c>
      <c r="AH8" s="349"/>
      <c r="AI8" s="16" t="s">
        <v>35</v>
      </c>
      <c r="AJ8" s="350"/>
      <c r="AK8" s="349"/>
      <c r="AL8" s="349"/>
      <c r="AM8" s="349"/>
      <c r="AN8" s="349">
        <v>12</v>
      </c>
      <c r="AO8" s="349"/>
      <c r="AP8" s="15" t="s">
        <v>34</v>
      </c>
      <c r="AQ8" s="349">
        <v>29</v>
      </c>
      <c r="AR8" s="349"/>
      <c r="AS8" s="17" t="s">
        <v>35</v>
      </c>
    </row>
    <row r="9" spans="1:45" ht="34.5" customHeight="1">
      <c r="A9" s="12"/>
      <c r="B9" s="325" t="s">
        <v>38</v>
      </c>
      <c r="C9" s="325"/>
      <c r="D9" s="325"/>
      <c r="E9" s="325"/>
      <c r="F9" s="325"/>
      <c r="G9" s="13"/>
      <c r="H9" s="320">
        <v>10283</v>
      </c>
      <c r="I9" s="320"/>
      <c r="J9" s="320"/>
      <c r="K9" s="320">
        <v>10462</v>
      </c>
      <c r="L9" s="320"/>
      <c r="M9" s="320"/>
      <c r="N9" s="323">
        <f t="shared" si="0"/>
        <v>-179</v>
      </c>
      <c r="O9" s="324"/>
      <c r="P9" s="324"/>
      <c r="Q9" s="322">
        <f t="shared" si="1"/>
        <v>98.28904607149684</v>
      </c>
      <c r="R9" s="322"/>
      <c r="S9" s="322"/>
      <c r="T9" s="332">
        <v>1.9</v>
      </c>
      <c r="U9" s="332"/>
      <c r="V9" s="332"/>
      <c r="W9" s="332">
        <v>1.9</v>
      </c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50"/>
      <c r="AJ9" s="332"/>
      <c r="AK9" s="332"/>
      <c r="AL9" s="332"/>
      <c r="AM9" s="332"/>
      <c r="AN9" s="332"/>
      <c r="AO9" s="332"/>
      <c r="AP9" s="332"/>
      <c r="AQ9" s="332"/>
      <c r="AR9" s="332"/>
      <c r="AS9" s="332"/>
    </row>
    <row r="10" spans="1:45" ht="34.5" customHeight="1">
      <c r="A10" s="12"/>
      <c r="B10" s="325" t="s">
        <v>39</v>
      </c>
      <c r="C10" s="325"/>
      <c r="D10" s="325"/>
      <c r="E10" s="325"/>
      <c r="F10" s="325"/>
      <c r="G10" s="13"/>
      <c r="H10" s="320">
        <v>134</v>
      </c>
      <c r="I10" s="320"/>
      <c r="J10" s="320"/>
      <c r="K10" s="320">
        <v>172</v>
      </c>
      <c r="L10" s="320"/>
      <c r="M10" s="320"/>
      <c r="N10" s="323">
        <f t="shared" si="0"/>
        <v>-38</v>
      </c>
      <c r="O10" s="324"/>
      <c r="P10" s="324"/>
      <c r="Q10" s="322">
        <f t="shared" si="1"/>
        <v>77.90697674418605</v>
      </c>
      <c r="R10" s="322"/>
      <c r="S10" s="322"/>
      <c r="T10" s="332">
        <v>2.6</v>
      </c>
      <c r="U10" s="332"/>
      <c r="V10" s="332"/>
      <c r="W10" s="332">
        <v>3.3</v>
      </c>
      <c r="X10" s="332"/>
      <c r="Y10" s="332"/>
      <c r="Z10" s="332">
        <v>65</v>
      </c>
      <c r="AA10" s="350"/>
      <c r="AB10" s="336" t="s">
        <v>33</v>
      </c>
      <c r="AC10" s="336"/>
      <c r="AD10" s="349">
        <v>22</v>
      </c>
      <c r="AE10" s="349"/>
      <c r="AF10" s="4" t="s">
        <v>34</v>
      </c>
      <c r="AG10" s="349">
        <v>23</v>
      </c>
      <c r="AH10" s="349"/>
      <c r="AI10" s="4" t="s">
        <v>35</v>
      </c>
      <c r="AJ10" s="332">
        <v>50</v>
      </c>
      <c r="AK10" s="350"/>
      <c r="AL10" s="336" t="s">
        <v>33</v>
      </c>
      <c r="AM10" s="336"/>
      <c r="AN10" s="349">
        <v>55</v>
      </c>
      <c r="AO10" s="349"/>
      <c r="AP10" s="15" t="s">
        <v>34</v>
      </c>
      <c r="AQ10" s="349">
        <v>49</v>
      </c>
      <c r="AR10" s="349"/>
      <c r="AS10" s="17" t="s">
        <v>35</v>
      </c>
    </row>
    <row r="11" spans="1:45" ht="34.5" customHeight="1">
      <c r="A11" s="12"/>
      <c r="B11" s="325" t="s">
        <v>40</v>
      </c>
      <c r="C11" s="325"/>
      <c r="D11" s="325"/>
      <c r="E11" s="325"/>
      <c r="F11" s="325"/>
      <c r="G11" s="13"/>
      <c r="H11" s="320">
        <v>76</v>
      </c>
      <c r="I11" s="320"/>
      <c r="J11" s="320"/>
      <c r="K11" s="320">
        <v>93</v>
      </c>
      <c r="L11" s="320"/>
      <c r="M11" s="320"/>
      <c r="N11" s="323">
        <f t="shared" si="0"/>
        <v>-17</v>
      </c>
      <c r="O11" s="324"/>
      <c r="P11" s="324"/>
      <c r="Q11" s="322">
        <f t="shared" si="1"/>
        <v>81.72043010752688</v>
      </c>
      <c r="R11" s="322"/>
      <c r="S11" s="322"/>
      <c r="T11" s="332">
        <v>1.5</v>
      </c>
      <c r="U11" s="332"/>
      <c r="V11" s="332"/>
      <c r="W11" s="332">
        <v>1.8</v>
      </c>
      <c r="X11" s="332"/>
      <c r="Y11" s="332"/>
      <c r="Z11" s="332">
        <v>115</v>
      </c>
      <c r="AA11" s="350"/>
      <c r="AB11" s="336" t="s">
        <v>33</v>
      </c>
      <c r="AC11" s="336"/>
      <c r="AD11" s="349">
        <v>15</v>
      </c>
      <c r="AE11" s="349"/>
      <c r="AF11" s="4" t="s">
        <v>34</v>
      </c>
      <c r="AG11" s="349">
        <v>47</v>
      </c>
      <c r="AH11" s="349"/>
      <c r="AI11" s="4" t="s">
        <v>35</v>
      </c>
      <c r="AJ11" s="332">
        <v>94</v>
      </c>
      <c r="AK11" s="350"/>
      <c r="AL11" s="336" t="s">
        <v>33</v>
      </c>
      <c r="AM11" s="336"/>
      <c r="AN11" s="349">
        <v>11</v>
      </c>
      <c r="AO11" s="349"/>
      <c r="AP11" s="15" t="s">
        <v>34</v>
      </c>
      <c r="AQ11" s="349">
        <v>37</v>
      </c>
      <c r="AR11" s="349"/>
      <c r="AS11" s="17" t="s">
        <v>35</v>
      </c>
    </row>
    <row r="12" spans="1:45" ht="34.5" customHeight="1">
      <c r="A12" s="12"/>
      <c r="B12" s="325" t="s">
        <v>41</v>
      </c>
      <c r="C12" s="325"/>
      <c r="D12" s="325"/>
      <c r="E12" s="325"/>
      <c r="F12" s="325"/>
      <c r="G12" s="13"/>
      <c r="H12" s="321">
        <f>H13+H14</f>
        <v>1528</v>
      </c>
      <c r="I12" s="321"/>
      <c r="J12" s="321"/>
      <c r="K12" s="321">
        <f>K13+K14</f>
        <v>1545</v>
      </c>
      <c r="L12" s="321"/>
      <c r="M12" s="321"/>
      <c r="N12" s="323">
        <f t="shared" si="0"/>
        <v>-17</v>
      </c>
      <c r="O12" s="324"/>
      <c r="P12" s="324"/>
      <c r="Q12" s="322">
        <f t="shared" si="1"/>
        <v>98.89967637540454</v>
      </c>
      <c r="R12" s="322"/>
      <c r="S12" s="322"/>
      <c r="T12" s="332">
        <v>28.4</v>
      </c>
      <c r="U12" s="332"/>
      <c r="V12" s="332"/>
      <c r="W12" s="332">
        <v>28.5</v>
      </c>
      <c r="X12" s="332"/>
      <c r="Y12" s="332"/>
      <c r="Z12" s="332">
        <v>5</v>
      </c>
      <c r="AA12" s="350"/>
      <c r="AB12" s="336" t="s">
        <v>33</v>
      </c>
      <c r="AC12" s="336"/>
      <c r="AD12" s="349">
        <v>43</v>
      </c>
      <c r="AE12" s="349"/>
      <c r="AF12" s="4" t="s">
        <v>34</v>
      </c>
      <c r="AG12" s="349">
        <v>59</v>
      </c>
      <c r="AH12" s="349"/>
      <c r="AI12" s="4" t="s">
        <v>35</v>
      </c>
      <c r="AJ12" s="332">
        <v>5</v>
      </c>
      <c r="AK12" s="350"/>
      <c r="AL12" s="336" t="s">
        <v>33</v>
      </c>
      <c r="AM12" s="336"/>
      <c r="AN12" s="349">
        <v>40</v>
      </c>
      <c r="AO12" s="349"/>
      <c r="AP12" s="15" t="s">
        <v>34</v>
      </c>
      <c r="AQ12" s="349">
        <v>12</v>
      </c>
      <c r="AR12" s="349"/>
      <c r="AS12" s="17" t="s">
        <v>35</v>
      </c>
    </row>
    <row r="13" spans="1:45" ht="34.5" customHeight="1">
      <c r="A13" s="12"/>
      <c r="B13" s="18"/>
      <c r="C13" s="325" t="s">
        <v>42</v>
      </c>
      <c r="D13" s="325"/>
      <c r="E13" s="325"/>
      <c r="F13" s="325"/>
      <c r="G13" s="13"/>
      <c r="H13" s="320">
        <v>646</v>
      </c>
      <c r="I13" s="320"/>
      <c r="J13" s="320"/>
      <c r="K13" s="320">
        <v>673</v>
      </c>
      <c r="L13" s="320"/>
      <c r="M13" s="320"/>
      <c r="N13" s="323">
        <f t="shared" si="0"/>
        <v>-27</v>
      </c>
      <c r="O13" s="324"/>
      <c r="P13" s="324"/>
      <c r="Q13" s="322">
        <f t="shared" si="1"/>
        <v>95.98811292719168</v>
      </c>
      <c r="R13" s="322"/>
      <c r="S13" s="322"/>
      <c r="T13" s="346" t="s">
        <v>43</v>
      </c>
      <c r="U13" s="347"/>
      <c r="V13" s="348"/>
      <c r="W13" s="332">
        <v>12.4</v>
      </c>
      <c r="X13" s="332"/>
      <c r="Y13" s="332"/>
      <c r="Z13" s="332">
        <v>13</v>
      </c>
      <c r="AA13" s="350"/>
      <c r="AB13" s="336" t="s">
        <v>33</v>
      </c>
      <c r="AC13" s="336"/>
      <c r="AD13" s="349">
        <v>33</v>
      </c>
      <c r="AE13" s="349"/>
      <c r="AF13" s="4" t="s">
        <v>34</v>
      </c>
      <c r="AG13" s="349">
        <v>37</v>
      </c>
      <c r="AH13" s="349"/>
      <c r="AI13" s="4" t="s">
        <v>35</v>
      </c>
      <c r="AJ13" s="332">
        <v>13</v>
      </c>
      <c r="AK13" s="350"/>
      <c r="AL13" s="336" t="s">
        <v>33</v>
      </c>
      <c r="AM13" s="336"/>
      <c r="AN13" s="349">
        <v>0</v>
      </c>
      <c r="AO13" s="349"/>
      <c r="AP13" s="15" t="s">
        <v>34</v>
      </c>
      <c r="AQ13" s="349">
        <v>59</v>
      </c>
      <c r="AR13" s="349"/>
      <c r="AS13" s="17" t="s">
        <v>35</v>
      </c>
    </row>
    <row r="14" spans="1:45" ht="34.5" customHeight="1">
      <c r="A14" s="12"/>
      <c r="B14" s="18"/>
      <c r="C14" s="325" t="s">
        <v>44</v>
      </c>
      <c r="D14" s="325"/>
      <c r="E14" s="325"/>
      <c r="F14" s="325"/>
      <c r="G14" s="13"/>
      <c r="H14" s="320">
        <v>882</v>
      </c>
      <c r="I14" s="320"/>
      <c r="J14" s="320"/>
      <c r="K14" s="320">
        <v>872</v>
      </c>
      <c r="L14" s="320"/>
      <c r="M14" s="320"/>
      <c r="N14" s="323">
        <f t="shared" si="0"/>
        <v>10</v>
      </c>
      <c r="O14" s="324"/>
      <c r="P14" s="324"/>
      <c r="Q14" s="322">
        <f t="shared" si="1"/>
        <v>101.1467889908257</v>
      </c>
      <c r="R14" s="322"/>
      <c r="S14" s="322"/>
      <c r="T14" s="332">
        <v>16.4</v>
      </c>
      <c r="U14" s="332"/>
      <c r="V14" s="332"/>
      <c r="W14" s="332">
        <v>16.1</v>
      </c>
      <c r="X14" s="332"/>
      <c r="Y14" s="332"/>
      <c r="Z14" s="332">
        <v>9</v>
      </c>
      <c r="AA14" s="350"/>
      <c r="AB14" s="336" t="s">
        <v>33</v>
      </c>
      <c r="AC14" s="336"/>
      <c r="AD14" s="349">
        <v>55</v>
      </c>
      <c r="AE14" s="349"/>
      <c r="AF14" s="4" t="s">
        <v>34</v>
      </c>
      <c r="AG14" s="349">
        <v>55</v>
      </c>
      <c r="AH14" s="349"/>
      <c r="AI14" s="4" t="s">
        <v>35</v>
      </c>
      <c r="AJ14" s="332">
        <v>10</v>
      </c>
      <c r="AK14" s="350"/>
      <c r="AL14" s="336" t="s">
        <v>33</v>
      </c>
      <c r="AM14" s="336"/>
      <c r="AN14" s="349">
        <v>2</v>
      </c>
      <c r="AO14" s="349"/>
      <c r="AP14" s="15" t="s">
        <v>34</v>
      </c>
      <c r="AQ14" s="349">
        <v>45</v>
      </c>
      <c r="AR14" s="349"/>
      <c r="AS14" s="17" t="s">
        <v>35</v>
      </c>
    </row>
    <row r="15" spans="1:45" ht="34.5" customHeight="1">
      <c r="A15" s="12"/>
      <c r="B15" s="325" t="s">
        <v>45</v>
      </c>
      <c r="C15" s="325"/>
      <c r="D15" s="325"/>
      <c r="E15" s="325"/>
      <c r="F15" s="325"/>
      <c r="G15" s="13"/>
      <c r="H15" s="321">
        <f>H16+H17</f>
        <v>242</v>
      </c>
      <c r="I15" s="321"/>
      <c r="J15" s="321"/>
      <c r="K15" s="321">
        <f>K16+K17</f>
        <v>307</v>
      </c>
      <c r="L15" s="321"/>
      <c r="M15" s="321"/>
      <c r="N15" s="323">
        <f t="shared" si="0"/>
        <v>-65</v>
      </c>
      <c r="O15" s="324"/>
      <c r="P15" s="324"/>
      <c r="Q15" s="322">
        <f t="shared" si="1"/>
        <v>78.82736156351791</v>
      </c>
      <c r="R15" s="322"/>
      <c r="S15" s="322"/>
      <c r="T15" s="332">
        <v>4.6</v>
      </c>
      <c r="U15" s="332"/>
      <c r="V15" s="332"/>
      <c r="W15" s="332">
        <v>5.8</v>
      </c>
      <c r="X15" s="332"/>
      <c r="Y15" s="332"/>
      <c r="Z15" s="332">
        <v>36</v>
      </c>
      <c r="AA15" s="350"/>
      <c r="AB15" s="336" t="s">
        <v>33</v>
      </c>
      <c r="AC15" s="336"/>
      <c r="AD15" s="349">
        <v>11</v>
      </c>
      <c r="AE15" s="349"/>
      <c r="AF15" s="4" t="s">
        <v>34</v>
      </c>
      <c r="AG15" s="349">
        <v>54</v>
      </c>
      <c r="AH15" s="349"/>
      <c r="AI15" s="4" t="s">
        <v>35</v>
      </c>
      <c r="AJ15" s="332">
        <v>28</v>
      </c>
      <c r="AK15" s="350"/>
      <c r="AL15" s="336" t="s">
        <v>33</v>
      </c>
      <c r="AM15" s="336"/>
      <c r="AN15" s="349">
        <v>32</v>
      </c>
      <c r="AO15" s="349"/>
      <c r="AP15" s="15" t="s">
        <v>34</v>
      </c>
      <c r="AQ15" s="349">
        <v>3</v>
      </c>
      <c r="AR15" s="349"/>
      <c r="AS15" s="17" t="s">
        <v>35</v>
      </c>
    </row>
    <row r="16" spans="1:45" ht="34.5" customHeight="1">
      <c r="A16" s="12"/>
      <c r="B16" s="18"/>
      <c r="C16" s="326" t="s">
        <v>46</v>
      </c>
      <c r="D16" s="327"/>
      <c r="E16" s="327"/>
      <c r="F16" s="327"/>
      <c r="G16" s="328"/>
      <c r="H16" s="320">
        <v>187</v>
      </c>
      <c r="I16" s="320"/>
      <c r="J16" s="320"/>
      <c r="K16" s="320">
        <v>238</v>
      </c>
      <c r="L16" s="320"/>
      <c r="M16" s="320"/>
      <c r="N16" s="323">
        <f t="shared" si="0"/>
        <v>-51</v>
      </c>
      <c r="O16" s="324"/>
      <c r="P16" s="324"/>
      <c r="Q16" s="322">
        <f t="shared" si="1"/>
        <v>78.57142857142857</v>
      </c>
      <c r="R16" s="322"/>
      <c r="S16" s="322"/>
      <c r="T16" s="332">
        <v>3.6</v>
      </c>
      <c r="U16" s="332"/>
      <c r="V16" s="332"/>
      <c r="W16" s="332">
        <v>4.5</v>
      </c>
      <c r="X16" s="332"/>
      <c r="Y16" s="332"/>
      <c r="Z16" s="332">
        <v>46</v>
      </c>
      <c r="AA16" s="350"/>
      <c r="AB16" s="336" t="s">
        <v>33</v>
      </c>
      <c r="AC16" s="336"/>
      <c r="AD16" s="349">
        <v>50</v>
      </c>
      <c r="AE16" s="349"/>
      <c r="AF16" s="4" t="s">
        <v>34</v>
      </c>
      <c r="AG16" s="349">
        <v>42</v>
      </c>
      <c r="AH16" s="349"/>
      <c r="AI16" s="4" t="s">
        <v>35</v>
      </c>
      <c r="AJ16" s="332">
        <v>36</v>
      </c>
      <c r="AK16" s="350"/>
      <c r="AL16" s="336" t="s">
        <v>33</v>
      </c>
      <c r="AM16" s="336"/>
      <c r="AN16" s="349">
        <v>48</v>
      </c>
      <c r="AO16" s="349"/>
      <c r="AP16" s="15" t="s">
        <v>34</v>
      </c>
      <c r="AQ16" s="349">
        <v>24</v>
      </c>
      <c r="AR16" s="349"/>
      <c r="AS16" s="17" t="s">
        <v>35</v>
      </c>
    </row>
    <row r="17" spans="1:45" ht="34.5" customHeight="1">
      <c r="A17" s="12"/>
      <c r="B17" s="18"/>
      <c r="C17" s="326" t="s">
        <v>47</v>
      </c>
      <c r="D17" s="327"/>
      <c r="E17" s="327"/>
      <c r="F17" s="327"/>
      <c r="G17" s="328"/>
      <c r="H17" s="320">
        <v>55</v>
      </c>
      <c r="I17" s="320"/>
      <c r="J17" s="320"/>
      <c r="K17" s="320">
        <v>69</v>
      </c>
      <c r="L17" s="320"/>
      <c r="M17" s="320"/>
      <c r="N17" s="323">
        <f t="shared" si="0"/>
        <v>-14</v>
      </c>
      <c r="O17" s="324"/>
      <c r="P17" s="324"/>
      <c r="Q17" s="322">
        <f t="shared" si="1"/>
        <v>79.71014492753623</v>
      </c>
      <c r="R17" s="322"/>
      <c r="S17" s="322"/>
      <c r="T17" s="332">
        <v>1.1</v>
      </c>
      <c r="U17" s="332"/>
      <c r="V17" s="332"/>
      <c r="W17" s="332">
        <v>1.3</v>
      </c>
      <c r="X17" s="332"/>
      <c r="Y17" s="332"/>
      <c r="Z17" s="332">
        <v>159</v>
      </c>
      <c r="AA17" s="350"/>
      <c r="AB17" s="336" t="s">
        <v>33</v>
      </c>
      <c r="AC17" s="336"/>
      <c r="AD17" s="349">
        <v>16</v>
      </c>
      <c r="AE17" s="349"/>
      <c r="AF17" s="4" t="s">
        <v>34</v>
      </c>
      <c r="AG17" s="349">
        <v>22</v>
      </c>
      <c r="AH17" s="349"/>
      <c r="AI17" s="4" t="s">
        <v>35</v>
      </c>
      <c r="AJ17" s="332">
        <v>126</v>
      </c>
      <c r="AK17" s="350"/>
      <c r="AL17" s="336" t="s">
        <v>33</v>
      </c>
      <c r="AM17" s="336"/>
      <c r="AN17" s="349">
        <v>57</v>
      </c>
      <c r="AO17" s="349"/>
      <c r="AP17" s="15" t="s">
        <v>34</v>
      </c>
      <c r="AQ17" s="349">
        <v>23</v>
      </c>
      <c r="AR17" s="349"/>
      <c r="AS17" s="17" t="s">
        <v>35</v>
      </c>
    </row>
    <row r="18" spans="1:45" ht="34.5" customHeight="1">
      <c r="A18" s="12"/>
      <c r="B18" s="325" t="s">
        <v>48</v>
      </c>
      <c r="C18" s="325"/>
      <c r="D18" s="325"/>
      <c r="E18" s="325"/>
      <c r="F18" s="325"/>
      <c r="G18" s="13"/>
      <c r="H18" s="320">
        <v>32469</v>
      </c>
      <c r="I18" s="320"/>
      <c r="J18" s="320"/>
      <c r="K18" s="320">
        <v>35124</v>
      </c>
      <c r="L18" s="320"/>
      <c r="M18" s="320"/>
      <c r="N18" s="323">
        <f t="shared" si="0"/>
        <v>-2655</v>
      </c>
      <c r="O18" s="324"/>
      <c r="P18" s="324"/>
      <c r="Q18" s="322">
        <f t="shared" si="1"/>
        <v>92.4410659378203</v>
      </c>
      <c r="R18" s="322"/>
      <c r="S18" s="322"/>
      <c r="T18" s="332">
        <v>5.9</v>
      </c>
      <c r="U18" s="332"/>
      <c r="V18" s="332"/>
      <c r="W18" s="332">
        <v>6.4</v>
      </c>
      <c r="X18" s="332"/>
      <c r="Y18" s="332"/>
      <c r="Z18" s="332"/>
      <c r="AA18" s="350"/>
      <c r="AB18" s="15"/>
      <c r="AC18" s="4"/>
      <c r="AD18" s="349">
        <v>16</v>
      </c>
      <c r="AE18" s="349"/>
      <c r="AF18" s="4" t="s">
        <v>34</v>
      </c>
      <c r="AG18" s="349">
        <v>11</v>
      </c>
      <c r="AH18" s="349"/>
      <c r="AI18" s="4" t="s">
        <v>35</v>
      </c>
      <c r="AJ18" s="350"/>
      <c r="AK18" s="349"/>
      <c r="AL18" s="349"/>
      <c r="AM18" s="349"/>
      <c r="AN18" s="349">
        <v>14</v>
      </c>
      <c r="AO18" s="349"/>
      <c r="AP18" s="15" t="s">
        <v>34</v>
      </c>
      <c r="AQ18" s="349">
        <v>58</v>
      </c>
      <c r="AR18" s="349"/>
      <c r="AS18" s="17" t="s">
        <v>35</v>
      </c>
    </row>
    <row r="19" spans="1:45" ht="34.5" customHeight="1">
      <c r="A19" s="12"/>
      <c r="B19" s="325" t="s">
        <v>49</v>
      </c>
      <c r="C19" s="325"/>
      <c r="D19" s="325"/>
      <c r="E19" s="325"/>
      <c r="F19" s="325"/>
      <c r="G19" s="13"/>
      <c r="H19" s="320">
        <v>12884</v>
      </c>
      <c r="I19" s="320"/>
      <c r="J19" s="320"/>
      <c r="K19" s="320">
        <v>12935</v>
      </c>
      <c r="L19" s="320"/>
      <c r="M19" s="320"/>
      <c r="N19" s="323">
        <f t="shared" si="0"/>
        <v>-51</v>
      </c>
      <c r="O19" s="324"/>
      <c r="P19" s="324"/>
      <c r="Q19" s="322">
        <f t="shared" si="1"/>
        <v>99.60572091225357</v>
      </c>
      <c r="R19" s="322"/>
      <c r="S19" s="322"/>
      <c r="T19" s="332">
        <v>2.34</v>
      </c>
      <c r="U19" s="332"/>
      <c r="V19" s="332"/>
      <c r="W19" s="332">
        <v>2.36</v>
      </c>
      <c r="X19" s="332"/>
      <c r="Y19" s="332"/>
      <c r="Z19" s="332"/>
      <c r="AA19" s="350"/>
      <c r="AB19" s="15"/>
      <c r="AC19" s="4"/>
      <c r="AD19" s="349">
        <v>40</v>
      </c>
      <c r="AE19" s="349"/>
      <c r="AF19" s="4" t="s">
        <v>34</v>
      </c>
      <c r="AG19" s="349">
        <v>48</v>
      </c>
      <c r="AH19" s="349"/>
      <c r="AI19" s="4" t="s">
        <v>35</v>
      </c>
      <c r="AJ19" s="350"/>
      <c r="AK19" s="349"/>
      <c r="AL19" s="349"/>
      <c r="AM19" s="349"/>
      <c r="AN19" s="349">
        <v>40</v>
      </c>
      <c r="AO19" s="349"/>
      <c r="AP19" s="15" t="s">
        <v>34</v>
      </c>
      <c r="AQ19" s="349">
        <v>38</v>
      </c>
      <c r="AR19" s="349"/>
      <c r="AS19" s="17" t="s">
        <v>35</v>
      </c>
    </row>
    <row r="20" ht="19.5" customHeight="1">
      <c r="A20" t="s">
        <v>50</v>
      </c>
    </row>
    <row r="21" ht="19.5" customHeight="1">
      <c r="A21" t="s">
        <v>51</v>
      </c>
    </row>
    <row r="22" ht="19.5" customHeight="1">
      <c r="A22" t="s">
        <v>52</v>
      </c>
    </row>
    <row r="23" ht="19.5" customHeight="1">
      <c r="A23" t="s">
        <v>53</v>
      </c>
    </row>
    <row r="24" ht="30" customHeight="1"/>
    <row r="25" spans="1:18" ht="30" customHeight="1">
      <c r="A25" s="330" t="s">
        <v>54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</row>
    <row r="26" spans="1:45" ht="24.75" customHeight="1">
      <c r="A26" s="2"/>
      <c r="B26" s="3"/>
      <c r="C26" s="3"/>
      <c r="D26" s="19"/>
      <c r="E26" s="358" t="s">
        <v>29</v>
      </c>
      <c r="F26" s="336"/>
      <c r="G26" s="336"/>
      <c r="H26" s="336"/>
      <c r="I26" s="336"/>
      <c r="J26" s="336"/>
      <c r="K26" s="336"/>
      <c r="L26" s="336"/>
      <c r="M26" s="336"/>
      <c r="N26" s="359"/>
      <c r="O26" s="358" t="s">
        <v>30</v>
      </c>
      <c r="P26" s="336"/>
      <c r="Q26" s="336"/>
      <c r="R26" s="336"/>
      <c r="S26" s="336"/>
      <c r="T26" s="336"/>
      <c r="U26" s="336"/>
      <c r="V26" s="336"/>
      <c r="W26" s="336"/>
      <c r="X26" s="336"/>
      <c r="Y26" s="2"/>
      <c r="Z26" s="3"/>
      <c r="AA26" s="19"/>
      <c r="AB26" s="358" t="s">
        <v>29</v>
      </c>
      <c r="AC26" s="336"/>
      <c r="AD26" s="336"/>
      <c r="AE26" s="336"/>
      <c r="AF26" s="336"/>
      <c r="AG26" s="336"/>
      <c r="AH26" s="336"/>
      <c r="AI26" s="336"/>
      <c r="AJ26" s="359"/>
      <c r="AK26" s="358" t="s">
        <v>30</v>
      </c>
      <c r="AL26" s="336"/>
      <c r="AM26" s="336"/>
      <c r="AN26" s="336"/>
      <c r="AO26" s="336"/>
      <c r="AP26" s="336"/>
      <c r="AQ26" s="336"/>
      <c r="AR26" s="336"/>
      <c r="AS26" s="359"/>
    </row>
    <row r="27" spans="1:45" ht="24.75" customHeight="1">
      <c r="A27" s="333" t="s">
        <v>55</v>
      </c>
      <c r="B27" s="334"/>
      <c r="C27" s="334"/>
      <c r="D27" s="335"/>
      <c r="E27" s="333" t="s">
        <v>56</v>
      </c>
      <c r="F27" s="334"/>
      <c r="G27" s="335"/>
      <c r="H27" s="352" t="s">
        <v>57</v>
      </c>
      <c r="I27" s="353"/>
      <c r="J27" s="353"/>
      <c r="K27" s="353"/>
      <c r="L27" s="353"/>
      <c r="M27" s="353"/>
      <c r="N27" s="354"/>
      <c r="O27" s="352" t="s">
        <v>56</v>
      </c>
      <c r="P27" s="353"/>
      <c r="Q27" s="354"/>
      <c r="R27" s="352" t="s">
        <v>57</v>
      </c>
      <c r="S27" s="353"/>
      <c r="T27" s="353"/>
      <c r="U27" s="353"/>
      <c r="V27" s="353"/>
      <c r="W27" s="353"/>
      <c r="X27" s="354"/>
      <c r="Y27" s="333" t="s">
        <v>58</v>
      </c>
      <c r="Z27" s="334"/>
      <c r="AA27" s="335"/>
      <c r="AB27" s="338" t="s">
        <v>56</v>
      </c>
      <c r="AC27" s="360"/>
      <c r="AD27" s="352" t="s">
        <v>57</v>
      </c>
      <c r="AE27" s="353"/>
      <c r="AF27" s="353"/>
      <c r="AG27" s="353"/>
      <c r="AH27" s="353"/>
      <c r="AI27" s="353"/>
      <c r="AJ27" s="354"/>
      <c r="AK27" s="338" t="s">
        <v>56</v>
      </c>
      <c r="AL27" s="360"/>
      <c r="AM27" s="352" t="s">
        <v>57</v>
      </c>
      <c r="AN27" s="353"/>
      <c r="AO27" s="353"/>
      <c r="AP27" s="353"/>
      <c r="AQ27" s="353"/>
      <c r="AR27" s="353"/>
      <c r="AS27" s="354"/>
    </row>
    <row r="28" spans="1:45" ht="24.75" customHeight="1">
      <c r="A28" s="6"/>
      <c r="B28" s="7"/>
      <c r="C28" s="7"/>
      <c r="D28" s="11"/>
      <c r="E28" s="355"/>
      <c r="F28" s="356"/>
      <c r="G28" s="357"/>
      <c r="H28" s="7"/>
      <c r="I28" s="356" t="s">
        <v>33</v>
      </c>
      <c r="J28" s="356"/>
      <c r="K28" s="7"/>
      <c r="L28" s="8" t="s">
        <v>34</v>
      </c>
      <c r="M28" s="7"/>
      <c r="N28" s="8" t="s">
        <v>35</v>
      </c>
      <c r="O28" s="355"/>
      <c r="P28" s="356"/>
      <c r="Q28" s="357"/>
      <c r="R28" s="7"/>
      <c r="S28" s="356" t="s">
        <v>33</v>
      </c>
      <c r="T28" s="356"/>
      <c r="U28" s="7"/>
      <c r="V28" s="8" t="s">
        <v>34</v>
      </c>
      <c r="W28" s="7"/>
      <c r="X28" s="8" t="s">
        <v>35</v>
      </c>
      <c r="Y28" s="6"/>
      <c r="Z28" s="7"/>
      <c r="AA28" s="11"/>
      <c r="AB28" s="340"/>
      <c r="AC28" s="345"/>
      <c r="AD28" s="7"/>
      <c r="AE28" s="356" t="s">
        <v>33</v>
      </c>
      <c r="AF28" s="356"/>
      <c r="AG28" s="7"/>
      <c r="AH28" s="8" t="s">
        <v>34</v>
      </c>
      <c r="AI28" s="7"/>
      <c r="AJ28" s="8" t="s">
        <v>35</v>
      </c>
      <c r="AK28" s="340"/>
      <c r="AL28" s="345"/>
      <c r="AM28" s="7"/>
      <c r="AN28" s="356" t="s">
        <v>33</v>
      </c>
      <c r="AO28" s="356"/>
      <c r="AP28" s="7"/>
      <c r="AQ28" s="8" t="s">
        <v>34</v>
      </c>
      <c r="AR28" s="7"/>
      <c r="AS28" s="9" t="s">
        <v>35</v>
      </c>
    </row>
    <row r="29" spans="1:45" ht="34.5" customHeight="1">
      <c r="A29" s="358" t="s">
        <v>59</v>
      </c>
      <c r="B29" s="336"/>
      <c r="C29" s="336"/>
      <c r="D29" s="359"/>
      <c r="E29" s="320">
        <v>13601</v>
      </c>
      <c r="F29" s="320"/>
      <c r="G29" s="320"/>
      <c r="H29" s="14"/>
      <c r="I29" s="15"/>
      <c r="J29" s="15"/>
      <c r="K29" s="15">
        <v>38</v>
      </c>
      <c r="L29" s="4" t="s">
        <v>34</v>
      </c>
      <c r="M29" s="15">
        <v>39</v>
      </c>
      <c r="N29" s="5" t="s">
        <v>35</v>
      </c>
      <c r="O29" s="320">
        <v>13625</v>
      </c>
      <c r="P29" s="320"/>
      <c r="Q29" s="320"/>
      <c r="R29" s="14"/>
      <c r="S29" s="15"/>
      <c r="T29" s="15"/>
      <c r="U29" s="15">
        <v>38</v>
      </c>
      <c r="V29" s="4" t="s">
        <v>34</v>
      </c>
      <c r="W29" s="15">
        <v>35</v>
      </c>
      <c r="X29" s="5" t="s">
        <v>35</v>
      </c>
      <c r="Y29" s="351" t="s">
        <v>60</v>
      </c>
      <c r="Z29" s="351"/>
      <c r="AA29" s="351"/>
      <c r="AB29" s="320">
        <v>1223</v>
      </c>
      <c r="AC29" s="320"/>
      <c r="AD29" s="14">
        <v>7</v>
      </c>
      <c r="AE29" s="336" t="s">
        <v>33</v>
      </c>
      <c r="AF29" s="336"/>
      <c r="AG29" s="15">
        <v>9</v>
      </c>
      <c r="AH29" s="4" t="s">
        <v>34</v>
      </c>
      <c r="AI29" s="15">
        <v>46</v>
      </c>
      <c r="AJ29" s="5" t="s">
        <v>35</v>
      </c>
      <c r="AK29" s="320">
        <v>1270</v>
      </c>
      <c r="AL29" s="320"/>
      <c r="AM29" s="14">
        <v>6</v>
      </c>
      <c r="AN29" s="336" t="s">
        <v>33</v>
      </c>
      <c r="AO29" s="336"/>
      <c r="AP29" s="15">
        <v>53</v>
      </c>
      <c r="AQ29" s="4" t="s">
        <v>34</v>
      </c>
      <c r="AR29" s="15">
        <v>51</v>
      </c>
      <c r="AS29" s="5" t="s">
        <v>35</v>
      </c>
    </row>
    <row r="30" spans="1:45" ht="34.5" customHeight="1">
      <c r="A30" s="358" t="s">
        <v>61</v>
      </c>
      <c r="B30" s="336"/>
      <c r="C30" s="336"/>
      <c r="D30" s="359"/>
      <c r="E30" s="320">
        <v>6402</v>
      </c>
      <c r="F30" s="320"/>
      <c r="G30" s="320"/>
      <c r="H30" s="14">
        <v>1</v>
      </c>
      <c r="I30" s="336" t="s">
        <v>33</v>
      </c>
      <c r="J30" s="336"/>
      <c r="K30" s="15">
        <v>22</v>
      </c>
      <c r="L30" s="4" t="s">
        <v>34</v>
      </c>
      <c r="M30" s="15">
        <v>6</v>
      </c>
      <c r="N30" s="5" t="s">
        <v>35</v>
      </c>
      <c r="O30" s="320">
        <v>6471</v>
      </c>
      <c r="P30" s="320"/>
      <c r="Q30" s="320"/>
      <c r="R30" s="14">
        <v>1</v>
      </c>
      <c r="S30" s="336" t="s">
        <v>33</v>
      </c>
      <c r="T30" s="336"/>
      <c r="U30" s="15">
        <v>21</v>
      </c>
      <c r="V30" s="4" t="s">
        <v>34</v>
      </c>
      <c r="W30" s="15">
        <v>13</v>
      </c>
      <c r="X30" s="5" t="s">
        <v>35</v>
      </c>
      <c r="Y30" s="351" t="s">
        <v>62</v>
      </c>
      <c r="Z30" s="351"/>
      <c r="AA30" s="351"/>
      <c r="AB30" s="320">
        <v>970</v>
      </c>
      <c r="AC30" s="320"/>
      <c r="AD30" s="14">
        <v>9</v>
      </c>
      <c r="AE30" s="336" t="s">
        <v>33</v>
      </c>
      <c r="AF30" s="336"/>
      <c r="AG30" s="15">
        <v>1</v>
      </c>
      <c r="AH30" s="4" t="s">
        <v>34</v>
      </c>
      <c r="AI30" s="15">
        <v>51</v>
      </c>
      <c r="AJ30" s="5" t="s">
        <v>35</v>
      </c>
      <c r="AK30" s="320">
        <v>1029</v>
      </c>
      <c r="AL30" s="320"/>
      <c r="AM30" s="14">
        <v>8</v>
      </c>
      <c r="AN30" s="336" t="s">
        <v>33</v>
      </c>
      <c r="AO30" s="336"/>
      <c r="AP30" s="15">
        <v>30</v>
      </c>
      <c r="AQ30" s="4" t="s">
        <v>34</v>
      </c>
      <c r="AR30" s="15">
        <v>47</v>
      </c>
      <c r="AS30" s="5" t="s">
        <v>35</v>
      </c>
    </row>
    <row r="31" spans="1:45" ht="34.5" customHeight="1">
      <c r="A31" s="358" t="s">
        <v>63</v>
      </c>
      <c r="B31" s="336"/>
      <c r="C31" s="336"/>
      <c r="D31" s="359"/>
      <c r="E31" s="320">
        <v>4893</v>
      </c>
      <c r="F31" s="320"/>
      <c r="G31" s="320"/>
      <c r="H31" s="14">
        <v>1</v>
      </c>
      <c r="I31" s="336" t="s">
        <v>33</v>
      </c>
      <c r="J31" s="336"/>
      <c r="K31" s="15">
        <v>47</v>
      </c>
      <c r="L31" s="4" t="s">
        <v>34</v>
      </c>
      <c r="M31" s="15">
        <v>25</v>
      </c>
      <c r="N31" s="5" t="s">
        <v>35</v>
      </c>
      <c r="O31" s="320">
        <v>4833</v>
      </c>
      <c r="P31" s="320"/>
      <c r="Q31" s="320"/>
      <c r="R31" s="14">
        <v>1</v>
      </c>
      <c r="S31" s="336" t="s">
        <v>33</v>
      </c>
      <c r="T31" s="336"/>
      <c r="U31" s="15">
        <v>48</v>
      </c>
      <c r="V31" s="4" t="s">
        <v>34</v>
      </c>
      <c r="W31" s="15">
        <v>45</v>
      </c>
      <c r="X31" s="5" t="s">
        <v>35</v>
      </c>
      <c r="Y31" s="351" t="s">
        <v>64</v>
      </c>
      <c r="Z31" s="351"/>
      <c r="AA31" s="351"/>
      <c r="AB31" s="320">
        <v>831</v>
      </c>
      <c r="AC31" s="320"/>
      <c r="AD31" s="14">
        <v>10</v>
      </c>
      <c r="AE31" s="336" t="s">
        <v>33</v>
      </c>
      <c r="AF31" s="336"/>
      <c r="AG31" s="15">
        <v>32</v>
      </c>
      <c r="AH31" s="4" t="s">
        <v>34</v>
      </c>
      <c r="AI31" s="15">
        <v>29</v>
      </c>
      <c r="AJ31" s="5" t="s">
        <v>35</v>
      </c>
      <c r="AK31" s="320">
        <v>856</v>
      </c>
      <c r="AL31" s="320"/>
      <c r="AM31" s="14">
        <v>10</v>
      </c>
      <c r="AN31" s="336" t="s">
        <v>33</v>
      </c>
      <c r="AO31" s="336"/>
      <c r="AP31" s="15">
        <v>14</v>
      </c>
      <c r="AQ31" s="4" t="s">
        <v>34</v>
      </c>
      <c r="AR31" s="15">
        <v>1</v>
      </c>
      <c r="AS31" s="5" t="s">
        <v>35</v>
      </c>
    </row>
    <row r="32" spans="1:45" ht="34.5" customHeight="1">
      <c r="A32" s="358" t="s">
        <v>65</v>
      </c>
      <c r="B32" s="336"/>
      <c r="C32" s="336"/>
      <c r="D32" s="359"/>
      <c r="E32" s="320">
        <v>3644</v>
      </c>
      <c r="F32" s="320"/>
      <c r="G32" s="320"/>
      <c r="H32" s="14">
        <v>2</v>
      </c>
      <c r="I32" s="336" t="s">
        <v>33</v>
      </c>
      <c r="J32" s="336"/>
      <c r="K32" s="15">
        <v>24</v>
      </c>
      <c r="L32" s="4" t="s">
        <v>34</v>
      </c>
      <c r="M32" s="15">
        <v>14</v>
      </c>
      <c r="N32" s="5" t="s">
        <v>35</v>
      </c>
      <c r="O32" s="320">
        <v>3542</v>
      </c>
      <c r="P32" s="320"/>
      <c r="Q32" s="320"/>
      <c r="R32" s="14">
        <v>2</v>
      </c>
      <c r="S32" s="336" t="s">
        <v>33</v>
      </c>
      <c r="T32" s="336"/>
      <c r="U32" s="15">
        <v>28</v>
      </c>
      <c r="V32" s="4" t="s">
        <v>34</v>
      </c>
      <c r="W32" s="15">
        <v>23</v>
      </c>
      <c r="X32" s="5" t="s">
        <v>35</v>
      </c>
      <c r="Y32" s="351" t="s">
        <v>66</v>
      </c>
      <c r="Z32" s="351"/>
      <c r="AA32" s="351"/>
      <c r="AB32" s="320">
        <v>771</v>
      </c>
      <c r="AC32" s="320"/>
      <c r="AD32" s="14">
        <v>11</v>
      </c>
      <c r="AE32" s="336" t="s">
        <v>33</v>
      </c>
      <c r="AF32" s="336"/>
      <c r="AG32" s="15">
        <v>21</v>
      </c>
      <c r="AH32" s="4" t="s">
        <v>34</v>
      </c>
      <c r="AI32" s="15">
        <v>43</v>
      </c>
      <c r="AJ32" s="5" t="s">
        <v>35</v>
      </c>
      <c r="AK32" s="320">
        <v>757</v>
      </c>
      <c r="AL32" s="320"/>
      <c r="AM32" s="14">
        <v>11</v>
      </c>
      <c r="AN32" s="336" t="s">
        <v>33</v>
      </c>
      <c r="AO32" s="336"/>
      <c r="AP32" s="15">
        <v>34</v>
      </c>
      <c r="AQ32" s="4" t="s">
        <v>34</v>
      </c>
      <c r="AR32" s="15">
        <v>19</v>
      </c>
      <c r="AS32" s="5" t="s">
        <v>35</v>
      </c>
    </row>
    <row r="33" spans="1:45" ht="34.5" customHeight="1">
      <c r="A33" s="358" t="s">
        <v>67</v>
      </c>
      <c r="B33" s="336"/>
      <c r="C33" s="336"/>
      <c r="D33" s="359"/>
      <c r="E33" s="320">
        <v>1684</v>
      </c>
      <c r="F33" s="320"/>
      <c r="G33" s="320"/>
      <c r="H33" s="14">
        <v>5</v>
      </c>
      <c r="I33" s="336" t="s">
        <v>33</v>
      </c>
      <c r="J33" s="336"/>
      <c r="K33" s="15">
        <v>12</v>
      </c>
      <c r="L33" s="4" t="s">
        <v>34</v>
      </c>
      <c r="M33" s="15">
        <v>7</v>
      </c>
      <c r="N33" s="5" t="s">
        <v>35</v>
      </c>
      <c r="O33" s="320">
        <v>1806</v>
      </c>
      <c r="P33" s="320"/>
      <c r="Q33" s="320"/>
      <c r="R33" s="14">
        <v>4</v>
      </c>
      <c r="S33" s="336" t="s">
        <v>33</v>
      </c>
      <c r="T33" s="336"/>
      <c r="U33" s="15">
        <v>51</v>
      </c>
      <c r="V33" s="4" t="s">
        <v>34</v>
      </c>
      <c r="W33" s="15">
        <v>2</v>
      </c>
      <c r="X33" s="5" t="s">
        <v>35</v>
      </c>
      <c r="Y33" s="351" t="s">
        <v>68</v>
      </c>
      <c r="Z33" s="351"/>
      <c r="AA33" s="351"/>
      <c r="AB33" s="320">
        <v>563</v>
      </c>
      <c r="AC33" s="320"/>
      <c r="AD33" s="14">
        <v>15</v>
      </c>
      <c r="AE33" s="336" t="s">
        <v>33</v>
      </c>
      <c r="AF33" s="336"/>
      <c r="AG33" s="15">
        <v>33</v>
      </c>
      <c r="AH33" s="4" t="s">
        <v>34</v>
      </c>
      <c r="AI33" s="15">
        <v>34</v>
      </c>
      <c r="AJ33" s="5" t="s">
        <v>35</v>
      </c>
      <c r="AK33" s="320">
        <v>530</v>
      </c>
      <c r="AL33" s="320"/>
      <c r="AM33" s="14">
        <v>16</v>
      </c>
      <c r="AN33" s="336" t="s">
        <v>33</v>
      </c>
      <c r="AO33" s="336"/>
      <c r="AP33" s="15">
        <v>31</v>
      </c>
      <c r="AQ33" s="4" t="s">
        <v>34</v>
      </c>
      <c r="AR33" s="15">
        <v>42</v>
      </c>
      <c r="AS33" s="5" t="s">
        <v>35</v>
      </c>
    </row>
  </sheetData>
  <sheetProtection/>
  <mergeCells count="276">
    <mergeCell ref="AJ5:AS5"/>
    <mergeCell ref="Z4:AS4"/>
    <mergeCell ref="AB10:AC10"/>
    <mergeCell ref="H4:S4"/>
    <mergeCell ref="H6:J6"/>
    <mergeCell ref="H5:J5"/>
    <mergeCell ref="K5:M5"/>
    <mergeCell ref="K6:M6"/>
    <mergeCell ref="N5:P6"/>
    <mergeCell ref="Q5:S6"/>
    <mergeCell ref="T4:Y4"/>
    <mergeCell ref="Z5:AI5"/>
    <mergeCell ref="AN11:AO11"/>
    <mergeCell ref="AN12:AO12"/>
    <mergeCell ref="AN13:AO13"/>
    <mergeCell ref="AQ19:AR19"/>
    <mergeCell ref="AJ17:AK17"/>
    <mergeCell ref="AL17:AM17"/>
    <mergeCell ref="AN17:AO17"/>
    <mergeCell ref="AN19:AO19"/>
    <mergeCell ref="Q7:S7"/>
    <mergeCell ref="N8:P8"/>
    <mergeCell ref="Q8:S8"/>
    <mergeCell ref="N9:P9"/>
    <mergeCell ref="Q9:S9"/>
    <mergeCell ref="N10:P10"/>
    <mergeCell ref="AL6:AM6"/>
    <mergeCell ref="AL10:AM10"/>
    <mergeCell ref="AN10:AO10"/>
    <mergeCell ref="AL8:AM8"/>
    <mergeCell ref="AN8:AO8"/>
    <mergeCell ref="AN7:AO7"/>
    <mergeCell ref="A27:D27"/>
    <mergeCell ref="E27:G28"/>
    <mergeCell ref="I28:J28"/>
    <mergeCell ref="E26:N26"/>
    <mergeCell ref="H27:N27"/>
    <mergeCell ref="AQ17:AR17"/>
    <mergeCell ref="AJ18:AK18"/>
    <mergeCell ref="AL18:AM18"/>
    <mergeCell ref="AN18:AO18"/>
    <mergeCell ref="AQ18:AR18"/>
    <mergeCell ref="AN15:AO15"/>
    <mergeCell ref="A25:R25"/>
    <mergeCell ref="C17:G17"/>
    <mergeCell ref="H17:J17"/>
    <mergeCell ref="H18:J18"/>
    <mergeCell ref="H19:J19"/>
    <mergeCell ref="K18:M18"/>
    <mergeCell ref="K19:M19"/>
    <mergeCell ref="B18:F18"/>
    <mergeCell ref="B19:F19"/>
    <mergeCell ref="AL13:AM13"/>
    <mergeCell ref="Y27:AA27"/>
    <mergeCell ref="R27:X27"/>
    <mergeCell ref="AQ15:AR15"/>
    <mergeCell ref="AJ16:AK16"/>
    <mergeCell ref="AL16:AM16"/>
    <mergeCell ref="AN16:AO16"/>
    <mergeCell ref="AQ16:AR16"/>
    <mergeCell ref="AJ15:AK15"/>
    <mergeCell ref="AL15:AM15"/>
    <mergeCell ref="AQ8:AR8"/>
    <mergeCell ref="AQ11:AR11"/>
    <mergeCell ref="AB15:AC15"/>
    <mergeCell ref="AB16:AC16"/>
    <mergeCell ref="AQ13:AR13"/>
    <mergeCell ref="AJ14:AK14"/>
    <mergeCell ref="AL14:AM14"/>
    <mergeCell ref="AN14:AO14"/>
    <mergeCell ref="AQ14:AR14"/>
    <mergeCell ref="AJ13:AK13"/>
    <mergeCell ref="AQ12:AR12"/>
    <mergeCell ref="AK27:AL28"/>
    <mergeCell ref="AM27:AS27"/>
    <mergeCell ref="AN28:AO28"/>
    <mergeCell ref="AB6:AC6"/>
    <mergeCell ref="AB11:AC11"/>
    <mergeCell ref="AB12:AC12"/>
    <mergeCell ref="AJ10:AK10"/>
    <mergeCell ref="AJ8:AK8"/>
    <mergeCell ref="AD6:AE6"/>
    <mergeCell ref="AJ12:AK12"/>
    <mergeCell ref="AG6:AH6"/>
    <mergeCell ref="AL12:AM12"/>
    <mergeCell ref="AN6:AO6"/>
    <mergeCell ref="AQ6:AR6"/>
    <mergeCell ref="AQ7:AR7"/>
    <mergeCell ref="AQ10:AR10"/>
    <mergeCell ref="AJ9:AS9"/>
    <mergeCell ref="AJ6:AK6"/>
    <mergeCell ref="AJ7:AK7"/>
    <mergeCell ref="AB26:AJ26"/>
    <mergeCell ref="AL19:AM19"/>
    <mergeCell ref="Z19:AA19"/>
    <mergeCell ref="AD19:AE19"/>
    <mergeCell ref="AL7:AM7"/>
    <mergeCell ref="AG17:AH17"/>
    <mergeCell ref="AG13:AH13"/>
    <mergeCell ref="AG19:AH19"/>
    <mergeCell ref="AJ11:AK11"/>
    <mergeCell ref="AL11:AM11"/>
    <mergeCell ref="S28:T28"/>
    <mergeCell ref="AG18:AH18"/>
    <mergeCell ref="Y29:AA29"/>
    <mergeCell ref="AB29:AC29"/>
    <mergeCell ref="AE29:AF29"/>
    <mergeCell ref="AB27:AC28"/>
    <mergeCell ref="AD27:AJ27"/>
    <mergeCell ref="AE28:AF28"/>
    <mergeCell ref="AJ19:AK19"/>
    <mergeCell ref="AK26:AS26"/>
    <mergeCell ref="AB31:AC31"/>
    <mergeCell ref="AB32:AC32"/>
    <mergeCell ref="AD17:AE17"/>
    <mergeCell ref="Z17:AA17"/>
    <mergeCell ref="AB17:AC17"/>
    <mergeCell ref="Y30:AA30"/>
    <mergeCell ref="W19:Y19"/>
    <mergeCell ref="Z18:AA18"/>
    <mergeCell ref="AD18:AE18"/>
    <mergeCell ref="O26:X26"/>
    <mergeCell ref="AG15:AH15"/>
    <mergeCell ref="Z16:AA16"/>
    <mergeCell ref="AD16:AE16"/>
    <mergeCell ref="AG16:AH16"/>
    <mergeCell ref="AD15:AE15"/>
    <mergeCell ref="Z15:AA15"/>
    <mergeCell ref="A29:D29"/>
    <mergeCell ref="A30:D30"/>
    <mergeCell ref="A31:D31"/>
    <mergeCell ref="A32:D32"/>
    <mergeCell ref="A33:D33"/>
    <mergeCell ref="E29:G29"/>
    <mergeCell ref="E30:G30"/>
    <mergeCell ref="E31:G31"/>
    <mergeCell ref="E32:G32"/>
    <mergeCell ref="E33:G33"/>
    <mergeCell ref="AD14:AE14"/>
    <mergeCell ref="AG14:AH14"/>
    <mergeCell ref="AD13:AE13"/>
    <mergeCell ref="Z13:AA13"/>
    <mergeCell ref="AB13:AC13"/>
    <mergeCell ref="AB14:AC14"/>
    <mergeCell ref="I30:J30"/>
    <mergeCell ref="I31:J31"/>
    <mergeCell ref="I32:J32"/>
    <mergeCell ref="I33:J33"/>
    <mergeCell ref="Z14:AA14"/>
    <mergeCell ref="Y33:AA33"/>
    <mergeCell ref="Y31:AA31"/>
    <mergeCell ref="Y32:AA32"/>
    <mergeCell ref="O27:Q28"/>
    <mergeCell ref="O29:Q29"/>
    <mergeCell ref="O30:Q30"/>
    <mergeCell ref="O31:Q31"/>
    <mergeCell ref="AG11:AH11"/>
    <mergeCell ref="Z12:AA12"/>
    <mergeCell ref="AD12:AE12"/>
    <mergeCell ref="AG12:AH12"/>
    <mergeCell ref="AD11:AE11"/>
    <mergeCell ref="Z11:AA11"/>
    <mergeCell ref="AB30:AC30"/>
    <mergeCell ref="T15:V15"/>
    <mergeCell ref="Z10:AA10"/>
    <mergeCell ref="AD10:AE10"/>
    <mergeCell ref="AG10:AH10"/>
    <mergeCell ref="Z9:AI9"/>
    <mergeCell ref="O32:Q32"/>
    <mergeCell ref="O33:Q33"/>
    <mergeCell ref="S30:T30"/>
    <mergeCell ref="S31:T31"/>
    <mergeCell ref="S32:T32"/>
    <mergeCell ref="S33:T33"/>
    <mergeCell ref="AB33:AC33"/>
    <mergeCell ref="AG7:AH7"/>
    <mergeCell ref="Z8:AA8"/>
    <mergeCell ref="AD8:AE8"/>
    <mergeCell ref="AG8:AH8"/>
    <mergeCell ref="Z7:AA7"/>
    <mergeCell ref="AD7:AE7"/>
    <mergeCell ref="AE30:AF30"/>
    <mergeCell ref="AE31:AF31"/>
    <mergeCell ref="AE32:AF32"/>
    <mergeCell ref="W15:Y15"/>
    <mergeCell ref="AE33:AF33"/>
    <mergeCell ref="Q11:S11"/>
    <mergeCell ref="N12:P12"/>
    <mergeCell ref="Q12:S12"/>
    <mergeCell ref="N13:P13"/>
    <mergeCell ref="Q13:S13"/>
    <mergeCell ref="N14:P14"/>
    <mergeCell ref="Q14:S14"/>
    <mergeCell ref="T13:V13"/>
    <mergeCell ref="W13:Y13"/>
    <mergeCell ref="T14:V14"/>
    <mergeCell ref="W14:Y14"/>
    <mergeCell ref="T19:V19"/>
    <mergeCell ref="Z6:AA6"/>
    <mergeCell ref="T5:V6"/>
    <mergeCell ref="W5:Y6"/>
    <mergeCell ref="T17:V17"/>
    <mergeCell ref="W17:Y17"/>
    <mergeCell ref="T10:V10"/>
    <mergeCell ref="W10:Y10"/>
    <mergeCell ref="T11:V11"/>
    <mergeCell ref="W11:Y11"/>
    <mergeCell ref="T12:V12"/>
    <mergeCell ref="W12:Y12"/>
    <mergeCell ref="T7:V7"/>
    <mergeCell ref="W7:Y7"/>
    <mergeCell ref="T8:V8"/>
    <mergeCell ref="W8:Y8"/>
    <mergeCell ref="T9:V9"/>
    <mergeCell ref="W9:Y9"/>
    <mergeCell ref="AK31:AL31"/>
    <mergeCell ref="AK32:AL32"/>
    <mergeCell ref="N16:P16"/>
    <mergeCell ref="N17:P17"/>
    <mergeCell ref="N18:P18"/>
    <mergeCell ref="N19:P19"/>
    <mergeCell ref="T16:V16"/>
    <mergeCell ref="W16:Y16"/>
    <mergeCell ref="T18:V18"/>
    <mergeCell ref="W18:Y18"/>
    <mergeCell ref="H8:J8"/>
    <mergeCell ref="A5:G5"/>
    <mergeCell ref="AK33:AL33"/>
    <mergeCell ref="AN29:AO29"/>
    <mergeCell ref="AN30:AO30"/>
    <mergeCell ref="AN31:AO31"/>
    <mergeCell ref="AN32:AO32"/>
    <mergeCell ref="AN33:AO33"/>
    <mergeCell ref="AK29:AL29"/>
    <mergeCell ref="AK30:AL30"/>
    <mergeCell ref="Q18:S18"/>
    <mergeCell ref="Q19:S19"/>
    <mergeCell ref="A1:AS1"/>
    <mergeCell ref="B7:F7"/>
    <mergeCell ref="B8:F8"/>
    <mergeCell ref="A3:H3"/>
    <mergeCell ref="N7:P7"/>
    <mergeCell ref="K7:M7"/>
    <mergeCell ref="K8:M8"/>
    <mergeCell ref="H7:J7"/>
    <mergeCell ref="B9:F9"/>
    <mergeCell ref="B10:F10"/>
    <mergeCell ref="B11:F11"/>
    <mergeCell ref="B12:F12"/>
    <mergeCell ref="Q16:S16"/>
    <mergeCell ref="C13:F13"/>
    <mergeCell ref="C14:F14"/>
    <mergeCell ref="B15:F15"/>
    <mergeCell ref="C16:G16"/>
    <mergeCell ref="Q17:S17"/>
    <mergeCell ref="N15:P15"/>
    <mergeCell ref="Q15:S15"/>
    <mergeCell ref="Q10:S10"/>
    <mergeCell ref="N11:P11"/>
    <mergeCell ref="K14:M14"/>
    <mergeCell ref="K15:M15"/>
    <mergeCell ref="K16:M16"/>
    <mergeCell ref="K17:M17"/>
    <mergeCell ref="K9:M9"/>
    <mergeCell ref="K10:M10"/>
    <mergeCell ref="K11:M11"/>
    <mergeCell ref="H13:J13"/>
    <mergeCell ref="K12:M12"/>
    <mergeCell ref="K13:M13"/>
    <mergeCell ref="H14:J14"/>
    <mergeCell ref="H15:J15"/>
    <mergeCell ref="H16:J16"/>
    <mergeCell ref="H9:J9"/>
    <mergeCell ref="H10:J10"/>
    <mergeCell ref="H11:J11"/>
    <mergeCell ref="H12:J12"/>
  </mergeCells>
  <printOptions/>
  <pageMargins left="0.71" right="0.35" top="0.6" bottom="0.47" header="0.512" footer="0.512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11" width="9.00390625" style="23" customWidth="1"/>
    <col min="12" max="12" width="3.125" style="23" customWidth="1"/>
    <col min="13" max="16384" width="9.00390625" style="23" customWidth="1"/>
  </cols>
  <sheetData>
    <row r="1" spans="1:11" ht="19.5" customHeight="1" thickBot="1">
      <c r="A1" s="20" t="s">
        <v>69</v>
      </c>
      <c r="B1" s="21"/>
      <c r="C1" s="22"/>
      <c r="D1" s="21"/>
      <c r="E1" s="22"/>
      <c r="F1" s="21"/>
      <c r="G1" s="22"/>
      <c r="H1" s="21"/>
      <c r="I1" s="22"/>
      <c r="J1" s="21"/>
      <c r="K1" s="20" t="s">
        <v>70</v>
      </c>
    </row>
    <row r="2" spans="1:11" ht="16.5" customHeight="1">
      <c r="A2" s="363" t="s">
        <v>71</v>
      </c>
      <c r="B2" s="367" t="s">
        <v>128</v>
      </c>
      <c r="C2" s="368"/>
      <c r="D2" s="365" t="s">
        <v>129</v>
      </c>
      <c r="E2" s="368"/>
      <c r="F2" s="365" t="s">
        <v>130</v>
      </c>
      <c r="G2" s="368"/>
      <c r="H2" s="365" t="s">
        <v>38</v>
      </c>
      <c r="I2" s="368"/>
      <c r="J2" s="365" t="s">
        <v>39</v>
      </c>
      <c r="K2" s="366"/>
    </row>
    <row r="3" spans="1:12" ht="16.5" customHeight="1">
      <c r="A3" s="364"/>
      <c r="B3" s="24" t="s">
        <v>72</v>
      </c>
      <c r="C3" s="25" t="s">
        <v>73</v>
      </c>
      <c r="D3" s="26" t="s">
        <v>72</v>
      </c>
      <c r="E3" s="25" t="s">
        <v>74</v>
      </c>
      <c r="F3" s="26" t="s">
        <v>72</v>
      </c>
      <c r="G3" s="25" t="s">
        <v>73</v>
      </c>
      <c r="H3" s="26" t="s">
        <v>72</v>
      </c>
      <c r="I3" s="25" t="s">
        <v>73</v>
      </c>
      <c r="J3" s="26" t="s">
        <v>72</v>
      </c>
      <c r="K3" s="27" t="s">
        <v>73</v>
      </c>
      <c r="L3" s="28"/>
    </row>
    <row r="4" spans="1:12" ht="16.5" customHeight="1">
      <c r="A4" s="29" t="s">
        <v>131</v>
      </c>
      <c r="B4" s="30">
        <v>97371</v>
      </c>
      <c r="C4" s="31">
        <v>31.8</v>
      </c>
      <c r="D4" s="31" t="s">
        <v>75</v>
      </c>
      <c r="E4" s="31" t="s">
        <v>75</v>
      </c>
      <c r="F4" s="32">
        <v>44814</v>
      </c>
      <c r="G4" s="31">
        <v>14.7</v>
      </c>
      <c r="H4" s="32">
        <v>52557</v>
      </c>
      <c r="I4" s="31">
        <v>17.2</v>
      </c>
      <c r="J4" s="32">
        <v>7326</v>
      </c>
      <c r="K4" s="33">
        <v>75.2</v>
      </c>
      <c r="L4" s="28"/>
    </row>
    <row r="5" spans="1:12" ht="16.5" customHeight="1">
      <c r="A5" s="29" t="s">
        <v>76</v>
      </c>
      <c r="B5" s="30">
        <v>102170</v>
      </c>
      <c r="C5" s="31">
        <v>32.4</v>
      </c>
      <c r="D5" s="31" t="s">
        <v>75</v>
      </c>
      <c r="E5" s="31" t="s">
        <v>75</v>
      </c>
      <c r="F5" s="32">
        <v>35268</v>
      </c>
      <c r="G5" s="31">
        <v>11.2</v>
      </c>
      <c r="H5" s="32">
        <v>66902</v>
      </c>
      <c r="I5" s="31">
        <v>21.2</v>
      </c>
      <c r="J5" s="32">
        <v>5869</v>
      </c>
      <c r="K5" s="33">
        <v>55.7</v>
      </c>
      <c r="L5" s="28"/>
    </row>
    <row r="6" spans="1:12" ht="16.5" customHeight="1">
      <c r="A6" s="29" t="s">
        <v>77</v>
      </c>
      <c r="B6" s="30">
        <v>98995</v>
      </c>
      <c r="C6" s="31">
        <v>30.6</v>
      </c>
      <c r="D6" s="31" t="s">
        <v>75</v>
      </c>
      <c r="E6" s="31" t="s">
        <v>75</v>
      </c>
      <c r="F6" s="32">
        <v>34416</v>
      </c>
      <c r="G6" s="31">
        <v>10.6</v>
      </c>
      <c r="H6" s="32">
        <v>64579</v>
      </c>
      <c r="I6" s="31">
        <v>20</v>
      </c>
      <c r="J6" s="32">
        <v>5671</v>
      </c>
      <c r="K6" s="33">
        <v>57.3</v>
      </c>
      <c r="L6" s="28"/>
    </row>
    <row r="7" spans="1:12" ht="16.5" customHeight="1">
      <c r="A7" s="29" t="s">
        <v>78</v>
      </c>
      <c r="B7" s="30">
        <v>81866</v>
      </c>
      <c r="C7" s="31">
        <v>24.7</v>
      </c>
      <c r="D7" s="31" t="s">
        <v>75</v>
      </c>
      <c r="E7" s="31" t="s">
        <v>75</v>
      </c>
      <c r="F7" s="32">
        <v>33340</v>
      </c>
      <c r="G7" s="31">
        <v>10.1</v>
      </c>
      <c r="H7" s="32">
        <v>48526</v>
      </c>
      <c r="I7" s="31">
        <v>14.7</v>
      </c>
      <c r="J7" s="32">
        <v>4534</v>
      </c>
      <c r="K7" s="33">
        <v>55.4</v>
      </c>
      <c r="L7" s="28"/>
    </row>
    <row r="8" spans="1:12" ht="16.5" customHeight="1">
      <c r="A8" s="29" t="s">
        <v>79</v>
      </c>
      <c r="B8" s="30">
        <v>77025</v>
      </c>
      <c r="C8" s="31">
        <v>22.6</v>
      </c>
      <c r="D8" s="31" t="s">
        <v>75</v>
      </c>
      <c r="E8" s="31" t="s">
        <v>75</v>
      </c>
      <c r="F8" s="32">
        <v>31246</v>
      </c>
      <c r="G8" s="31">
        <v>9.2</v>
      </c>
      <c r="H8" s="32">
        <v>45779</v>
      </c>
      <c r="I8" s="31">
        <v>13.4</v>
      </c>
      <c r="J8" s="32">
        <v>4111</v>
      </c>
      <c r="K8" s="33">
        <v>53.4</v>
      </c>
      <c r="L8" s="28"/>
    </row>
    <row r="9" spans="1:12" ht="16.5" customHeight="1">
      <c r="A9" s="29" t="s">
        <v>80</v>
      </c>
      <c r="B9" s="30">
        <v>70947</v>
      </c>
      <c r="C9" s="31">
        <v>20.4</v>
      </c>
      <c r="D9" s="31" t="s">
        <v>75</v>
      </c>
      <c r="E9" s="31" t="s">
        <v>75</v>
      </c>
      <c r="F9" s="32">
        <v>29177</v>
      </c>
      <c r="G9" s="31">
        <v>8.4</v>
      </c>
      <c r="H9" s="32">
        <v>41770</v>
      </c>
      <c r="I9" s="31">
        <v>12</v>
      </c>
      <c r="J9" s="32">
        <v>3281</v>
      </c>
      <c r="K9" s="33">
        <v>46.2</v>
      </c>
      <c r="L9" s="28"/>
    </row>
    <row r="10" spans="1:12" ht="16.5" customHeight="1">
      <c r="A10" s="29" t="s">
        <v>81</v>
      </c>
      <c r="B10" s="30">
        <v>67492</v>
      </c>
      <c r="C10" s="31">
        <v>19.1</v>
      </c>
      <c r="D10" s="31" t="s">
        <v>75</v>
      </c>
      <c r="E10" s="31" t="s">
        <v>75</v>
      </c>
      <c r="F10" s="32">
        <v>28838</v>
      </c>
      <c r="G10" s="31">
        <v>8.2</v>
      </c>
      <c r="H10" s="32">
        <v>38654</v>
      </c>
      <c r="I10" s="31">
        <v>10.9</v>
      </c>
      <c r="J10" s="32">
        <v>2983</v>
      </c>
      <c r="K10" s="33">
        <v>44.2</v>
      </c>
      <c r="L10" s="28"/>
    </row>
    <row r="11" spans="1:12" ht="16.5" customHeight="1">
      <c r="A11" s="29" t="s">
        <v>82</v>
      </c>
      <c r="B11" s="30">
        <v>63330</v>
      </c>
      <c r="C11" s="31">
        <v>17.7</v>
      </c>
      <c r="D11" s="31" t="s">
        <v>75</v>
      </c>
      <c r="E11" s="31" t="s">
        <v>75</v>
      </c>
      <c r="F11" s="32">
        <v>27328</v>
      </c>
      <c r="G11" s="31">
        <v>7.6</v>
      </c>
      <c r="H11" s="32">
        <v>36002</v>
      </c>
      <c r="I11" s="31">
        <v>10</v>
      </c>
      <c r="J11" s="32">
        <v>2414</v>
      </c>
      <c r="K11" s="33">
        <v>38.1</v>
      </c>
      <c r="L11" s="28"/>
    </row>
    <row r="12" spans="1:12" ht="16.5" customHeight="1">
      <c r="A12" s="29" t="s">
        <v>83</v>
      </c>
      <c r="B12" s="30">
        <v>62404</v>
      </c>
      <c r="C12" s="31">
        <v>17.2</v>
      </c>
      <c r="D12" s="31" t="s">
        <v>75</v>
      </c>
      <c r="E12" s="31" t="s">
        <v>75</v>
      </c>
      <c r="F12" s="32">
        <v>26690</v>
      </c>
      <c r="G12" s="31">
        <v>7.4</v>
      </c>
      <c r="H12" s="32">
        <v>35714</v>
      </c>
      <c r="I12" s="31">
        <v>9.9</v>
      </c>
      <c r="J12" s="32">
        <v>2228</v>
      </c>
      <c r="K12" s="33">
        <v>35.7</v>
      </c>
      <c r="L12" s="28"/>
    </row>
    <row r="13" spans="1:12" ht="16.5" customHeight="1">
      <c r="A13" s="29" t="s">
        <v>84</v>
      </c>
      <c r="B13" s="30">
        <v>62430</v>
      </c>
      <c r="C13" s="31">
        <v>17</v>
      </c>
      <c r="D13" s="31" t="s">
        <v>75</v>
      </c>
      <c r="E13" s="31" t="s">
        <v>75</v>
      </c>
      <c r="F13" s="32">
        <v>28408</v>
      </c>
      <c r="G13" s="31">
        <v>7.7</v>
      </c>
      <c r="H13" s="32">
        <v>34022</v>
      </c>
      <c r="I13" s="31">
        <v>9.3</v>
      </c>
      <c r="J13" s="32">
        <v>2146</v>
      </c>
      <c r="K13" s="33">
        <v>34.4</v>
      </c>
      <c r="L13" s="28"/>
    </row>
    <row r="14" spans="1:12" ht="16.5" customHeight="1">
      <c r="A14" s="29" t="s">
        <v>85</v>
      </c>
      <c r="B14" s="30">
        <v>58762</v>
      </c>
      <c r="C14" s="31">
        <v>15.6</v>
      </c>
      <c r="D14" s="31" t="s">
        <v>75</v>
      </c>
      <c r="E14" s="31" t="s">
        <v>75</v>
      </c>
      <c r="F14" s="32">
        <v>30103</v>
      </c>
      <c r="G14" s="31">
        <v>8</v>
      </c>
      <c r="H14" s="32">
        <v>28659</v>
      </c>
      <c r="I14" s="31">
        <v>7.6</v>
      </c>
      <c r="J14" s="32">
        <v>2094</v>
      </c>
      <c r="K14" s="33">
        <v>35.6</v>
      </c>
      <c r="L14" s="28"/>
    </row>
    <row r="15" spans="1:12" ht="16.5" customHeight="1">
      <c r="A15" s="29" t="s">
        <v>86</v>
      </c>
      <c r="B15" s="30">
        <v>64664</v>
      </c>
      <c r="C15" s="31">
        <v>17</v>
      </c>
      <c r="D15" s="31" t="s">
        <v>75</v>
      </c>
      <c r="E15" s="31" t="s">
        <v>75</v>
      </c>
      <c r="F15" s="32">
        <v>27371</v>
      </c>
      <c r="G15" s="31">
        <v>7.2</v>
      </c>
      <c r="H15" s="32">
        <v>37293</v>
      </c>
      <c r="I15" s="31">
        <v>9.8</v>
      </c>
      <c r="J15" s="32">
        <v>1869</v>
      </c>
      <c r="K15" s="33">
        <v>28.9</v>
      </c>
      <c r="L15" s="28"/>
    </row>
    <row r="16" spans="1:12" ht="16.5" customHeight="1">
      <c r="A16" s="29" t="s">
        <v>87</v>
      </c>
      <c r="B16" s="30">
        <v>64548</v>
      </c>
      <c r="C16" s="31">
        <v>16.7</v>
      </c>
      <c r="D16" s="31" t="s">
        <v>75</v>
      </c>
      <c r="E16" s="31" t="s">
        <v>75</v>
      </c>
      <c r="F16" s="32">
        <v>27610</v>
      </c>
      <c r="G16" s="31">
        <v>7.1</v>
      </c>
      <c r="H16" s="32">
        <v>36938</v>
      </c>
      <c r="I16" s="31">
        <v>9.6</v>
      </c>
      <c r="J16" s="32">
        <v>2041</v>
      </c>
      <c r="K16" s="33">
        <v>31.6</v>
      </c>
      <c r="L16" s="28"/>
    </row>
    <row r="17" spans="1:12" ht="16.5" customHeight="1">
      <c r="A17" s="29" t="s">
        <v>88</v>
      </c>
      <c r="B17" s="30">
        <v>64642</v>
      </c>
      <c r="C17" s="31">
        <v>16.5</v>
      </c>
      <c r="D17" s="32">
        <v>5216</v>
      </c>
      <c r="E17" s="31">
        <v>8.1</v>
      </c>
      <c r="F17" s="32">
        <v>29350</v>
      </c>
      <c r="G17" s="31">
        <v>7.5</v>
      </c>
      <c r="H17" s="32">
        <v>35292</v>
      </c>
      <c r="I17" s="31">
        <v>9</v>
      </c>
      <c r="J17" s="32">
        <v>1741</v>
      </c>
      <c r="K17" s="33">
        <v>26.9</v>
      </c>
      <c r="L17" s="28"/>
    </row>
    <row r="18" spans="1:12" ht="16.5" customHeight="1">
      <c r="A18" s="29" t="s">
        <v>89</v>
      </c>
      <c r="B18" s="30">
        <v>66080</v>
      </c>
      <c r="C18" s="31">
        <v>16.6</v>
      </c>
      <c r="D18" s="31" t="s">
        <v>75</v>
      </c>
      <c r="E18" s="31" t="s">
        <v>75</v>
      </c>
      <c r="F18" s="32">
        <v>28727</v>
      </c>
      <c r="G18" s="31">
        <v>7.2</v>
      </c>
      <c r="H18" s="32">
        <v>37353</v>
      </c>
      <c r="I18" s="31">
        <v>9.4</v>
      </c>
      <c r="J18" s="32">
        <v>1666</v>
      </c>
      <c r="K18" s="33">
        <v>25.2</v>
      </c>
      <c r="L18" s="28"/>
    </row>
    <row r="19" spans="1:12" ht="16.5" customHeight="1">
      <c r="A19" s="29" t="s">
        <v>90</v>
      </c>
      <c r="B19" s="30">
        <v>70342</v>
      </c>
      <c r="C19" s="31">
        <v>17.2</v>
      </c>
      <c r="D19" s="31" t="s">
        <v>75</v>
      </c>
      <c r="E19" s="31" t="s">
        <v>75</v>
      </c>
      <c r="F19" s="32">
        <v>28907</v>
      </c>
      <c r="G19" s="31">
        <v>7.1</v>
      </c>
      <c r="H19" s="32">
        <v>41435</v>
      </c>
      <c r="I19" s="31">
        <v>10.1</v>
      </c>
      <c r="J19" s="32">
        <v>1590</v>
      </c>
      <c r="K19" s="33">
        <v>22.6</v>
      </c>
      <c r="L19" s="28"/>
    </row>
    <row r="20" spans="1:12" ht="16.5" customHeight="1">
      <c r="A20" s="29" t="s">
        <v>91</v>
      </c>
      <c r="B20" s="30">
        <v>72868</v>
      </c>
      <c r="C20" s="31">
        <v>17.5</v>
      </c>
      <c r="D20" s="31" t="s">
        <v>75</v>
      </c>
      <c r="E20" s="31" t="s">
        <v>75</v>
      </c>
      <c r="F20" s="32">
        <v>28177</v>
      </c>
      <c r="G20" s="31">
        <v>6.8</v>
      </c>
      <c r="H20" s="32">
        <v>44691</v>
      </c>
      <c r="I20" s="31">
        <v>10.7</v>
      </c>
      <c r="J20" s="32">
        <v>1464</v>
      </c>
      <c r="K20" s="33">
        <v>20.1</v>
      </c>
      <c r="L20" s="28"/>
    </row>
    <row r="21" spans="1:12" ht="16.5" customHeight="1">
      <c r="A21" s="29" t="s">
        <v>92</v>
      </c>
      <c r="B21" s="30">
        <v>76725</v>
      </c>
      <c r="C21" s="31">
        <v>18.1</v>
      </c>
      <c r="D21" s="31" t="s">
        <v>75</v>
      </c>
      <c r="E21" s="31" t="s">
        <v>75</v>
      </c>
      <c r="F21" s="32">
        <v>28363</v>
      </c>
      <c r="G21" s="31">
        <v>6.7</v>
      </c>
      <c r="H21" s="32">
        <v>48362</v>
      </c>
      <c r="I21" s="31">
        <v>11.4</v>
      </c>
      <c r="J21" s="32">
        <v>1337</v>
      </c>
      <c r="K21" s="33">
        <v>17.4</v>
      </c>
      <c r="L21" s="28"/>
    </row>
    <row r="22" spans="1:12" ht="16.5" customHeight="1">
      <c r="A22" s="29" t="s">
        <v>93</v>
      </c>
      <c r="B22" s="30">
        <v>82500</v>
      </c>
      <c r="C22" s="31">
        <v>19.1</v>
      </c>
      <c r="D22" s="31" t="s">
        <v>75</v>
      </c>
      <c r="E22" s="31" t="s">
        <v>75</v>
      </c>
      <c r="F22" s="32">
        <v>29489</v>
      </c>
      <c r="G22" s="31">
        <v>6.8</v>
      </c>
      <c r="H22" s="32">
        <v>53011</v>
      </c>
      <c r="I22" s="31">
        <v>12.3</v>
      </c>
      <c r="J22" s="32">
        <v>1286</v>
      </c>
      <c r="K22" s="33">
        <v>15.6</v>
      </c>
      <c r="L22" s="28"/>
    </row>
    <row r="23" spans="1:12" ht="16.5" customHeight="1">
      <c r="A23" s="29" t="s">
        <v>94</v>
      </c>
      <c r="B23" s="30">
        <v>61745</v>
      </c>
      <c r="C23" s="31">
        <v>14.1</v>
      </c>
      <c r="D23" s="31" t="s">
        <v>75</v>
      </c>
      <c r="E23" s="31" t="s">
        <v>75</v>
      </c>
      <c r="F23" s="32">
        <v>28657</v>
      </c>
      <c r="G23" s="31">
        <v>6.6</v>
      </c>
      <c r="H23" s="32">
        <v>33088</v>
      </c>
      <c r="I23" s="31">
        <v>7.6</v>
      </c>
      <c r="J23" s="32">
        <v>1002</v>
      </c>
      <c r="K23" s="33">
        <v>16.2</v>
      </c>
      <c r="L23" s="28"/>
    </row>
    <row r="24" spans="1:12" ht="16.5" customHeight="1">
      <c r="A24" s="29" t="s">
        <v>95</v>
      </c>
      <c r="B24" s="30">
        <v>87967</v>
      </c>
      <c r="C24" s="31">
        <v>20.2</v>
      </c>
      <c r="D24" s="31" t="s">
        <v>75</v>
      </c>
      <c r="E24" s="31" t="s">
        <v>75</v>
      </c>
      <c r="F24" s="32">
        <v>28652</v>
      </c>
      <c r="G24" s="31">
        <v>6.6</v>
      </c>
      <c r="H24" s="32">
        <v>59315</v>
      </c>
      <c r="I24" s="31">
        <v>13.6</v>
      </c>
      <c r="J24" s="32">
        <v>1124</v>
      </c>
      <c r="K24" s="33">
        <v>12.8</v>
      </c>
      <c r="L24" s="28"/>
    </row>
    <row r="25" spans="1:12" ht="16.5" customHeight="1">
      <c r="A25" s="29" t="s">
        <v>96</v>
      </c>
      <c r="B25" s="30">
        <v>86770</v>
      </c>
      <c r="C25" s="31">
        <v>19.6</v>
      </c>
      <c r="D25" s="32">
        <v>5893</v>
      </c>
      <c r="E25" s="31">
        <v>6.8</v>
      </c>
      <c r="F25" s="32">
        <v>29068</v>
      </c>
      <c r="G25" s="31">
        <v>6.6</v>
      </c>
      <c r="H25" s="32">
        <v>57702</v>
      </c>
      <c r="I25" s="31">
        <v>13.1</v>
      </c>
      <c r="J25" s="32">
        <v>1190</v>
      </c>
      <c r="K25" s="33">
        <v>13.7</v>
      </c>
      <c r="L25" s="28"/>
    </row>
    <row r="26" spans="1:12" ht="16.5" customHeight="1">
      <c r="A26" s="29" t="s">
        <v>97</v>
      </c>
      <c r="B26" s="30">
        <v>88491</v>
      </c>
      <c r="C26" s="31">
        <v>19.6</v>
      </c>
      <c r="D26" s="32">
        <v>5816</v>
      </c>
      <c r="E26" s="31">
        <v>6.6</v>
      </c>
      <c r="F26" s="32">
        <v>29545</v>
      </c>
      <c r="G26" s="31">
        <v>6.6</v>
      </c>
      <c r="H26" s="32">
        <v>58946</v>
      </c>
      <c r="I26" s="31">
        <v>13.1</v>
      </c>
      <c r="J26" s="32">
        <v>1182</v>
      </c>
      <c r="K26" s="33">
        <v>13.4</v>
      </c>
      <c r="L26" s="28"/>
    </row>
    <row r="27" spans="1:12" ht="16.5" customHeight="1">
      <c r="A27" s="29" t="s">
        <v>98</v>
      </c>
      <c r="B27" s="30">
        <v>91169</v>
      </c>
      <c r="C27" s="31">
        <v>19.8</v>
      </c>
      <c r="D27" s="32">
        <v>5252</v>
      </c>
      <c r="E27" s="31">
        <v>5.8</v>
      </c>
      <c r="F27" s="32">
        <v>30259</v>
      </c>
      <c r="G27" s="31">
        <v>6.6</v>
      </c>
      <c r="H27" s="32">
        <v>60910</v>
      </c>
      <c r="I27" s="31">
        <v>13.2</v>
      </c>
      <c r="J27" s="32">
        <v>1069</v>
      </c>
      <c r="K27" s="33">
        <v>11.7</v>
      </c>
      <c r="L27" s="28"/>
    </row>
    <row r="28" spans="1:12" ht="16.5" customHeight="1">
      <c r="A28" s="29" t="s">
        <v>99</v>
      </c>
      <c r="B28" s="30">
        <v>94939</v>
      </c>
      <c r="C28" s="31">
        <v>20.4</v>
      </c>
      <c r="D28" s="32">
        <v>5377</v>
      </c>
      <c r="E28" s="31">
        <v>5.7</v>
      </c>
      <c r="F28" s="32">
        <v>29451</v>
      </c>
      <c r="G28" s="31">
        <v>6.3</v>
      </c>
      <c r="H28" s="32">
        <v>65488</v>
      </c>
      <c r="I28" s="31">
        <v>14</v>
      </c>
      <c r="J28" s="32">
        <v>1027</v>
      </c>
      <c r="K28" s="33">
        <v>10.8</v>
      </c>
      <c r="L28" s="28"/>
    </row>
    <row r="29" spans="1:12" ht="16.5" customHeight="1">
      <c r="A29" s="29" t="s">
        <v>100</v>
      </c>
      <c r="B29" s="30">
        <v>96180</v>
      </c>
      <c r="C29" s="31">
        <v>20.3</v>
      </c>
      <c r="D29" s="32">
        <v>5129</v>
      </c>
      <c r="E29" s="31">
        <v>5.3</v>
      </c>
      <c r="F29" s="32">
        <v>29832</v>
      </c>
      <c r="G29" s="31">
        <v>6.3</v>
      </c>
      <c r="H29" s="32">
        <v>66348</v>
      </c>
      <c r="I29" s="31">
        <v>14</v>
      </c>
      <c r="J29" s="32">
        <v>1011</v>
      </c>
      <c r="K29" s="33">
        <v>10.5</v>
      </c>
      <c r="L29" s="28"/>
    </row>
    <row r="30" spans="1:12" ht="16.5" customHeight="1">
      <c r="A30" s="29" t="s">
        <v>101</v>
      </c>
      <c r="B30" s="30">
        <v>97813</v>
      </c>
      <c r="C30" s="31">
        <v>20.4</v>
      </c>
      <c r="D30" s="32">
        <v>5885</v>
      </c>
      <c r="E30" s="31">
        <v>6</v>
      </c>
      <c r="F30" s="32">
        <v>30907</v>
      </c>
      <c r="G30" s="31">
        <v>6.4</v>
      </c>
      <c r="H30" s="32">
        <v>66906</v>
      </c>
      <c r="I30" s="31">
        <v>13.9</v>
      </c>
      <c r="J30" s="32">
        <v>1074</v>
      </c>
      <c r="K30" s="34">
        <v>11</v>
      </c>
      <c r="L30" s="28"/>
    </row>
    <row r="31" spans="1:12" ht="16.5" customHeight="1">
      <c r="A31" s="29" t="s">
        <v>102</v>
      </c>
      <c r="B31" s="30">
        <v>93347</v>
      </c>
      <c r="C31" s="31">
        <v>19.2</v>
      </c>
      <c r="D31" s="32">
        <v>5456</v>
      </c>
      <c r="E31" s="31">
        <v>5.8</v>
      </c>
      <c r="F31" s="32">
        <v>31235</v>
      </c>
      <c r="G31" s="31">
        <v>6.4</v>
      </c>
      <c r="H31" s="32">
        <v>62112</v>
      </c>
      <c r="I31" s="31">
        <v>12.8</v>
      </c>
      <c r="J31" s="32">
        <v>884</v>
      </c>
      <c r="K31" s="33">
        <v>9.5</v>
      </c>
      <c r="L31" s="28"/>
    </row>
    <row r="32" spans="1:12" ht="16.5" customHeight="1">
      <c r="A32" s="29" t="s">
        <v>103</v>
      </c>
      <c r="B32" s="30">
        <v>86839</v>
      </c>
      <c r="C32" s="31">
        <v>17.7</v>
      </c>
      <c r="D32" s="32">
        <v>4968</v>
      </c>
      <c r="E32" s="31">
        <v>5.7</v>
      </c>
      <c r="F32" s="32">
        <v>30466</v>
      </c>
      <c r="G32" s="31">
        <v>6.2</v>
      </c>
      <c r="H32" s="32">
        <v>56373</v>
      </c>
      <c r="I32" s="31">
        <v>11.5</v>
      </c>
      <c r="J32" s="32">
        <v>790</v>
      </c>
      <c r="K32" s="33">
        <v>9.1</v>
      </c>
      <c r="L32" s="28"/>
    </row>
    <row r="33" spans="1:12" ht="16.5" customHeight="1">
      <c r="A33" s="29" t="s">
        <v>104</v>
      </c>
      <c r="B33" s="30">
        <v>82405</v>
      </c>
      <c r="C33" s="31">
        <v>16.6</v>
      </c>
      <c r="D33" s="32">
        <v>4656</v>
      </c>
      <c r="E33" s="31">
        <v>5.7</v>
      </c>
      <c r="F33" s="32">
        <v>30712</v>
      </c>
      <c r="G33" s="31">
        <v>6.2</v>
      </c>
      <c r="H33" s="32">
        <v>51693</v>
      </c>
      <c r="I33" s="31">
        <v>10.4</v>
      </c>
      <c r="J33" s="32">
        <v>662</v>
      </c>
      <c r="K33" s="34">
        <v>8</v>
      </c>
      <c r="L33" s="28"/>
    </row>
    <row r="34" spans="1:12" ht="16.5" customHeight="1">
      <c r="A34" s="29" t="s">
        <v>105</v>
      </c>
      <c r="B34" s="30">
        <v>78612</v>
      </c>
      <c r="C34" s="31">
        <v>15.7</v>
      </c>
      <c r="D34" s="32">
        <v>4391</v>
      </c>
      <c r="E34" s="31">
        <v>5.6</v>
      </c>
      <c r="F34" s="32">
        <v>30191</v>
      </c>
      <c r="G34" s="31">
        <v>6</v>
      </c>
      <c r="H34" s="32">
        <v>48421</v>
      </c>
      <c r="I34" s="31">
        <v>9.7</v>
      </c>
      <c r="J34" s="32">
        <v>663</v>
      </c>
      <c r="K34" s="34">
        <v>8.4</v>
      </c>
      <c r="L34" s="28"/>
    </row>
    <row r="35" spans="1:12" ht="16.5" customHeight="1">
      <c r="A35" s="29" t="s">
        <v>106</v>
      </c>
      <c r="B35" s="30">
        <v>75767</v>
      </c>
      <c r="C35" s="31">
        <v>15</v>
      </c>
      <c r="D35" s="32">
        <v>4249</v>
      </c>
      <c r="E35" s="31">
        <v>5.6</v>
      </c>
      <c r="F35" s="32">
        <v>30512</v>
      </c>
      <c r="G35" s="31">
        <v>6.1</v>
      </c>
      <c r="H35" s="32">
        <v>45255</v>
      </c>
      <c r="I35" s="31">
        <v>9</v>
      </c>
      <c r="J35" s="32">
        <v>598</v>
      </c>
      <c r="K35" s="34">
        <v>7.9</v>
      </c>
      <c r="L35" s="28"/>
    </row>
    <row r="36" spans="1:12" ht="16.5" customHeight="1">
      <c r="A36" s="29" t="s">
        <v>107</v>
      </c>
      <c r="B36" s="30">
        <v>70986</v>
      </c>
      <c r="C36" s="31">
        <v>14</v>
      </c>
      <c r="D36" s="32">
        <v>3931</v>
      </c>
      <c r="E36" s="31">
        <v>5.5</v>
      </c>
      <c r="F36" s="32">
        <v>30667</v>
      </c>
      <c r="G36" s="31">
        <v>6.1</v>
      </c>
      <c r="H36" s="32">
        <v>40319</v>
      </c>
      <c r="I36" s="31">
        <v>8</v>
      </c>
      <c r="J36" s="32">
        <v>480</v>
      </c>
      <c r="K36" s="34">
        <v>6.8</v>
      </c>
      <c r="L36" s="28"/>
    </row>
    <row r="37" spans="1:12" ht="16.5" customHeight="1">
      <c r="A37" s="29" t="s">
        <v>108</v>
      </c>
      <c r="B37" s="30">
        <v>68677</v>
      </c>
      <c r="C37" s="31">
        <v>13.6</v>
      </c>
      <c r="D37" s="32">
        <v>3938</v>
      </c>
      <c r="E37" s="31">
        <v>5.7</v>
      </c>
      <c r="F37" s="32">
        <v>32275</v>
      </c>
      <c r="G37" s="31">
        <v>6.4</v>
      </c>
      <c r="H37" s="32">
        <v>36401</v>
      </c>
      <c r="I37" s="31">
        <v>7.2</v>
      </c>
      <c r="J37" s="32">
        <v>481</v>
      </c>
      <c r="K37" s="34">
        <v>7</v>
      </c>
      <c r="L37" s="28"/>
    </row>
    <row r="38" spans="1:12" ht="16.5" customHeight="1">
      <c r="A38" s="29" t="s">
        <v>109</v>
      </c>
      <c r="B38" s="30">
        <v>66219</v>
      </c>
      <c r="C38" s="31">
        <v>13</v>
      </c>
      <c r="D38" s="32">
        <v>3741</v>
      </c>
      <c r="E38" s="31">
        <v>5.6</v>
      </c>
      <c r="F38" s="32">
        <v>32453</v>
      </c>
      <c r="G38" s="31">
        <v>6.4</v>
      </c>
      <c r="H38" s="32">
        <v>33766</v>
      </c>
      <c r="I38" s="31">
        <v>6.6</v>
      </c>
      <c r="J38" s="32">
        <v>446</v>
      </c>
      <c r="K38" s="34">
        <v>6.7</v>
      </c>
      <c r="L38" s="28"/>
    </row>
    <row r="39" spans="1:12" ht="16.5" customHeight="1">
      <c r="A39" s="29" t="s">
        <v>110</v>
      </c>
      <c r="B39" s="30">
        <v>65925</v>
      </c>
      <c r="C39" s="31">
        <v>12.9</v>
      </c>
      <c r="D39" s="32">
        <v>3674</v>
      </c>
      <c r="E39" s="31">
        <v>5.6</v>
      </c>
      <c r="F39" s="32">
        <v>31794</v>
      </c>
      <c r="G39" s="31">
        <v>6.2</v>
      </c>
      <c r="H39" s="32">
        <v>34131</v>
      </c>
      <c r="I39" s="31">
        <v>6.7</v>
      </c>
      <c r="J39" s="32">
        <v>377</v>
      </c>
      <c r="K39" s="34">
        <v>5.7</v>
      </c>
      <c r="L39" s="28"/>
    </row>
    <row r="40" spans="1:12" ht="16.5" customHeight="1">
      <c r="A40" s="29" t="s">
        <v>111</v>
      </c>
      <c r="B40" s="30">
        <v>65368</v>
      </c>
      <c r="C40" s="31">
        <v>12.7</v>
      </c>
      <c r="D40" s="32">
        <v>3624</v>
      </c>
      <c r="E40" s="31">
        <v>5.5</v>
      </c>
      <c r="F40" s="32">
        <v>33079</v>
      </c>
      <c r="G40" s="31">
        <v>6.4</v>
      </c>
      <c r="H40" s="32">
        <v>32289</v>
      </c>
      <c r="I40" s="31">
        <v>6.3</v>
      </c>
      <c r="J40" s="32">
        <v>406</v>
      </c>
      <c r="K40" s="34">
        <v>6.2</v>
      </c>
      <c r="L40" s="28"/>
    </row>
    <row r="41" spans="1:12" ht="16.5" customHeight="1">
      <c r="A41" s="29" t="s">
        <v>112</v>
      </c>
      <c r="B41" s="30">
        <v>64210</v>
      </c>
      <c r="C41" s="31">
        <v>12.4</v>
      </c>
      <c r="D41" s="32">
        <v>3716</v>
      </c>
      <c r="E41" s="31">
        <v>5.8</v>
      </c>
      <c r="F41" s="32">
        <v>33559</v>
      </c>
      <c r="G41" s="31">
        <v>6.5</v>
      </c>
      <c r="H41" s="32">
        <v>30651</v>
      </c>
      <c r="I41" s="31">
        <v>5.9</v>
      </c>
      <c r="J41" s="32">
        <v>390</v>
      </c>
      <c r="K41" s="34">
        <v>6.1</v>
      </c>
      <c r="L41" s="28"/>
    </row>
    <row r="42" spans="1:12" ht="16.5" customHeight="1">
      <c r="A42" s="29" t="s">
        <v>113</v>
      </c>
      <c r="B42" s="30">
        <v>61332</v>
      </c>
      <c r="C42" s="31">
        <v>11.6</v>
      </c>
      <c r="D42" s="32">
        <v>3438</v>
      </c>
      <c r="E42" s="31">
        <v>5.6</v>
      </c>
      <c r="F42" s="32">
        <v>33952</v>
      </c>
      <c r="G42" s="31">
        <v>6.4</v>
      </c>
      <c r="H42" s="32">
        <v>27380</v>
      </c>
      <c r="I42" s="31">
        <v>5.2</v>
      </c>
      <c r="J42" s="32">
        <v>326</v>
      </c>
      <c r="K42" s="34">
        <v>5.3</v>
      </c>
      <c r="L42" s="28"/>
    </row>
    <row r="43" spans="1:12" ht="16.5" customHeight="1">
      <c r="A43" s="29" t="s">
        <v>114</v>
      </c>
      <c r="B43" s="30">
        <v>59766</v>
      </c>
      <c r="C43" s="31">
        <v>11.4</v>
      </c>
      <c r="D43" s="32">
        <v>3410</v>
      </c>
      <c r="E43" s="31">
        <v>5.7</v>
      </c>
      <c r="F43" s="32">
        <v>34288</v>
      </c>
      <c r="G43" s="31">
        <v>6.6</v>
      </c>
      <c r="H43" s="32">
        <v>25478</v>
      </c>
      <c r="I43" s="31">
        <v>4.9</v>
      </c>
      <c r="J43" s="32">
        <v>298</v>
      </c>
      <c r="K43" s="34">
        <v>5</v>
      </c>
      <c r="L43" s="28"/>
    </row>
    <row r="44" spans="1:12" ht="16.5" customHeight="1">
      <c r="A44" s="29" t="s">
        <v>115</v>
      </c>
      <c r="B44" s="30">
        <v>57600</v>
      </c>
      <c r="C44" s="31">
        <v>11</v>
      </c>
      <c r="D44" s="32">
        <v>3202</v>
      </c>
      <c r="E44" s="31">
        <v>5.6</v>
      </c>
      <c r="F44" s="32">
        <v>33699</v>
      </c>
      <c r="G44" s="31">
        <v>6.4</v>
      </c>
      <c r="H44" s="32">
        <v>23901</v>
      </c>
      <c r="I44" s="31">
        <v>4.6</v>
      </c>
      <c r="J44" s="32">
        <v>275</v>
      </c>
      <c r="K44" s="34">
        <v>4.8</v>
      </c>
      <c r="L44" s="28"/>
    </row>
    <row r="45" spans="1:12" ht="16.5" customHeight="1">
      <c r="A45" s="29" t="s">
        <v>116</v>
      </c>
      <c r="B45" s="30">
        <v>56451</v>
      </c>
      <c r="C45" s="31">
        <v>10.7</v>
      </c>
      <c r="D45" s="32">
        <v>3292</v>
      </c>
      <c r="E45" s="31">
        <v>5.8</v>
      </c>
      <c r="F45" s="32">
        <v>35838</v>
      </c>
      <c r="G45" s="31">
        <v>6.8</v>
      </c>
      <c r="H45" s="32">
        <v>20613</v>
      </c>
      <c r="I45" s="31">
        <v>3.9</v>
      </c>
      <c r="J45" s="32">
        <v>277</v>
      </c>
      <c r="K45" s="34">
        <v>4.9</v>
      </c>
      <c r="L45" s="28"/>
    </row>
    <row r="46" spans="1:12" ht="16.5" customHeight="1">
      <c r="A46" s="35" t="s">
        <v>117</v>
      </c>
      <c r="B46" s="30">
        <v>53689</v>
      </c>
      <c r="C46" s="31">
        <v>10.1</v>
      </c>
      <c r="D46" s="32">
        <v>3283</v>
      </c>
      <c r="E46" s="31">
        <v>6.1</v>
      </c>
      <c r="F46" s="32">
        <v>36075</v>
      </c>
      <c r="G46" s="31">
        <v>6.8</v>
      </c>
      <c r="H46" s="32">
        <v>17614</v>
      </c>
      <c r="I46" s="31">
        <v>3.3</v>
      </c>
      <c r="J46" s="32">
        <v>257</v>
      </c>
      <c r="K46" s="34">
        <v>4.8</v>
      </c>
      <c r="L46" s="28"/>
    </row>
    <row r="47" spans="1:12" ht="16.5" customHeight="1">
      <c r="A47" s="29" t="s">
        <v>118</v>
      </c>
      <c r="B47" s="30">
        <v>53916</v>
      </c>
      <c r="C47" s="31">
        <v>10.1</v>
      </c>
      <c r="D47" s="32">
        <v>3393</v>
      </c>
      <c r="E47" s="31">
        <v>6.3</v>
      </c>
      <c r="F47" s="32">
        <v>36787</v>
      </c>
      <c r="G47" s="31">
        <v>6.9</v>
      </c>
      <c r="H47" s="32">
        <v>17129</v>
      </c>
      <c r="I47" s="31">
        <v>3.2</v>
      </c>
      <c r="J47" s="32">
        <v>233</v>
      </c>
      <c r="K47" s="34">
        <v>4.3</v>
      </c>
      <c r="L47" s="28"/>
    </row>
    <row r="48" spans="1:12" ht="16.5" customHeight="1">
      <c r="A48" s="29" t="s">
        <v>119</v>
      </c>
      <c r="B48" s="30">
        <v>53294</v>
      </c>
      <c r="C48" s="31">
        <v>9.9</v>
      </c>
      <c r="D48" s="32">
        <v>3339</v>
      </c>
      <c r="E48" s="31">
        <v>6.3</v>
      </c>
      <c r="F48" s="32">
        <v>37767</v>
      </c>
      <c r="G48" s="31">
        <v>7</v>
      </c>
      <c r="H48" s="32">
        <v>15527</v>
      </c>
      <c r="I48" s="31">
        <v>2.9</v>
      </c>
      <c r="J48" s="32">
        <v>224</v>
      </c>
      <c r="K48" s="34">
        <v>4.2</v>
      </c>
      <c r="L48" s="28"/>
    </row>
    <row r="49" spans="1:12" ht="16.5" customHeight="1">
      <c r="A49" s="29" t="s">
        <v>120</v>
      </c>
      <c r="B49" s="30">
        <v>53053</v>
      </c>
      <c r="C49" s="31">
        <v>9.8</v>
      </c>
      <c r="D49" s="32">
        <v>3443</v>
      </c>
      <c r="E49" s="31">
        <v>6.5</v>
      </c>
      <c r="F49" s="32">
        <v>38502</v>
      </c>
      <c r="G49" s="31">
        <v>7.1</v>
      </c>
      <c r="H49" s="32">
        <v>14551</v>
      </c>
      <c r="I49" s="31">
        <v>2.7</v>
      </c>
      <c r="J49" s="32">
        <v>219</v>
      </c>
      <c r="K49" s="34">
        <v>4.1</v>
      </c>
      <c r="L49" s="28"/>
    </row>
    <row r="50" spans="1:12" ht="16.5" customHeight="1">
      <c r="A50" s="35" t="s">
        <v>121</v>
      </c>
      <c r="B50" s="30">
        <v>51942</v>
      </c>
      <c r="C50" s="31">
        <v>9.6</v>
      </c>
      <c r="D50" s="32">
        <v>3523</v>
      </c>
      <c r="E50" s="31">
        <v>6.8</v>
      </c>
      <c r="F50" s="32">
        <v>39675</v>
      </c>
      <c r="G50" s="31">
        <v>7.3</v>
      </c>
      <c r="H50" s="32">
        <v>12267</v>
      </c>
      <c r="I50" s="31">
        <v>2.3</v>
      </c>
      <c r="J50" s="32">
        <v>223</v>
      </c>
      <c r="K50" s="34">
        <v>4.3</v>
      </c>
      <c r="L50" s="28"/>
    </row>
    <row r="51" spans="1:12" ht="16.5" customHeight="1">
      <c r="A51" s="35" t="s">
        <v>122</v>
      </c>
      <c r="B51" s="30">
        <v>54940</v>
      </c>
      <c r="C51" s="31">
        <v>10.1</v>
      </c>
      <c r="D51" s="32">
        <v>3875</v>
      </c>
      <c r="E51" s="31">
        <v>7.1</v>
      </c>
      <c r="F51" s="32">
        <v>39484</v>
      </c>
      <c r="G51" s="31">
        <v>7.3</v>
      </c>
      <c r="H51" s="32">
        <v>15456</v>
      </c>
      <c r="I51" s="31">
        <v>2.8</v>
      </c>
      <c r="J51" s="32">
        <v>224</v>
      </c>
      <c r="K51" s="34">
        <v>4.1</v>
      </c>
      <c r="L51" s="28"/>
    </row>
    <row r="52" spans="1:12" ht="16.5" customHeight="1">
      <c r="A52" s="35" t="s">
        <v>123</v>
      </c>
      <c r="B52" s="30">
        <v>51947</v>
      </c>
      <c r="C52" s="31">
        <v>9.8</v>
      </c>
      <c r="D52" s="32">
        <v>3747</v>
      </c>
      <c r="E52" s="31">
        <v>7.2</v>
      </c>
      <c r="F52" s="32">
        <v>47044</v>
      </c>
      <c r="G52" s="31">
        <v>8.8</v>
      </c>
      <c r="H52" s="32">
        <v>4903</v>
      </c>
      <c r="I52" s="31">
        <v>0.9</v>
      </c>
      <c r="J52" s="32">
        <v>226</v>
      </c>
      <c r="K52" s="34">
        <v>4.4</v>
      </c>
      <c r="L52" s="28"/>
    </row>
    <row r="53" spans="1:12" ht="16.5" customHeight="1">
      <c r="A53" s="35" t="s">
        <v>124</v>
      </c>
      <c r="B53" s="30">
        <v>53131</v>
      </c>
      <c r="C53" s="31">
        <v>10</v>
      </c>
      <c r="D53" s="32">
        <v>3872</v>
      </c>
      <c r="E53" s="31">
        <v>7.3</v>
      </c>
      <c r="F53" s="32">
        <v>39112</v>
      </c>
      <c r="G53" s="31">
        <v>7.3</v>
      </c>
      <c r="H53" s="32">
        <v>14019</v>
      </c>
      <c r="I53" s="31">
        <v>2.6</v>
      </c>
      <c r="J53" s="32">
        <v>210</v>
      </c>
      <c r="K53" s="34">
        <v>4</v>
      </c>
      <c r="L53" s="28"/>
    </row>
    <row r="54" spans="1:12" ht="16.5" customHeight="1">
      <c r="A54" s="35" t="s">
        <v>125</v>
      </c>
      <c r="B54" s="30">
        <v>53356</v>
      </c>
      <c r="C54" s="31">
        <v>10</v>
      </c>
      <c r="D54" s="32">
        <v>4107</v>
      </c>
      <c r="E54" s="31">
        <v>7.7</v>
      </c>
      <c r="F54" s="32">
        <v>39797</v>
      </c>
      <c r="G54" s="31">
        <v>7.4</v>
      </c>
      <c r="H54" s="32">
        <v>13559</v>
      </c>
      <c r="I54" s="31">
        <v>2.5</v>
      </c>
      <c r="J54" s="32">
        <v>189</v>
      </c>
      <c r="K54" s="34">
        <v>3.5</v>
      </c>
      <c r="L54" s="28"/>
    </row>
    <row r="55" spans="1:12" ht="16.5" customHeight="1">
      <c r="A55" s="36">
        <v>10</v>
      </c>
      <c r="B55" s="30">
        <v>54421</v>
      </c>
      <c r="C55" s="31">
        <v>10.1</v>
      </c>
      <c r="D55" s="32">
        <v>4380</v>
      </c>
      <c r="E55" s="31">
        <v>8</v>
      </c>
      <c r="F55" s="32">
        <v>40931</v>
      </c>
      <c r="G55" s="31">
        <v>7.6</v>
      </c>
      <c r="H55" s="32">
        <v>13490</v>
      </c>
      <c r="I55" s="31">
        <v>2.5</v>
      </c>
      <c r="J55" s="32">
        <v>195</v>
      </c>
      <c r="K55" s="33">
        <v>3.6</v>
      </c>
      <c r="L55" s="28"/>
    </row>
    <row r="56" spans="1:12" ht="16.5" customHeight="1">
      <c r="A56" s="36">
        <v>11</v>
      </c>
      <c r="B56" s="30">
        <v>53765</v>
      </c>
      <c r="C56" s="31">
        <v>9.943591640466062</v>
      </c>
      <c r="D56" s="37">
        <v>4437</v>
      </c>
      <c r="E56" s="31">
        <v>8.25258067516042</v>
      </c>
      <c r="F56" s="32">
        <v>41965</v>
      </c>
      <c r="G56" s="31">
        <v>7.760865544664323</v>
      </c>
      <c r="H56" s="32">
        <v>11800</v>
      </c>
      <c r="I56" s="38">
        <v>2.1827260958017383</v>
      </c>
      <c r="J56" s="32">
        <v>173</v>
      </c>
      <c r="K56" s="33">
        <v>3.2</v>
      </c>
      <c r="L56" s="28"/>
    </row>
    <row r="57" spans="1:12" ht="16.5" customHeight="1">
      <c r="A57" s="36">
        <v>12</v>
      </c>
      <c r="B57" s="30">
        <v>54455</v>
      </c>
      <c r="C57" s="31">
        <f>B57/5467653*1000</f>
        <v>9.959483529770452</v>
      </c>
      <c r="D57" s="37">
        <v>4616</v>
      </c>
      <c r="E57" s="31">
        <f>D57/B57*100</f>
        <v>8.476723900468276</v>
      </c>
      <c r="F57" s="32">
        <v>41724</v>
      </c>
      <c r="G57" s="31">
        <f>F57/5467653*1000</f>
        <v>7.631062176037872</v>
      </c>
      <c r="H57" s="32">
        <v>12731</v>
      </c>
      <c r="I57" s="38">
        <f>H57/5467653*1000</f>
        <v>2.3284213537325793</v>
      </c>
      <c r="J57" s="32">
        <v>189</v>
      </c>
      <c r="K57" s="33">
        <f>ROUND(J57/B57*1000,1)</f>
        <v>3.5</v>
      </c>
      <c r="L57" s="28"/>
    </row>
    <row r="58" spans="1:12" ht="16.5" customHeight="1">
      <c r="A58" s="36">
        <v>13</v>
      </c>
      <c r="B58" s="30">
        <v>52585</v>
      </c>
      <c r="C58" s="31">
        <v>9.580069229367826</v>
      </c>
      <c r="D58" s="37">
        <v>4720</v>
      </c>
      <c r="E58" s="31">
        <v>8.975943710183513</v>
      </c>
      <c r="F58" s="32">
        <v>42123</v>
      </c>
      <c r="G58" s="31">
        <v>7.674075423574422</v>
      </c>
      <c r="H58" s="32">
        <v>10462</v>
      </c>
      <c r="I58" s="38">
        <v>1.905993805793405</v>
      </c>
      <c r="J58" s="32">
        <v>172</v>
      </c>
      <c r="K58" s="33">
        <v>3.3</v>
      </c>
      <c r="L58" s="28"/>
    </row>
    <row r="59" spans="1:12" ht="16.5" customHeight="1" thickBot="1">
      <c r="A59" s="39">
        <v>14</v>
      </c>
      <c r="B59" s="40">
        <v>52314</v>
      </c>
      <c r="C59" s="41">
        <f>B59/5496000*1000</f>
        <v>9.518558951965066</v>
      </c>
      <c r="D59" s="42">
        <v>4637</v>
      </c>
      <c r="E59" s="41">
        <f>D59/B59*100</f>
        <v>8.863784073097069</v>
      </c>
      <c r="F59" s="43">
        <v>42031</v>
      </c>
      <c r="G59" s="41">
        <f>F59/5496000*1000</f>
        <v>7.647561863173217</v>
      </c>
      <c r="H59" s="43">
        <f>B59-F59</f>
        <v>10283</v>
      </c>
      <c r="I59" s="44">
        <f>H59/5496000*1000</f>
        <v>1.8709970887918486</v>
      </c>
      <c r="J59" s="45">
        <v>134</v>
      </c>
      <c r="K59" s="46">
        <f>ROUND(J59/B59*1000,1)</f>
        <v>2.6</v>
      </c>
      <c r="L59" s="28"/>
    </row>
    <row r="60" spans="1:12" ht="16.5" customHeight="1">
      <c r="A60" s="47"/>
      <c r="B60" s="48"/>
      <c r="C60" s="49"/>
      <c r="D60" s="50"/>
      <c r="E60" s="49"/>
      <c r="F60" s="48"/>
      <c r="G60" s="49"/>
      <c r="H60" s="48"/>
      <c r="I60" s="51"/>
      <c r="J60" s="48"/>
      <c r="K60" s="52"/>
      <c r="L60" s="28"/>
    </row>
    <row r="61" spans="1:11" ht="14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</sheetData>
  <sheetProtection/>
  <mergeCells count="6">
    <mergeCell ref="A2:A3"/>
    <mergeCell ref="J2:K2"/>
    <mergeCell ref="B2:C2"/>
    <mergeCell ref="D2:E2"/>
    <mergeCell ref="F2:G2"/>
    <mergeCell ref="H2:I2"/>
  </mergeCells>
  <printOptions verticalCentered="1"/>
  <pageMargins left="0.9055118110236221" right="0.5905511811023623" top="0.5905511811023623" bottom="0.3937007874015748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132"/>
  <sheetViews>
    <sheetView showOutlineSymbols="0" zoomScalePageLayoutView="0" workbookViewId="0" topLeftCell="A2">
      <pane ySplit="2" topLeftCell="A49" activePane="bottomLeft" state="frozen"/>
      <selection pane="topLeft" activeCell="A1" sqref="A1:IV16384"/>
      <selection pane="bottomLeft" activeCell="A1" sqref="A1:IV16384"/>
    </sheetView>
  </sheetViews>
  <sheetFormatPr defaultColWidth="10.75390625" defaultRowHeight="13.5"/>
  <cols>
    <col min="1" max="1" width="9.125" style="53" customWidth="1"/>
    <col min="2" max="2" width="9.125" style="69" customWidth="1"/>
    <col min="3" max="3" width="9.125" style="70" customWidth="1"/>
    <col min="4" max="4" width="9.125" style="69" customWidth="1"/>
    <col min="5" max="5" width="9.125" style="70" customWidth="1"/>
    <col min="6" max="6" width="9.125" style="69" customWidth="1"/>
    <col min="7" max="7" width="9.125" style="70" customWidth="1"/>
    <col min="8" max="8" width="9.125" style="69" customWidth="1"/>
    <col min="9" max="9" width="9.125" style="70" customWidth="1"/>
    <col min="10" max="10" width="9.125" style="69" customWidth="1"/>
    <col min="11" max="12" width="9.125" style="53" customWidth="1"/>
    <col min="13" max="16384" width="10.75390625" style="53" customWidth="1"/>
  </cols>
  <sheetData>
    <row r="1" spans="1:251" ht="19.5" customHeight="1" thickBot="1">
      <c r="A1" s="20" t="s">
        <v>126</v>
      </c>
      <c r="B1" s="21"/>
      <c r="C1" s="22"/>
      <c r="D1" s="21"/>
      <c r="E1" s="22"/>
      <c r="F1" s="21"/>
      <c r="G1" s="22"/>
      <c r="H1" s="21"/>
      <c r="I1" s="22"/>
      <c r="J1" s="21"/>
      <c r="L1" s="54" t="s">
        <v>127</v>
      </c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</row>
    <row r="2" spans="1:12" ht="16.5" customHeight="1">
      <c r="A2" s="369" t="s">
        <v>71</v>
      </c>
      <c r="B2" s="367" t="s">
        <v>132</v>
      </c>
      <c r="C2" s="368"/>
      <c r="D2" s="365" t="s">
        <v>133</v>
      </c>
      <c r="E2" s="368"/>
      <c r="F2" s="365" t="s">
        <v>134</v>
      </c>
      <c r="G2" s="368"/>
      <c r="H2" s="365" t="s">
        <v>135</v>
      </c>
      <c r="I2" s="368"/>
      <c r="J2" s="365" t="s">
        <v>136</v>
      </c>
      <c r="K2" s="368"/>
      <c r="L2" s="55" t="s">
        <v>137</v>
      </c>
    </row>
    <row r="3" spans="1:12" ht="16.5" customHeight="1">
      <c r="A3" s="364"/>
      <c r="B3" s="24" t="s">
        <v>72</v>
      </c>
      <c r="C3" s="25" t="s">
        <v>73</v>
      </c>
      <c r="D3" s="26" t="s">
        <v>72</v>
      </c>
      <c r="E3" s="25" t="s">
        <v>73</v>
      </c>
      <c r="F3" s="26" t="s">
        <v>72</v>
      </c>
      <c r="G3" s="25" t="s">
        <v>73</v>
      </c>
      <c r="H3" s="26" t="s">
        <v>72</v>
      </c>
      <c r="I3" s="25" t="s">
        <v>73</v>
      </c>
      <c r="J3" s="26" t="s">
        <v>72</v>
      </c>
      <c r="K3" s="56" t="s">
        <v>73</v>
      </c>
      <c r="L3" s="57" t="s">
        <v>138</v>
      </c>
    </row>
    <row r="4" spans="1:12" ht="16.5" customHeight="1">
      <c r="A4" s="29" t="s">
        <v>131</v>
      </c>
      <c r="B4" s="30" t="s">
        <v>75</v>
      </c>
      <c r="C4" s="32" t="s">
        <v>75</v>
      </c>
      <c r="D4" s="32">
        <v>4961</v>
      </c>
      <c r="E4" s="31">
        <v>48.5</v>
      </c>
      <c r="F4" s="32" t="s">
        <v>75</v>
      </c>
      <c r="G4" s="32" t="s">
        <v>75</v>
      </c>
      <c r="H4" s="32">
        <v>32971</v>
      </c>
      <c r="I4" s="31">
        <v>10.8</v>
      </c>
      <c r="J4" s="32">
        <v>3254</v>
      </c>
      <c r="K4" s="58">
        <v>1.06</v>
      </c>
      <c r="L4" s="59" t="s">
        <v>139</v>
      </c>
    </row>
    <row r="5" spans="1:12" ht="16.5" customHeight="1">
      <c r="A5" s="29" t="s">
        <v>76</v>
      </c>
      <c r="B5" s="30" t="s">
        <v>75</v>
      </c>
      <c r="C5" s="32" t="s">
        <v>75</v>
      </c>
      <c r="D5" s="32">
        <v>6002</v>
      </c>
      <c r="E5" s="31">
        <v>55.5</v>
      </c>
      <c r="F5" s="32" t="s">
        <v>75</v>
      </c>
      <c r="G5" s="32" t="s">
        <v>75</v>
      </c>
      <c r="H5" s="32">
        <v>37012</v>
      </c>
      <c r="I5" s="31">
        <v>11.7</v>
      </c>
      <c r="J5" s="32">
        <v>3161</v>
      </c>
      <c r="K5" s="58">
        <v>1</v>
      </c>
      <c r="L5" s="59" t="s">
        <v>139</v>
      </c>
    </row>
    <row r="6" spans="1:12" ht="16.5" customHeight="1">
      <c r="A6" s="29" t="s">
        <v>77</v>
      </c>
      <c r="B6" s="30" t="s">
        <v>75</v>
      </c>
      <c r="C6" s="32" t="s">
        <v>75</v>
      </c>
      <c r="D6" s="32">
        <v>8455</v>
      </c>
      <c r="E6" s="31">
        <v>78.7</v>
      </c>
      <c r="F6" s="32" t="s">
        <v>75</v>
      </c>
      <c r="G6" s="32" t="s">
        <v>75</v>
      </c>
      <c r="H6" s="32">
        <v>32427</v>
      </c>
      <c r="I6" s="31">
        <v>10</v>
      </c>
      <c r="J6" s="32">
        <v>3397</v>
      </c>
      <c r="K6" s="58">
        <v>1.05</v>
      </c>
      <c r="L6" s="59" t="s">
        <v>139</v>
      </c>
    </row>
    <row r="7" spans="1:12" ht="16.5" customHeight="1">
      <c r="A7" s="29" t="s">
        <v>78</v>
      </c>
      <c r="B7" s="30" t="s">
        <v>75</v>
      </c>
      <c r="C7" s="32" t="s">
        <v>75</v>
      </c>
      <c r="D7" s="32">
        <v>9056</v>
      </c>
      <c r="E7" s="31">
        <v>99.6</v>
      </c>
      <c r="F7" s="32" t="s">
        <v>75</v>
      </c>
      <c r="G7" s="32" t="s">
        <v>75</v>
      </c>
      <c r="H7" s="32">
        <v>28686</v>
      </c>
      <c r="I7" s="31">
        <v>8.7</v>
      </c>
      <c r="J7" s="32">
        <v>3423</v>
      </c>
      <c r="K7" s="58">
        <v>1.03</v>
      </c>
      <c r="L7" s="59" t="s">
        <v>139</v>
      </c>
    </row>
    <row r="8" spans="1:12" ht="16.5" customHeight="1">
      <c r="A8" s="29" t="s">
        <v>79</v>
      </c>
      <c r="B8" s="30">
        <v>1919</v>
      </c>
      <c r="C8" s="31">
        <v>24.9</v>
      </c>
      <c r="D8" s="32">
        <v>8997</v>
      </c>
      <c r="E8" s="31">
        <v>104.6</v>
      </c>
      <c r="F8" s="32">
        <v>3908</v>
      </c>
      <c r="G8" s="31">
        <v>50.7</v>
      </c>
      <c r="H8" s="32">
        <v>28609</v>
      </c>
      <c r="I8" s="31">
        <v>8.4</v>
      </c>
      <c r="J8" s="32">
        <v>3591</v>
      </c>
      <c r="K8" s="58">
        <v>1.05</v>
      </c>
      <c r="L8" s="59" t="s">
        <v>139</v>
      </c>
    </row>
    <row r="9" spans="1:12" ht="16.5" customHeight="1">
      <c r="A9" s="29" t="s">
        <v>80</v>
      </c>
      <c r="B9" s="30">
        <v>1647</v>
      </c>
      <c r="C9" s="31">
        <v>23.2</v>
      </c>
      <c r="D9" s="32">
        <v>8069</v>
      </c>
      <c r="E9" s="31">
        <v>102.1</v>
      </c>
      <c r="F9" s="32">
        <v>3541</v>
      </c>
      <c r="G9" s="31">
        <v>49.9</v>
      </c>
      <c r="H9" s="32">
        <v>28217</v>
      </c>
      <c r="I9" s="31">
        <v>8.1</v>
      </c>
      <c r="J9" s="32">
        <v>3594</v>
      </c>
      <c r="K9" s="58">
        <v>1.03</v>
      </c>
      <c r="L9" s="59" t="s">
        <v>139</v>
      </c>
    </row>
    <row r="10" spans="1:12" ht="16.5" customHeight="1">
      <c r="A10" s="29" t="s">
        <v>81</v>
      </c>
      <c r="B10" s="30">
        <v>1508</v>
      </c>
      <c r="C10" s="31">
        <v>22.3</v>
      </c>
      <c r="D10" s="32">
        <v>7440</v>
      </c>
      <c r="E10" s="31">
        <v>99.3</v>
      </c>
      <c r="F10" s="32">
        <v>3307</v>
      </c>
      <c r="G10" s="31">
        <v>49</v>
      </c>
      <c r="H10" s="32">
        <v>28101</v>
      </c>
      <c r="I10" s="31">
        <v>8</v>
      </c>
      <c r="J10" s="32">
        <v>3327</v>
      </c>
      <c r="K10" s="58">
        <v>0.94</v>
      </c>
      <c r="L10" s="59" t="s">
        <v>139</v>
      </c>
    </row>
    <row r="11" spans="1:12" ht="16.5" customHeight="1">
      <c r="A11" s="29" t="s">
        <v>82</v>
      </c>
      <c r="B11" s="30">
        <v>1357</v>
      </c>
      <c r="C11" s="31">
        <v>21.4</v>
      </c>
      <c r="D11" s="32">
        <v>7334</v>
      </c>
      <c r="E11" s="31">
        <v>103.8</v>
      </c>
      <c r="F11" s="32">
        <v>3203</v>
      </c>
      <c r="G11" s="31">
        <v>50.6</v>
      </c>
      <c r="H11" s="32">
        <v>28987</v>
      </c>
      <c r="I11" s="31">
        <v>8.1</v>
      </c>
      <c r="J11" s="32">
        <v>3484</v>
      </c>
      <c r="K11" s="58">
        <v>0.97</v>
      </c>
      <c r="L11" s="60" t="s">
        <v>139</v>
      </c>
    </row>
    <row r="12" spans="1:12" ht="16.5" customHeight="1">
      <c r="A12" s="29" t="s">
        <v>83</v>
      </c>
      <c r="B12" s="30">
        <v>1254</v>
      </c>
      <c r="C12" s="31">
        <v>20.1</v>
      </c>
      <c r="D12" s="32">
        <v>6953</v>
      </c>
      <c r="E12" s="31">
        <v>100.2</v>
      </c>
      <c r="F12" s="32">
        <v>3023</v>
      </c>
      <c r="G12" s="31">
        <v>48.4</v>
      </c>
      <c r="H12" s="32">
        <v>29964</v>
      </c>
      <c r="I12" s="31">
        <v>8.3</v>
      </c>
      <c r="J12" s="32">
        <v>3255</v>
      </c>
      <c r="K12" s="58">
        <v>0.9</v>
      </c>
      <c r="L12" s="61">
        <v>2.02</v>
      </c>
    </row>
    <row r="13" spans="1:12" ht="16.5" customHeight="1">
      <c r="A13" s="29" t="s">
        <v>84</v>
      </c>
      <c r="B13" s="30">
        <v>1226</v>
      </c>
      <c r="C13" s="31">
        <v>19.6</v>
      </c>
      <c r="D13" s="32">
        <v>6984</v>
      </c>
      <c r="E13" s="31">
        <v>100.6</v>
      </c>
      <c r="F13" s="32">
        <v>3170</v>
      </c>
      <c r="G13" s="31">
        <v>50.8</v>
      </c>
      <c r="H13" s="32">
        <v>30719</v>
      </c>
      <c r="I13" s="31">
        <v>8.4</v>
      </c>
      <c r="J13" s="32">
        <v>3201</v>
      </c>
      <c r="K13" s="58">
        <v>0.87</v>
      </c>
      <c r="L13" s="59" t="s">
        <v>139</v>
      </c>
    </row>
    <row r="14" spans="1:12" ht="16.5" customHeight="1">
      <c r="A14" s="29" t="s">
        <v>85</v>
      </c>
      <c r="B14" s="30">
        <v>1060</v>
      </c>
      <c r="C14" s="31">
        <v>18</v>
      </c>
      <c r="D14" s="32">
        <v>6970</v>
      </c>
      <c r="E14" s="31">
        <v>106</v>
      </c>
      <c r="F14" s="32">
        <v>2966</v>
      </c>
      <c r="G14" s="31">
        <v>50.5</v>
      </c>
      <c r="H14" s="32">
        <v>33607</v>
      </c>
      <c r="I14" s="31">
        <v>8.9</v>
      </c>
      <c r="J14" s="32">
        <v>3340</v>
      </c>
      <c r="K14" s="58">
        <v>0.89</v>
      </c>
      <c r="L14" s="59" t="s">
        <v>139</v>
      </c>
    </row>
    <row r="15" spans="1:12" ht="16.5" customHeight="1">
      <c r="A15" s="29" t="s">
        <v>86</v>
      </c>
      <c r="B15" s="30">
        <v>1078</v>
      </c>
      <c r="C15" s="31">
        <v>16.7</v>
      </c>
      <c r="D15" s="32">
        <v>7442</v>
      </c>
      <c r="E15" s="31">
        <v>103.2</v>
      </c>
      <c r="F15" s="32">
        <v>3179</v>
      </c>
      <c r="G15" s="31">
        <v>49.2</v>
      </c>
      <c r="H15" s="32">
        <v>35659</v>
      </c>
      <c r="I15" s="31">
        <v>9.4</v>
      </c>
      <c r="J15" s="32">
        <v>3406</v>
      </c>
      <c r="K15" s="58">
        <v>0.89</v>
      </c>
      <c r="L15" s="59" t="s">
        <v>139</v>
      </c>
    </row>
    <row r="16" spans="1:12" ht="16.5" customHeight="1">
      <c r="A16" s="29" t="s">
        <v>87</v>
      </c>
      <c r="B16" s="30">
        <v>1048</v>
      </c>
      <c r="C16" s="31">
        <v>16.2</v>
      </c>
      <c r="D16" s="32">
        <v>7237</v>
      </c>
      <c r="E16" s="31">
        <v>100.8</v>
      </c>
      <c r="F16" s="32">
        <v>3025</v>
      </c>
      <c r="G16" s="31">
        <v>46.9</v>
      </c>
      <c r="H16" s="32">
        <v>36871</v>
      </c>
      <c r="I16" s="31">
        <v>9.5</v>
      </c>
      <c r="J16" s="32">
        <v>3217</v>
      </c>
      <c r="K16" s="58">
        <v>0.83</v>
      </c>
      <c r="L16" s="59" t="s">
        <v>139</v>
      </c>
    </row>
    <row r="17" spans="1:12" ht="16.5" customHeight="1">
      <c r="A17" s="29" t="s">
        <v>88</v>
      </c>
      <c r="B17" s="30">
        <v>980</v>
      </c>
      <c r="C17" s="31">
        <v>15.2</v>
      </c>
      <c r="D17" s="32">
        <v>6952</v>
      </c>
      <c r="E17" s="31">
        <v>97.1</v>
      </c>
      <c r="F17" s="32">
        <v>2900</v>
      </c>
      <c r="G17" s="31">
        <v>44.9</v>
      </c>
      <c r="H17" s="32">
        <v>37032</v>
      </c>
      <c r="I17" s="31">
        <v>9.5</v>
      </c>
      <c r="J17" s="32">
        <v>3094</v>
      </c>
      <c r="K17" s="58">
        <v>0.79</v>
      </c>
      <c r="L17" s="61">
        <v>1.9</v>
      </c>
    </row>
    <row r="18" spans="1:12" ht="16.5" customHeight="1">
      <c r="A18" s="29" t="s">
        <v>89</v>
      </c>
      <c r="B18" s="30">
        <v>942</v>
      </c>
      <c r="C18" s="31">
        <v>14.3</v>
      </c>
      <c r="D18" s="32">
        <v>7553</v>
      </c>
      <c r="E18" s="31">
        <v>102.6</v>
      </c>
      <c r="F18" s="32">
        <v>2945</v>
      </c>
      <c r="G18" s="31">
        <v>44.6</v>
      </c>
      <c r="H18" s="32">
        <v>38286</v>
      </c>
      <c r="I18" s="31">
        <v>9.6</v>
      </c>
      <c r="J18" s="32">
        <v>3024</v>
      </c>
      <c r="K18" s="58">
        <v>0.76</v>
      </c>
      <c r="L18" s="62" t="s">
        <v>139</v>
      </c>
    </row>
    <row r="19" spans="1:12" ht="16.5" customHeight="1">
      <c r="A19" s="29" t="s">
        <v>90</v>
      </c>
      <c r="B19" s="30">
        <v>886</v>
      </c>
      <c r="C19" s="31">
        <v>12.6</v>
      </c>
      <c r="D19" s="32">
        <v>7723</v>
      </c>
      <c r="E19" s="31">
        <v>98.9</v>
      </c>
      <c r="F19" s="32">
        <v>2940</v>
      </c>
      <c r="G19" s="31">
        <v>41.8</v>
      </c>
      <c r="H19" s="32">
        <v>41620</v>
      </c>
      <c r="I19" s="31">
        <v>10.2</v>
      </c>
      <c r="J19" s="32">
        <v>3135</v>
      </c>
      <c r="K19" s="63">
        <v>0.77</v>
      </c>
      <c r="L19" s="62" t="s">
        <v>139</v>
      </c>
    </row>
    <row r="20" spans="1:12" ht="16.5" customHeight="1">
      <c r="A20" s="29" t="s">
        <v>91</v>
      </c>
      <c r="B20" s="30">
        <v>856</v>
      </c>
      <c r="C20" s="31">
        <v>11.7</v>
      </c>
      <c r="D20" s="32">
        <v>7949</v>
      </c>
      <c r="E20" s="31">
        <v>98.4</v>
      </c>
      <c r="F20" s="32">
        <v>2907</v>
      </c>
      <c r="G20" s="31">
        <v>39.9</v>
      </c>
      <c r="H20" s="32">
        <v>42408</v>
      </c>
      <c r="I20" s="31">
        <v>10.2</v>
      </c>
      <c r="J20" s="32">
        <v>3101</v>
      </c>
      <c r="K20" s="58">
        <v>0.75</v>
      </c>
      <c r="L20" s="59" t="s">
        <v>139</v>
      </c>
    </row>
    <row r="21" spans="1:12" ht="16.5" customHeight="1">
      <c r="A21" s="29" t="s">
        <v>92</v>
      </c>
      <c r="B21" s="30">
        <v>770</v>
      </c>
      <c r="C21" s="31">
        <v>10</v>
      </c>
      <c r="D21" s="32">
        <v>7705</v>
      </c>
      <c r="E21" s="31">
        <v>91.3</v>
      </c>
      <c r="F21" s="32">
        <v>2718</v>
      </c>
      <c r="G21" s="31">
        <v>35.4</v>
      </c>
      <c r="H21" s="32">
        <v>43903</v>
      </c>
      <c r="I21" s="31">
        <v>10.4</v>
      </c>
      <c r="J21" s="32">
        <v>3181</v>
      </c>
      <c r="K21" s="58">
        <v>0.75</v>
      </c>
      <c r="L21" s="59" t="s">
        <v>139</v>
      </c>
    </row>
    <row r="22" spans="1:12" ht="16.5" customHeight="1">
      <c r="A22" s="29" t="s">
        <v>93</v>
      </c>
      <c r="B22" s="30">
        <v>786</v>
      </c>
      <c r="C22" s="31">
        <v>9.5</v>
      </c>
      <c r="D22" s="32">
        <v>7447</v>
      </c>
      <c r="E22" s="31">
        <v>83.1</v>
      </c>
      <c r="F22" s="32">
        <v>2611</v>
      </c>
      <c r="G22" s="31">
        <v>31.6</v>
      </c>
      <c r="H22" s="32">
        <v>43075</v>
      </c>
      <c r="I22" s="31">
        <v>10</v>
      </c>
      <c r="J22" s="32">
        <v>3485</v>
      </c>
      <c r="K22" s="58">
        <v>0.81</v>
      </c>
      <c r="L22" s="61">
        <v>2.15</v>
      </c>
    </row>
    <row r="23" spans="1:12" ht="16.5" customHeight="1">
      <c r="A23" s="29" t="s">
        <v>94</v>
      </c>
      <c r="B23" s="30">
        <v>576</v>
      </c>
      <c r="C23" s="31">
        <v>9.3</v>
      </c>
      <c r="D23" s="32">
        <v>6556</v>
      </c>
      <c r="E23" s="31">
        <v>96</v>
      </c>
      <c r="F23" s="32">
        <v>1906</v>
      </c>
      <c r="G23" s="31">
        <v>30.9</v>
      </c>
      <c r="H23" s="32">
        <v>44166</v>
      </c>
      <c r="I23" s="31">
        <v>10.1</v>
      </c>
      <c r="J23" s="32">
        <v>3622</v>
      </c>
      <c r="K23" s="58">
        <v>0.83</v>
      </c>
      <c r="L23" s="59" t="s">
        <v>139</v>
      </c>
    </row>
    <row r="24" spans="1:12" ht="16.5" customHeight="1">
      <c r="A24" s="29" t="s">
        <v>95</v>
      </c>
      <c r="B24" s="30">
        <v>714</v>
      </c>
      <c r="C24" s="31">
        <v>8.1</v>
      </c>
      <c r="D24" s="32">
        <v>6691</v>
      </c>
      <c r="E24" s="31">
        <v>70.7</v>
      </c>
      <c r="F24" s="32">
        <v>2361</v>
      </c>
      <c r="G24" s="31">
        <v>26.8</v>
      </c>
      <c r="H24" s="32">
        <v>44407</v>
      </c>
      <c r="I24" s="31">
        <v>10.2</v>
      </c>
      <c r="J24" s="32">
        <v>3616</v>
      </c>
      <c r="K24" s="58">
        <v>0.83</v>
      </c>
      <c r="L24" s="59" t="s">
        <v>139</v>
      </c>
    </row>
    <row r="25" spans="1:12" ht="16.5" customHeight="1">
      <c r="A25" s="29" t="s">
        <v>96</v>
      </c>
      <c r="B25" s="30">
        <v>724</v>
      </c>
      <c r="C25" s="31">
        <v>8.3</v>
      </c>
      <c r="D25" s="32">
        <v>6665</v>
      </c>
      <c r="E25" s="31">
        <v>71.3</v>
      </c>
      <c r="F25" s="32">
        <v>2177</v>
      </c>
      <c r="G25" s="31">
        <v>25.1</v>
      </c>
      <c r="H25" s="32">
        <v>44897</v>
      </c>
      <c r="I25" s="31">
        <v>10.2</v>
      </c>
      <c r="J25" s="32">
        <v>3662</v>
      </c>
      <c r="K25" s="58">
        <v>0.83</v>
      </c>
      <c r="L25" s="59" t="s">
        <v>139</v>
      </c>
    </row>
    <row r="26" spans="1:12" ht="16.5" customHeight="1">
      <c r="A26" s="29" t="s">
        <v>97</v>
      </c>
      <c r="B26" s="30">
        <v>737</v>
      </c>
      <c r="C26" s="31">
        <v>8.3</v>
      </c>
      <c r="D26" s="32">
        <v>6290</v>
      </c>
      <c r="E26" s="31">
        <v>66.4</v>
      </c>
      <c r="F26" s="32">
        <v>2082</v>
      </c>
      <c r="G26" s="31">
        <v>23.5</v>
      </c>
      <c r="H26" s="32">
        <v>46469</v>
      </c>
      <c r="I26" s="31">
        <v>10.3</v>
      </c>
      <c r="J26" s="32">
        <v>3957</v>
      </c>
      <c r="K26" s="58">
        <v>0.88</v>
      </c>
      <c r="L26" s="59" t="s">
        <v>139</v>
      </c>
    </row>
    <row r="27" spans="1:12" ht="16.5" customHeight="1">
      <c r="A27" s="29" t="s">
        <v>98</v>
      </c>
      <c r="B27" s="30">
        <v>660</v>
      </c>
      <c r="C27" s="31">
        <v>7.2</v>
      </c>
      <c r="D27" s="32">
        <v>6292</v>
      </c>
      <c r="E27" s="31">
        <v>64.6</v>
      </c>
      <c r="F27" s="32">
        <v>2023</v>
      </c>
      <c r="G27" s="31">
        <v>22.2</v>
      </c>
      <c r="H27" s="32">
        <v>48698</v>
      </c>
      <c r="I27" s="31">
        <v>10.6</v>
      </c>
      <c r="J27" s="32">
        <v>4259</v>
      </c>
      <c r="K27" s="58">
        <v>0.93</v>
      </c>
      <c r="L27" s="61">
        <v>2.12</v>
      </c>
    </row>
    <row r="28" spans="1:12" ht="16.5" customHeight="1">
      <c r="A28" s="29" t="s">
        <v>99</v>
      </c>
      <c r="B28" s="30">
        <v>632</v>
      </c>
      <c r="C28" s="31">
        <v>6.7</v>
      </c>
      <c r="D28" s="32">
        <v>6182</v>
      </c>
      <c r="E28" s="31">
        <v>61.1</v>
      </c>
      <c r="F28" s="32">
        <v>1988</v>
      </c>
      <c r="G28" s="31">
        <v>20.9</v>
      </c>
      <c r="H28" s="32">
        <v>51705</v>
      </c>
      <c r="I28" s="31">
        <v>11.1</v>
      </c>
      <c r="J28" s="32">
        <v>4554</v>
      </c>
      <c r="K28" s="58">
        <v>0.98</v>
      </c>
      <c r="L28" s="59" t="s">
        <v>139</v>
      </c>
    </row>
    <row r="29" spans="1:12" ht="16.5" customHeight="1">
      <c r="A29" s="29" t="s">
        <v>100</v>
      </c>
      <c r="B29" s="30">
        <v>639</v>
      </c>
      <c r="C29" s="31">
        <v>6.6</v>
      </c>
      <c r="D29" s="32">
        <v>5999</v>
      </c>
      <c r="E29" s="31">
        <v>58.7</v>
      </c>
      <c r="F29" s="32">
        <v>1883</v>
      </c>
      <c r="G29" s="31">
        <v>19.6</v>
      </c>
      <c r="H29" s="32">
        <v>51326</v>
      </c>
      <c r="I29" s="31">
        <v>10.8</v>
      </c>
      <c r="J29" s="32">
        <v>4489</v>
      </c>
      <c r="K29" s="58">
        <v>0.95</v>
      </c>
      <c r="L29" s="59" t="s">
        <v>139</v>
      </c>
    </row>
    <row r="30" spans="1:12" ht="16.5" customHeight="1">
      <c r="A30" s="29" t="s">
        <v>101</v>
      </c>
      <c r="B30" s="30">
        <v>661</v>
      </c>
      <c r="C30" s="31">
        <v>6.8</v>
      </c>
      <c r="D30" s="32">
        <v>5310</v>
      </c>
      <c r="E30" s="31">
        <v>51.5</v>
      </c>
      <c r="F30" s="32">
        <v>1691</v>
      </c>
      <c r="G30" s="31">
        <v>17.3</v>
      </c>
      <c r="H30" s="32">
        <v>48732</v>
      </c>
      <c r="I30" s="31">
        <v>10.1</v>
      </c>
      <c r="J30" s="32">
        <v>4718</v>
      </c>
      <c r="K30" s="58">
        <v>0.98</v>
      </c>
      <c r="L30" s="59" t="s">
        <v>139</v>
      </c>
    </row>
    <row r="31" spans="1:12" ht="16.5" customHeight="1">
      <c r="A31" s="29" t="s">
        <v>102</v>
      </c>
      <c r="B31" s="30">
        <v>568</v>
      </c>
      <c r="C31" s="31">
        <v>6.1</v>
      </c>
      <c r="D31" s="32">
        <v>5041</v>
      </c>
      <c r="E31" s="31">
        <v>51.2</v>
      </c>
      <c r="F31" s="32">
        <v>1553</v>
      </c>
      <c r="G31" s="31">
        <v>16.6</v>
      </c>
      <c r="H31" s="32">
        <v>45664</v>
      </c>
      <c r="I31" s="31">
        <v>9.4</v>
      </c>
      <c r="J31" s="32">
        <v>4802</v>
      </c>
      <c r="K31" s="58">
        <v>0.99</v>
      </c>
      <c r="L31" s="61">
        <v>2.09</v>
      </c>
    </row>
    <row r="32" spans="1:12" ht="16.5" customHeight="1">
      <c r="A32" s="29" t="s">
        <v>103</v>
      </c>
      <c r="B32" s="30">
        <v>542</v>
      </c>
      <c r="C32" s="31">
        <v>6.2</v>
      </c>
      <c r="D32" s="32">
        <v>4440</v>
      </c>
      <c r="E32" s="31">
        <v>48.6</v>
      </c>
      <c r="F32" s="32">
        <v>1337</v>
      </c>
      <c r="G32" s="31">
        <v>15.4</v>
      </c>
      <c r="H32" s="32">
        <v>41916</v>
      </c>
      <c r="I32" s="31">
        <v>8.5</v>
      </c>
      <c r="J32" s="32">
        <v>5025</v>
      </c>
      <c r="K32" s="58">
        <v>1.02</v>
      </c>
      <c r="L32" s="61">
        <v>1.96</v>
      </c>
    </row>
    <row r="33" spans="1:12" ht="16.5" customHeight="1">
      <c r="A33" s="29" t="s">
        <v>104</v>
      </c>
      <c r="B33" s="30">
        <v>413</v>
      </c>
      <c r="C33" s="31">
        <v>5</v>
      </c>
      <c r="D33" s="32">
        <v>4520</v>
      </c>
      <c r="E33" s="31">
        <v>52</v>
      </c>
      <c r="F33" s="32">
        <v>1081</v>
      </c>
      <c r="G33" s="31">
        <v>13.1</v>
      </c>
      <c r="H33" s="32">
        <v>38805</v>
      </c>
      <c r="I33" s="31">
        <v>7.8</v>
      </c>
      <c r="J33" s="32">
        <v>5119</v>
      </c>
      <c r="K33" s="58">
        <v>1.03</v>
      </c>
      <c r="L33" s="61">
        <v>1.82</v>
      </c>
    </row>
    <row r="34" spans="1:12" ht="16.5" customHeight="1">
      <c r="A34" s="29" t="s">
        <v>105</v>
      </c>
      <c r="B34" s="30">
        <v>407</v>
      </c>
      <c r="C34" s="31">
        <v>5.2</v>
      </c>
      <c r="D34" s="32">
        <v>3949</v>
      </c>
      <c r="E34" s="31">
        <v>47.8</v>
      </c>
      <c r="F34" s="32">
        <v>1036</v>
      </c>
      <c r="G34" s="31">
        <v>13.2</v>
      </c>
      <c r="H34" s="32">
        <v>36390</v>
      </c>
      <c r="I34" s="31">
        <v>7.3</v>
      </c>
      <c r="J34" s="32">
        <v>5324</v>
      </c>
      <c r="K34" s="58">
        <v>1.06</v>
      </c>
      <c r="L34" s="61">
        <v>1.8</v>
      </c>
    </row>
    <row r="35" spans="1:12" ht="16.5" customHeight="1">
      <c r="A35" s="29" t="s">
        <v>106</v>
      </c>
      <c r="B35" s="30">
        <v>376</v>
      </c>
      <c r="C35" s="31">
        <v>5</v>
      </c>
      <c r="D35" s="32">
        <v>3669</v>
      </c>
      <c r="E35" s="31">
        <v>46.2</v>
      </c>
      <c r="F35" s="32">
        <v>924</v>
      </c>
      <c r="G35" s="31">
        <v>12.2</v>
      </c>
      <c r="H35" s="32">
        <v>34958</v>
      </c>
      <c r="I35" s="31">
        <v>6.9</v>
      </c>
      <c r="J35" s="32">
        <v>5535</v>
      </c>
      <c r="K35" s="58">
        <v>1.1</v>
      </c>
      <c r="L35" s="61">
        <v>1.8</v>
      </c>
    </row>
    <row r="36" spans="1:12" ht="16.5" customHeight="1">
      <c r="A36" s="29" t="s">
        <v>107</v>
      </c>
      <c r="B36" s="30">
        <v>332</v>
      </c>
      <c r="C36" s="31">
        <v>4.7</v>
      </c>
      <c r="D36" s="32">
        <v>3348</v>
      </c>
      <c r="E36" s="31">
        <v>45</v>
      </c>
      <c r="F36" s="32">
        <v>837</v>
      </c>
      <c r="G36" s="31">
        <v>11.8</v>
      </c>
      <c r="H36" s="32">
        <v>34147</v>
      </c>
      <c r="I36" s="31">
        <v>6.7</v>
      </c>
      <c r="J36" s="32">
        <v>5642</v>
      </c>
      <c r="K36" s="58">
        <v>1.11</v>
      </c>
      <c r="L36" s="61">
        <v>1.75</v>
      </c>
    </row>
    <row r="37" spans="1:12" ht="16.5" customHeight="1">
      <c r="A37" s="29" t="s">
        <v>108</v>
      </c>
      <c r="B37" s="30">
        <v>324</v>
      </c>
      <c r="C37" s="31">
        <v>4.7</v>
      </c>
      <c r="D37" s="32">
        <v>3200</v>
      </c>
      <c r="E37" s="31">
        <v>44.5</v>
      </c>
      <c r="F37" s="32">
        <v>766</v>
      </c>
      <c r="G37" s="31">
        <v>11.2</v>
      </c>
      <c r="H37" s="32">
        <v>33280</v>
      </c>
      <c r="I37" s="31">
        <v>6.6</v>
      </c>
      <c r="J37" s="32">
        <v>5747</v>
      </c>
      <c r="K37" s="58">
        <v>1.13</v>
      </c>
      <c r="L37" s="61">
        <v>1.76</v>
      </c>
    </row>
    <row r="38" spans="1:12" ht="16.5" customHeight="1">
      <c r="A38" s="29" t="s">
        <v>109</v>
      </c>
      <c r="B38" s="30">
        <v>297</v>
      </c>
      <c r="C38" s="31">
        <v>4.5</v>
      </c>
      <c r="D38" s="32">
        <v>3303</v>
      </c>
      <c r="E38" s="31">
        <v>47.5</v>
      </c>
      <c r="F38" s="32">
        <v>685</v>
      </c>
      <c r="G38" s="31">
        <v>10.3</v>
      </c>
      <c r="H38" s="32">
        <v>32755</v>
      </c>
      <c r="I38" s="31">
        <v>6.4</v>
      </c>
      <c r="J38" s="32">
        <v>6400</v>
      </c>
      <c r="K38" s="58">
        <v>1.26</v>
      </c>
      <c r="L38" s="61">
        <v>1.7</v>
      </c>
    </row>
    <row r="39" spans="1:12" ht="16.5" customHeight="1">
      <c r="A39" s="29" t="s">
        <v>110</v>
      </c>
      <c r="B39" s="30">
        <v>248</v>
      </c>
      <c r="C39" s="31">
        <v>3.8</v>
      </c>
      <c r="D39" s="32">
        <v>3223</v>
      </c>
      <c r="E39" s="31">
        <v>46.6</v>
      </c>
      <c r="F39" s="32">
        <v>625</v>
      </c>
      <c r="G39" s="31">
        <v>9.5</v>
      </c>
      <c r="H39" s="32">
        <v>33606</v>
      </c>
      <c r="I39" s="31">
        <v>6.6</v>
      </c>
      <c r="J39" s="32">
        <v>6730</v>
      </c>
      <c r="K39" s="58">
        <v>1.31</v>
      </c>
      <c r="L39" s="61">
        <v>1.75</v>
      </c>
    </row>
    <row r="40" spans="1:12" ht="16.5" customHeight="1">
      <c r="A40" s="29" t="s">
        <v>111</v>
      </c>
      <c r="B40" s="30">
        <v>263</v>
      </c>
      <c r="C40" s="31">
        <v>4</v>
      </c>
      <c r="D40" s="32">
        <v>2861</v>
      </c>
      <c r="E40" s="31">
        <v>41.9</v>
      </c>
      <c r="F40" s="32">
        <v>604</v>
      </c>
      <c r="G40" s="31">
        <v>9.2</v>
      </c>
      <c r="H40" s="32">
        <v>32888</v>
      </c>
      <c r="I40" s="31">
        <v>6.4</v>
      </c>
      <c r="J40" s="32">
        <v>7288</v>
      </c>
      <c r="K40" s="58">
        <v>1.41</v>
      </c>
      <c r="L40" s="61">
        <v>1.78</v>
      </c>
    </row>
    <row r="41" spans="1:12" ht="16.5" customHeight="1">
      <c r="A41" s="29" t="s">
        <v>112</v>
      </c>
      <c r="B41" s="30">
        <v>249</v>
      </c>
      <c r="C41" s="31">
        <v>3.9</v>
      </c>
      <c r="D41" s="32">
        <v>2873</v>
      </c>
      <c r="E41" s="31">
        <v>42.8</v>
      </c>
      <c r="F41" s="32">
        <v>577</v>
      </c>
      <c r="G41" s="31">
        <v>9</v>
      </c>
      <c r="H41" s="32">
        <v>31914</v>
      </c>
      <c r="I41" s="31">
        <v>6.2</v>
      </c>
      <c r="J41" s="32">
        <v>7368</v>
      </c>
      <c r="K41" s="58">
        <v>1.42</v>
      </c>
      <c r="L41" s="61">
        <v>1.78</v>
      </c>
    </row>
    <row r="42" spans="1:12" ht="16.5" customHeight="1">
      <c r="A42" s="29" t="s">
        <v>113</v>
      </c>
      <c r="B42" s="30">
        <v>205</v>
      </c>
      <c r="C42" s="31">
        <v>3.3</v>
      </c>
      <c r="D42" s="32">
        <v>2657</v>
      </c>
      <c r="E42" s="31">
        <v>41.5</v>
      </c>
      <c r="F42" s="32">
        <v>496</v>
      </c>
      <c r="G42" s="31">
        <v>8.1</v>
      </c>
      <c r="H42" s="32">
        <v>31544</v>
      </c>
      <c r="I42" s="31">
        <v>6</v>
      </c>
      <c r="J42" s="32">
        <v>6802</v>
      </c>
      <c r="K42" s="58">
        <v>1.29</v>
      </c>
      <c r="L42" s="61">
        <v>1.75</v>
      </c>
    </row>
    <row r="43" spans="1:12" ht="16.5" customHeight="1">
      <c r="A43" s="29" t="s">
        <v>114</v>
      </c>
      <c r="B43" s="30">
        <v>181</v>
      </c>
      <c r="C43" s="31">
        <v>3</v>
      </c>
      <c r="D43" s="32">
        <v>2622</v>
      </c>
      <c r="E43" s="31">
        <v>42</v>
      </c>
      <c r="F43" s="32">
        <v>421</v>
      </c>
      <c r="G43" s="31">
        <v>7</v>
      </c>
      <c r="H43" s="32">
        <v>30576</v>
      </c>
      <c r="I43" s="31">
        <v>5.8</v>
      </c>
      <c r="J43" s="32">
        <v>7094</v>
      </c>
      <c r="K43" s="58">
        <v>1.36</v>
      </c>
      <c r="L43" s="61">
        <v>1.69</v>
      </c>
    </row>
    <row r="44" spans="1:12" ht="16.5" customHeight="1">
      <c r="A44" s="29" t="s">
        <v>115</v>
      </c>
      <c r="B44" s="30">
        <v>166</v>
      </c>
      <c r="C44" s="31">
        <v>2.9</v>
      </c>
      <c r="D44" s="32">
        <v>2484</v>
      </c>
      <c r="E44" s="31">
        <v>41.3</v>
      </c>
      <c r="F44" s="32">
        <v>385</v>
      </c>
      <c r="G44" s="31">
        <v>6.7</v>
      </c>
      <c r="H44" s="32">
        <v>29437</v>
      </c>
      <c r="I44" s="31">
        <v>5.6</v>
      </c>
      <c r="J44" s="32">
        <v>6713</v>
      </c>
      <c r="K44" s="58">
        <v>1.28</v>
      </c>
      <c r="L44" s="61">
        <v>1.63</v>
      </c>
    </row>
    <row r="45" spans="1:12" ht="16.5" customHeight="1">
      <c r="A45" s="29" t="s">
        <v>116</v>
      </c>
      <c r="B45" s="30">
        <v>170</v>
      </c>
      <c r="C45" s="31">
        <v>3</v>
      </c>
      <c r="D45" s="32">
        <v>2408</v>
      </c>
      <c r="E45" s="31">
        <v>40.9</v>
      </c>
      <c r="F45" s="32">
        <v>409</v>
      </c>
      <c r="G45" s="31">
        <v>7.2</v>
      </c>
      <c r="H45" s="32">
        <v>30449</v>
      </c>
      <c r="I45" s="31">
        <v>5.8</v>
      </c>
      <c r="J45" s="32">
        <v>6503</v>
      </c>
      <c r="K45" s="58">
        <v>1.23</v>
      </c>
      <c r="L45" s="61">
        <v>1.6</v>
      </c>
    </row>
    <row r="46" spans="1:12" ht="16.5" customHeight="1">
      <c r="A46" s="35" t="s">
        <v>117</v>
      </c>
      <c r="B46" s="30">
        <v>145</v>
      </c>
      <c r="C46" s="31">
        <v>2.7</v>
      </c>
      <c r="D46" s="32">
        <v>2190</v>
      </c>
      <c r="E46" s="31">
        <v>39.2</v>
      </c>
      <c r="F46" s="32">
        <v>330</v>
      </c>
      <c r="G46" s="31">
        <v>6.1</v>
      </c>
      <c r="H46" s="32">
        <v>30626</v>
      </c>
      <c r="I46" s="31">
        <v>5.8</v>
      </c>
      <c r="J46" s="32">
        <v>6795</v>
      </c>
      <c r="K46" s="58">
        <v>1.28</v>
      </c>
      <c r="L46" s="61">
        <v>1.5</v>
      </c>
    </row>
    <row r="47" spans="1:12" ht="16.5" customHeight="1">
      <c r="A47" s="29" t="s">
        <v>118</v>
      </c>
      <c r="B47" s="30">
        <v>140</v>
      </c>
      <c r="C47" s="31">
        <v>2.6</v>
      </c>
      <c r="D47" s="32">
        <v>2064</v>
      </c>
      <c r="E47" s="31">
        <v>36.9</v>
      </c>
      <c r="F47" s="32">
        <v>309</v>
      </c>
      <c r="G47" s="31">
        <v>5.7</v>
      </c>
      <c r="H47" s="32">
        <v>31470</v>
      </c>
      <c r="I47" s="31">
        <v>5.9</v>
      </c>
      <c r="J47" s="32">
        <v>6622</v>
      </c>
      <c r="K47" s="58">
        <v>1.24</v>
      </c>
      <c r="L47" s="61">
        <v>1.53</v>
      </c>
    </row>
    <row r="48" spans="1:12" ht="16.5" customHeight="1">
      <c r="A48" s="29" t="s">
        <v>119</v>
      </c>
      <c r="B48" s="30">
        <v>124</v>
      </c>
      <c r="C48" s="31">
        <v>2.3</v>
      </c>
      <c r="D48" s="32">
        <v>2005</v>
      </c>
      <c r="E48" s="31">
        <v>36.3</v>
      </c>
      <c r="F48" s="32">
        <v>278</v>
      </c>
      <c r="G48" s="31">
        <v>5.2</v>
      </c>
      <c r="H48" s="32">
        <v>32249</v>
      </c>
      <c r="I48" s="31">
        <v>6</v>
      </c>
      <c r="J48" s="32">
        <v>7251</v>
      </c>
      <c r="K48" s="58">
        <v>1.35</v>
      </c>
      <c r="L48" s="61">
        <v>1.47</v>
      </c>
    </row>
    <row r="49" spans="1:12" ht="16.5" customHeight="1">
      <c r="A49" s="29" t="s">
        <v>120</v>
      </c>
      <c r="B49" s="30">
        <v>121</v>
      </c>
      <c r="C49" s="31">
        <v>2.3</v>
      </c>
      <c r="D49" s="32">
        <v>1946</v>
      </c>
      <c r="E49" s="31">
        <v>35.4</v>
      </c>
      <c r="F49" s="32">
        <v>265</v>
      </c>
      <c r="G49" s="31">
        <v>5</v>
      </c>
      <c r="H49" s="32">
        <v>33005</v>
      </c>
      <c r="I49" s="31">
        <v>6.1</v>
      </c>
      <c r="J49" s="32">
        <v>7867</v>
      </c>
      <c r="K49" s="58">
        <v>1.46</v>
      </c>
      <c r="L49" s="61">
        <v>1.43</v>
      </c>
    </row>
    <row r="50" spans="1:12" ht="16.5" customHeight="1">
      <c r="A50" s="35" t="s">
        <v>121</v>
      </c>
      <c r="B50" s="30">
        <v>116</v>
      </c>
      <c r="C50" s="31">
        <v>2.2</v>
      </c>
      <c r="D50" s="32">
        <v>1781</v>
      </c>
      <c r="E50" s="31">
        <v>33.2</v>
      </c>
      <c r="F50" s="32">
        <v>267</v>
      </c>
      <c r="G50" s="31">
        <v>5.1</v>
      </c>
      <c r="H50" s="32">
        <v>35350</v>
      </c>
      <c r="I50" s="31">
        <v>6.5</v>
      </c>
      <c r="J50" s="32">
        <v>8157</v>
      </c>
      <c r="K50" s="58">
        <v>1.51</v>
      </c>
      <c r="L50" s="61">
        <v>1.37</v>
      </c>
    </row>
    <row r="51" spans="1:12" ht="16.5" customHeight="1">
      <c r="A51" s="35" t="s">
        <v>122</v>
      </c>
      <c r="B51" s="30">
        <v>132</v>
      </c>
      <c r="C51" s="31">
        <v>2.4</v>
      </c>
      <c r="D51" s="32">
        <v>1678</v>
      </c>
      <c r="E51" s="31">
        <v>29.6</v>
      </c>
      <c r="F51" s="32">
        <v>259</v>
      </c>
      <c r="G51" s="31">
        <v>4.7</v>
      </c>
      <c r="H51" s="32">
        <v>35051</v>
      </c>
      <c r="I51" s="31">
        <v>6.4</v>
      </c>
      <c r="J51" s="32">
        <v>8606</v>
      </c>
      <c r="K51" s="58">
        <v>1.58</v>
      </c>
      <c r="L51" s="61">
        <v>1.43</v>
      </c>
    </row>
    <row r="52" spans="1:12" ht="16.5" customHeight="1">
      <c r="A52" s="35" t="s">
        <v>123</v>
      </c>
      <c r="B52" s="30">
        <v>114</v>
      </c>
      <c r="C52" s="31">
        <v>2.2</v>
      </c>
      <c r="D52" s="32">
        <v>1439</v>
      </c>
      <c r="E52" s="31">
        <v>27</v>
      </c>
      <c r="F52" s="32">
        <v>308</v>
      </c>
      <c r="G52" s="31">
        <v>5.9</v>
      </c>
      <c r="H52" s="32">
        <v>33492</v>
      </c>
      <c r="I52" s="31">
        <v>6.3</v>
      </c>
      <c r="J52" s="32">
        <v>7715</v>
      </c>
      <c r="K52" s="58">
        <v>1.45</v>
      </c>
      <c r="L52" s="61">
        <v>1.41</v>
      </c>
    </row>
    <row r="53" spans="1:12" ht="16.5" customHeight="1">
      <c r="A53" s="35" t="s">
        <v>124</v>
      </c>
      <c r="B53" s="30">
        <v>114</v>
      </c>
      <c r="C53" s="31">
        <v>2.1</v>
      </c>
      <c r="D53" s="32">
        <v>1563</v>
      </c>
      <c r="E53" s="31">
        <v>28.6</v>
      </c>
      <c r="F53" s="32">
        <v>324</v>
      </c>
      <c r="G53" s="31">
        <v>6.1</v>
      </c>
      <c r="H53" s="32">
        <v>35427</v>
      </c>
      <c r="I53" s="31">
        <v>6.6</v>
      </c>
      <c r="J53" s="32">
        <v>8533</v>
      </c>
      <c r="K53" s="58">
        <v>1.6</v>
      </c>
      <c r="L53" s="61">
        <v>1.39</v>
      </c>
    </row>
    <row r="54" spans="1:12" ht="16.5" customHeight="1">
      <c r="A54" s="35" t="s">
        <v>125</v>
      </c>
      <c r="B54" s="30">
        <v>102</v>
      </c>
      <c r="C54" s="31">
        <v>1.9</v>
      </c>
      <c r="D54" s="32">
        <v>1521</v>
      </c>
      <c r="E54" s="31">
        <v>27.7</v>
      </c>
      <c r="F54" s="32">
        <v>327</v>
      </c>
      <c r="G54" s="31">
        <v>6.1</v>
      </c>
      <c r="H54" s="32">
        <v>34991</v>
      </c>
      <c r="I54" s="31">
        <v>6.5</v>
      </c>
      <c r="J54" s="32">
        <v>9413</v>
      </c>
      <c r="K54" s="58">
        <v>1.76</v>
      </c>
      <c r="L54" s="61">
        <v>1.37</v>
      </c>
    </row>
    <row r="55" spans="1:12" ht="16.5" customHeight="1">
      <c r="A55" s="64">
        <v>10</v>
      </c>
      <c r="B55" s="30">
        <v>104</v>
      </c>
      <c r="C55" s="31">
        <v>1.9</v>
      </c>
      <c r="D55" s="32">
        <v>1510</v>
      </c>
      <c r="E55" s="31">
        <v>27</v>
      </c>
      <c r="F55" s="32">
        <v>272</v>
      </c>
      <c r="G55" s="31">
        <v>5</v>
      </c>
      <c r="H55" s="32">
        <v>35727</v>
      </c>
      <c r="I55" s="31">
        <v>6.6</v>
      </c>
      <c r="J55" s="32">
        <v>10404</v>
      </c>
      <c r="K55" s="58">
        <v>1.93</v>
      </c>
      <c r="L55" s="61">
        <v>1.38</v>
      </c>
    </row>
    <row r="56" spans="1:12" ht="16.5" customHeight="1">
      <c r="A56" s="64">
        <v>11</v>
      </c>
      <c r="B56" s="30">
        <v>85</v>
      </c>
      <c r="C56" s="31">
        <v>1.5809541523295825</v>
      </c>
      <c r="D56" s="32">
        <v>1582</v>
      </c>
      <c r="E56" s="31">
        <v>28.583301714636747</v>
      </c>
      <c r="F56" s="32">
        <v>277</v>
      </c>
      <c r="G56" s="31">
        <v>5.1314351345843905</v>
      </c>
      <c r="H56" s="32">
        <v>34174</v>
      </c>
      <c r="I56" s="31">
        <v>6.320325503976327</v>
      </c>
      <c r="J56" s="32">
        <v>11065</v>
      </c>
      <c r="K56" s="58">
        <v>2.0464213057148144</v>
      </c>
      <c r="L56" s="61">
        <v>1.35</v>
      </c>
    </row>
    <row r="57" spans="1:12" ht="16.5" customHeight="1">
      <c r="A57" s="64">
        <v>12</v>
      </c>
      <c r="B57" s="30">
        <v>112</v>
      </c>
      <c r="C57" s="31">
        <f>B57/54455*1000</f>
        <v>2.0567441006335505</v>
      </c>
      <c r="D57" s="32">
        <v>1578</v>
      </c>
      <c r="E57" s="31">
        <f>D57/(54455+D57)*1000</f>
        <v>28.161975978441276</v>
      </c>
      <c r="F57" s="32">
        <v>288</v>
      </c>
      <c r="G57" s="31">
        <f>F57/(54455+212)*1000</f>
        <v>5.2682605593868335</v>
      </c>
      <c r="H57" s="32">
        <v>34587</v>
      </c>
      <c r="I57" s="31">
        <f>ROUND(H57/5467653*1000,1)</f>
        <v>6.3</v>
      </c>
      <c r="J57" s="32">
        <v>11905</v>
      </c>
      <c r="K57" s="58">
        <f>ROUND(J57/5467653*1000,2)</f>
        <v>2.18</v>
      </c>
      <c r="L57" s="61">
        <v>1.38</v>
      </c>
    </row>
    <row r="58" spans="1:12" ht="16.5" customHeight="1">
      <c r="A58" s="64">
        <v>13</v>
      </c>
      <c r="B58" s="30">
        <v>93</v>
      </c>
      <c r="C58" s="31">
        <f>B58/52585*1000</f>
        <v>1.7685651801844633</v>
      </c>
      <c r="D58" s="32">
        <v>1545</v>
      </c>
      <c r="E58" s="31">
        <f>D58/(52585+D58)*1000</f>
        <v>28.542397930907075</v>
      </c>
      <c r="F58" s="32">
        <v>307</v>
      </c>
      <c r="G58" s="31">
        <f>F58/(52585+238)*1000</f>
        <v>5.811862256971395</v>
      </c>
      <c r="H58" s="32">
        <v>35124</v>
      </c>
      <c r="I58" s="31">
        <f>ROUND(H58/5489000*1000,1)</f>
        <v>6.4</v>
      </c>
      <c r="J58" s="32">
        <v>12935</v>
      </c>
      <c r="K58" s="58">
        <f>ROUND(J58/5489000*1000,2)</f>
        <v>2.36</v>
      </c>
      <c r="L58" s="61">
        <v>1.29</v>
      </c>
    </row>
    <row r="59" spans="1:12" ht="16.5" customHeight="1" thickBot="1">
      <c r="A59" s="64">
        <v>14</v>
      </c>
      <c r="B59" s="30">
        <v>76</v>
      </c>
      <c r="C59" s="31">
        <f>B59/52314*1000</f>
        <v>1.4527659899835608</v>
      </c>
      <c r="D59" s="32">
        <v>1528</v>
      </c>
      <c r="E59" s="31">
        <f>D59/(52314+D59)*1000</f>
        <v>28.379332119906394</v>
      </c>
      <c r="F59" s="32">
        <v>242</v>
      </c>
      <c r="G59" s="31">
        <f>F59/(52314+238)*1000</f>
        <v>4.604962703607855</v>
      </c>
      <c r="H59" s="32">
        <v>32469</v>
      </c>
      <c r="I59" s="31">
        <f>ROUND(H59/5496000*1000,1)</f>
        <v>5.9</v>
      </c>
      <c r="J59" s="32">
        <v>12884</v>
      </c>
      <c r="K59" s="58">
        <f>ROUND(J59/5496000*1000,2)</f>
        <v>2.34</v>
      </c>
      <c r="L59" s="61">
        <v>1.29</v>
      </c>
    </row>
    <row r="60" spans="1:12" ht="14.25">
      <c r="A60" s="65"/>
      <c r="B60" s="66"/>
      <c r="C60" s="67"/>
      <c r="D60" s="66"/>
      <c r="E60" s="67"/>
      <c r="F60" s="66"/>
      <c r="G60" s="67"/>
      <c r="H60" s="66"/>
      <c r="I60" s="67"/>
      <c r="J60" s="66"/>
      <c r="K60" s="67"/>
      <c r="L60" s="68"/>
    </row>
    <row r="61" spans="11:12" ht="14.25">
      <c r="K61" s="70"/>
      <c r="L61" s="52"/>
    </row>
    <row r="62" spans="11:12" ht="14.25">
      <c r="K62" s="70"/>
      <c r="L62" s="52"/>
    </row>
    <row r="63" spans="11:12" ht="14.25">
      <c r="K63" s="70"/>
      <c r="L63" s="52"/>
    </row>
    <row r="64" ht="14.25">
      <c r="L64" s="52"/>
    </row>
    <row r="65" ht="14.25">
      <c r="L65" s="52"/>
    </row>
    <row r="66" ht="14.25">
      <c r="L66" s="52"/>
    </row>
    <row r="67" ht="14.25">
      <c r="L67" s="52"/>
    </row>
    <row r="68" ht="14.25">
      <c r="L68" s="52"/>
    </row>
    <row r="69" ht="14.25">
      <c r="L69" s="52"/>
    </row>
    <row r="70" ht="14.25">
      <c r="L70" s="52"/>
    </row>
    <row r="71" ht="14.25">
      <c r="L71" s="52"/>
    </row>
    <row r="72" ht="14.25">
      <c r="L72" s="52"/>
    </row>
    <row r="73" ht="14.25">
      <c r="L73" s="52"/>
    </row>
    <row r="74" ht="14.25">
      <c r="L74" s="52"/>
    </row>
    <row r="75" ht="14.25">
      <c r="L75" s="52"/>
    </row>
    <row r="76" ht="14.25">
      <c r="L76" s="52"/>
    </row>
    <row r="77" ht="14.25">
      <c r="L77" s="52"/>
    </row>
    <row r="78" ht="14.25">
      <c r="L78" s="52"/>
    </row>
    <row r="79" spans="12:251" ht="18.75">
      <c r="L79" s="52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</row>
    <row r="80" ht="14.25">
      <c r="L80" s="52"/>
    </row>
    <row r="81" ht="14.25">
      <c r="L81" s="52"/>
    </row>
    <row r="82" ht="14.25">
      <c r="L82" s="52"/>
    </row>
    <row r="83" ht="14.25">
      <c r="L83" s="52"/>
    </row>
    <row r="84" ht="14.25">
      <c r="L84" s="52"/>
    </row>
    <row r="85" ht="14.25">
      <c r="L85" s="52"/>
    </row>
    <row r="86" ht="14.25">
      <c r="L86" s="52"/>
    </row>
    <row r="87" ht="14.25">
      <c r="L87" s="52"/>
    </row>
    <row r="88" ht="14.25">
      <c r="L88" s="52"/>
    </row>
    <row r="89" ht="14.25">
      <c r="L89" s="52"/>
    </row>
    <row r="90" ht="14.25">
      <c r="L90" s="52"/>
    </row>
    <row r="91" ht="14.25">
      <c r="L91" s="52"/>
    </row>
    <row r="92" ht="14.25">
      <c r="L92" s="52"/>
    </row>
    <row r="93" ht="14.25">
      <c r="L93" s="52"/>
    </row>
    <row r="94" ht="14.25">
      <c r="L94" s="52"/>
    </row>
    <row r="95" ht="14.25">
      <c r="L95" s="52"/>
    </row>
    <row r="96" ht="14.25">
      <c r="L96" s="52"/>
    </row>
    <row r="97" ht="14.25">
      <c r="L97" s="52"/>
    </row>
    <row r="98" ht="14.25">
      <c r="L98" s="52"/>
    </row>
    <row r="99" ht="14.25">
      <c r="L99" s="52"/>
    </row>
    <row r="100" ht="14.25">
      <c r="L100" s="52"/>
    </row>
    <row r="101" ht="14.25">
      <c r="L101" s="52"/>
    </row>
    <row r="102" ht="14.25">
      <c r="L102" s="52"/>
    </row>
    <row r="103" ht="14.25">
      <c r="L103" s="52"/>
    </row>
    <row r="104" ht="14.25">
      <c r="L104" s="52"/>
    </row>
    <row r="105" ht="14.25">
      <c r="L105" s="52"/>
    </row>
    <row r="106" ht="14.25">
      <c r="L106" s="52"/>
    </row>
    <row r="107" ht="14.25">
      <c r="L107" s="52"/>
    </row>
    <row r="108" ht="14.25">
      <c r="L108" s="52"/>
    </row>
    <row r="109" ht="14.25">
      <c r="L109" s="52"/>
    </row>
    <row r="110" ht="14.25">
      <c r="L110" s="52"/>
    </row>
    <row r="111" ht="14.25">
      <c r="L111" s="52"/>
    </row>
    <row r="112" ht="14.25">
      <c r="L112" s="52"/>
    </row>
    <row r="113" ht="14.25">
      <c r="L113" s="52"/>
    </row>
    <row r="114" ht="14.25">
      <c r="L114" s="52"/>
    </row>
    <row r="115" ht="14.25">
      <c r="L115" s="52"/>
    </row>
    <row r="116" ht="14.25">
      <c r="L116" s="52"/>
    </row>
    <row r="117" ht="14.25">
      <c r="L117" s="52"/>
    </row>
    <row r="118" ht="14.25">
      <c r="L118" s="52"/>
    </row>
    <row r="119" ht="14.25">
      <c r="L119" s="52"/>
    </row>
    <row r="120" ht="14.25">
      <c r="L120" s="52"/>
    </row>
    <row r="121" ht="14.25">
      <c r="L121" s="52"/>
    </row>
    <row r="122" ht="14.25">
      <c r="L122" s="52"/>
    </row>
    <row r="123" ht="14.25">
      <c r="L123" s="52"/>
    </row>
    <row r="124" ht="14.25">
      <c r="L124" s="52"/>
    </row>
    <row r="125" ht="14.25">
      <c r="L125" s="52"/>
    </row>
    <row r="126" ht="14.25">
      <c r="L126" s="52"/>
    </row>
    <row r="127" ht="14.25">
      <c r="L127" s="52"/>
    </row>
    <row r="128" ht="14.25">
      <c r="L128" s="52"/>
    </row>
    <row r="129" ht="14.25">
      <c r="L129" s="52"/>
    </row>
    <row r="130" ht="14.25">
      <c r="L130" s="52"/>
    </row>
    <row r="131" ht="14.25">
      <c r="L131" s="52"/>
    </row>
    <row r="132" ht="14.25">
      <c r="L132" s="52"/>
    </row>
  </sheetData>
  <sheetProtection/>
  <mergeCells count="6">
    <mergeCell ref="A2:A3"/>
    <mergeCell ref="J2:K2"/>
    <mergeCell ref="B2:C2"/>
    <mergeCell ref="D2:E2"/>
    <mergeCell ref="F2:G2"/>
    <mergeCell ref="H2:I2"/>
  </mergeCells>
  <printOptions verticalCentered="1"/>
  <pageMargins left="0.7086614173228347" right="0.3937007874015748" top="0.3937007874015748" bottom="0.5905511811023623" header="0" footer="0"/>
  <pageSetup horizontalDpi="300" verticalDpi="300" orientation="portrait" paperSize="9" scale="75" r:id="rId1"/>
  <rowBreaks count="1" manualBreakCount="1">
    <brk id="119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121"/>
  <sheetViews>
    <sheetView zoomScale="120" zoomScaleNormal="120" zoomScalePageLayoutView="0" workbookViewId="0" topLeftCell="A107">
      <selection activeCell="M122" sqref="M122:M123"/>
    </sheetView>
  </sheetViews>
  <sheetFormatPr defaultColWidth="9.00390625" defaultRowHeight="13.5"/>
  <cols>
    <col min="1" max="2" width="8.75390625" style="0" customWidth="1"/>
    <col min="3" max="3" width="7.75390625" style="0" customWidth="1"/>
    <col min="4" max="24" width="7.625" style="0" customWidth="1"/>
  </cols>
  <sheetData>
    <row r="1" spans="1:24" ht="15" customHeight="1">
      <c r="A1" s="71" t="s">
        <v>140</v>
      </c>
      <c r="B1" s="72"/>
      <c r="C1" s="72"/>
      <c r="D1" s="72"/>
      <c r="E1" s="72"/>
      <c r="F1" s="72"/>
      <c r="G1" s="73"/>
      <c r="H1" s="74"/>
      <c r="I1" s="73"/>
      <c r="J1" s="72"/>
      <c r="L1" s="75"/>
      <c r="M1" s="72"/>
      <c r="N1" s="72"/>
      <c r="O1" s="72"/>
      <c r="P1" s="72"/>
      <c r="Q1" s="72"/>
      <c r="R1" s="72"/>
      <c r="S1" s="76"/>
      <c r="T1" s="72"/>
      <c r="U1" s="72"/>
      <c r="V1" s="72"/>
      <c r="W1" s="72"/>
      <c r="X1" s="72"/>
    </row>
    <row r="2" spans="1:24" ht="13.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 t="s">
        <v>292</v>
      </c>
      <c r="X2" s="72"/>
    </row>
    <row r="3" spans="1:24" ht="16.5" customHeight="1">
      <c r="A3" s="77" t="s">
        <v>141</v>
      </c>
      <c r="B3" s="77"/>
      <c r="C3" s="78" t="s">
        <v>142</v>
      </c>
      <c r="D3" s="79"/>
      <c r="E3" s="79"/>
      <c r="F3" s="79"/>
      <c r="G3" s="80"/>
      <c r="H3" s="77"/>
      <c r="I3" s="81" t="s">
        <v>143</v>
      </c>
      <c r="J3" s="82"/>
      <c r="K3" s="82"/>
      <c r="L3" s="81" t="s">
        <v>144</v>
      </c>
      <c r="M3" s="82" t="s">
        <v>145</v>
      </c>
      <c r="N3" s="82"/>
      <c r="O3" s="81" t="s">
        <v>146</v>
      </c>
      <c r="P3" s="82"/>
      <c r="Q3" s="83"/>
      <c r="R3" s="81" t="s">
        <v>147</v>
      </c>
      <c r="S3" s="81"/>
      <c r="T3" s="77"/>
      <c r="U3" s="81" t="s">
        <v>148</v>
      </c>
      <c r="V3" s="82"/>
      <c r="W3" s="83" t="s">
        <v>149</v>
      </c>
      <c r="X3" s="84" t="s">
        <v>150</v>
      </c>
    </row>
    <row r="4" spans="1:24" ht="16.5" customHeight="1">
      <c r="A4" s="370" t="s">
        <v>151</v>
      </c>
      <c r="B4" s="85"/>
      <c r="C4" s="77"/>
      <c r="D4" s="77"/>
      <c r="E4" s="77"/>
      <c r="F4" s="78" t="s">
        <v>152</v>
      </c>
      <c r="G4" s="80"/>
      <c r="H4" s="77"/>
      <c r="I4" s="77"/>
      <c r="J4" s="77"/>
      <c r="K4" s="86"/>
      <c r="L4" s="81" t="s">
        <v>153</v>
      </c>
      <c r="M4" s="82"/>
      <c r="N4" s="86"/>
      <c r="O4" s="81" t="s">
        <v>154</v>
      </c>
      <c r="P4" s="82"/>
      <c r="Q4" s="77"/>
      <c r="R4" s="83" t="s">
        <v>155</v>
      </c>
      <c r="S4" s="83" t="s">
        <v>156</v>
      </c>
      <c r="T4" s="77"/>
      <c r="U4" s="83" t="s">
        <v>157</v>
      </c>
      <c r="V4" s="83" t="s">
        <v>158</v>
      </c>
      <c r="W4" s="87" t="s">
        <v>159</v>
      </c>
      <c r="X4" s="88" t="s">
        <v>149</v>
      </c>
    </row>
    <row r="5" spans="1:24" ht="16.5" customHeight="1">
      <c r="A5" s="371"/>
      <c r="B5" s="87" t="s">
        <v>160</v>
      </c>
      <c r="C5" s="87" t="s">
        <v>161</v>
      </c>
      <c r="D5" s="87" t="s">
        <v>162</v>
      </c>
      <c r="E5" s="87" t="s">
        <v>163</v>
      </c>
      <c r="F5" s="89" t="s">
        <v>164</v>
      </c>
      <c r="G5" s="90"/>
      <c r="H5" s="87" t="s">
        <v>161</v>
      </c>
      <c r="I5" s="87" t="s">
        <v>162</v>
      </c>
      <c r="J5" s="87" t="s">
        <v>163</v>
      </c>
      <c r="K5" s="85"/>
      <c r="L5" s="91" t="s">
        <v>164</v>
      </c>
      <c r="M5" s="92"/>
      <c r="N5" s="85" t="s">
        <v>141</v>
      </c>
      <c r="O5" s="92" t="s">
        <v>165</v>
      </c>
      <c r="P5" s="92"/>
      <c r="Q5" s="87" t="s">
        <v>161</v>
      </c>
      <c r="R5" s="85"/>
      <c r="S5" s="85"/>
      <c r="T5" s="87" t="s">
        <v>161</v>
      </c>
      <c r="U5" s="93" t="s">
        <v>166</v>
      </c>
      <c r="V5" s="87" t="s">
        <v>167</v>
      </c>
      <c r="W5" s="87" t="s">
        <v>168</v>
      </c>
      <c r="X5" s="88" t="s">
        <v>168</v>
      </c>
    </row>
    <row r="6" spans="1:24" ht="16.5" customHeight="1">
      <c r="A6" s="85"/>
      <c r="B6" s="85"/>
      <c r="C6" s="85"/>
      <c r="D6" s="85"/>
      <c r="E6" s="85"/>
      <c r="F6" s="87" t="s">
        <v>162</v>
      </c>
      <c r="G6" s="87" t="s">
        <v>163</v>
      </c>
      <c r="H6" s="85"/>
      <c r="I6" s="85"/>
      <c r="J6" s="85"/>
      <c r="K6" s="83" t="s">
        <v>161</v>
      </c>
      <c r="L6" s="83" t="s">
        <v>162</v>
      </c>
      <c r="M6" s="83" t="s">
        <v>163</v>
      </c>
      <c r="N6" s="83" t="s">
        <v>161</v>
      </c>
      <c r="O6" s="83" t="s">
        <v>162</v>
      </c>
      <c r="P6" s="83" t="s">
        <v>163</v>
      </c>
      <c r="Q6" s="85"/>
      <c r="R6" s="87" t="s">
        <v>169</v>
      </c>
      <c r="S6" s="87" t="s">
        <v>169</v>
      </c>
      <c r="T6" s="85"/>
      <c r="U6" s="87" t="s">
        <v>169</v>
      </c>
      <c r="V6" s="87" t="s">
        <v>170</v>
      </c>
      <c r="W6" s="87" t="s">
        <v>146</v>
      </c>
      <c r="X6" s="88" t="s">
        <v>146</v>
      </c>
    </row>
    <row r="7" spans="1:24" ht="18.75" customHeight="1">
      <c r="A7" s="94" t="s">
        <v>171</v>
      </c>
      <c r="B7" s="79"/>
      <c r="C7" s="95">
        <f>SUM(D7:E7)</f>
        <v>52314</v>
      </c>
      <c r="D7" s="96">
        <f>D8+D18+D19+D20+D21+D22+D23+D24+D27+D28+D29+D33+D39+D42+D43+D44+D49+D55+D59+D67+D72+D78+D86+D91+D100+D107+D108+D109+D116</f>
        <v>26828</v>
      </c>
      <c r="E7" s="96">
        <f>E8+E18+E19+E20+E21+E22+E23+E24+E27+E28+E29+E33+E39+E42+E43+E44+E49+E55+E59+E67+E72+E78+E86+E91+E100+E107+E108+E109+E116</f>
        <v>25486</v>
      </c>
      <c r="F7" s="96">
        <f>F8+F18+F19+F20+F21+F22+F23+F24+F27+F28+F29+F33+F39+F42+F43+F44+F49+F55+F59+F67+F72+F78+F86+F91+F100+F107+F108+F109+F116</f>
        <v>2135</v>
      </c>
      <c r="G7" s="96">
        <f>G8+G18+G19+G20+G21+G22+G23+G24+G27+G28+G29+G33+G39+G42+G43+G44+G49+G55+G59+G67+G72+G78+G86+G91+G100+G107+G108+G109+G116</f>
        <v>2502</v>
      </c>
      <c r="H7" s="96">
        <f>SUM(I7:J7)</f>
        <v>42031</v>
      </c>
      <c r="I7" s="96">
        <f>I8+I18+I19+I20+I21+I22+I23+I24+I27+I28+I29+I33+I39+I42+I43+I44+I49+I55+I59+I67+I72+I78+I86+I91+I100+I107+I108+I109+I116</f>
        <v>22823</v>
      </c>
      <c r="J7" s="96">
        <f>J8+J18+J19+J20+J21+J22+J23+J24+J27+J28+J29+J33+J39+J42+J43+J44+J49+J55+J59+J67+J72+J78+J86+J91+J100+J107+J108+J109+J116</f>
        <v>19208</v>
      </c>
      <c r="K7" s="96">
        <f>SUM(L7:M7)</f>
        <v>134</v>
      </c>
      <c r="L7" s="96">
        <f>L8+L18+L19+L20+L21+L22+L23+L24+L27+L28+L29+L33+L39+L42+L43+L44+L49+L55+L59+L67+L72+L78+L86+L91+L100+L107+L108+L109+L116</f>
        <v>66</v>
      </c>
      <c r="M7" s="96">
        <f>M8+M18+M19+M20+M21+M22+M23+M24+M27+M28+M29+M33+M39+M42+M43+M44+M49+M55+M59+M67+M72+M78+M86+M91+M100+M107+M108+M109+M116</f>
        <v>68</v>
      </c>
      <c r="N7" s="96">
        <f>SUM(O7:P7)</f>
        <v>76</v>
      </c>
      <c r="O7" s="96">
        <f>O8+O18+O19+O20+O21+O22+O23+O24+O27+O28+O29+O33+O39+O42+O43+O44+O49+O55+O59+O67+O72+O78+O86+O91+O100+O107+O108+O109+O116</f>
        <v>37</v>
      </c>
      <c r="P7" s="96">
        <f>P8+P18+P19+P20+P21+P22+P23+P24+P27+P28+P29+P33+P39+P42+P43+P44+P49+P55+P59+P67+P72+P78+P86+P91+P100+P107+P108+P109+P116</f>
        <v>39</v>
      </c>
      <c r="Q7" s="96">
        <f>SUM(R7:S7)</f>
        <v>1528</v>
      </c>
      <c r="R7" s="96">
        <f>R8+R18+R19+R20+R21+R22+R23+R24+R27+R28+R29+R33+R39+R42+R43+R44+R49+R55+R59+R67+R72+R78+R86+R91+R100+R107+R108+R109+R116</f>
        <v>646</v>
      </c>
      <c r="S7" s="96">
        <f>S8+S18+S19+S20+S21+S22+S23+S24+S27+S28+S29+S33+S39+S42+S43+S44+S49+S55+S59+S67+S72+S78+S86+S91+S100+S107+S108+S109+S116</f>
        <v>882</v>
      </c>
      <c r="T7" s="96">
        <f>SUM(U7:V7)</f>
        <v>242</v>
      </c>
      <c r="U7" s="96">
        <f>U8+U18+U19+U20+U21+U22+U23+U24+U27+U28+U29+U33+U39+U42+U43+U44+U49+U55+U59+U67+U72+U78+U86+U91+U100+U107+U108+U109+U116</f>
        <v>187</v>
      </c>
      <c r="V7" s="96">
        <f>V8+V18+V19+V20+V21+V22+V23+V24+V27+V28+V29+V33+V39+V42+V43+V44+V49+V55+V59+V67+V72+V78+V86+V91+V100+V107+V108+V109+V116</f>
        <v>55</v>
      </c>
      <c r="W7" s="96">
        <f>W8+W18+W19+W20+W21+W22+W23+W24+W27+W28+W29+W33+W39+W42+W43+W44+W49+W55+W59+W67+W72+W78+W86+W91+W100+W107+W108+W109+W116</f>
        <v>32469</v>
      </c>
      <c r="X7" s="96">
        <f>X8+X18+X19+X20+X21+X22+X23+X24+X27+X28+X29+X33+X39+X42+X43+X44+X49+X55+X59+X67+X72+X78+X86+X91+X100+X107+X108+X109+X116</f>
        <v>12884</v>
      </c>
    </row>
    <row r="8" spans="1:24" ht="18.75" customHeight="1">
      <c r="A8" s="97" t="s">
        <v>293</v>
      </c>
      <c r="B8" s="97" t="s">
        <v>293</v>
      </c>
      <c r="C8" s="95">
        <f>SUM(D8+E8)</f>
        <v>13008</v>
      </c>
      <c r="D8" s="96">
        <v>6640</v>
      </c>
      <c r="E8" s="96">
        <v>6368</v>
      </c>
      <c r="F8" s="96">
        <v>566</v>
      </c>
      <c r="G8" s="96">
        <v>660</v>
      </c>
      <c r="H8" s="96">
        <v>11138</v>
      </c>
      <c r="I8" s="96">
        <v>6091</v>
      </c>
      <c r="J8" s="96">
        <v>5047</v>
      </c>
      <c r="K8" s="96">
        <v>37</v>
      </c>
      <c r="L8" s="96">
        <v>16</v>
      </c>
      <c r="M8" s="96">
        <v>21</v>
      </c>
      <c r="N8" s="96">
        <v>21</v>
      </c>
      <c r="O8" s="96">
        <v>10</v>
      </c>
      <c r="P8" s="96">
        <v>11</v>
      </c>
      <c r="Q8" s="96">
        <v>415</v>
      </c>
      <c r="R8" s="96">
        <v>170</v>
      </c>
      <c r="S8" s="96">
        <v>245</v>
      </c>
      <c r="T8" s="96">
        <v>59</v>
      </c>
      <c r="U8" s="96">
        <v>46</v>
      </c>
      <c r="V8" s="96">
        <v>13</v>
      </c>
      <c r="W8" s="96">
        <v>8982</v>
      </c>
      <c r="X8" s="96">
        <v>3816</v>
      </c>
    </row>
    <row r="9" spans="1:24" ht="18.75" customHeight="1">
      <c r="A9" s="97"/>
      <c r="B9" s="97" t="s">
        <v>172</v>
      </c>
      <c r="C9" s="95">
        <f aca="true" t="shared" si="0" ref="C9:C17">SUM(D9+E9)</f>
        <v>2162</v>
      </c>
      <c r="D9" s="98">
        <v>1104</v>
      </c>
      <c r="E9" s="98">
        <v>1058</v>
      </c>
      <c r="F9" s="98">
        <v>99</v>
      </c>
      <c r="G9" s="98">
        <v>116</v>
      </c>
      <c r="H9" s="96">
        <v>1170</v>
      </c>
      <c r="I9" s="98">
        <v>655</v>
      </c>
      <c r="J9" s="98">
        <v>515</v>
      </c>
      <c r="K9" s="96">
        <v>8</v>
      </c>
      <c r="L9" s="98">
        <v>3</v>
      </c>
      <c r="M9" s="98">
        <v>5</v>
      </c>
      <c r="N9" s="96">
        <v>4</v>
      </c>
      <c r="O9" s="98">
        <v>2</v>
      </c>
      <c r="P9" s="98">
        <v>2</v>
      </c>
      <c r="Q9" s="96">
        <v>50</v>
      </c>
      <c r="R9" s="98">
        <v>29</v>
      </c>
      <c r="S9" s="98">
        <v>21</v>
      </c>
      <c r="T9" s="96">
        <v>9</v>
      </c>
      <c r="U9" s="98">
        <v>7</v>
      </c>
      <c r="V9" s="98">
        <v>2</v>
      </c>
      <c r="W9" s="98">
        <v>1376</v>
      </c>
      <c r="X9" s="98">
        <v>409</v>
      </c>
    </row>
    <row r="10" spans="1:24" ht="18.75" customHeight="1">
      <c r="A10" s="97"/>
      <c r="B10" s="97" t="s">
        <v>173</v>
      </c>
      <c r="C10" s="95">
        <f t="shared" si="0"/>
        <v>1122</v>
      </c>
      <c r="D10" s="98">
        <v>580</v>
      </c>
      <c r="E10" s="98">
        <v>542</v>
      </c>
      <c r="F10" s="98">
        <v>52</v>
      </c>
      <c r="G10" s="98">
        <v>53</v>
      </c>
      <c r="H10" s="96">
        <v>994</v>
      </c>
      <c r="I10" s="98">
        <v>530</v>
      </c>
      <c r="J10" s="98">
        <v>464</v>
      </c>
      <c r="K10" s="96">
        <v>3</v>
      </c>
      <c r="L10" s="98">
        <v>0</v>
      </c>
      <c r="M10" s="98">
        <v>3</v>
      </c>
      <c r="N10" s="96">
        <v>2</v>
      </c>
      <c r="O10" s="98">
        <v>0</v>
      </c>
      <c r="P10" s="98">
        <v>2</v>
      </c>
      <c r="Q10" s="96">
        <v>29</v>
      </c>
      <c r="R10" s="98">
        <v>10</v>
      </c>
      <c r="S10" s="98">
        <v>19</v>
      </c>
      <c r="T10" s="96">
        <v>7</v>
      </c>
      <c r="U10" s="98">
        <v>5</v>
      </c>
      <c r="V10" s="98">
        <v>2</v>
      </c>
      <c r="W10" s="98">
        <v>881</v>
      </c>
      <c r="X10" s="98">
        <v>311</v>
      </c>
    </row>
    <row r="11" spans="1:24" ht="18.75" customHeight="1">
      <c r="A11" s="97"/>
      <c r="B11" s="97" t="s">
        <v>174</v>
      </c>
      <c r="C11" s="95">
        <f t="shared" si="0"/>
        <v>876</v>
      </c>
      <c r="D11" s="98">
        <v>453</v>
      </c>
      <c r="E11" s="98">
        <v>423</v>
      </c>
      <c r="F11" s="98">
        <v>37</v>
      </c>
      <c r="G11" s="98">
        <v>44</v>
      </c>
      <c r="H11" s="96">
        <v>1182</v>
      </c>
      <c r="I11" s="98">
        <v>656</v>
      </c>
      <c r="J11" s="98">
        <v>526</v>
      </c>
      <c r="K11" s="96">
        <v>2</v>
      </c>
      <c r="L11" s="98">
        <v>1</v>
      </c>
      <c r="M11" s="98">
        <v>1</v>
      </c>
      <c r="N11" s="96">
        <v>0</v>
      </c>
      <c r="O11" s="98">
        <v>0</v>
      </c>
      <c r="P11" s="98">
        <v>0</v>
      </c>
      <c r="Q11" s="96">
        <v>33</v>
      </c>
      <c r="R11" s="98">
        <v>10</v>
      </c>
      <c r="S11" s="98">
        <v>23</v>
      </c>
      <c r="T11" s="96">
        <v>3</v>
      </c>
      <c r="U11" s="98">
        <v>3</v>
      </c>
      <c r="V11" s="98">
        <v>0</v>
      </c>
      <c r="W11" s="98">
        <v>735</v>
      </c>
      <c r="X11" s="98">
        <v>366</v>
      </c>
    </row>
    <row r="12" spans="1:24" ht="18.75" customHeight="1">
      <c r="A12" s="97"/>
      <c r="B12" s="97" t="s">
        <v>175</v>
      </c>
      <c r="C12" s="95">
        <f t="shared" si="0"/>
        <v>779</v>
      </c>
      <c r="D12" s="98">
        <v>406</v>
      </c>
      <c r="E12" s="98">
        <v>373</v>
      </c>
      <c r="F12" s="98">
        <v>54</v>
      </c>
      <c r="G12" s="98">
        <v>40</v>
      </c>
      <c r="H12" s="96">
        <v>1008</v>
      </c>
      <c r="I12" s="98">
        <v>535</v>
      </c>
      <c r="J12" s="98">
        <v>473</v>
      </c>
      <c r="K12" s="96">
        <v>5</v>
      </c>
      <c r="L12" s="98">
        <v>3</v>
      </c>
      <c r="M12" s="98">
        <v>2</v>
      </c>
      <c r="N12" s="96">
        <v>4</v>
      </c>
      <c r="O12" s="98">
        <v>3</v>
      </c>
      <c r="P12" s="98">
        <v>1</v>
      </c>
      <c r="Q12" s="96">
        <v>37</v>
      </c>
      <c r="R12" s="98">
        <v>12</v>
      </c>
      <c r="S12" s="98">
        <v>25</v>
      </c>
      <c r="T12" s="96">
        <v>6</v>
      </c>
      <c r="U12" s="98">
        <v>2</v>
      </c>
      <c r="V12" s="98">
        <v>4</v>
      </c>
      <c r="W12" s="98">
        <v>577</v>
      </c>
      <c r="X12" s="98">
        <v>328</v>
      </c>
    </row>
    <row r="13" spans="1:24" ht="18.75" customHeight="1">
      <c r="A13" s="97"/>
      <c r="B13" s="97" t="s">
        <v>176</v>
      </c>
      <c r="C13" s="95">
        <f t="shared" si="0"/>
        <v>1402</v>
      </c>
      <c r="D13" s="98">
        <v>696</v>
      </c>
      <c r="E13" s="98">
        <v>706</v>
      </c>
      <c r="F13" s="98">
        <v>59</v>
      </c>
      <c r="G13" s="98">
        <v>74</v>
      </c>
      <c r="H13" s="96">
        <v>1279</v>
      </c>
      <c r="I13" s="98">
        <v>693</v>
      </c>
      <c r="J13" s="98">
        <v>586</v>
      </c>
      <c r="K13" s="96">
        <v>0</v>
      </c>
      <c r="L13" s="98">
        <v>0</v>
      </c>
      <c r="M13" s="98">
        <v>0</v>
      </c>
      <c r="N13" s="96">
        <v>0</v>
      </c>
      <c r="O13" s="98">
        <v>0</v>
      </c>
      <c r="P13" s="98">
        <v>0</v>
      </c>
      <c r="Q13" s="96">
        <v>51</v>
      </c>
      <c r="R13" s="98">
        <v>16</v>
      </c>
      <c r="S13" s="98">
        <v>35</v>
      </c>
      <c r="T13" s="96">
        <v>6</v>
      </c>
      <c r="U13" s="98">
        <v>6</v>
      </c>
      <c r="V13" s="98">
        <v>0</v>
      </c>
      <c r="W13" s="98">
        <v>907</v>
      </c>
      <c r="X13" s="98">
        <v>409</v>
      </c>
    </row>
    <row r="14" spans="1:24" ht="18.75" customHeight="1">
      <c r="A14" s="97"/>
      <c r="B14" s="97" t="s">
        <v>177</v>
      </c>
      <c r="C14" s="95">
        <f t="shared" si="0"/>
        <v>2049</v>
      </c>
      <c r="D14" s="98">
        <v>1039</v>
      </c>
      <c r="E14" s="98">
        <v>1010</v>
      </c>
      <c r="F14" s="98">
        <v>94</v>
      </c>
      <c r="G14" s="98">
        <v>104</v>
      </c>
      <c r="H14" s="96">
        <v>1668</v>
      </c>
      <c r="I14" s="98">
        <v>941</v>
      </c>
      <c r="J14" s="98">
        <v>727</v>
      </c>
      <c r="K14" s="96">
        <v>4</v>
      </c>
      <c r="L14" s="98">
        <v>1</v>
      </c>
      <c r="M14" s="98">
        <v>3</v>
      </c>
      <c r="N14" s="96">
        <v>3</v>
      </c>
      <c r="O14" s="98">
        <v>1</v>
      </c>
      <c r="P14" s="98">
        <v>2</v>
      </c>
      <c r="Q14" s="96">
        <v>63</v>
      </c>
      <c r="R14" s="98">
        <v>24</v>
      </c>
      <c r="S14" s="98">
        <v>39</v>
      </c>
      <c r="T14" s="96">
        <v>5</v>
      </c>
      <c r="U14" s="98">
        <v>4</v>
      </c>
      <c r="V14" s="98">
        <v>1</v>
      </c>
      <c r="W14" s="98">
        <v>1367</v>
      </c>
      <c r="X14" s="98">
        <v>562</v>
      </c>
    </row>
    <row r="15" spans="1:24" ht="18.75" customHeight="1">
      <c r="A15" s="97"/>
      <c r="B15" s="97" t="s">
        <v>178</v>
      </c>
      <c r="C15" s="95">
        <f t="shared" si="0"/>
        <v>1703</v>
      </c>
      <c r="D15" s="98">
        <v>852</v>
      </c>
      <c r="E15" s="98">
        <v>851</v>
      </c>
      <c r="F15" s="98">
        <v>63</v>
      </c>
      <c r="G15" s="98">
        <v>80</v>
      </c>
      <c r="H15" s="96">
        <v>1535</v>
      </c>
      <c r="I15" s="98">
        <v>842</v>
      </c>
      <c r="J15" s="98">
        <v>693</v>
      </c>
      <c r="K15" s="96">
        <v>6</v>
      </c>
      <c r="L15" s="98">
        <v>4</v>
      </c>
      <c r="M15" s="98">
        <v>2</v>
      </c>
      <c r="N15" s="96">
        <v>3</v>
      </c>
      <c r="O15" s="98">
        <v>2</v>
      </c>
      <c r="P15" s="98">
        <v>1</v>
      </c>
      <c r="Q15" s="96">
        <v>50</v>
      </c>
      <c r="R15" s="98">
        <v>21</v>
      </c>
      <c r="S15" s="98">
        <v>29</v>
      </c>
      <c r="T15" s="96">
        <v>6</v>
      </c>
      <c r="U15" s="98">
        <v>5</v>
      </c>
      <c r="V15" s="98">
        <v>1</v>
      </c>
      <c r="W15" s="98">
        <v>1070</v>
      </c>
      <c r="X15" s="98">
        <v>547</v>
      </c>
    </row>
    <row r="16" spans="1:24" ht="18.75" customHeight="1">
      <c r="A16" s="97"/>
      <c r="B16" s="97" t="s">
        <v>179</v>
      </c>
      <c r="C16" s="95">
        <f t="shared" si="0"/>
        <v>777</v>
      </c>
      <c r="D16" s="98">
        <v>402</v>
      </c>
      <c r="E16" s="98">
        <v>375</v>
      </c>
      <c r="F16" s="98">
        <v>28</v>
      </c>
      <c r="G16" s="98">
        <v>41</v>
      </c>
      <c r="H16" s="96">
        <v>995</v>
      </c>
      <c r="I16" s="98">
        <v>540</v>
      </c>
      <c r="J16" s="98">
        <v>455</v>
      </c>
      <c r="K16" s="96">
        <v>5</v>
      </c>
      <c r="L16" s="98">
        <v>2</v>
      </c>
      <c r="M16" s="98">
        <v>3</v>
      </c>
      <c r="N16" s="96">
        <v>4</v>
      </c>
      <c r="O16" s="98">
        <v>2</v>
      </c>
      <c r="P16" s="98">
        <v>2</v>
      </c>
      <c r="Q16" s="96">
        <v>33</v>
      </c>
      <c r="R16" s="98">
        <v>12</v>
      </c>
      <c r="S16" s="98">
        <v>21</v>
      </c>
      <c r="T16" s="96">
        <v>7</v>
      </c>
      <c r="U16" s="98">
        <v>4</v>
      </c>
      <c r="V16" s="98">
        <v>3</v>
      </c>
      <c r="W16" s="98">
        <v>784</v>
      </c>
      <c r="X16" s="98">
        <v>334</v>
      </c>
    </row>
    <row r="17" spans="1:24" ht="18.75" customHeight="1">
      <c r="A17" s="97"/>
      <c r="B17" s="97" t="s">
        <v>180</v>
      </c>
      <c r="C17" s="95">
        <f t="shared" si="0"/>
        <v>2138</v>
      </c>
      <c r="D17" s="98">
        <v>1108</v>
      </c>
      <c r="E17" s="98">
        <v>1030</v>
      </c>
      <c r="F17" s="98">
        <v>80</v>
      </c>
      <c r="G17" s="98">
        <v>108</v>
      </c>
      <c r="H17" s="96">
        <v>1307</v>
      </c>
      <c r="I17" s="98">
        <v>699</v>
      </c>
      <c r="J17" s="98">
        <v>608</v>
      </c>
      <c r="K17" s="96">
        <v>4</v>
      </c>
      <c r="L17" s="98">
        <v>2</v>
      </c>
      <c r="M17" s="98">
        <v>2</v>
      </c>
      <c r="N17" s="96">
        <v>1</v>
      </c>
      <c r="O17" s="98">
        <v>0</v>
      </c>
      <c r="P17" s="98">
        <v>1</v>
      </c>
      <c r="Q17" s="96">
        <v>69</v>
      </c>
      <c r="R17" s="98">
        <v>36</v>
      </c>
      <c r="S17" s="98">
        <v>33</v>
      </c>
      <c r="T17" s="96">
        <v>10</v>
      </c>
      <c r="U17" s="98">
        <v>10</v>
      </c>
      <c r="V17" s="98">
        <v>0</v>
      </c>
      <c r="W17" s="98">
        <v>1285</v>
      </c>
      <c r="X17" s="98">
        <v>550</v>
      </c>
    </row>
    <row r="18" spans="1:24" ht="18.75" customHeight="1">
      <c r="A18" s="97" t="s">
        <v>294</v>
      </c>
      <c r="B18" s="97" t="s">
        <v>181</v>
      </c>
      <c r="C18" s="95">
        <v>5254</v>
      </c>
      <c r="D18" s="98">
        <v>2700</v>
      </c>
      <c r="E18" s="98">
        <v>2554</v>
      </c>
      <c r="F18" s="98">
        <v>200</v>
      </c>
      <c r="G18" s="98">
        <v>229</v>
      </c>
      <c r="H18" s="96">
        <v>3613</v>
      </c>
      <c r="I18" s="98">
        <v>1995</v>
      </c>
      <c r="J18" s="98">
        <v>1618</v>
      </c>
      <c r="K18" s="96">
        <v>11</v>
      </c>
      <c r="L18" s="98">
        <v>5</v>
      </c>
      <c r="M18" s="98">
        <v>6</v>
      </c>
      <c r="N18" s="96">
        <v>10</v>
      </c>
      <c r="O18" s="98">
        <v>4</v>
      </c>
      <c r="P18" s="98">
        <v>6</v>
      </c>
      <c r="Q18" s="96">
        <v>156</v>
      </c>
      <c r="R18" s="98">
        <v>82</v>
      </c>
      <c r="S18" s="98">
        <v>74</v>
      </c>
      <c r="T18" s="96">
        <v>31</v>
      </c>
      <c r="U18" s="98">
        <v>27</v>
      </c>
      <c r="V18" s="98">
        <v>4</v>
      </c>
      <c r="W18" s="98">
        <v>3090</v>
      </c>
      <c r="X18" s="98">
        <v>1287</v>
      </c>
    </row>
    <row r="19" spans="1:24" ht="18.75" customHeight="1">
      <c r="A19" s="97" t="s">
        <v>295</v>
      </c>
      <c r="B19" s="97" t="s">
        <v>182</v>
      </c>
      <c r="C19" s="95">
        <v>4625</v>
      </c>
      <c r="D19" s="98">
        <v>2356</v>
      </c>
      <c r="E19" s="98">
        <v>2269</v>
      </c>
      <c r="F19" s="98">
        <v>188</v>
      </c>
      <c r="G19" s="98">
        <v>235</v>
      </c>
      <c r="H19" s="96">
        <v>3666</v>
      </c>
      <c r="I19" s="98">
        <v>2087</v>
      </c>
      <c r="J19" s="98">
        <v>1579</v>
      </c>
      <c r="K19" s="96">
        <v>10</v>
      </c>
      <c r="L19" s="98">
        <v>5</v>
      </c>
      <c r="M19" s="98">
        <v>5</v>
      </c>
      <c r="N19" s="96">
        <v>7</v>
      </c>
      <c r="O19" s="98">
        <v>4</v>
      </c>
      <c r="P19" s="98">
        <v>3</v>
      </c>
      <c r="Q19" s="96">
        <v>159</v>
      </c>
      <c r="R19" s="98">
        <v>50</v>
      </c>
      <c r="S19" s="98">
        <v>109</v>
      </c>
      <c r="T19" s="96">
        <v>24</v>
      </c>
      <c r="U19" s="98">
        <v>19</v>
      </c>
      <c r="V19" s="98">
        <v>5</v>
      </c>
      <c r="W19" s="98">
        <v>3277</v>
      </c>
      <c r="X19" s="98">
        <v>1353</v>
      </c>
    </row>
    <row r="20" spans="1:24" ht="18.75" customHeight="1">
      <c r="A20" s="97" t="s">
        <v>296</v>
      </c>
      <c r="B20" s="97" t="s">
        <v>183</v>
      </c>
      <c r="C20" s="95">
        <v>4852</v>
      </c>
      <c r="D20" s="98">
        <v>2509</v>
      </c>
      <c r="E20" s="98">
        <v>2343</v>
      </c>
      <c r="F20" s="98">
        <v>174</v>
      </c>
      <c r="G20" s="98">
        <v>236</v>
      </c>
      <c r="H20" s="96">
        <v>2734</v>
      </c>
      <c r="I20" s="98">
        <v>1451</v>
      </c>
      <c r="J20" s="98">
        <v>1283</v>
      </c>
      <c r="K20" s="96">
        <v>12</v>
      </c>
      <c r="L20" s="98">
        <v>4</v>
      </c>
      <c r="M20" s="98">
        <v>8</v>
      </c>
      <c r="N20" s="96">
        <v>5</v>
      </c>
      <c r="O20" s="98">
        <v>2</v>
      </c>
      <c r="P20" s="98">
        <v>3</v>
      </c>
      <c r="Q20" s="96">
        <v>115</v>
      </c>
      <c r="R20" s="98">
        <v>46</v>
      </c>
      <c r="S20" s="98">
        <v>69</v>
      </c>
      <c r="T20" s="96">
        <v>18</v>
      </c>
      <c r="U20" s="98">
        <v>13</v>
      </c>
      <c r="V20" s="98">
        <v>5</v>
      </c>
      <c r="W20" s="98">
        <v>2978</v>
      </c>
      <c r="X20" s="98">
        <v>944</v>
      </c>
    </row>
    <row r="21" spans="1:24" ht="18.75" customHeight="1">
      <c r="A21" s="97" t="s">
        <v>184</v>
      </c>
      <c r="B21" s="97" t="s">
        <v>185</v>
      </c>
      <c r="C21" s="95">
        <v>866</v>
      </c>
      <c r="D21" s="98">
        <v>465</v>
      </c>
      <c r="E21" s="98">
        <v>401</v>
      </c>
      <c r="F21" s="98">
        <v>37</v>
      </c>
      <c r="G21" s="98">
        <v>30</v>
      </c>
      <c r="H21" s="96">
        <v>660</v>
      </c>
      <c r="I21" s="98">
        <v>332</v>
      </c>
      <c r="J21" s="98">
        <v>328</v>
      </c>
      <c r="K21" s="96">
        <v>2</v>
      </c>
      <c r="L21" s="98">
        <v>1</v>
      </c>
      <c r="M21" s="98">
        <v>1</v>
      </c>
      <c r="N21" s="96">
        <v>2</v>
      </c>
      <c r="O21" s="98">
        <v>1</v>
      </c>
      <c r="P21" s="98">
        <v>1</v>
      </c>
      <c r="Q21" s="96">
        <v>14</v>
      </c>
      <c r="R21" s="98">
        <v>7</v>
      </c>
      <c r="S21" s="98">
        <v>7</v>
      </c>
      <c r="T21" s="96">
        <v>6</v>
      </c>
      <c r="U21" s="98">
        <v>5</v>
      </c>
      <c r="V21" s="98">
        <v>1</v>
      </c>
      <c r="W21" s="98">
        <v>596</v>
      </c>
      <c r="X21" s="98">
        <v>188</v>
      </c>
    </row>
    <row r="22" spans="1:24" ht="18.75" customHeight="1">
      <c r="A22" s="97" t="s">
        <v>186</v>
      </c>
      <c r="B22" s="97" t="s">
        <v>187</v>
      </c>
      <c r="C22" s="95">
        <v>2116</v>
      </c>
      <c r="D22" s="98">
        <v>1085</v>
      </c>
      <c r="E22" s="98">
        <v>1031</v>
      </c>
      <c r="F22" s="98">
        <v>83</v>
      </c>
      <c r="G22" s="98">
        <v>71</v>
      </c>
      <c r="H22" s="96">
        <v>1200</v>
      </c>
      <c r="I22" s="98">
        <v>672</v>
      </c>
      <c r="J22" s="98">
        <v>528</v>
      </c>
      <c r="K22" s="96">
        <v>6</v>
      </c>
      <c r="L22" s="98">
        <v>4</v>
      </c>
      <c r="M22" s="98">
        <v>2</v>
      </c>
      <c r="N22" s="96">
        <v>4</v>
      </c>
      <c r="O22" s="98">
        <v>2</v>
      </c>
      <c r="P22" s="98">
        <v>2</v>
      </c>
      <c r="Q22" s="96">
        <v>56</v>
      </c>
      <c r="R22" s="98">
        <v>24</v>
      </c>
      <c r="S22" s="98">
        <v>32</v>
      </c>
      <c r="T22" s="96">
        <v>11</v>
      </c>
      <c r="U22" s="98">
        <v>7</v>
      </c>
      <c r="V22" s="98">
        <v>4</v>
      </c>
      <c r="W22" s="98">
        <v>1347</v>
      </c>
      <c r="X22" s="98">
        <v>508</v>
      </c>
    </row>
    <row r="23" spans="1:24" ht="18.75" customHeight="1">
      <c r="A23" s="97" t="s">
        <v>188</v>
      </c>
      <c r="B23" s="97" t="s">
        <v>189</v>
      </c>
      <c r="C23" s="95">
        <v>2155</v>
      </c>
      <c r="D23" s="98">
        <v>1077</v>
      </c>
      <c r="E23" s="98">
        <v>1078</v>
      </c>
      <c r="F23" s="98">
        <v>87</v>
      </c>
      <c r="G23" s="98">
        <v>117</v>
      </c>
      <c r="H23" s="96">
        <v>1360</v>
      </c>
      <c r="I23" s="98">
        <v>759</v>
      </c>
      <c r="J23" s="98">
        <v>601</v>
      </c>
      <c r="K23" s="96">
        <v>7</v>
      </c>
      <c r="L23" s="98">
        <v>4</v>
      </c>
      <c r="M23" s="98">
        <v>3</v>
      </c>
      <c r="N23" s="96">
        <v>3</v>
      </c>
      <c r="O23" s="98">
        <v>2</v>
      </c>
      <c r="P23" s="98">
        <v>1</v>
      </c>
      <c r="Q23" s="96">
        <v>48</v>
      </c>
      <c r="R23" s="98">
        <v>18</v>
      </c>
      <c r="S23" s="98">
        <v>30</v>
      </c>
      <c r="T23" s="96">
        <v>7</v>
      </c>
      <c r="U23" s="98">
        <v>6</v>
      </c>
      <c r="V23" s="98">
        <v>1</v>
      </c>
      <c r="W23" s="98">
        <v>1205</v>
      </c>
      <c r="X23" s="98">
        <v>447</v>
      </c>
    </row>
    <row r="24" spans="1:24" ht="18.75" customHeight="1">
      <c r="A24" s="97" t="s">
        <v>190</v>
      </c>
      <c r="B24" s="97"/>
      <c r="C24" s="95">
        <v>1496</v>
      </c>
      <c r="D24" s="96">
        <v>760</v>
      </c>
      <c r="E24" s="96">
        <v>736</v>
      </c>
      <c r="F24" s="96">
        <v>54</v>
      </c>
      <c r="G24" s="96">
        <v>79</v>
      </c>
      <c r="H24" s="96">
        <v>1200</v>
      </c>
      <c r="I24" s="96">
        <v>633</v>
      </c>
      <c r="J24" s="96">
        <v>567</v>
      </c>
      <c r="K24" s="96">
        <v>4</v>
      </c>
      <c r="L24" s="96">
        <v>2</v>
      </c>
      <c r="M24" s="96">
        <v>2</v>
      </c>
      <c r="N24" s="96">
        <v>2</v>
      </c>
      <c r="O24" s="96">
        <v>0</v>
      </c>
      <c r="P24" s="96">
        <v>2</v>
      </c>
      <c r="Q24" s="96">
        <v>40</v>
      </c>
      <c r="R24" s="96">
        <v>21</v>
      </c>
      <c r="S24" s="96">
        <v>19</v>
      </c>
      <c r="T24" s="96">
        <v>7</v>
      </c>
      <c r="U24" s="96">
        <v>6</v>
      </c>
      <c r="V24" s="96">
        <v>1</v>
      </c>
      <c r="W24" s="96">
        <v>899</v>
      </c>
      <c r="X24" s="96">
        <v>305</v>
      </c>
    </row>
    <row r="25" spans="1:24" ht="18.75" customHeight="1">
      <c r="A25" s="97"/>
      <c r="B25" s="97" t="s">
        <v>191</v>
      </c>
      <c r="C25" s="95">
        <v>1337</v>
      </c>
      <c r="D25" s="98">
        <v>678</v>
      </c>
      <c r="E25" s="98">
        <v>659</v>
      </c>
      <c r="F25" s="98">
        <v>43</v>
      </c>
      <c r="G25" s="98">
        <v>69</v>
      </c>
      <c r="H25" s="96">
        <v>1024</v>
      </c>
      <c r="I25" s="98">
        <v>542</v>
      </c>
      <c r="J25" s="98">
        <v>482</v>
      </c>
      <c r="K25" s="96">
        <v>4</v>
      </c>
      <c r="L25" s="98">
        <v>2</v>
      </c>
      <c r="M25" s="98">
        <v>2</v>
      </c>
      <c r="N25" s="96">
        <v>2</v>
      </c>
      <c r="O25" s="98">
        <v>0</v>
      </c>
      <c r="P25" s="98">
        <v>2</v>
      </c>
      <c r="Q25" s="96">
        <v>33</v>
      </c>
      <c r="R25" s="98">
        <v>16</v>
      </c>
      <c r="S25" s="98">
        <v>17</v>
      </c>
      <c r="T25" s="96">
        <v>6</v>
      </c>
      <c r="U25" s="98">
        <v>5</v>
      </c>
      <c r="V25" s="98">
        <v>1</v>
      </c>
      <c r="W25" s="98">
        <v>795</v>
      </c>
      <c r="X25" s="98">
        <v>257</v>
      </c>
    </row>
    <row r="26" spans="1:24" ht="18.75" customHeight="1">
      <c r="A26" s="97"/>
      <c r="B26" s="97" t="s">
        <v>192</v>
      </c>
      <c r="C26" s="95">
        <v>159</v>
      </c>
      <c r="D26" s="98">
        <v>82</v>
      </c>
      <c r="E26" s="98">
        <v>77</v>
      </c>
      <c r="F26" s="98">
        <v>11</v>
      </c>
      <c r="G26" s="98">
        <v>10</v>
      </c>
      <c r="H26" s="96">
        <v>176</v>
      </c>
      <c r="I26" s="98">
        <v>91</v>
      </c>
      <c r="J26" s="98">
        <v>85</v>
      </c>
      <c r="K26" s="96">
        <v>0</v>
      </c>
      <c r="L26" s="98">
        <v>0</v>
      </c>
      <c r="M26" s="98">
        <v>0</v>
      </c>
      <c r="N26" s="96">
        <v>0</v>
      </c>
      <c r="O26" s="98">
        <v>0</v>
      </c>
      <c r="P26" s="98">
        <v>0</v>
      </c>
      <c r="Q26" s="96">
        <v>7</v>
      </c>
      <c r="R26" s="98">
        <v>5</v>
      </c>
      <c r="S26" s="98">
        <v>2</v>
      </c>
      <c r="T26" s="96">
        <v>1</v>
      </c>
      <c r="U26" s="98">
        <v>1</v>
      </c>
      <c r="V26" s="98">
        <v>0</v>
      </c>
      <c r="W26" s="98">
        <v>104</v>
      </c>
      <c r="X26" s="98">
        <v>48</v>
      </c>
    </row>
    <row r="27" spans="1:24" ht="18.75" customHeight="1">
      <c r="A27" s="97" t="s">
        <v>193</v>
      </c>
      <c r="B27" s="97" t="s">
        <v>194</v>
      </c>
      <c r="C27" s="95">
        <v>858</v>
      </c>
      <c r="D27" s="98">
        <v>451</v>
      </c>
      <c r="E27" s="98">
        <v>407</v>
      </c>
      <c r="F27" s="98">
        <v>35</v>
      </c>
      <c r="G27" s="98">
        <v>47</v>
      </c>
      <c r="H27" s="96">
        <v>476</v>
      </c>
      <c r="I27" s="98">
        <v>271</v>
      </c>
      <c r="J27" s="98">
        <v>205</v>
      </c>
      <c r="K27" s="96">
        <v>2</v>
      </c>
      <c r="L27" s="98">
        <v>1</v>
      </c>
      <c r="M27" s="98">
        <v>1</v>
      </c>
      <c r="N27" s="96">
        <v>0</v>
      </c>
      <c r="O27" s="98">
        <v>0</v>
      </c>
      <c r="P27" s="98">
        <v>0</v>
      </c>
      <c r="Q27" s="96">
        <v>26</v>
      </c>
      <c r="R27" s="98">
        <v>13</v>
      </c>
      <c r="S27" s="98">
        <v>13</v>
      </c>
      <c r="T27" s="96">
        <v>4</v>
      </c>
      <c r="U27" s="98">
        <v>4</v>
      </c>
      <c r="V27" s="98">
        <v>0</v>
      </c>
      <c r="W27" s="98">
        <v>466</v>
      </c>
      <c r="X27" s="98">
        <v>192</v>
      </c>
    </row>
    <row r="28" spans="1:24" ht="18.75" customHeight="1">
      <c r="A28" s="97" t="s">
        <v>195</v>
      </c>
      <c r="B28" s="97" t="s">
        <v>196</v>
      </c>
      <c r="C28" s="95">
        <v>3008</v>
      </c>
      <c r="D28" s="98">
        <v>1535</v>
      </c>
      <c r="E28" s="98">
        <v>1473</v>
      </c>
      <c r="F28" s="98">
        <v>123</v>
      </c>
      <c r="G28" s="98">
        <v>143</v>
      </c>
      <c r="H28" s="96">
        <v>1980</v>
      </c>
      <c r="I28" s="98">
        <v>1108</v>
      </c>
      <c r="J28" s="98">
        <v>872</v>
      </c>
      <c r="K28" s="96">
        <v>3</v>
      </c>
      <c r="L28" s="98">
        <v>2</v>
      </c>
      <c r="M28" s="98">
        <v>1</v>
      </c>
      <c r="N28" s="96">
        <v>2</v>
      </c>
      <c r="O28" s="98">
        <v>1</v>
      </c>
      <c r="P28" s="98">
        <v>1</v>
      </c>
      <c r="Q28" s="96">
        <v>83</v>
      </c>
      <c r="R28" s="98">
        <v>33</v>
      </c>
      <c r="S28" s="98">
        <v>50</v>
      </c>
      <c r="T28" s="96">
        <v>10</v>
      </c>
      <c r="U28" s="98">
        <v>8</v>
      </c>
      <c r="V28" s="98">
        <v>2</v>
      </c>
      <c r="W28" s="98">
        <v>1794</v>
      </c>
      <c r="X28" s="98">
        <v>733</v>
      </c>
    </row>
    <row r="29" spans="1:24" ht="18.75" customHeight="1">
      <c r="A29" s="97" t="s">
        <v>197</v>
      </c>
      <c r="B29" s="97"/>
      <c r="C29" s="95">
        <v>3223</v>
      </c>
      <c r="D29" s="96">
        <v>1616</v>
      </c>
      <c r="E29" s="96">
        <v>1607</v>
      </c>
      <c r="F29" s="96">
        <v>119</v>
      </c>
      <c r="G29" s="96">
        <v>133</v>
      </c>
      <c r="H29" s="96">
        <v>2221</v>
      </c>
      <c r="I29" s="96">
        <v>1189</v>
      </c>
      <c r="J29" s="96">
        <v>1032</v>
      </c>
      <c r="K29" s="96">
        <v>6</v>
      </c>
      <c r="L29" s="96">
        <v>2</v>
      </c>
      <c r="M29" s="96">
        <v>4</v>
      </c>
      <c r="N29" s="96">
        <v>2</v>
      </c>
      <c r="O29" s="96">
        <v>1</v>
      </c>
      <c r="P29" s="96">
        <v>1</v>
      </c>
      <c r="Q29" s="96">
        <v>90</v>
      </c>
      <c r="R29" s="96">
        <v>32</v>
      </c>
      <c r="S29" s="96">
        <v>58</v>
      </c>
      <c r="T29" s="96">
        <v>10</v>
      </c>
      <c r="U29" s="96">
        <v>8</v>
      </c>
      <c r="V29" s="96">
        <v>2</v>
      </c>
      <c r="W29" s="96">
        <v>1926</v>
      </c>
      <c r="X29" s="96">
        <v>803</v>
      </c>
    </row>
    <row r="30" spans="1:24" ht="18.75" customHeight="1">
      <c r="A30" s="97"/>
      <c r="B30" s="97" t="s">
        <v>198</v>
      </c>
      <c r="C30" s="95">
        <v>2692</v>
      </c>
      <c r="D30" s="98">
        <v>1337</v>
      </c>
      <c r="E30" s="98">
        <v>1355</v>
      </c>
      <c r="F30" s="98">
        <v>96</v>
      </c>
      <c r="G30" s="98">
        <v>118</v>
      </c>
      <c r="H30" s="96">
        <v>1757</v>
      </c>
      <c r="I30" s="98">
        <v>955</v>
      </c>
      <c r="J30" s="98">
        <v>802</v>
      </c>
      <c r="K30" s="96">
        <v>6</v>
      </c>
      <c r="L30" s="98">
        <v>2</v>
      </c>
      <c r="M30" s="98">
        <v>4</v>
      </c>
      <c r="N30" s="96">
        <v>2</v>
      </c>
      <c r="O30" s="98">
        <v>1</v>
      </c>
      <c r="P30" s="98">
        <v>1</v>
      </c>
      <c r="Q30" s="96">
        <v>80</v>
      </c>
      <c r="R30" s="98">
        <v>30</v>
      </c>
      <c r="S30" s="98">
        <v>50</v>
      </c>
      <c r="T30" s="96">
        <v>10</v>
      </c>
      <c r="U30" s="98">
        <v>8</v>
      </c>
      <c r="V30" s="98">
        <v>2</v>
      </c>
      <c r="W30" s="98">
        <v>1583</v>
      </c>
      <c r="X30" s="98">
        <v>647</v>
      </c>
    </row>
    <row r="31" spans="1:24" ht="18.75" customHeight="1">
      <c r="A31" s="97"/>
      <c r="B31" s="97" t="s">
        <v>199</v>
      </c>
      <c r="C31" s="95">
        <v>247</v>
      </c>
      <c r="D31" s="98">
        <v>129</v>
      </c>
      <c r="E31" s="98">
        <v>118</v>
      </c>
      <c r="F31" s="98">
        <v>14</v>
      </c>
      <c r="G31" s="98">
        <v>6</v>
      </c>
      <c r="H31" s="96">
        <v>246</v>
      </c>
      <c r="I31" s="98">
        <v>119</v>
      </c>
      <c r="J31" s="98">
        <v>127</v>
      </c>
      <c r="K31" s="96">
        <v>0</v>
      </c>
      <c r="L31" s="98">
        <v>0</v>
      </c>
      <c r="M31" s="98">
        <v>0</v>
      </c>
      <c r="N31" s="96">
        <v>0</v>
      </c>
      <c r="O31" s="98">
        <v>0</v>
      </c>
      <c r="P31" s="98">
        <v>0</v>
      </c>
      <c r="Q31" s="96">
        <v>4</v>
      </c>
      <c r="R31" s="98">
        <v>2</v>
      </c>
      <c r="S31" s="98">
        <v>2</v>
      </c>
      <c r="T31" s="96">
        <v>0</v>
      </c>
      <c r="U31" s="98">
        <v>0</v>
      </c>
      <c r="V31" s="98">
        <v>0</v>
      </c>
      <c r="W31" s="98">
        <v>157</v>
      </c>
      <c r="X31" s="98">
        <v>63</v>
      </c>
    </row>
    <row r="32" spans="1:24" ht="18.75" customHeight="1">
      <c r="A32" s="97"/>
      <c r="B32" s="97" t="s">
        <v>200</v>
      </c>
      <c r="C32" s="95">
        <v>284</v>
      </c>
      <c r="D32" s="98">
        <v>150</v>
      </c>
      <c r="E32" s="98">
        <v>134</v>
      </c>
      <c r="F32" s="98">
        <v>9</v>
      </c>
      <c r="G32" s="98">
        <v>9</v>
      </c>
      <c r="H32" s="96">
        <v>218</v>
      </c>
      <c r="I32" s="98">
        <v>115</v>
      </c>
      <c r="J32" s="98">
        <v>103</v>
      </c>
      <c r="K32" s="96">
        <v>0</v>
      </c>
      <c r="L32" s="98">
        <v>0</v>
      </c>
      <c r="M32" s="98">
        <v>0</v>
      </c>
      <c r="N32" s="96">
        <v>0</v>
      </c>
      <c r="O32" s="98">
        <v>0</v>
      </c>
      <c r="P32" s="98">
        <v>0</v>
      </c>
      <c r="Q32" s="96">
        <v>6</v>
      </c>
      <c r="R32" s="98">
        <v>0</v>
      </c>
      <c r="S32" s="98">
        <v>6</v>
      </c>
      <c r="T32" s="96">
        <v>0</v>
      </c>
      <c r="U32" s="98">
        <v>0</v>
      </c>
      <c r="V32" s="98">
        <v>0</v>
      </c>
      <c r="W32" s="98">
        <v>186</v>
      </c>
      <c r="X32" s="98">
        <v>93</v>
      </c>
    </row>
    <row r="33" spans="1:24" ht="18.75" customHeight="1">
      <c r="A33" s="97" t="s">
        <v>201</v>
      </c>
      <c r="B33" s="97"/>
      <c r="C33" s="95">
        <v>641</v>
      </c>
      <c r="D33" s="96">
        <v>329</v>
      </c>
      <c r="E33" s="96">
        <v>312</v>
      </c>
      <c r="F33" s="96">
        <v>23</v>
      </c>
      <c r="G33" s="96">
        <v>34</v>
      </c>
      <c r="H33" s="96">
        <v>642</v>
      </c>
      <c r="I33" s="96">
        <v>336</v>
      </c>
      <c r="J33" s="96">
        <v>306</v>
      </c>
      <c r="K33" s="96">
        <v>2</v>
      </c>
      <c r="L33" s="96">
        <v>1</v>
      </c>
      <c r="M33" s="96">
        <v>1</v>
      </c>
      <c r="N33" s="96">
        <v>1</v>
      </c>
      <c r="O33" s="96">
        <v>0</v>
      </c>
      <c r="P33" s="96">
        <v>1</v>
      </c>
      <c r="Q33" s="96">
        <v>15</v>
      </c>
      <c r="R33" s="96">
        <v>10</v>
      </c>
      <c r="S33" s="96">
        <v>5</v>
      </c>
      <c r="T33" s="96">
        <v>3</v>
      </c>
      <c r="U33" s="96">
        <v>2</v>
      </c>
      <c r="V33" s="96">
        <v>1</v>
      </c>
      <c r="W33" s="96">
        <v>334</v>
      </c>
      <c r="X33" s="96">
        <v>130</v>
      </c>
    </row>
    <row r="34" spans="1:24" ht="18.75" customHeight="1">
      <c r="A34" s="97"/>
      <c r="B34" s="97" t="s">
        <v>202</v>
      </c>
      <c r="C34" s="95">
        <v>377</v>
      </c>
      <c r="D34" s="98">
        <v>192</v>
      </c>
      <c r="E34" s="98">
        <v>185</v>
      </c>
      <c r="F34" s="98">
        <v>11</v>
      </c>
      <c r="G34" s="98">
        <v>22</v>
      </c>
      <c r="H34" s="96">
        <v>334</v>
      </c>
      <c r="I34" s="98">
        <v>179</v>
      </c>
      <c r="J34" s="98">
        <v>155</v>
      </c>
      <c r="K34" s="96">
        <v>0</v>
      </c>
      <c r="L34" s="98">
        <v>0</v>
      </c>
      <c r="M34" s="98">
        <v>0</v>
      </c>
      <c r="N34" s="96">
        <v>0</v>
      </c>
      <c r="O34" s="98">
        <v>0</v>
      </c>
      <c r="P34" s="98">
        <v>0</v>
      </c>
      <c r="Q34" s="96">
        <v>7</v>
      </c>
      <c r="R34" s="98">
        <v>5</v>
      </c>
      <c r="S34" s="98">
        <v>2</v>
      </c>
      <c r="T34" s="96">
        <v>2</v>
      </c>
      <c r="U34" s="98">
        <v>2</v>
      </c>
      <c r="V34" s="98">
        <v>0</v>
      </c>
      <c r="W34" s="98">
        <v>197</v>
      </c>
      <c r="X34" s="98">
        <v>86</v>
      </c>
    </row>
    <row r="35" spans="1:24" ht="18.75" customHeight="1">
      <c r="A35" s="97"/>
      <c r="B35" s="97" t="s">
        <v>203</v>
      </c>
      <c r="C35" s="95">
        <v>95</v>
      </c>
      <c r="D35" s="98">
        <v>52</v>
      </c>
      <c r="E35" s="98">
        <v>43</v>
      </c>
      <c r="F35" s="98">
        <v>6</v>
      </c>
      <c r="G35" s="98">
        <v>1</v>
      </c>
      <c r="H35" s="96">
        <v>103</v>
      </c>
      <c r="I35" s="98">
        <v>50</v>
      </c>
      <c r="J35" s="98">
        <v>53</v>
      </c>
      <c r="K35" s="96">
        <v>0</v>
      </c>
      <c r="L35" s="98">
        <v>0</v>
      </c>
      <c r="M35" s="98">
        <v>0</v>
      </c>
      <c r="N35" s="96">
        <v>0</v>
      </c>
      <c r="O35" s="98">
        <v>0</v>
      </c>
      <c r="P35" s="98">
        <v>0</v>
      </c>
      <c r="Q35" s="96">
        <v>3</v>
      </c>
      <c r="R35" s="98">
        <v>3</v>
      </c>
      <c r="S35" s="98">
        <v>0</v>
      </c>
      <c r="T35" s="96">
        <v>0</v>
      </c>
      <c r="U35" s="98">
        <v>0</v>
      </c>
      <c r="V35" s="98">
        <v>0</v>
      </c>
      <c r="W35" s="98">
        <v>53</v>
      </c>
      <c r="X35" s="98">
        <v>19</v>
      </c>
    </row>
    <row r="36" spans="1:24" ht="18.75" customHeight="1">
      <c r="A36" s="97"/>
      <c r="B36" s="97" t="s">
        <v>204</v>
      </c>
      <c r="C36" s="95">
        <v>62</v>
      </c>
      <c r="D36" s="98">
        <v>27</v>
      </c>
      <c r="E36" s="98">
        <v>35</v>
      </c>
      <c r="F36" s="98">
        <v>0</v>
      </c>
      <c r="G36" s="98">
        <v>3</v>
      </c>
      <c r="H36" s="96">
        <v>75</v>
      </c>
      <c r="I36" s="98">
        <v>34</v>
      </c>
      <c r="J36" s="98">
        <v>41</v>
      </c>
      <c r="K36" s="96">
        <v>0</v>
      </c>
      <c r="L36" s="98">
        <v>0</v>
      </c>
      <c r="M36" s="98">
        <v>0</v>
      </c>
      <c r="N36" s="96">
        <v>0</v>
      </c>
      <c r="O36" s="98">
        <v>0</v>
      </c>
      <c r="P36" s="98">
        <v>0</v>
      </c>
      <c r="Q36" s="96">
        <v>2</v>
      </c>
      <c r="R36" s="98">
        <v>1</v>
      </c>
      <c r="S36" s="98">
        <v>1</v>
      </c>
      <c r="T36" s="96">
        <v>0</v>
      </c>
      <c r="U36" s="98">
        <v>0</v>
      </c>
      <c r="V36" s="98">
        <v>0</v>
      </c>
      <c r="W36" s="98">
        <v>29</v>
      </c>
      <c r="X36" s="98">
        <v>8</v>
      </c>
    </row>
    <row r="37" spans="1:24" ht="18.75" customHeight="1">
      <c r="A37" s="97"/>
      <c r="B37" s="97" t="s">
        <v>205</v>
      </c>
      <c r="C37" s="95">
        <v>52</v>
      </c>
      <c r="D37" s="98">
        <v>28</v>
      </c>
      <c r="E37" s="98">
        <v>24</v>
      </c>
      <c r="F37" s="98">
        <v>2</v>
      </c>
      <c r="G37" s="98">
        <v>4</v>
      </c>
      <c r="H37" s="96">
        <v>45</v>
      </c>
      <c r="I37" s="98">
        <v>21</v>
      </c>
      <c r="J37" s="98">
        <v>24</v>
      </c>
      <c r="K37" s="96">
        <v>1</v>
      </c>
      <c r="L37" s="98">
        <v>0</v>
      </c>
      <c r="M37" s="98">
        <v>1</v>
      </c>
      <c r="N37" s="96">
        <v>1</v>
      </c>
      <c r="O37" s="98">
        <v>0</v>
      </c>
      <c r="P37" s="98">
        <v>1</v>
      </c>
      <c r="Q37" s="96">
        <v>1</v>
      </c>
      <c r="R37" s="98">
        <v>0</v>
      </c>
      <c r="S37" s="98">
        <v>1</v>
      </c>
      <c r="T37" s="96">
        <v>1</v>
      </c>
      <c r="U37" s="98">
        <v>0</v>
      </c>
      <c r="V37" s="98">
        <v>1</v>
      </c>
      <c r="W37" s="98">
        <v>21</v>
      </c>
      <c r="X37" s="98">
        <v>6</v>
      </c>
    </row>
    <row r="38" spans="1:24" ht="18.75" customHeight="1">
      <c r="A38" s="97"/>
      <c r="B38" s="97" t="s">
        <v>206</v>
      </c>
      <c r="C38" s="95">
        <v>55</v>
      </c>
      <c r="D38" s="98">
        <v>30</v>
      </c>
      <c r="E38" s="98">
        <v>25</v>
      </c>
      <c r="F38" s="98">
        <v>4</v>
      </c>
      <c r="G38" s="98">
        <v>4</v>
      </c>
      <c r="H38" s="96">
        <v>85</v>
      </c>
      <c r="I38" s="98">
        <v>52</v>
      </c>
      <c r="J38" s="98">
        <v>33</v>
      </c>
      <c r="K38" s="96">
        <v>1</v>
      </c>
      <c r="L38" s="98">
        <v>1</v>
      </c>
      <c r="M38" s="98">
        <v>0</v>
      </c>
      <c r="N38" s="96">
        <v>0</v>
      </c>
      <c r="O38" s="98">
        <v>0</v>
      </c>
      <c r="P38" s="98">
        <v>0</v>
      </c>
      <c r="Q38" s="96">
        <v>2</v>
      </c>
      <c r="R38" s="98">
        <v>1</v>
      </c>
      <c r="S38" s="98">
        <v>1</v>
      </c>
      <c r="T38" s="96">
        <v>0</v>
      </c>
      <c r="U38" s="98">
        <v>0</v>
      </c>
      <c r="V38" s="98">
        <v>0</v>
      </c>
      <c r="W38" s="98">
        <v>34</v>
      </c>
      <c r="X38" s="98">
        <v>11</v>
      </c>
    </row>
    <row r="39" spans="1:24" ht="18.75" customHeight="1">
      <c r="A39" s="97" t="s">
        <v>207</v>
      </c>
      <c r="B39" s="97"/>
      <c r="C39" s="95">
        <v>625</v>
      </c>
      <c r="D39" s="96">
        <v>317</v>
      </c>
      <c r="E39" s="96">
        <v>308</v>
      </c>
      <c r="F39" s="96">
        <v>25</v>
      </c>
      <c r="G39" s="96">
        <v>35</v>
      </c>
      <c r="H39" s="96">
        <v>661</v>
      </c>
      <c r="I39" s="96">
        <v>368</v>
      </c>
      <c r="J39" s="96">
        <v>293</v>
      </c>
      <c r="K39" s="96">
        <v>3</v>
      </c>
      <c r="L39" s="96">
        <v>2</v>
      </c>
      <c r="M39" s="96">
        <v>1</v>
      </c>
      <c r="N39" s="96">
        <v>0</v>
      </c>
      <c r="O39" s="96">
        <v>0</v>
      </c>
      <c r="P39" s="96">
        <v>0</v>
      </c>
      <c r="Q39" s="96">
        <v>20</v>
      </c>
      <c r="R39" s="96">
        <v>12</v>
      </c>
      <c r="S39" s="96">
        <v>8</v>
      </c>
      <c r="T39" s="96">
        <v>0</v>
      </c>
      <c r="U39" s="96">
        <v>0</v>
      </c>
      <c r="V39" s="96">
        <v>0</v>
      </c>
      <c r="W39" s="96">
        <v>347</v>
      </c>
      <c r="X39" s="96">
        <v>159</v>
      </c>
    </row>
    <row r="40" spans="1:24" ht="18.75" customHeight="1">
      <c r="A40" s="97"/>
      <c r="B40" s="97" t="s">
        <v>208</v>
      </c>
      <c r="C40" s="95">
        <v>562</v>
      </c>
      <c r="D40" s="98">
        <v>281</v>
      </c>
      <c r="E40" s="98">
        <v>281</v>
      </c>
      <c r="F40" s="98">
        <v>21</v>
      </c>
      <c r="G40" s="98">
        <v>33</v>
      </c>
      <c r="H40" s="96">
        <v>581</v>
      </c>
      <c r="I40" s="98">
        <v>322</v>
      </c>
      <c r="J40" s="98">
        <v>259</v>
      </c>
      <c r="K40" s="96">
        <v>3</v>
      </c>
      <c r="L40" s="98">
        <v>2</v>
      </c>
      <c r="M40" s="98">
        <v>1</v>
      </c>
      <c r="N40" s="96">
        <v>0</v>
      </c>
      <c r="O40" s="98">
        <v>0</v>
      </c>
      <c r="P40" s="98">
        <v>0</v>
      </c>
      <c r="Q40" s="96">
        <v>19</v>
      </c>
      <c r="R40" s="98">
        <v>12</v>
      </c>
      <c r="S40" s="98">
        <v>7</v>
      </c>
      <c r="T40" s="96">
        <v>0</v>
      </c>
      <c r="U40" s="98">
        <v>0</v>
      </c>
      <c r="V40" s="98">
        <v>0</v>
      </c>
      <c r="W40" s="98">
        <v>318</v>
      </c>
      <c r="X40" s="98">
        <v>150</v>
      </c>
    </row>
    <row r="41" spans="1:24" ht="18.75" customHeight="1">
      <c r="A41" s="97"/>
      <c r="B41" s="97" t="s">
        <v>209</v>
      </c>
      <c r="C41" s="95">
        <v>63</v>
      </c>
      <c r="D41" s="98">
        <v>36</v>
      </c>
      <c r="E41" s="98">
        <v>27</v>
      </c>
      <c r="F41" s="98">
        <v>4</v>
      </c>
      <c r="G41" s="98">
        <v>2</v>
      </c>
      <c r="H41" s="96">
        <v>80</v>
      </c>
      <c r="I41" s="98">
        <v>46</v>
      </c>
      <c r="J41" s="98">
        <v>34</v>
      </c>
      <c r="K41" s="96">
        <v>0</v>
      </c>
      <c r="L41" s="98">
        <v>0</v>
      </c>
      <c r="M41" s="98">
        <v>0</v>
      </c>
      <c r="N41" s="96">
        <v>0</v>
      </c>
      <c r="O41" s="98">
        <v>0</v>
      </c>
      <c r="P41" s="98">
        <v>0</v>
      </c>
      <c r="Q41" s="96">
        <v>1</v>
      </c>
      <c r="R41" s="98">
        <v>0</v>
      </c>
      <c r="S41" s="98">
        <v>1</v>
      </c>
      <c r="T41" s="96">
        <v>0</v>
      </c>
      <c r="U41" s="98">
        <v>0</v>
      </c>
      <c r="V41" s="98">
        <v>0</v>
      </c>
      <c r="W41" s="98">
        <v>29</v>
      </c>
      <c r="X41" s="98">
        <v>9</v>
      </c>
    </row>
    <row r="42" spans="1:24" ht="18.75" customHeight="1">
      <c r="A42" s="97" t="s">
        <v>210</v>
      </c>
      <c r="B42" s="97" t="s">
        <v>211</v>
      </c>
      <c r="C42" s="95">
        <v>968</v>
      </c>
      <c r="D42" s="98">
        <v>488</v>
      </c>
      <c r="E42" s="98">
        <v>480</v>
      </c>
      <c r="F42" s="98">
        <v>38</v>
      </c>
      <c r="G42" s="98">
        <v>49</v>
      </c>
      <c r="H42" s="96">
        <v>650</v>
      </c>
      <c r="I42" s="98">
        <v>371</v>
      </c>
      <c r="J42" s="98">
        <v>279</v>
      </c>
      <c r="K42" s="96">
        <v>4</v>
      </c>
      <c r="L42" s="98">
        <v>1</v>
      </c>
      <c r="M42" s="98">
        <v>3</v>
      </c>
      <c r="N42" s="96">
        <v>2</v>
      </c>
      <c r="O42" s="98">
        <v>1</v>
      </c>
      <c r="P42" s="98">
        <v>1</v>
      </c>
      <c r="Q42" s="96">
        <v>32</v>
      </c>
      <c r="R42" s="98">
        <v>17</v>
      </c>
      <c r="S42" s="98">
        <v>15</v>
      </c>
      <c r="T42" s="96">
        <v>5</v>
      </c>
      <c r="U42" s="98">
        <v>3</v>
      </c>
      <c r="V42" s="98">
        <v>2</v>
      </c>
      <c r="W42" s="98">
        <v>511</v>
      </c>
      <c r="X42" s="98">
        <v>209</v>
      </c>
    </row>
    <row r="43" spans="1:24" ht="18.75" customHeight="1">
      <c r="A43" s="97" t="s">
        <v>212</v>
      </c>
      <c r="B43" s="97" t="s">
        <v>213</v>
      </c>
      <c r="C43" s="95">
        <v>440</v>
      </c>
      <c r="D43" s="98">
        <v>230</v>
      </c>
      <c r="E43" s="98">
        <v>210</v>
      </c>
      <c r="F43" s="98">
        <v>26</v>
      </c>
      <c r="G43" s="98">
        <v>23</v>
      </c>
      <c r="H43" s="96">
        <v>412</v>
      </c>
      <c r="I43" s="98">
        <v>228</v>
      </c>
      <c r="J43" s="98">
        <v>184</v>
      </c>
      <c r="K43" s="96">
        <v>3</v>
      </c>
      <c r="L43" s="98">
        <v>3</v>
      </c>
      <c r="M43" s="98">
        <v>0</v>
      </c>
      <c r="N43" s="96">
        <v>3</v>
      </c>
      <c r="O43" s="98">
        <v>3</v>
      </c>
      <c r="P43" s="98">
        <v>0</v>
      </c>
      <c r="Q43" s="96">
        <v>7</v>
      </c>
      <c r="R43" s="98">
        <v>6</v>
      </c>
      <c r="S43" s="98">
        <v>1</v>
      </c>
      <c r="T43" s="96">
        <v>6</v>
      </c>
      <c r="U43" s="98">
        <v>3</v>
      </c>
      <c r="V43" s="98">
        <v>3</v>
      </c>
      <c r="W43" s="98">
        <v>245</v>
      </c>
      <c r="X43" s="98">
        <v>74</v>
      </c>
    </row>
    <row r="44" spans="1:24" ht="16.5" customHeight="1">
      <c r="A44" s="97" t="s">
        <v>214</v>
      </c>
      <c r="B44" s="97"/>
      <c r="C44" s="95">
        <v>959</v>
      </c>
      <c r="D44" s="96">
        <v>496</v>
      </c>
      <c r="E44" s="96">
        <v>463</v>
      </c>
      <c r="F44" s="96">
        <v>47</v>
      </c>
      <c r="G44" s="96">
        <v>47</v>
      </c>
      <c r="H44" s="96">
        <v>652</v>
      </c>
      <c r="I44" s="96">
        <v>342</v>
      </c>
      <c r="J44" s="96">
        <v>310</v>
      </c>
      <c r="K44" s="96">
        <v>4</v>
      </c>
      <c r="L44" s="96">
        <v>3</v>
      </c>
      <c r="M44" s="96">
        <v>1</v>
      </c>
      <c r="N44" s="96">
        <v>1</v>
      </c>
      <c r="O44" s="96">
        <v>1</v>
      </c>
      <c r="P44" s="96">
        <v>0</v>
      </c>
      <c r="Q44" s="96">
        <v>26</v>
      </c>
      <c r="R44" s="96">
        <v>13</v>
      </c>
      <c r="S44" s="96">
        <v>13</v>
      </c>
      <c r="T44" s="96">
        <v>4</v>
      </c>
      <c r="U44" s="96">
        <v>3</v>
      </c>
      <c r="V44" s="96">
        <v>1</v>
      </c>
      <c r="W44" s="96">
        <v>491</v>
      </c>
      <c r="X44" s="96">
        <v>185</v>
      </c>
    </row>
    <row r="45" spans="1:24" ht="16.5" customHeight="1">
      <c r="A45" s="97"/>
      <c r="B45" s="97" t="s">
        <v>215</v>
      </c>
      <c r="C45" s="95">
        <v>527</v>
      </c>
      <c r="D45" s="98">
        <v>280</v>
      </c>
      <c r="E45" s="98">
        <v>247</v>
      </c>
      <c r="F45" s="98">
        <v>26</v>
      </c>
      <c r="G45" s="98">
        <v>26</v>
      </c>
      <c r="H45" s="96">
        <v>343</v>
      </c>
      <c r="I45" s="98">
        <v>173</v>
      </c>
      <c r="J45" s="98">
        <v>170</v>
      </c>
      <c r="K45" s="96">
        <v>2</v>
      </c>
      <c r="L45" s="98">
        <v>1</v>
      </c>
      <c r="M45" s="98">
        <v>1</v>
      </c>
      <c r="N45" s="96">
        <v>0</v>
      </c>
      <c r="O45" s="98">
        <v>0</v>
      </c>
      <c r="P45" s="98">
        <v>0</v>
      </c>
      <c r="Q45" s="96">
        <v>17</v>
      </c>
      <c r="R45" s="98">
        <v>9</v>
      </c>
      <c r="S45" s="98">
        <v>8</v>
      </c>
      <c r="T45" s="96">
        <v>3</v>
      </c>
      <c r="U45" s="98">
        <v>3</v>
      </c>
      <c r="V45" s="98">
        <v>0</v>
      </c>
      <c r="W45" s="98">
        <v>273</v>
      </c>
      <c r="X45" s="98">
        <v>98</v>
      </c>
    </row>
    <row r="46" spans="1:24" ht="16.5" customHeight="1">
      <c r="A46" s="97"/>
      <c r="B46" s="97" t="s">
        <v>216</v>
      </c>
      <c r="C46" s="95">
        <v>203</v>
      </c>
      <c r="D46" s="98">
        <v>104</v>
      </c>
      <c r="E46" s="98">
        <v>99</v>
      </c>
      <c r="F46" s="98">
        <v>8</v>
      </c>
      <c r="G46" s="98">
        <v>9</v>
      </c>
      <c r="H46" s="96">
        <v>159</v>
      </c>
      <c r="I46" s="98">
        <v>87</v>
      </c>
      <c r="J46" s="98">
        <v>72</v>
      </c>
      <c r="K46" s="96">
        <v>2</v>
      </c>
      <c r="L46" s="98">
        <v>2</v>
      </c>
      <c r="M46" s="98">
        <v>0</v>
      </c>
      <c r="N46" s="96">
        <v>1</v>
      </c>
      <c r="O46" s="98">
        <v>1</v>
      </c>
      <c r="P46" s="98">
        <v>0</v>
      </c>
      <c r="Q46" s="96">
        <v>4</v>
      </c>
      <c r="R46" s="98">
        <v>1</v>
      </c>
      <c r="S46" s="98">
        <v>3</v>
      </c>
      <c r="T46" s="96">
        <v>1</v>
      </c>
      <c r="U46" s="98">
        <v>0</v>
      </c>
      <c r="V46" s="98">
        <v>1</v>
      </c>
      <c r="W46" s="98">
        <v>109</v>
      </c>
      <c r="X46" s="98">
        <v>49</v>
      </c>
    </row>
    <row r="47" spans="1:24" ht="16.5" customHeight="1">
      <c r="A47" s="97"/>
      <c r="B47" s="97" t="s">
        <v>217</v>
      </c>
      <c r="C47" s="95">
        <v>170</v>
      </c>
      <c r="D47" s="98">
        <v>84</v>
      </c>
      <c r="E47" s="98">
        <v>86</v>
      </c>
      <c r="F47" s="98">
        <v>10</v>
      </c>
      <c r="G47" s="98">
        <v>7</v>
      </c>
      <c r="H47" s="96">
        <v>83</v>
      </c>
      <c r="I47" s="98">
        <v>47</v>
      </c>
      <c r="J47" s="98">
        <v>36</v>
      </c>
      <c r="K47" s="96">
        <v>0</v>
      </c>
      <c r="L47" s="98">
        <v>0</v>
      </c>
      <c r="M47" s="98">
        <v>0</v>
      </c>
      <c r="N47" s="96">
        <v>0</v>
      </c>
      <c r="O47" s="98">
        <v>0</v>
      </c>
      <c r="P47" s="98">
        <v>0</v>
      </c>
      <c r="Q47" s="96">
        <v>4</v>
      </c>
      <c r="R47" s="98">
        <v>3</v>
      </c>
      <c r="S47" s="98">
        <v>1</v>
      </c>
      <c r="T47" s="96">
        <v>0</v>
      </c>
      <c r="U47" s="98">
        <v>0</v>
      </c>
      <c r="V47" s="98">
        <v>0</v>
      </c>
      <c r="W47" s="98">
        <v>66</v>
      </c>
      <c r="X47" s="98">
        <v>24</v>
      </c>
    </row>
    <row r="48" spans="1:24" ht="16.5" customHeight="1">
      <c r="A48" s="97"/>
      <c r="B48" s="97" t="s">
        <v>218</v>
      </c>
      <c r="C48" s="95">
        <v>59</v>
      </c>
      <c r="D48" s="98">
        <v>28</v>
      </c>
      <c r="E48" s="98">
        <v>31</v>
      </c>
      <c r="F48" s="98">
        <v>3</v>
      </c>
      <c r="G48" s="98">
        <v>5</v>
      </c>
      <c r="H48" s="96">
        <v>67</v>
      </c>
      <c r="I48" s="98">
        <v>35</v>
      </c>
      <c r="J48" s="98">
        <v>32</v>
      </c>
      <c r="K48" s="96">
        <v>0</v>
      </c>
      <c r="L48" s="98">
        <v>0</v>
      </c>
      <c r="M48" s="98">
        <v>0</v>
      </c>
      <c r="N48" s="96">
        <v>0</v>
      </c>
      <c r="O48" s="98">
        <v>0</v>
      </c>
      <c r="P48" s="98">
        <v>0</v>
      </c>
      <c r="Q48" s="96">
        <v>1</v>
      </c>
      <c r="R48" s="98">
        <v>0</v>
      </c>
      <c r="S48" s="98">
        <v>1</v>
      </c>
      <c r="T48" s="96">
        <v>0</v>
      </c>
      <c r="U48" s="98">
        <v>0</v>
      </c>
      <c r="V48" s="98">
        <v>0</v>
      </c>
      <c r="W48" s="98">
        <v>43</v>
      </c>
      <c r="X48" s="98">
        <v>14</v>
      </c>
    </row>
    <row r="49" spans="1:24" ht="16.5" customHeight="1">
      <c r="A49" s="97" t="s">
        <v>219</v>
      </c>
      <c r="B49" s="97"/>
      <c r="C49" s="95">
        <v>1072</v>
      </c>
      <c r="D49" s="96">
        <v>581</v>
      </c>
      <c r="E49" s="96">
        <v>491</v>
      </c>
      <c r="F49" s="96">
        <v>53</v>
      </c>
      <c r="G49" s="96">
        <v>34</v>
      </c>
      <c r="H49" s="96">
        <v>970</v>
      </c>
      <c r="I49" s="96">
        <v>511</v>
      </c>
      <c r="J49" s="96">
        <v>459</v>
      </c>
      <c r="K49" s="96">
        <v>2</v>
      </c>
      <c r="L49" s="96">
        <v>2</v>
      </c>
      <c r="M49" s="96">
        <v>0</v>
      </c>
      <c r="N49" s="96">
        <v>1</v>
      </c>
      <c r="O49" s="96">
        <v>1</v>
      </c>
      <c r="P49" s="96">
        <v>0</v>
      </c>
      <c r="Q49" s="96">
        <v>35</v>
      </c>
      <c r="R49" s="96">
        <v>15</v>
      </c>
      <c r="S49" s="96">
        <v>20</v>
      </c>
      <c r="T49" s="96">
        <v>5</v>
      </c>
      <c r="U49" s="96">
        <v>4</v>
      </c>
      <c r="V49" s="96">
        <v>1</v>
      </c>
      <c r="W49" s="96">
        <v>627</v>
      </c>
      <c r="X49" s="96">
        <v>213</v>
      </c>
    </row>
    <row r="50" spans="1:24" ht="16.5" customHeight="1">
      <c r="A50" s="97"/>
      <c r="B50" s="97" t="s">
        <v>220</v>
      </c>
      <c r="C50" s="95">
        <v>388</v>
      </c>
      <c r="D50" s="98">
        <v>217</v>
      </c>
      <c r="E50" s="98">
        <v>171</v>
      </c>
      <c r="F50" s="98">
        <v>20</v>
      </c>
      <c r="G50" s="98">
        <v>11</v>
      </c>
      <c r="H50" s="96">
        <v>384</v>
      </c>
      <c r="I50" s="98">
        <v>195</v>
      </c>
      <c r="J50" s="98">
        <v>189</v>
      </c>
      <c r="K50" s="96">
        <v>1</v>
      </c>
      <c r="L50" s="98">
        <v>1</v>
      </c>
      <c r="M50" s="98">
        <v>0</v>
      </c>
      <c r="N50" s="96">
        <v>0</v>
      </c>
      <c r="O50" s="98">
        <v>0</v>
      </c>
      <c r="P50" s="98">
        <v>0</v>
      </c>
      <c r="Q50" s="96">
        <v>11</v>
      </c>
      <c r="R50" s="98">
        <v>4</v>
      </c>
      <c r="S50" s="98">
        <v>7</v>
      </c>
      <c r="T50" s="96">
        <v>2</v>
      </c>
      <c r="U50" s="98">
        <v>2</v>
      </c>
      <c r="V50" s="98">
        <v>0</v>
      </c>
      <c r="W50" s="98">
        <v>216</v>
      </c>
      <c r="X50" s="98">
        <v>67</v>
      </c>
    </row>
    <row r="51" spans="1:24" ht="16.5" customHeight="1">
      <c r="A51" s="97"/>
      <c r="B51" s="97" t="s">
        <v>221</v>
      </c>
      <c r="C51" s="95">
        <v>130</v>
      </c>
      <c r="D51" s="98">
        <v>70</v>
      </c>
      <c r="E51" s="98">
        <v>60</v>
      </c>
      <c r="F51" s="98">
        <v>3</v>
      </c>
      <c r="G51" s="98">
        <v>3</v>
      </c>
      <c r="H51" s="96">
        <v>174</v>
      </c>
      <c r="I51" s="98">
        <v>89</v>
      </c>
      <c r="J51" s="98">
        <v>85</v>
      </c>
      <c r="K51" s="96">
        <v>0</v>
      </c>
      <c r="L51" s="98">
        <v>0</v>
      </c>
      <c r="M51" s="98">
        <v>0</v>
      </c>
      <c r="N51" s="96">
        <v>0</v>
      </c>
      <c r="O51" s="98">
        <v>0</v>
      </c>
      <c r="P51" s="98">
        <v>0</v>
      </c>
      <c r="Q51" s="96">
        <v>4</v>
      </c>
      <c r="R51" s="98">
        <v>0</v>
      </c>
      <c r="S51" s="98">
        <v>4</v>
      </c>
      <c r="T51" s="96">
        <v>0</v>
      </c>
      <c r="U51" s="98">
        <v>0</v>
      </c>
      <c r="V51" s="98">
        <v>0</v>
      </c>
      <c r="W51" s="98">
        <v>71</v>
      </c>
      <c r="X51" s="98">
        <v>31</v>
      </c>
    </row>
    <row r="52" spans="1:24" ht="16.5" customHeight="1">
      <c r="A52" s="97"/>
      <c r="B52" s="97" t="s">
        <v>222</v>
      </c>
      <c r="C52" s="95">
        <v>95</v>
      </c>
      <c r="D52" s="98">
        <v>45</v>
      </c>
      <c r="E52" s="98">
        <v>50</v>
      </c>
      <c r="F52" s="98">
        <v>6</v>
      </c>
      <c r="G52" s="98">
        <v>3</v>
      </c>
      <c r="H52" s="96">
        <v>99</v>
      </c>
      <c r="I52" s="98">
        <v>55</v>
      </c>
      <c r="J52" s="98">
        <v>44</v>
      </c>
      <c r="K52" s="96">
        <v>0</v>
      </c>
      <c r="L52" s="98">
        <v>0</v>
      </c>
      <c r="M52" s="98">
        <v>0</v>
      </c>
      <c r="N52" s="96">
        <v>0</v>
      </c>
      <c r="O52" s="98">
        <v>0</v>
      </c>
      <c r="P52" s="98">
        <v>0</v>
      </c>
      <c r="Q52" s="96">
        <v>7</v>
      </c>
      <c r="R52" s="98">
        <v>6</v>
      </c>
      <c r="S52" s="98">
        <v>1</v>
      </c>
      <c r="T52" s="96">
        <v>1</v>
      </c>
      <c r="U52" s="98">
        <v>1</v>
      </c>
      <c r="V52" s="98">
        <v>0</v>
      </c>
      <c r="W52" s="98">
        <v>62</v>
      </c>
      <c r="X52" s="98">
        <v>23</v>
      </c>
    </row>
    <row r="53" spans="1:24" ht="16.5" customHeight="1">
      <c r="A53" s="97"/>
      <c r="B53" s="97" t="s">
        <v>223</v>
      </c>
      <c r="C53" s="95">
        <v>82</v>
      </c>
      <c r="D53" s="98">
        <v>38</v>
      </c>
      <c r="E53" s="98">
        <v>44</v>
      </c>
      <c r="F53" s="98">
        <v>6</v>
      </c>
      <c r="G53" s="98">
        <v>4</v>
      </c>
      <c r="H53" s="96">
        <v>112</v>
      </c>
      <c r="I53" s="98">
        <v>56</v>
      </c>
      <c r="J53" s="98">
        <v>56</v>
      </c>
      <c r="K53" s="96">
        <v>0</v>
      </c>
      <c r="L53" s="98">
        <v>0</v>
      </c>
      <c r="M53" s="98">
        <v>0</v>
      </c>
      <c r="N53" s="96">
        <v>0</v>
      </c>
      <c r="O53" s="98">
        <v>0</v>
      </c>
      <c r="P53" s="98">
        <v>0</v>
      </c>
      <c r="Q53" s="96">
        <v>3</v>
      </c>
      <c r="R53" s="98">
        <v>2</v>
      </c>
      <c r="S53" s="98">
        <v>1</v>
      </c>
      <c r="T53" s="96">
        <v>1</v>
      </c>
      <c r="U53" s="98">
        <v>1</v>
      </c>
      <c r="V53" s="98">
        <v>0</v>
      </c>
      <c r="W53" s="98">
        <v>61</v>
      </c>
      <c r="X53" s="98">
        <v>19</v>
      </c>
    </row>
    <row r="54" spans="1:24" ht="16.5" customHeight="1">
      <c r="A54" s="97"/>
      <c r="B54" s="97" t="s">
        <v>224</v>
      </c>
      <c r="C54" s="95">
        <v>377</v>
      </c>
      <c r="D54" s="98">
        <v>211</v>
      </c>
      <c r="E54" s="98">
        <v>166</v>
      </c>
      <c r="F54" s="98">
        <v>18</v>
      </c>
      <c r="G54" s="98">
        <v>13</v>
      </c>
      <c r="H54" s="96">
        <v>201</v>
      </c>
      <c r="I54" s="98">
        <v>116</v>
      </c>
      <c r="J54" s="98">
        <v>85</v>
      </c>
      <c r="K54" s="96">
        <v>1</v>
      </c>
      <c r="L54" s="98">
        <v>1</v>
      </c>
      <c r="M54" s="98">
        <v>0</v>
      </c>
      <c r="N54" s="96">
        <v>1</v>
      </c>
      <c r="O54" s="98">
        <v>1</v>
      </c>
      <c r="P54" s="98">
        <v>0</v>
      </c>
      <c r="Q54" s="96">
        <v>10</v>
      </c>
      <c r="R54" s="98">
        <v>3</v>
      </c>
      <c r="S54" s="98">
        <v>7</v>
      </c>
      <c r="T54" s="96">
        <v>1</v>
      </c>
      <c r="U54" s="98">
        <v>0</v>
      </c>
      <c r="V54" s="98">
        <v>1</v>
      </c>
      <c r="W54" s="98">
        <v>217</v>
      </c>
      <c r="X54" s="98">
        <v>73</v>
      </c>
    </row>
    <row r="55" spans="1:24" ht="16.5" customHeight="1">
      <c r="A55" s="97" t="s">
        <v>225</v>
      </c>
      <c r="B55" s="97"/>
      <c r="C55" s="95">
        <v>896</v>
      </c>
      <c r="D55" s="96">
        <v>443</v>
      </c>
      <c r="E55" s="96">
        <v>453</v>
      </c>
      <c r="F55" s="96">
        <v>40</v>
      </c>
      <c r="G55" s="96">
        <v>45</v>
      </c>
      <c r="H55" s="96">
        <v>962</v>
      </c>
      <c r="I55" s="96">
        <v>534</v>
      </c>
      <c r="J55" s="96">
        <v>428</v>
      </c>
      <c r="K55" s="96">
        <v>2</v>
      </c>
      <c r="L55" s="96">
        <v>1</v>
      </c>
      <c r="M55" s="96">
        <v>1</v>
      </c>
      <c r="N55" s="96">
        <v>2</v>
      </c>
      <c r="O55" s="96">
        <v>1</v>
      </c>
      <c r="P55" s="96">
        <v>1</v>
      </c>
      <c r="Q55" s="96">
        <v>28</v>
      </c>
      <c r="R55" s="96">
        <v>14</v>
      </c>
      <c r="S55" s="96">
        <v>14</v>
      </c>
      <c r="T55" s="96">
        <v>4</v>
      </c>
      <c r="U55" s="96">
        <v>2</v>
      </c>
      <c r="V55" s="96">
        <v>2</v>
      </c>
      <c r="W55" s="96">
        <v>506</v>
      </c>
      <c r="X55" s="96">
        <v>169</v>
      </c>
    </row>
    <row r="56" spans="1:24" ht="16.5" customHeight="1">
      <c r="A56" s="97"/>
      <c r="B56" s="97" t="s">
        <v>226</v>
      </c>
      <c r="C56" s="95">
        <v>272</v>
      </c>
      <c r="D56" s="98">
        <v>137</v>
      </c>
      <c r="E56" s="98">
        <v>135</v>
      </c>
      <c r="F56" s="98">
        <v>15</v>
      </c>
      <c r="G56" s="98">
        <v>19</v>
      </c>
      <c r="H56" s="96">
        <v>356</v>
      </c>
      <c r="I56" s="98">
        <v>202</v>
      </c>
      <c r="J56" s="98">
        <v>154</v>
      </c>
      <c r="K56" s="96">
        <v>0</v>
      </c>
      <c r="L56" s="98">
        <v>0</v>
      </c>
      <c r="M56" s="98">
        <v>0</v>
      </c>
      <c r="N56" s="96">
        <v>0</v>
      </c>
      <c r="O56" s="98">
        <v>0</v>
      </c>
      <c r="P56" s="98">
        <v>0</v>
      </c>
      <c r="Q56" s="96">
        <v>7</v>
      </c>
      <c r="R56" s="98">
        <v>2</v>
      </c>
      <c r="S56" s="98">
        <v>5</v>
      </c>
      <c r="T56" s="96">
        <v>0</v>
      </c>
      <c r="U56" s="98">
        <v>0</v>
      </c>
      <c r="V56" s="98">
        <v>0</v>
      </c>
      <c r="W56" s="98">
        <v>150</v>
      </c>
      <c r="X56" s="98">
        <v>61</v>
      </c>
    </row>
    <row r="57" spans="1:24" ht="16.5" customHeight="1">
      <c r="A57" s="97"/>
      <c r="B57" s="97" t="s">
        <v>227</v>
      </c>
      <c r="C57" s="95">
        <v>478</v>
      </c>
      <c r="D57" s="98">
        <v>223</v>
      </c>
      <c r="E57" s="98">
        <v>255</v>
      </c>
      <c r="F57" s="98">
        <v>16</v>
      </c>
      <c r="G57" s="98">
        <v>18</v>
      </c>
      <c r="H57" s="96">
        <v>448</v>
      </c>
      <c r="I57" s="98">
        <v>248</v>
      </c>
      <c r="J57" s="98">
        <v>200</v>
      </c>
      <c r="K57" s="96">
        <v>1</v>
      </c>
      <c r="L57" s="98">
        <v>0</v>
      </c>
      <c r="M57" s="98">
        <v>1</v>
      </c>
      <c r="N57" s="96">
        <v>1</v>
      </c>
      <c r="O57" s="98">
        <v>0</v>
      </c>
      <c r="P57" s="98">
        <v>1</v>
      </c>
      <c r="Q57" s="96">
        <v>14</v>
      </c>
      <c r="R57" s="98">
        <v>8</v>
      </c>
      <c r="S57" s="98">
        <v>6</v>
      </c>
      <c r="T57" s="96">
        <v>3</v>
      </c>
      <c r="U57" s="98">
        <v>2</v>
      </c>
      <c r="V57" s="98">
        <v>1</v>
      </c>
      <c r="W57" s="98">
        <v>272</v>
      </c>
      <c r="X57" s="98">
        <v>77</v>
      </c>
    </row>
    <row r="58" spans="1:24" ht="16.5" customHeight="1">
      <c r="A58" s="97"/>
      <c r="B58" s="97" t="s">
        <v>228</v>
      </c>
      <c r="C58" s="95">
        <v>146</v>
      </c>
      <c r="D58" s="98">
        <v>83</v>
      </c>
      <c r="E58" s="98">
        <v>63</v>
      </c>
      <c r="F58" s="98">
        <v>9</v>
      </c>
      <c r="G58" s="98">
        <v>8</v>
      </c>
      <c r="H58" s="96">
        <v>158</v>
      </c>
      <c r="I58" s="98">
        <v>84</v>
      </c>
      <c r="J58" s="98">
        <v>74</v>
      </c>
      <c r="K58" s="96">
        <v>1</v>
      </c>
      <c r="L58" s="98">
        <v>1</v>
      </c>
      <c r="M58" s="98">
        <v>0</v>
      </c>
      <c r="N58" s="96">
        <v>1</v>
      </c>
      <c r="O58" s="98">
        <v>1</v>
      </c>
      <c r="P58" s="98">
        <v>0</v>
      </c>
      <c r="Q58" s="96">
        <v>7</v>
      </c>
      <c r="R58" s="98">
        <v>4</v>
      </c>
      <c r="S58" s="98">
        <v>3</v>
      </c>
      <c r="T58" s="96">
        <v>1</v>
      </c>
      <c r="U58" s="98">
        <v>0</v>
      </c>
      <c r="V58" s="98">
        <v>1</v>
      </c>
      <c r="W58" s="98">
        <v>84</v>
      </c>
      <c r="X58" s="98">
        <v>31</v>
      </c>
    </row>
    <row r="59" spans="1:24" ht="16.5" customHeight="1">
      <c r="A59" s="97" t="s">
        <v>229</v>
      </c>
      <c r="B59" s="97"/>
      <c r="C59" s="95">
        <v>702</v>
      </c>
      <c r="D59" s="96">
        <v>365</v>
      </c>
      <c r="E59" s="96">
        <v>337</v>
      </c>
      <c r="F59" s="96">
        <v>25</v>
      </c>
      <c r="G59" s="96">
        <v>31</v>
      </c>
      <c r="H59" s="96">
        <v>803</v>
      </c>
      <c r="I59" s="96">
        <v>400</v>
      </c>
      <c r="J59" s="96">
        <v>403</v>
      </c>
      <c r="K59" s="96">
        <v>1</v>
      </c>
      <c r="L59" s="96">
        <v>0</v>
      </c>
      <c r="M59" s="96">
        <v>1</v>
      </c>
      <c r="N59" s="96">
        <v>0</v>
      </c>
      <c r="O59" s="96">
        <v>0</v>
      </c>
      <c r="P59" s="96">
        <v>0</v>
      </c>
      <c r="Q59" s="96">
        <v>18</v>
      </c>
      <c r="R59" s="96">
        <v>8</v>
      </c>
      <c r="S59" s="96">
        <v>10</v>
      </c>
      <c r="T59" s="96">
        <v>3</v>
      </c>
      <c r="U59" s="96">
        <v>3</v>
      </c>
      <c r="V59" s="96">
        <v>0</v>
      </c>
      <c r="W59" s="96">
        <v>437</v>
      </c>
      <c r="X59" s="96">
        <v>202</v>
      </c>
    </row>
    <row r="60" spans="1:24" ht="16.5" customHeight="1">
      <c r="A60" s="97"/>
      <c r="B60" s="97" t="s">
        <v>230</v>
      </c>
      <c r="C60" s="95">
        <v>68</v>
      </c>
      <c r="D60" s="98">
        <v>37</v>
      </c>
      <c r="E60" s="98">
        <v>31</v>
      </c>
      <c r="F60" s="98">
        <v>4</v>
      </c>
      <c r="G60" s="98">
        <v>3</v>
      </c>
      <c r="H60" s="96">
        <v>66</v>
      </c>
      <c r="I60" s="98">
        <v>30</v>
      </c>
      <c r="J60" s="98">
        <v>36</v>
      </c>
      <c r="K60" s="96">
        <v>0</v>
      </c>
      <c r="L60" s="98">
        <v>0</v>
      </c>
      <c r="M60" s="98">
        <v>0</v>
      </c>
      <c r="N60" s="96">
        <v>0</v>
      </c>
      <c r="O60" s="98">
        <v>0</v>
      </c>
      <c r="P60" s="98">
        <v>0</v>
      </c>
      <c r="Q60" s="96">
        <v>1</v>
      </c>
      <c r="R60" s="98">
        <v>1</v>
      </c>
      <c r="S60" s="98">
        <v>0</v>
      </c>
      <c r="T60" s="96">
        <v>1</v>
      </c>
      <c r="U60" s="98">
        <v>1</v>
      </c>
      <c r="V60" s="98">
        <v>0</v>
      </c>
      <c r="W60" s="98">
        <v>37</v>
      </c>
      <c r="X60" s="98">
        <v>9</v>
      </c>
    </row>
    <row r="61" spans="1:24" ht="16.5" customHeight="1">
      <c r="A61" s="97"/>
      <c r="B61" s="97" t="s">
        <v>231</v>
      </c>
      <c r="C61" s="95">
        <v>129</v>
      </c>
      <c r="D61" s="98">
        <v>75</v>
      </c>
      <c r="E61" s="98">
        <v>54</v>
      </c>
      <c r="F61" s="98">
        <v>4</v>
      </c>
      <c r="G61" s="98">
        <v>4</v>
      </c>
      <c r="H61" s="96">
        <v>152</v>
      </c>
      <c r="I61" s="98">
        <v>85</v>
      </c>
      <c r="J61" s="98">
        <v>67</v>
      </c>
      <c r="K61" s="96">
        <v>1</v>
      </c>
      <c r="L61" s="98">
        <v>0</v>
      </c>
      <c r="M61" s="98">
        <v>1</v>
      </c>
      <c r="N61" s="96">
        <v>0</v>
      </c>
      <c r="O61" s="98">
        <v>0</v>
      </c>
      <c r="P61" s="98">
        <v>0</v>
      </c>
      <c r="Q61" s="96">
        <v>5</v>
      </c>
      <c r="R61" s="98">
        <v>0</v>
      </c>
      <c r="S61" s="98">
        <v>5</v>
      </c>
      <c r="T61" s="96">
        <v>0</v>
      </c>
      <c r="U61" s="98">
        <v>0</v>
      </c>
      <c r="V61" s="98">
        <v>0</v>
      </c>
      <c r="W61" s="98">
        <v>82</v>
      </c>
      <c r="X61" s="98">
        <v>67</v>
      </c>
    </row>
    <row r="62" spans="1:24" ht="16.5" customHeight="1">
      <c r="A62" s="97"/>
      <c r="B62" s="97" t="s">
        <v>232</v>
      </c>
      <c r="C62" s="95">
        <v>54</v>
      </c>
      <c r="D62" s="98">
        <v>25</v>
      </c>
      <c r="E62" s="98">
        <v>29</v>
      </c>
      <c r="F62" s="98">
        <v>0</v>
      </c>
      <c r="G62" s="98">
        <v>4</v>
      </c>
      <c r="H62" s="96">
        <v>80</v>
      </c>
      <c r="I62" s="98">
        <v>38</v>
      </c>
      <c r="J62" s="98">
        <v>42</v>
      </c>
      <c r="K62" s="96">
        <v>0</v>
      </c>
      <c r="L62" s="98">
        <v>0</v>
      </c>
      <c r="M62" s="98">
        <v>0</v>
      </c>
      <c r="N62" s="96">
        <v>0</v>
      </c>
      <c r="O62" s="98">
        <v>0</v>
      </c>
      <c r="P62" s="98">
        <v>0</v>
      </c>
      <c r="Q62" s="96">
        <v>1</v>
      </c>
      <c r="R62" s="98">
        <v>1</v>
      </c>
      <c r="S62" s="98">
        <v>0</v>
      </c>
      <c r="T62" s="96">
        <v>0</v>
      </c>
      <c r="U62" s="98">
        <v>0</v>
      </c>
      <c r="V62" s="98">
        <v>0</v>
      </c>
      <c r="W62" s="98">
        <v>35</v>
      </c>
      <c r="X62" s="98">
        <v>11</v>
      </c>
    </row>
    <row r="63" spans="1:24" ht="16.5" customHeight="1">
      <c r="A63" s="97"/>
      <c r="B63" s="97" t="s">
        <v>233</v>
      </c>
      <c r="C63" s="95">
        <v>86</v>
      </c>
      <c r="D63" s="98">
        <v>40</v>
      </c>
      <c r="E63" s="98">
        <v>46</v>
      </c>
      <c r="F63" s="98">
        <v>5</v>
      </c>
      <c r="G63" s="98">
        <v>5</v>
      </c>
      <c r="H63" s="96">
        <v>145</v>
      </c>
      <c r="I63" s="98">
        <v>70</v>
      </c>
      <c r="J63" s="98">
        <v>75</v>
      </c>
      <c r="K63" s="96">
        <v>0</v>
      </c>
      <c r="L63" s="98">
        <v>0</v>
      </c>
      <c r="M63" s="98">
        <v>0</v>
      </c>
      <c r="N63" s="96">
        <v>0</v>
      </c>
      <c r="O63" s="98">
        <v>0</v>
      </c>
      <c r="P63" s="98">
        <v>0</v>
      </c>
      <c r="Q63" s="96">
        <v>1</v>
      </c>
      <c r="R63" s="98">
        <v>1</v>
      </c>
      <c r="S63" s="98">
        <v>0</v>
      </c>
      <c r="T63" s="96">
        <v>0</v>
      </c>
      <c r="U63" s="98">
        <v>0</v>
      </c>
      <c r="V63" s="98">
        <v>0</v>
      </c>
      <c r="W63" s="98">
        <v>72</v>
      </c>
      <c r="X63" s="98">
        <v>31</v>
      </c>
    </row>
    <row r="64" spans="1:24" ht="16.5" customHeight="1">
      <c r="A64" s="97"/>
      <c r="B64" s="97" t="s">
        <v>234</v>
      </c>
      <c r="C64" s="95">
        <v>162</v>
      </c>
      <c r="D64" s="98">
        <v>83</v>
      </c>
      <c r="E64" s="98">
        <v>79</v>
      </c>
      <c r="F64" s="98">
        <v>3</v>
      </c>
      <c r="G64" s="98">
        <v>7</v>
      </c>
      <c r="H64" s="96">
        <v>148</v>
      </c>
      <c r="I64" s="98">
        <v>70</v>
      </c>
      <c r="J64" s="98">
        <v>78</v>
      </c>
      <c r="K64" s="96">
        <v>0</v>
      </c>
      <c r="L64" s="98">
        <v>0</v>
      </c>
      <c r="M64" s="98">
        <v>0</v>
      </c>
      <c r="N64" s="96">
        <v>0</v>
      </c>
      <c r="O64" s="98">
        <v>0</v>
      </c>
      <c r="P64" s="98">
        <v>0</v>
      </c>
      <c r="Q64" s="96">
        <v>3</v>
      </c>
      <c r="R64" s="98">
        <v>2</v>
      </c>
      <c r="S64" s="98">
        <v>1</v>
      </c>
      <c r="T64" s="96">
        <v>1</v>
      </c>
      <c r="U64" s="98">
        <v>1</v>
      </c>
      <c r="V64" s="98">
        <v>0</v>
      </c>
      <c r="W64" s="98">
        <v>100</v>
      </c>
      <c r="X64" s="98">
        <v>33</v>
      </c>
    </row>
    <row r="65" spans="1:24" ht="16.5" customHeight="1">
      <c r="A65" s="97"/>
      <c r="B65" s="97" t="s">
        <v>235</v>
      </c>
      <c r="C65" s="95">
        <v>168</v>
      </c>
      <c r="D65" s="98">
        <v>88</v>
      </c>
      <c r="E65" s="98">
        <v>80</v>
      </c>
      <c r="F65" s="98">
        <v>7</v>
      </c>
      <c r="G65" s="98">
        <v>7</v>
      </c>
      <c r="H65" s="96">
        <v>147</v>
      </c>
      <c r="I65" s="98">
        <v>73</v>
      </c>
      <c r="J65" s="98">
        <v>74</v>
      </c>
      <c r="K65" s="96">
        <v>0</v>
      </c>
      <c r="L65" s="98">
        <v>0</v>
      </c>
      <c r="M65" s="98">
        <v>0</v>
      </c>
      <c r="N65" s="96">
        <v>0</v>
      </c>
      <c r="O65" s="98">
        <v>0</v>
      </c>
      <c r="P65" s="98">
        <v>0</v>
      </c>
      <c r="Q65" s="96">
        <v>6</v>
      </c>
      <c r="R65" s="98">
        <v>3</v>
      </c>
      <c r="S65" s="98">
        <v>3</v>
      </c>
      <c r="T65" s="96">
        <v>1</v>
      </c>
      <c r="U65" s="98">
        <v>1</v>
      </c>
      <c r="V65" s="98">
        <v>0</v>
      </c>
      <c r="W65" s="98">
        <v>93</v>
      </c>
      <c r="X65" s="98">
        <v>39</v>
      </c>
    </row>
    <row r="66" spans="1:24" ht="16.5" customHeight="1">
      <c r="A66" s="97"/>
      <c r="B66" s="97" t="s">
        <v>236</v>
      </c>
      <c r="C66" s="95">
        <v>35</v>
      </c>
      <c r="D66" s="98">
        <v>17</v>
      </c>
      <c r="E66" s="98">
        <v>18</v>
      </c>
      <c r="F66" s="98">
        <v>2</v>
      </c>
      <c r="G66" s="98">
        <v>1</v>
      </c>
      <c r="H66" s="96">
        <v>65</v>
      </c>
      <c r="I66" s="98">
        <v>34</v>
      </c>
      <c r="J66" s="98">
        <v>31</v>
      </c>
      <c r="K66" s="96">
        <v>0</v>
      </c>
      <c r="L66" s="98">
        <v>0</v>
      </c>
      <c r="M66" s="98">
        <v>0</v>
      </c>
      <c r="N66" s="96">
        <v>0</v>
      </c>
      <c r="O66" s="98">
        <v>0</v>
      </c>
      <c r="P66" s="98">
        <v>0</v>
      </c>
      <c r="Q66" s="96">
        <v>1</v>
      </c>
      <c r="R66" s="98">
        <v>0</v>
      </c>
      <c r="S66" s="98">
        <v>1</v>
      </c>
      <c r="T66" s="96">
        <v>0</v>
      </c>
      <c r="U66" s="98">
        <v>0</v>
      </c>
      <c r="V66" s="98">
        <v>0</v>
      </c>
      <c r="W66" s="98">
        <v>18</v>
      </c>
      <c r="X66" s="98">
        <v>12</v>
      </c>
    </row>
    <row r="67" spans="1:24" ht="16.5" customHeight="1">
      <c r="A67" s="97" t="s">
        <v>237</v>
      </c>
      <c r="B67" s="97"/>
      <c r="C67" s="95">
        <v>118</v>
      </c>
      <c r="D67" s="96">
        <v>65</v>
      </c>
      <c r="E67" s="96">
        <v>53</v>
      </c>
      <c r="F67" s="96">
        <v>5</v>
      </c>
      <c r="G67" s="96">
        <v>7</v>
      </c>
      <c r="H67" s="96">
        <v>258</v>
      </c>
      <c r="I67" s="96">
        <v>137</v>
      </c>
      <c r="J67" s="96">
        <v>121</v>
      </c>
      <c r="K67" s="96">
        <v>1</v>
      </c>
      <c r="L67" s="96">
        <v>1</v>
      </c>
      <c r="M67" s="96">
        <v>0</v>
      </c>
      <c r="N67" s="96">
        <v>1</v>
      </c>
      <c r="O67" s="96">
        <v>1</v>
      </c>
      <c r="P67" s="96">
        <v>0</v>
      </c>
      <c r="Q67" s="96">
        <v>4</v>
      </c>
      <c r="R67" s="96">
        <v>1</v>
      </c>
      <c r="S67" s="96">
        <v>3</v>
      </c>
      <c r="T67" s="96">
        <v>1</v>
      </c>
      <c r="U67" s="96">
        <v>0</v>
      </c>
      <c r="V67" s="96">
        <v>1</v>
      </c>
      <c r="W67" s="96">
        <v>77</v>
      </c>
      <c r="X67" s="96">
        <v>33</v>
      </c>
    </row>
    <row r="68" spans="1:24" ht="16.5" customHeight="1">
      <c r="A68" s="97"/>
      <c r="B68" s="97" t="s">
        <v>238</v>
      </c>
      <c r="C68" s="95">
        <v>54</v>
      </c>
      <c r="D68" s="98">
        <v>30</v>
      </c>
      <c r="E68" s="98">
        <v>24</v>
      </c>
      <c r="F68" s="98">
        <v>4</v>
      </c>
      <c r="G68" s="98">
        <v>3</v>
      </c>
      <c r="H68" s="96">
        <v>100</v>
      </c>
      <c r="I68" s="98">
        <v>55</v>
      </c>
      <c r="J68" s="98">
        <v>45</v>
      </c>
      <c r="K68" s="96">
        <v>1</v>
      </c>
      <c r="L68" s="98">
        <v>1</v>
      </c>
      <c r="M68" s="98">
        <v>0</v>
      </c>
      <c r="N68" s="96">
        <v>1</v>
      </c>
      <c r="O68" s="98">
        <v>1</v>
      </c>
      <c r="P68" s="98">
        <v>0</v>
      </c>
      <c r="Q68" s="96">
        <v>2</v>
      </c>
      <c r="R68" s="98">
        <v>0</v>
      </c>
      <c r="S68" s="98">
        <v>2</v>
      </c>
      <c r="T68" s="96">
        <v>1</v>
      </c>
      <c r="U68" s="98">
        <v>0</v>
      </c>
      <c r="V68" s="98">
        <v>1</v>
      </c>
      <c r="W68" s="98">
        <v>23</v>
      </c>
      <c r="X68" s="98">
        <v>11</v>
      </c>
    </row>
    <row r="69" spans="1:24" ht="16.5" customHeight="1">
      <c r="A69" s="97"/>
      <c r="B69" s="97" t="s">
        <v>239</v>
      </c>
      <c r="C69" s="95">
        <v>25</v>
      </c>
      <c r="D69" s="98">
        <v>13</v>
      </c>
      <c r="E69" s="98">
        <v>12</v>
      </c>
      <c r="F69" s="98">
        <v>1</v>
      </c>
      <c r="G69" s="98">
        <v>1</v>
      </c>
      <c r="H69" s="96">
        <v>77</v>
      </c>
      <c r="I69" s="98">
        <v>43</v>
      </c>
      <c r="J69" s="98">
        <v>34</v>
      </c>
      <c r="K69" s="96">
        <v>0</v>
      </c>
      <c r="L69" s="98">
        <v>0</v>
      </c>
      <c r="M69" s="98">
        <v>0</v>
      </c>
      <c r="N69" s="96">
        <v>0</v>
      </c>
      <c r="O69" s="98">
        <v>0</v>
      </c>
      <c r="P69" s="98">
        <v>0</v>
      </c>
      <c r="Q69" s="96">
        <v>0</v>
      </c>
      <c r="R69" s="98">
        <v>0</v>
      </c>
      <c r="S69" s="98">
        <v>0</v>
      </c>
      <c r="T69" s="96">
        <v>0</v>
      </c>
      <c r="U69" s="98">
        <v>0</v>
      </c>
      <c r="V69" s="98">
        <v>0</v>
      </c>
      <c r="W69" s="98">
        <v>19</v>
      </c>
      <c r="X69" s="98">
        <v>10</v>
      </c>
    </row>
    <row r="70" spans="1:24" ht="16.5" customHeight="1">
      <c r="A70" s="97"/>
      <c r="B70" s="97" t="s">
        <v>240</v>
      </c>
      <c r="C70" s="95">
        <v>18</v>
      </c>
      <c r="D70" s="98">
        <v>8</v>
      </c>
      <c r="E70" s="98">
        <v>10</v>
      </c>
      <c r="F70" s="98">
        <v>0</v>
      </c>
      <c r="G70" s="98">
        <v>2</v>
      </c>
      <c r="H70" s="96">
        <v>44</v>
      </c>
      <c r="I70" s="98">
        <v>25</v>
      </c>
      <c r="J70" s="98">
        <v>19</v>
      </c>
      <c r="K70" s="96">
        <v>0</v>
      </c>
      <c r="L70" s="98">
        <v>0</v>
      </c>
      <c r="M70" s="98">
        <v>0</v>
      </c>
      <c r="N70" s="96">
        <v>0</v>
      </c>
      <c r="O70" s="98">
        <v>0</v>
      </c>
      <c r="P70" s="98">
        <v>0</v>
      </c>
      <c r="Q70" s="96">
        <v>1</v>
      </c>
      <c r="R70" s="98">
        <v>0</v>
      </c>
      <c r="S70" s="98">
        <v>1</v>
      </c>
      <c r="T70" s="96">
        <v>0</v>
      </c>
      <c r="U70" s="98">
        <v>0</v>
      </c>
      <c r="V70" s="98">
        <v>0</v>
      </c>
      <c r="W70" s="98">
        <v>23</v>
      </c>
      <c r="X70" s="98">
        <v>6</v>
      </c>
    </row>
    <row r="71" spans="1:24" ht="16.5" customHeight="1">
      <c r="A71" s="97"/>
      <c r="B71" s="97" t="s">
        <v>241</v>
      </c>
      <c r="C71" s="95">
        <v>21</v>
      </c>
      <c r="D71" s="98">
        <v>14</v>
      </c>
      <c r="E71" s="98">
        <v>7</v>
      </c>
      <c r="F71" s="98">
        <v>0</v>
      </c>
      <c r="G71" s="98">
        <v>1</v>
      </c>
      <c r="H71" s="96">
        <v>37</v>
      </c>
      <c r="I71" s="98">
        <v>14</v>
      </c>
      <c r="J71" s="98">
        <v>23</v>
      </c>
      <c r="K71" s="96">
        <v>0</v>
      </c>
      <c r="L71" s="98">
        <v>0</v>
      </c>
      <c r="M71" s="98">
        <v>0</v>
      </c>
      <c r="N71" s="96">
        <v>0</v>
      </c>
      <c r="O71" s="98">
        <v>0</v>
      </c>
      <c r="P71" s="98">
        <v>0</v>
      </c>
      <c r="Q71" s="96">
        <v>1</v>
      </c>
      <c r="R71" s="98">
        <v>1</v>
      </c>
      <c r="S71" s="98">
        <v>0</v>
      </c>
      <c r="T71" s="96">
        <v>0</v>
      </c>
      <c r="U71" s="98">
        <v>0</v>
      </c>
      <c r="V71" s="98">
        <v>0</v>
      </c>
      <c r="W71" s="98">
        <v>12</v>
      </c>
      <c r="X71" s="98">
        <v>6</v>
      </c>
    </row>
    <row r="72" spans="1:24" ht="16.5" customHeight="1">
      <c r="A72" s="97" t="s">
        <v>242</v>
      </c>
      <c r="B72" s="97"/>
      <c r="C72" s="95">
        <v>428</v>
      </c>
      <c r="D72" s="96">
        <v>216</v>
      </c>
      <c r="E72" s="96">
        <v>212</v>
      </c>
      <c r="F72" s="96">
        <v>23</v>
      </c>
      <c r="G72" s="96">
        <v>21</v>
      </c>
      <c r="H72" s="96">
        <v>531</v>
      </c>
      <c r="I72" s="96">
        <v>282</v>
      </c>
      <c r="J72" s="96">
        <v>249</v>
      </c>
      <c r="K72" s="96">
        <v>2</v>
      </c>
      <c r="L72" s="96">
        <v>0</v>
      </c>
      <c r="M72" s="96">
        <v>2</v>
      </c>
      <c r="N72" s="96">
        <v>2</v>
      </c>
      <c r="O72" s="96">
        <v>0</v>
      </c>
      <c r="P72" s="96">
        <v>2</v>
      </c>
      <c r="Q72" s="96">
        <v>21</v>
      </c>
      <c r="R72" s="96">
        <v>5</v>
      </c>
      <c r="S72" s="96">
        <v>16</v>
      </c>
      <c r="T72" s="96">
        <v>6</v>
      </c>
      <c r="U72" s="96">
        <v>4</v>
      </c>
      <c r="V72" s="96">
        <v>2</v>
      </c>
      <c r="W72" s="96">
        <v>226</v>
      </c>
      <c r="X72" s="96">
        <v>92</v>
      </c>
    </row>
    <row r="73" spans="1:24" ht="16.5" customHeight="1">
      <c r="A73" s="97"/>
      <c r="B73" s="97" t="s">
        <v>243</v>
      </c>
      <c r="C73" s="95">
        <v>244</v>
      </c>
      <c r="D73" s="98">
        <v>115</v>
      </c>
      <c r="E73" s="98">
        <v>129</v>
      </c>
      <c r="F73" s="98">
        <v>17</v>
      </c>
      <c r="G73" s="98">
        <v>13</v>
      </c>
      <c r="H73" s="96">
        <v>255</v>
      </c>
      <c r="I73" s="98">
        <v>128</v>
      </c>
      <c r="J73" s="98">
        <v>127</v>
      </c>
      <c r="K73" s="96">
        <v>1</v>
      </c>
      <c r="L73" s="98">
        <v>0</v>
      </c>
      <c r="M73" s="98">
        <v>1</v>
      </c>
      <c r="N73" s="96">
        <v>1</v>
      </c>
      <c r="O73" s="98">
        <v>0</v>
      </c>
      <c r="P73" s="98">
        <v>1</v>
      </c>
      <c r="Q73" s="96">
        <v>9</v>
      </c>
      <c r="R73" s="98">
        <v>3</v>
      </c>
      <c r="S73" s="98">
        <v>6</v>
      </c>
      <c r="T73" s="96">
        <v>3</v>
      </c>
      <c r="U73" s="98">
        <v>2</v>
      </c>
      <c r="V73" s="98">
        <v>1</v>
      </c>
      <c r="W73" s="98">
        <v>120</v>
      </c>
      <c r="X73" s="98">
        <v>59</v>
      </c>
    </row>
    <row r="74" spans="1:24" ht="16.5" customHeight="1">
      <c r="A74" s="97"/>
      <c r="B74" s="97" t="s">
        <v>244</v>
      </c>
      <c r="C74" s="95">
        <v>51</v>
      </c>
      <c r="D74" s="98">
        <v>32</v>
      </c>
      <c r="E74" s="98">
        <v>19</v>
      </c>
      <c r="F74" s="98">
        <v>1</v>
      </c>
      <c r="G74" s="98">
        <v>2</v>
      </c>
      <c r="H74" s="96">
        <v>58</v>
      </c>
      <c r="I74" s="98">
        <v>29</v>
      </c>
      <c r="J74" s="98">
        <v>29</v>
      </c>
      <c r="K74" s="96">
        <v>0</v>
      </c>
      <c r="L74" s="98">
        <v>0</v>
      </c>
      <c r="M74" s="98">
        <v>0</v>
      </c>
      <c r="N74" s="96">
        <v>0</v>
      </c>
      <c r="O74" s="98">
        <v>0</v>
      </c>
      <c r="P74" s="98">
        <v>0</v>
      </c>
      <c r="Q74" s="96">
        <v>3</v>
      </c>
      <c r="R74" s="98">
        <v>1</v>
      </c>
      <c r="S74" s="98">
        <v>2</v>
      </c>
      <c r="T74" s="96">
        <v>1</v>
      </c>
      <c r="U74" s="98">
        <v>1</v>
      </c>
      <c r="V74" s="98">
        <v>0</v>
      </c>
      <c r="W74" s="98">
        <v>29</v>
      </c>
      <c r="X74" s="98">
        <v>8</v>
      </c>
    </row>
    <row r="75" spans="1:24" ht="16.5" customHeight="1">
      <c r="A75" s="97"/>
      <c r="B75" s="97" t="s">
        <v>245</v>
      </c>
      <c r="C75" s="95">
        <v>71</v>
      </c>
      <c r="D75" s="98">
        <v>39</v>
      </c>
      <c r="E75" s="98">
        <v>32</v>
      </c>
      <c r="F75" s="98">
        <v>4</v>
      </c>
      <c r="G75" s="98">
        <v>4</v>
      </c>
      <c r="H75" s="96">
        <v>118</v>
      </c>
      <c r="I75" s="98">
        <v>72</v>
      </c>
      <c r="J75" s="98">
        <v>46</v>
      </c>
      <c r="K75" s="96">
        <v>0</v>
      </c>
      <c r="L75" s="98">
        <v>0</v>
      </c>
      <c r="M75" s="98">
        <v>0</v>
      </c>
      <c r="N75" s="96">
        <v>0</v>
      </c>
      <c r="O75" s="98">
        <v>0</v>
      </c>
      <c r="P75" s="98">
        <v>0</v>
      </c>
      <c r="Q75" s="96">
        <v>5</v>
      </c>
      <c r="R75" s="98">
        <v>1</v>
      </c>
      <c r="S75" s="98">
        <v>4</v>
      </c>
      <c r="T75" s="96">
        <v>1</v>
      </c>
      <c r="U75" s="98">
        <v>1</v>
      </c>
      <c r="V75" s="98">
        <v>0</v>
      </c>
      <c r="W75" s="98">
        <v>38</v>
      </c>
      <c r="X75" s="98">
        <v>13</v>
      </c>
    </row>
    <row r="76" spans="1:24" ht="16.5" customHeight="1">
      <c r="A76" s="97"/>
      <c r="B76" s="97" t="s">
        <v>246</v>
      </c>
      <c r="C76" s="95">
        <v>35</v>
      </c>
      <c r="D76" s="98">
        <v>13</v>
      </c>
      <c r="E76" s="98">
        <v>22</v>
      </c>
      <c r="F76" s="98">
        <v>1</v>
      </c>
      <c r="G76" s="98">
        <v>2</v>
      </c>
      <c r="H76" s="96">
        <v>64</v>
      </c>
      <c r="I76" s="98">
        <v>32</v>
      </c>
      <c r="J76" s="98">
        <v>32</v>
      </c>
      <c r="K76" s="96">
        <v>1</v>
      </c>
      <c r="L76" s="98">
        <v>0</v>
      </c>
      <c r="M76" s="98">
        <v>1</v>
      </c>
      <c r="N76" s="96">
        <v>1</v>
      </c>
      <c r="O76" s="98">
        <v>0</v>
      </c>
      <c r="P76" s="98">
        <v>1</v>
      </c>
      <c r="Q76" s="96">
        <v>2</v>
      </c>
      <c r="R76" s="98">
        <v>0</v>
      </c>
      <c r="S76" s="98">
        <v>2</v>
      </c>
      <c r="T76" s="96">
        <v>1</v>
      </c>
      <c r="U76" s="98">
        <v>0</v>
      </c>
      <c r="V76" s="98">
        <v>1</v>
      </c>
      <c r="W76" s="98">
        <v>28</v>
      </c>
      <c r="X76" s="98">
        <v>7</v>
      </c>
    </row>
    <row r="77" spans="1:24" ht="16.5" customHeight="1">
      <c r="A77" s="97"/>
      <c r="B77" s="97" t="s">
        <v>247</v>
      </c>
      <c r="C77" s="95">
        <v>27</v>
      </c>
      <c r="D77" s="98">
        <v>17</v>
      </c>
      <c r="E77" s="98">
        <v>10</v>
      </c>
      <c r="F77" s="98">
        <v>0</v>
      </c>
      <c r="G77" s="98">
        <v>0</v>
      </c>
      <c r="H77" s="96">
        <v>36</v>
      </c>
      <c r="I77" s="98">
        <v>21</v>
      </c>
      <c r="J77" s="98">
        <v>15</v>
      </c>
      <c r="K77" s="96">
        <v>0</v>
      </c>
      <c r="L77" s="98">
        <v>0</v>
      </c>
      <c r="M77" s="98">
        <v>0</v>
      </c>
      <c r="N77" s="96">
        <v>0</v>
      </c>
      <c r="O77" s="98">
        <v>0</v>
      </c>
      <c r="P77" s="98">
        <v>0</v>
      </c>
      <c r="Q77" s="96">
        <v>2</v>
      </c>
      <c r="R77" s="98">
        <v>0</v>
      </c>
      <c r="S77" s="98">
        <v>2</v>
      </c>
      <c r="T77" s="96">
        <v>0</v>
      </c>
      <c r="U77" s="98">
        <v>0</v>
      </c>
      <c r="V77" s="98">
        <v>0</v>
      </c>
      <c r="W77" s="98">
        <v>11</v>
      </c>
      <c r="X77" s="98">
        <v>5</v>
      </c>
    </row>
    <row r="78" spans="1:24" ht="16.5" customHeight="1">
      <c r="A78" s="97" t="s">
        <v>248</v>
      </c>
      <c r="B78" s="97"/>
      <c r="C78" s="95">
        <v>932</v>
      </c>
      <c r="D78" s="96">
        <v>519</v>
      </c>
      <c r="E78" s="96">
        <v>413</v>
      </c>
      <c r="F78" s="96">
        <v>35</v>
      </c>
      <c r="G78" s="96">
        <v>31</v>
      </c>
      <c r="H78" s="96">
        <v>1094</v>
      </c>
      <c r="I78" s="96">
        <v>582</v>
      </c>
      <c r="J78" s="96">
        <v>512</v>
      </c>
      <c r="K78" s="96">
        <v>1</v>
      </c>
      <c r="L78" s="96">
        <v>0</v>
      </c>
      <c r="M78" s="96">
        <v>1</v>
      </c>
      <c r="N78" s="96">
        <v>0</v>
      </c>
      <c r="O78" s="96">
        <v>0</v>
      </c>
      <c r="P78" s="96">
        <v>0</v>
      </c>
      <c r="Q78" s="96">
        <v>25</v>
      </c>
      <c r="R78" s="96">
        <v>7</v>
      </c>
      <c r="S78" s="96">
        <v>18</v>
      </c>
      <c r="T78" s="96">
        <v>3</v>
      </c>
      <c r="U78" s="96">
        <v>3</v>
      </c>
      <c r="V78" s="96">
        <v>0</v>
      </c>
      <c r="W78" s="96">
        <v>498</v>
      </c>
      <c r="X78" s="96">
        <v>190</v>
      </c>
    </row>
    <row r="79" spans="1:24" ht="16.5" customHeight="1">
      <c r="A79" s="97"/>
      <c r="B79" s="97" t="s">
        <v>249</v>
      </c>
      <c r="C79" s="95">
        <v>496</v>
      </c>
      <c r="D79" s="98">
        <v>277</v>
      </c>
      <c r="E79" s="98">
        <v>219</v>
      </c>
      <c r="F79" s="98">
        <v>21</v>
      </c>
      <c r="G79" s="98">
        <v>19</v>
      </c>
      <c r="H79" s="96">
        <v>448</v>
      </c>
      <c r="I79" s="98">
        <v>234</v>
      </c>
      <c r="J79" s="98">
        <v>214</v>
      </c>
      <c r="K79" s="96">
        <v>0</v>
      </c>
      <c r="L79" s="98">
        <v>0</v>
      </c>
      <c r="M79" s="98">
        <v>0</v>
      </c>
      <c r="N79" s="96">
        <v>0</v>
      </c>
      <c r="O79" s="98">
        <v>0</v>
      </c>
      <c r="P79" s="98">
        <v>0</v>
      </c>
      <c r="Q79" s="96">
        <v>14</v>
      </c>
      <c r="R79" s="98">
        <v>7</v>
      </c>
      <c r="S79" s="98">
        <v>7</v>
      </c>
      <c r="T79" s="96">
        <v>3</v>
      </c>
      <c r="U79" s="98">
        <v>3</v>
      </c>
      <c r="V79" s="98">
        <v>0</v>
      </c>
      <c r="W79" s="98">
        <v>268</v>
      </c>
      <c r="X79" s="98">
        <v>108</v>
      </c>
    </row>
    <row r="80" spans="1:24" ht="16.5" customHeight="1">
      <c r="A80" s="97"/>
      <c r="B80" s="97" t="s">
        <v>250</v>
      </c>
      <c r="C80" s="95">
        <v>27</v>
      </c>
      <c r="D80" s="98">
        <v>17</v>
      </c>
      <c r="E80" s="98">
        <v>10</v>
      </c>
      <c r="F80" s="98">
        <v>0</v>
      </c>
      <c r="G80" s="98">
        <v>0</v>
      </c>
      <c r="H80" s="96">
        <v>48</v>
      </c>
      <c r="I80" s="98">
        <v>25</v>
      </c>
      <c r="J80" s="98">
        <v>23</v>
      </c>
      <c r="K80" s="96">
        <v>0</v>
      </c>
      <c r="L80" s="98">
        <v>0</v>
      </c>
      <c r="M80" s="98">
        <v>0</v>
      </c>
      <c r="N80" s="96">
        <v>0</v>
      </c>
      <c r="O80" s="98">
        <v>0</v>
      </c>
      <c r="P80" s="98">
        <v>0</v>
      </c>
      <c r="Q80" s="96">
        <v>0</v>
      </c>
      <c r="R80" s="98">
        <v>0</v>
      </c>
      <c r="S80" s="98">
        <v>0</v>
      </c>
      <c r="T80" s="96">
        <v>0</v>
      </c>
      <c r="U80" s="98">
        <v>0</v>
      </c>
      <c r="V80" s="98">
        <v>0</v>
      </c>
      <c r="W80" s="98">
        <v>19</v>
      </c>
      <c r="X80" s="98">
        <v>11</v>
      </c>
    </row>
    <row r="81" spans="1:24" ht="16.5" customHeight="1">
      <c r="A81" s="97"/>
      <c r="B81" s="97" t="s">
        <v>251</v>
      </c>
      <c r="C81" s="95">
        <v>42</v>
      </c>
      <c r="D81" s="98">
        <v>24</v>
      </c>
      <c r="E81" s="98">
        <v>18</v>
      </c>
      <c r="F81" s="98">
        <v>0</v>
      </c>
      <c r="G81" s="98">
        <v>4</v>
      </c>
      <c r="H81" s="96">
        <v>73</v>
      </c>
      <c r="I81" s="98">
        <v>37</v>
      </c>
      <c r="J81" s="98">
        <v>36</v>
      </c>
      <c r="K81" s="96">
        <v>0</v>
      </c>
      <c r="L81" s="98">
        <v>0</v>
      </c>
      <c r="M81" s="98">
        <v>0</v>
      </c>
      <c r="N81" s="96">
        <v>0</v>
      </c>
      <c r="O81" s="98">
        <v>0</v>
      </c>
      <c r="P81" s="98">
        <v>0</v>
      </c>
      <c r="Q81" s="96">
        <v>1</v>
      </c>
      <c r="R81" s="98">
        <v>0</v>
      </c>
      <c r="S81" s="98">
        <v>1</v>
      </c>
      <c r="T81" s="96">
        <v>0</v>
      </c>
      <c r="U81" s="98">
        <v>0</v>
      </c>
      <c r="V81" s="98">
        <v>0</v>
      </c>
      <c r="W81" s="98">
        <v>13</v>
      </c>
      <c r="X81" s="98">
        <v>3</v>
      </c>
    </row>
    <row r="82" spans="1:24" ht="16.5" customHeight="1">
      <c r="A82" s="97"/>
      <c r="B82" s="97" t="s">
        <v>252</v>
      </c>
      <c r="C82" s="95">
        <v>114</v>
      </c>
      <c r="D82" s="98">
        <v>68</v>
      </c>
      <c r="E82" s="98">
        <v>46</v>
      </c>
      <c r="F82" s="98">
        <v>6</v>
      </c>
      <c r="G82" s="98">
        <v>4</v>
      </c>
      <c r="H82" s="96">
        <v>150</v>
      </c>
      <c r="I82" s="98">
        <v>72</v>
      </c>
      <c r="J82" s="98">
        <v>78</v>
      </c>
      <c r="K82" s="96">
        <v>0</v>
      </c>
      <c r="L82" s="98">
        <v>0</v>
      </c>
      <c r="M82" s="98">
        <v>0</v>
      </c>
      <c r="N82" s="96">
        <v>0</v>
      </c>
      <c r="O82" s="98">
        <v>0</v>
      </c>
      <c r="P82" s="98">
        <v>0</v>
      </c>
      <c r="Q82" s="96">
        <v>4</v>
      </c>
      <c r="R82" s="98">
        <v>0</v>
      </c>
      <c r="S82" s="98">
        <v>4</v>
      </c>
      <c r="T82" s="96">
        <v>0</v>
      </c>
      <c r="U82" s="98">
        <v>0</v>
      </c>
      <c r="V82" s="98">
        <v>0</v>
      </c>
      <c r="W82" s="98">
        <v>61</v>
      </c>
      <c r="X82" s="98">
        <v>12</v>
      </c>
    </row>
    <row r="83" spans="1:24" ht="16.5" customHeight="1">
      <c r="A83" s="97"/>
      <c r="B83" s="97" t="s">
        <v>253</v>
      </c>
      <c r="C83" s="95">
        <v>144</v>
      </c>
      <c r="D83" s="98">
        <v>74</v>
      </c>
      <c r="E83" s="98">
        <v>70</v>
      </c>
      <c r="F83" s="98">
        <v>6</v>
      </c>
      <c r="G83" s="98">
        <v>2</v>
      </c>
      <c r="H83" s="96">
        <v>178</v>
      </c>
      <c r="I83" s="98">
        <v>107</v>
      </c>
      <c r="J83" s="98">
        <v>71</v>
      </c>
      <c r="K83" s="96">
        <v>0</v>
      </c>
      <c r="L83" s="98">
        <v>0</v>
      </c>
      <c r="M83" s="98">
        <v>0</v>
      </c>
      <c r="N83" s="96">
        <v>0</v>
      </c>
      <c r="O83" s="98">
        <v>0</v>
      </c>
      <c r="P83" s="98">
        <v>0</v>
      </c>
      <c r="Q83" s="96">
        <v>2</v>
      </c>
      <c r="R83" s="98">
        <v>0</v>
      </c>
      <c r="S83" s="98">
        <v>2</v>
      </c>
      <c r="T83" s="96">
        <v>0</v>
      </c>
      <c r="U83" s="98">
        <v>0</v>
      </c>
      <c r="V83" s="98">
        <v>0</v>
      </c>
      <c r="W83" s="98">
        <v>77</v>
      </c>
      <c r="X83" s="98">
        <v>27</v>
      </c>
    </row>
    <row r="84" spans="1:24" ht="16.5" customHeight="1">
      <c r="A84" s="97"/>
      <c r="B84" s="97" t="s">
        <v>254</v>
      </c>
      <c r="C84" s="95">
        <v>77</v>
      </c>
      <c r="D84" s="98">
        <v>42</v>
      </c>
      <c r="E84" s="98">
        <v>35</v>
      </c>
      <c r="F84" s="98">
        <v>2</v>
      </c>
      <c r="G84" s="98">
        <v>2</v>
      </c>
      <c r="H84" s="96">
        <v>123</v>
      </c>
      <c r="I84" s="98">
        <v>67</v>
      </c>
      <c r="J84" s="98">
        <v>56</v>
      </c>
      <c r="K84" s="96">
        <v>1</v>
      </c>
      <c r="L84" s="98">
        <v>0</v>
      </c>
      <c r="M84" s="98">
        <v>1</v>
      </c>
      <c r="N84" s="96">
        <v>0</v>
      </c>
      <c r="O84" s="98">
        <v>0</v>
      </c>
      <c r="P84" s="98">
        <v>0</v>
      </c>
      <c r="Q84" s="96">
        <v>2</v>
      </c>
      <c r="R84" s="98">
        <v>0</v>
      </c>
      <c r="S84" s="98">
        <v>2</v>
      </c>
      <c r="T84" s="96">
        <v>0</v>
      </c>
      <c r="U84" s="98">
        <v>0</v>
      </c>
      <c r="V84" s="98">
        <v>0</v>
      </c>
      <c r="W84" s="98">
        <v>45</v>
      </c>
      <c r="X84" s="98">
        <v>25</v>
      </c>
    </row>
    <row r="85" spans="1:24" ht="16.5" customHeight="1">
      <c r="A85" s="97"/>
      <c r="B85" s="97" t="s">
        <v>255</v>
      </c>
      <c r="C85" s="95">
        <v>32</v>
      </c>
      <c r="D85" s="98">
        <v>17</v>
      </c>
      <c r="E85" s="98">
        <v>15</v>
      </c>
      <c r="F85" s="98">
        <v>0</v>
      </c>
      <c r="G85" s="98">
        <v>0</v>
      </c>
      <c r="H85" s="96">
        <v>74</v>
      </c>
      <c r="I85" s="98">
        <v>40</v>
      </c>
      <c r="J85" s="98">
        <v>34</v>
      </c>
      <c r="K85" s="96">
        <v>0</v>
      </c>
      <c r="L85" s="98">
        <v>0</v>
      </c>
      <c r="M85" s="98">
        <v>0</v>
      </c>
      <c r="N85" s="96">
        <v>0</v>
      </c>
      <c r="O85" s="98">
        <v>0</v>
      </c>
      <c r="P85" s="98">
        <v>0</v>
      </c>
      <c r="Q85" s="96">
        <v>2</v>
      </c>
      <c r="R85" s="98">
        <v>0</v>
      </c>
      <c r="S85" s="98">
        <v>2</v>
      </c>
      <c r="T85" s="96">
        <v>0</v>
      </c>
      <c r="U85" s="98">
        <v>0</v>
      </c>
      <c r="V85" s="98">
        <v>0</v>
      </c>
      <c r="W85" s="98">
        <v>15</v>
      </c>
      <c r="X85" s="98">
        <v>4</v>
      </c>
    </row>
    <row r="86" spans="1:24" ht="18.75" customHeight="1">
      <c r="A86" s="97" t="s">
        <v>256</v>
      </c>
      <c r="B86" s="97"/>
      <c r="C86" s="95">
        <v>199</v>
      </c>
      <c r="D86" s="96">
        <v>107</v>
      </c>
      <c r="E86" s="96">
        <v>92</v>
      </c>
      <c r="F86" s="96">
        <v>11</v>
      </c>
      <c r="G86" s="96">
        <v>14</v>
      </c>
      <c r="H86" s="96">
        <v>349</v>
      </c>
      <c r="I86" s="96">
        <v>179</v>
      </c>
      <c r="J86" s="96">
        <v>170</v>
      </c>
      <c r="K86" s="96">
        <v>2</v>
      </c>
      <c r="L86" s="96">
        <v>1</v>
      </c>
      <c r="M86" s="96">
        <v>1</v>
      </c>
      <c r="N86" s="96">
        <v>1</v>
      </c>
      <c r="O86" s="96">
        <v>0</v>
      </c>
      <c r="P86" s="96">
        <v>1</v>
      </c>
      <c r="Q86" s="96">
        <v>4</v>
      </c>
      <c r="R86" s="96">
        <v>1</v>
      </c>
      <c r="S86" s="96">
        <v>3</v>
      </c>
      <c r="T86" s="96">
        <v>1</v>
      </c>
      <c r="U86" s="96">
        <v>0</v>
      </c>
      <c r="V86" s="96">
        <v>1</v>
      </c>
      <c r="W86" s="96">
        <v>112</v>
      </c>
      <c r="X86" s="96">
        <v>28</v>
      </c>
    </row>
    <row r="87" spans="1:24" ht="18.75" customHeight="1">
      <c r="A87" s="97"/>
      <c r="B87" s="97" t="s">
        <v>257</v>
      </c>
      <c r="C87" s="95">
        <v>41</v>
      </c>
      <c r="D87" s="98">
        <v>24</v>
      </c>
      <c r="E87" s="98">
        <v>17</v>
      </c>
      <c r="F87" s="98">
        <v>2</v>
      </c>
      <c r="G87" s="98">
        <v>2</v>
      </c>
      <c r="H87" s="96">
        <v>79</v>
      </c>
      <c r="I87" s="98">
        <v>41</v>
      </c>
      <c r="J87" s="98">
        <v>38</v>
      </c>
      <c r="K87" s="96">
        <v>1</v>
      </c>
      <c r="L87" s="98">
        <v>0</v>
      </c>
      <c r="M87" s="98">
        <v>1</v>
      </c>
      <c r="N87" s="96">
        <v>1</v>
      </c>
      <c r="O87" s="98">
        <v>0</v>
      </c>
      <c r="P87" s="98">
        <v>1</v>
      </c>
      <c r="Q87" s="96">
        <v>0</v>
      </c>
      <c r="R87" s="98">
        <v>0</v>
      </c>
      <c r="S87" s="98">
        <v>0</v>
      </c>
      <c r="T87" s="96">
        <v>1</v>
      </c>
      <c r="U87" s="98">
        <v>0</v>
      </c>
      <c r="V87" s="98">
        <v>1</v>
      </c>
      <c r="W87" s="98">
        <v>22</v>
      </c>
      <c r="X87" s="98">
        <v>7</v>
      </c>
    </row>
    <row r="88" spans="1:24" ht="18.75" customHeight="1">
      <c r="A88" s="97"/>
      <c r="B88" s="97" t="s">
        <v>258</v>
      </c>
      <c r="C88" s="95">
        <v>89</v>
      </c>
      <c r="D88" s="98">
        <v>44</v>
      </c>
      <c r="E88" s="98">
        <v>45</v>
      </c>
      <c r="F88" s="98">
        <v>6</v>
      </c>
      <c r="G88" s="98">
        <v>9</v>
      </c>
      <c r="H88" s="96">
        <v>149</v>
      </c>
      <c r="I88" s="98">
        <v>74</v>
      </c>
      <c r="J88" s="98">
        <v>75</v>
      </c>
      <c r="K88" s="96">
        <v>0</v>
      </c>
      <c r="L88" s="98">
        <v>0</v>
      </c>
      <c r="M88" s="98">
        <v>0</v>
      </c>
      <c r="N88" s="96">
        <v>0</v>
      </c>
      <c r="O88" s="98">
        <v>0</v>
      </c>
      <c r="P88" s="98">
        <v>0</v>
      </c>
      <c r="Q88" s="96">
        <v>2</v>
      </c>
      <c r="R88" s="98">
        <v>0</v>
      </c>
      <c r="S88" s="98">
        <v>2</v>
      </c>
      <c r="T88" s="96">
        <v>0</v>
      </c>
      <c r="U88" s="98">
        <v>0</v>
      </c>
      <c r="V88" s="98">
        <v>0</v>
      </c>
      <c r="W88" s="98">
        <v>56</v>
      </c>
      <c r="X88" s="98">
        <v>14</v>
      </c>
    </row>
    <row r="89" spans="1:24" ht="18.75" customHeight="1">
      <c r="A89" s="97"/>
      <c r="B89" s="97" t="s">
        <v>259</v>
      </c>
      <c r="C89" s="95">
        <v>10</v>
      </c>
      <c r="D89" s="98">
        <v>6</v>
      </c>
      <c r="E89" s="98">
        <v>4</v>
      </c>
      <c r="F89" s="98">
        <v>0</v>
      </c>
      <c r="G89" s="98">
        <v>0</v>
      </c>
      <c r="H89" s="96">
        <v>37</v>
      </c>
      <c r="I89" s="98">
        <v>19</v>
      </c>
      <c r="J89" s="98">
        <v>18</v>
      </c>
      <c r="K89" s="96">
        <v>1</v>
      </c>
      <c r="L89" s="98">
        <v>1</v>
      </c>
      <c r="M89" s="98">
        <v>0</v>
      </c>
      <c r="N89" s="96">
        <v>0</v>
      </c>
      <c r="O89" s="98">
        <v>0</v>
      </c>
      <c r="P89" s="98">
        <v>0</v>
      </c>
      <c r="Q89" s="96">
        <v>0</v>
      </c>
      <c r="R89" s="98">
        <v>0</v>
      </c>
      <c r="S89" s="98">
        <v>0</v>
      </c>
      <c r="T89" s="96">
        <v>0</v>
      </c>
      <c r="U89" s="98">
        <v>0</v>
      </c>
      <c r="V89" s="98">
        <v>0</v>
      </c>
      <c r="W89" s="98">
        <v>8</v>
      </c>
      <c r="X89" s="98">
        <v>3</v>
      </c>
    </row>
    <row r="90" spans="1:24" ht="18.75" customHeight="1">
      <c r="A90" s="97"/>
      <c r="B90" s="97" t="s">
        <v>260</v>
      </c>
      <c r="C90" s="95">
        <v>59</v>
      </c>
      <c r="D90" s="98">
        <v>33</v>
      </c>
      <c r="E90" s="98">
        <v>26</v>
      </c>
      <c r="F90" s="98">
        <v>3</v>
      </c>
      <c r="G90" s="98">
        <v>3</v>
      </c>
      <c r="H90" s="96">
        <v>84</v>
      </c>
      <c r="I90" s="98">
        <v>45</v>
      </c>
      <c r="J90" s="98">
        <v>39</v>
      </c>
      <c r="K90" s="96">
        <v>0</v>
      </c>
      <c r="L90" s="98">
        <v>0</v>
      </c>
      <c r="M90" s="98">
        <v>0</v>
      </c>
      <c r="N90" s="96">
        <v>0</v>
      </c>
      <c r="O90" s="98">
        <v>0</v>
      </c>
      <c r="P90" s="98">
        <v>0</v>
      </c>
      <c r="Q90" s="96">
        <v>2</v>
      </c>
      <c r="R90" s="98">
        <v>1</v>
      </c>
      <c r="S90" s="98">
        <v>1</v>
      </c>
      <c r="T90" s="96">
        <v>0</v>
      </c>
      <c r="U90" s="98">
        <v>0</v>
      </c>
      <c r="V90" s="98">
        <v>0</v>
      </c>
      <c r="W90" s="98">
        <v>26</v>
      </c>
      <c r="X90" s="98">
        <v>4</v>
      </c>
    </row>
    <row r="91" spans="1:24" ht="18.75" customHeight="1">
      <c r="A91" s="97" t="s">
        <v>261</v>
      </c>
      <c r="B91" s="97"/>
      <c r="C91" s="95">
        <v>552</v>
      </c>
      <c r="D91" s="96">
        <v>289</v>
      </c>
      <c r="E91" s="96">
        <v>263</v>
      </c>
      <c r="F91" s="96">
        <v>20</v>
      </c>
      <c r="G91" s="96">
        <v>29</v>
      </c>
      <c r="H91" s="96">
        <v>705</v>
      </c>
      <c r="I91" s="96">
        <v>393</v>
      </c>
      <c r="J91" s="96">
        <v>312</v>
      </c>
      <c r="K91" s="96">
        <v>1</v>
      </c>
      <c r="L91" s="96">
        <v>1</v>
      </c>
      <c r="M91" s="96">
        <v>0</v>
      </c>
      <c r="N91" s="96">
        <v>1</v>
      </c>
      <c r="O91" s="96">
        <v>1</v>
      </c>
      <c r="P91" s="96">
        <v>0</v>
      </c>
      <c r="Q91" s="96">
        <v>21</v>
      </c>
      <c r="R91" s="96">
        <v>8</v>
      </c>
      <c r="S91" s="96">
        <v>13</v>
      </c>
      <c r="T91" s="96">
        <v>1</v>
      </c>
      <c r="U91" s="96">
        <v>0</v>
      </c>
      <c r="V91" s="96">
        <v>1</v>
      </c>
      <c r="W91" s="96">
        <v>294</v>
      </c>
      <c r="X91" s="96">
        <v>124</v>
      </c>
    </row>
    <row r="92" spans="1:24" ht="18.75" customHeight="1">
      <c r="A92" s="97"/>
      <c r="B92" s="97" t="s">
        <v>262</v>
      </c>
      <c r="C92" s="95">
        <v>96</v>
      </c>
      <c r="D92" s="98">
        <v>48</v>
      </c>
      <c r="E92" s="98">
        <v>48</v>
      </c>
      <c r="F92" s="98">
        <v>3</v>
      </c>
      <c r="G92" s="98">
        <v>4</v>
      </c>
      <c r="H92" s="96">
        <v>132</v>
      </c>
      <c r="I92" s="98">
        <v>66</v>
      </c>
      <c r="J92" s="98">
        <v>66</v>
      </c>
      <c r="K92" s="96">
        <v>0</v>
      </c>
      <c r="L92" s="98">
        <v>0</v>
      </c>
      <c r="M92" s="98">
        <v>0</v>
      </c>
      <c r="N92" s="96">
        <v>0</v>
      </c>
      <c r="O92" s="98">
        <v>0</v>
      </c>
      <c r="P92" s="98">
        <v>0</v>
      </c>
      <c r="Q92" s="96">
        <v>2</v>
      </c>
      <c r="R92" s="98">
        <v>0</v>
      </c>
      <c r="S92" s="98">
        <v>2</v>
      </c>
      <c r="T92" s="96">
        <v>0</v>
      </c>
      <c r="U92" s="98">
        <v>0</v>
      </c>
      <c r="V92" s="98">
        <v>0</v>
      </c>
      <c r="W92" s="98">
        <v>47</v>
      </c>
      <c r="X92" s="98">
        <v>21</v>
      </c>
    </row>
    <row r="93" spans="1:24" ht="18.75" customHeight="1">
      <c r="A93" s="97"/>
      <c r="B93" s="97" t="s">
        <v>263</v>
      </c>
      <c r="C93" s="95">
        <v>63</v>
      </c>
      <c r="D93" s="98">
        <v>36</v>
      </c>
      <c r="E93" s="98">
        <v>27</v>
      </c>
      <c r="F93" s="98">
        <v>2</v>
      </c>
      <c r="G93" s="98">
        <v>3</v>
      </c>
      <c r="H93" s="96">
        <v>100</v>
      </c>
      <c r="I93" s="98">
        <v>55</v>
      </c>
      <c r="J93" s="98">
        <v>45</v>
      </c>
      <c r="K93" s="96">
        <v>0</v>
      </c>
      <c r="L93" s="98">
        <v>0</v>
      </c>
      <c r="M93" s="98">
        <v>0</v>
      </c>
      <c r="N93" s="96">
        <v>0</v>
      </c>
      <c r="O93" s="98">
        <v>0</v>
      </c>
      <c r="P93" s="98">
        <v>0</v>
      </c>
      <c r="Q93" s="96">
        <v>4</v>
      </c>
      <c r="R93" s="98">
        <v>2</v>
      </c>
      <c r="S93" s="98">
        <v>2</v>
      </c>
      <c r="T93" s="96">
        <v>0</v>
      </c>
      <c r="U93" s="98">
        <v>0</v>
      </c>
      <c r="V93" s="98">
        <v>0</v>
      </c>
      <c r="W93" s="98">
        <v>42</v>
      </c>
      <c r="X93" s="98">
        <v>19</v>
      </c>
    </row>
    <row r="94" spans="1:24" ht="18.75" customHeight="1">
      <c r="A94" s="97"/>
      <c r="B94" s="97" t="s">
        <v>264</v>
      </c>
      <c r="C94" s="95">
        <v>34</v>
      </c>
      <c r="D94" s="98">
        <v>19</v>
      </c>
      <c r="E94" s="98">
        <v>15</v>
      </c>
      <c r="F94" s="98">
        <v>2</v>
      </c>
      <c r="G94" s="98">
        <v>2</v>
      </c>
      <c r="H94" s="96">
        <v>54</v>
      </c>
      <c r="I94" s="98">
        <v>28</v>
      </c>
      <c r="J94" s="98">
        <v>26</v>
      </c>
      <c r="K94" s="96">
        <v>0</v>
      </c>
      <c r="L94" s="98">
        <v>0</v>
      </c>
      <c r="M94" s="98">
        <v>0</v>
      </c>
      <c r="N94" s="96">
        <v>0</v>
      </c>
      <c r="O94" s="98">
        <v>0</v>
      </c>
      <c r="P94" s="98">
        <v>0</v>
      </c>
      <c r="Q94" s="96">
        <v>1</v>
      </c>
      <c r="R94" s="98">
        <v>0</v>
      </c>
      <c r="S94" s="98">
        <v>1</v>
      </c>
      <c r="T94" s="96">
        <v>0</v>
      </c>
      <c r="U94" s="98">
        <v>0</v>
      </c>
      <c r="V94" s="98">
        <v>0</v>
      </c>
      <c r="W94" s="98">
        <v>14</v>
      </c>
      <c r="X94" s="98">
        <v>5</v>
      </c>
    </row>
    <row r="95" spans="1:24" ht="18.75" customHeight="1">
      <c r="A95" s="97"/>
      <c r="B95" s="97" t="s">
        <v>265</v>
      </c>
      <c r="C95" s="95">
        <v>31</v>
      </c>
      <c r="D95" s="98">
        <v>16</v>
      </c>
      <c r="E95" s="98">
        <v>15</v>
      </c>
      <c r="F95" s="98">
        <v>1</v>
      </c>
      <c r="G95" s="98">
        <v>1</v>
      </c>
      <c r="H95" s="96">
        <v>45</v>
      </c>
      <c r="I95" s="98">
        <v>27</v>
      </c>
      <c r="J95" s="98">
        <v>18</v>
      </c>
      <c r="K95" s="96">
        <v>0</v>
      </c>
      <c r="L95" s="98">
        <v>0</v>
      </c>
      <c r="M95" s="98">
        <v>0</v>
      </c>
      <c r="N95" s="96">
        <v>0</v>
      </c>
      <c r="O95" s="98">
        <v>0</v>
      </c>
      <c r="P95" s="98">
        <v>0</v>
      </c>
      <c r="Q95" s="96">
        <v>2</v>
      </c>
      <c r="R95" s="98">
        <v>1</v>
      </c>
      <c r="S95" s="98">
        <v>1</v>
      </c>
      <c r="T95" s="96">
        <v>0</v>
      </c>
      <c r="U95" s="98">
        <v>0</v>
      </c>
      <c r="V95" s="98">
        <v>0</v>
      </c>
      <c r="W95" s="98">
        <v>10</v>
      </c>
      <c r="X95" s="98">
        <v>7</v>
      </c>
    </row>
    <row r="96" spans="1:24" ht="18.75" customHeight="1">
      <c r="A96" s="97"/>
      <c r="B96" s="97" t="s">
        <v>266</v>
      </c>
      <c r="C96" s="95">
        <v>33</v>
      </c>
      <c r="D96" s="98">
        <v>23</v>
      </c>
      <c r="E96" s="98">
        <v>10</v>
      </c>
      <c r="F96" s="98">
        <v>4</v>
      </c>
      <c r="G96" s="98">
        <v>0</v>
      </c>
      <c r="H96" s="96">
        <v>72</v>
      </c>
      <c r="I96" s="98">
        <v>43</v>
      </c>
      <c r="J96" s="98">
        <v>29</v>
      </c>
      <c r="K96" s="96">
        <v>0</v>
      </c>
      <c r="L96" s="98">
        <v>0</v>
      </c>
      <c r="M96" s="98">
        <v>0</v>
      </c>
      <c r="N96" s="96">
        <v>0</v>
      </c>
      <c r="O96" s="98">
        <v>0</v>
      </c>
      <c r="P96" s="98">
        <v>0</v>
      </c>
      <c r="Q96" s="96">
        <v>0</v>
      </c>
      <c r="R96" s="98">
        <v>0</v>
      </c>
      <c r="S96" s="98">
        <v>0</v>
      </c>
      <c r="T96" s="96">
        <v>0</v>
      </c>
      <c r="U96" s="98">
        <v>0</v>
      </c>
      <c r="V96" s="98">
        <v>0</v>
      </c>
      <c r="W96" s="98">
        <v>15</v>
      </c>
      <c r="X96" s="98">
        <v>6</v>
      </c>
    </row>
    <row r="97" spans="1:24" ht="18.75" customHeight="1">
      <c r="A97" s="97"/>
      <c r="B97" s="97" t="s">
        <v>267</v>
      </c>
      <c r="C97" s="95">
        <v>188</v>
      </c>
      <c r="D97" s="98">
        <v>95</v>
      </c>
      <c r="E97" s="98">
        <v>93</v>
      </c>
      <c r="F97" s="98">
        <v>6</v>
      </c>
      <c r="G97" s="98">
        <v>12</v>
      </c>
      <c r="H97" s="96">
        <v>145</v>
      </c>
      <c r="I97" s="98">
        <v>84</v>
      </c>
      <c r="J97" s="98">
        <v>61</v>
      </c>
      <c r="K97" s="96">
        <v>0</v>
      </c>
      <c r="L97" s="98">
        <v>0</v>
      </c>
      <c r="M97" s="98">
        <v>0</v>
      </c>
      <c r="N97" s="96">
        <v>0</v>
      </c>
      <c r="O97" s="98">
        <v>0</v>
      </c>
      <c r="P97" s="98">
        <v>0</v>
      </c>
      <c r="Q97" s="96">
        <v>8</v>
      </c>
      <c r="R97" s="98">
        <v>3</v>
      </c>
      <c r="S97" s="98">
        <v>5</v>
      </c>
      <c r="T97" s="96">
        <v>0</v>
      </c>
      <c r="U97" s="98">
        <v>0</v>
      </c>
      <c r="V97" s="98">
        <v>0</v>
      </c>
      <c r="W97" s="98">
        <v>111</v>
      </c>
      <c r="X97" s="98">
        <v>46</v>
      </c>
    </row>
    <row r="98" spans="1:24" ht="18.75" customHeight="1">
      <c r="A98" s="97"/>
      <c r="B98" s="97" t="s">
        <v>268</v>
      </c>
      <c r="C98" s="95">
        <v>50</v>
      </c>
      <c r="D98" s="98">
        <v>23</v>
      </c>
      <c r="E98" s="98">
        <v>27</v>
      </c>
      <c r="F98" s="98">
        <v>0</v>
      </c>
      <c r="G98" s="98">
        <v>4</v>
      </c>
      <c r="H98" s="96">
        <v>74</v>
      </c>
      <c r="I98" s="98">
        <v>42</v>
      </c>
      <c r="J98" s="98">
        <v>32</v>
      </c>
      <c r="K98" s="96">
        <v>0</v>
      </c>
      <c r="L98" s="98">
        <v>0</v>
      </c>
      <c r="M98" s="98">
        <v>0</v>
      </c>
      <c r="N98" s="96">
        <v>0</v>
      </c>
      <c r="O98" s="98">
        <v>0</v>
      </c>
      <c r="P98" s="98">
        <v>0</v>
      </c>
      <c r="Q98" s="96">
        <v>4</v>
      </c>
      <c r="R98" s="98">
        <v>2</v>
      </c>
      <c r="S98" s="98">
        <v>2</v>
      </c>
      <c r="T98" s="96">
        <v>0</v>
      </c>
      <c r="U98" s="98">
        <v>0</v>
      </c>
      <c r="V98" s="98">
        <v>0</v>
      </c>
      <c r="W98" s="98">
        <v>24</v>
      </c>
      <c r="X98" s="98">
        <v>11</v>
      </c>
    </row>
    <row r="99" spans="1:24" ht="18.75" customHeight="1">
      <c r="A99" s="97"/>
      <c r="B99" s="97" t="s">
        <v>269</v>
      </c>
      <c r="C99" s="95">
        <v>57</v>
      </c>
      <c r="D99" s="98">
        <v>29</v>
      </c>
      <c r="E99" s="98">
        <v>28</v>
      </c>
      <c r="F99" s="98">
        <v>2</v>
      </c>
      <c r="G99" s="98">
        <v>3</v>
      </c>
      <c r="H99" s="96">
        <v>83</v>
      </c>
      <c r="I99" s="98">
        <v>48</v>
      </c>
      <c r="J99" s="98">
        <v>35</v>
      </c>
      <c r="K99" s="96">
        <v>1</v>
      </c>
      <c r="L99" s="98">
        <v>1</v>
      </c>
      <c r="M99" s="98">
        <v>0</v>
      </c>
      <c r="N99" s="96">
        <v>1</v>
      </c>
      <c r="O99" s="98">
        <v>1</v>
      </c>
      <c r="P99" s="98">
        <v>0</v>
      </c>
      <c r="Q99" s="96">
        <v>0</v>
      </c>
      <c r="R99" s="98">
        <v>0</v>
      </c>
      <c r="S99" s="98">
        <v>0</v>
      </c>
      <c r="T99" s="96">
        <v>1</v>
      </c>
      <c r="U99" s="98">
        <v>0</v>
      </c>
      <c r="V99" s="98">
        <v>1</v>
      </c>
      <c r="W99" s="98">
        <v>31</v>
      </c>
      <c r="X99" s="98">
        <v>9</v>
      </c>
    </row>
    <row r="100" spans="1:24" ht="18.75" customHeight="1">
      <c r="A100" s="97" t="s">
        <v>270</v>
      </c>
      <c r="B100" s="97"/>
      <c r="C100" s="95">
        <v>658</v>
      </c>
      <c r="D100" s="96">
        <v>340</v>
      </c>
      <c r="E100" s="96">
        <v>318</v>
      </c>
      <c r="F100" s="96">
        <v>26</v>
      </c>
      <c r="G100" s="96">
        <v>26</v>
      </c>
      <c r="H100" s="96">
        <v>790</v>
      </c>
      <c r="I100" s="96">
        <v>382</v>
      </c>
      <c r="J100" s="96">
        <v>408</v>
      </c>
      <c r="K100" s="96">
        <v>2</v>
      </c>
      <c r="L100" s="96">
        <v>2</v>
      </c>
      <c r="M100" s="96">
        <v>0</v>
      </c>
      <c r="N100" s="96">
        <v>0</v>
      </c>
      <c r="O100" s="96">
        <v>0</v>
      </c>
      <c r="P100" s="96">
        <v>0</v>
      </c>
      <c r="Q100" s="96">
        <v>22</v>
      </c>
      <c r="R100" s="96">
        <v>12</v>
      </c>
      <c r="S100" s="96">
        <v>10</v>
      </c>
      <c r="T100" s="96">
        <v>5</v>
      </c>
      <c r="U100" s="96">
        <v>5</v>
      </c>
      <c r="V100" s="96">
        <v>0</v>
      </c>
      <c r="W100" s="96">
        <v>296</v>
      </c>
      <c r="X100" s="96">
        <v>125</v>
      </c>
    </row>
    <row r="101" spans="1:24" ht="18.75" customHeight="1">
      <c r="A101" s="97"/>
      <c r="B101" s="97" t="s">
        <v>271</v>
      </c>
      <c r="C101" s="95">
        <v>130</v>
      </c>
      <c r="D101" s="98">
        <v>66</v>
      </c>
      <c r="E101" s="98">
        <v>64</v>
      </c>
      <c r="F101" s="98">
        <v>2</v>
      </c>
      <c r="G101" s="98">
        <v>7</v>
      </c>
      <c r="H101" s="96">
        <v>73</v>
      </c>
      <c r="I101" s="98">
        <v>43</v>
      </c>
      <c r="J101" s="98">
        <v>30</v>
      </c>
      <c r="K101" s="96">
        <v>0</v>
      </c>
      <c r="L101" s="98">
        <v>0</v>
      </c>
      <c r="M101" s="98">
        <v>0</v>
      </c>
      <c r="N101" s="96">
        <v>0</v>
      </c>
      <c r="O101" s="98">
        <v>0</v>
      </c>
      <c r="P101" s="98">
        <v>0</v>
      </c>
      <c r="Q101" s="96">
        <v>3</v>
      </c>
      <c r="R101" s="98">
        <v>1</v>
      </c>
      <c r="S101" s="98">
        <v>2</v>
      </c>
      <c r="T101" s="96">
        <v>0</v>
      </c>
      <c r="U101" s="98">
        <v>0</v>
      </c>
      <c r="V101" s="98">
        <v>0</v>
      </c>
      <c r="W101" s="98">
        <v>66</v>
      </c>
      <c r="X101" s="98">
        <v>31</v>
      </c>
    </row>
    <row r="102" spans="1:24" ht="18.75" customHeight="1">
      <c r="A102" s="97"/>
      <c r="B102" s="97" t="s">
        <v>272</v>
      </c>
      <c r="C102" s="95">
        <v>196</v>
      </c>
      <c r="D102" s="98">
        <v>106</v>
      </c>
      <c r="E102" s="98">
        <v>90</v>
      </c>
      <c r="F102" s="98">
        <v>8</v>
      </c>
      <c r="G102" s="98">
        <v>6</v>
      </c>
      <c r="H102" s="96">
        <v>191</v>
      </c>
      <c r="I102" s="98">
        <v>95</v>
      </c>
      <c r="J102" s="98">
        <v>96</v>
      </c>
      <c r="K102" s="96">
        <v>1</v>
      </c>
      <c r="L102" s="98">
        <v>1</v>
      </c>
      <c r="M102" s="98">
        <v>0</v>
      </c>
      <c r="N102" s="96">
        <v>0</v>
      </c>
      <c r="O102" s="98">
        <v>0</v>
      </c>
      <c r="P102" s="98">
        <v>0</v>
      </c>
      <c r="Q102" s="96">
        <v>6</v>
      </c>
      <c r="R102" s="98">
        <v>3</v>
      </c>
      <c r="S102" s="98">
        <v>3</v>
      </c>
      <c r="T102" s="96">
        <v>1</v>
      </c>
      <c r="U102" s="98">
        <v>1</v>
      </c>
      <c r="V102" s="98">
        <v>0</v>
      </c>
      <c r="W102" s="98">
        <v>85</v>
      </c>
      <c r="X102" s="98">
        <v>34</v>
      </c>
    </row>
    <row r="103" spans="1:24" ht="18.75" customHeight="1">
      <c r="A103" s="97"/>
      <c r="B103" s="97" t="s">
        <v>273</v>
      </c>
      <c r="C103" s="95">
        <v>59</v>
      </c>
      <c r="D103" s="98">
        <v>30</v>
      </c>
      <c r="E103" s="98">
        <v>29</v>
      </c>
      <c r="F103" s="98">
        <v>3</v>
      </c>
      <c r="G103" s="98">
        <v>1</v>
      </c>
      <c r="H103" s="96">
        <v>89</v>
      </c>
      <c r="I103" s="98">
        <v>43</v>
      </c>
      <c r="J103" s="98">
        <v>46</v>
      </c>
      <c r="K103" s="96">
        <v>1</v>
      </c>
      <c r="L103" s="98">
        <v>1</v>
      </c>
      <c r="M103" s="98">
        <v>0</v>
      </c>
      <c r="N103" s="96">
        <v>0</v>
      </c>
      <c r="O103" s="98">
        <v>0</v>
      </c>
      <c r="P103" s="98">
        <v>0</v>
      </c>
      <c r="Q103" s="96">
        <v>4</v>
      </c>
      <c r="R103" s="98">
        <v>1</v>
      </c>
      <c r="S103" s="98">
        <v>3</v>
      </c>
      <c r="T103" s="96">
        <v>1</v>
      </c>
      <c r="U103" s="98">
        <v>1</v>
      </c>
      <c r="V103" s="98">
        <v>0</v>
      </c>
      <c r="W103" s="98">
        <v>21</v>
      </c>
      <c r="X103" s="98">
        <v>12</v>
      </c>
    </row>
    <row r="104" spans="1:24" ht="18.75" customHeight="1">
      <c r="A104" s="97"/>
      <c r="B104" s="97" t="s">
        <v>274</v>
      </c>
      <c r="C104" s="95">
        <v>90</v>
      </c>
      <c r="D104" s="98">
        <v>49</v>
      </c>
      <c r="E104" s="98">
        <v>41</v>
      </c>
      <c r="F104" s="98">
        <v>7</v>
      </c>
      <c r="G104" s="98">
        <v>5</v>
      </c>
      <c r="H104" s="96">
        <v>130</v>
      </c>
      <c r="I104" s="98">
        <v>57</v>
      </c>
      <c r="J104" s="98">
        <v>73</v>
      </c>
      <c r="K104" s="96">
        <v>0</v>
      </c>
      <c r="L104" s="98">
        <v>0</v>
      </c>
      <c r="M104" s="98">
        <v>0</v>
      </c>
      <c r="N104" s="96">
        <v>0</v>
      </c>
      <c r="O104" s="98">
        <v>0</v>
      </c>
      <c r="P104" s="98">
        <v>0</v>
      </c>
      <c r="Q104" s="96">
        <v>3</v>
      </c>
      <c r="R104" s="98">
        <v>3</v>
      </c>
      <c r="S104" s="98">
        <v>0</v>
      </c>
      <c r="T104" s="96">
        <v>0</v>
      </c>
      <c r="U104" s="98">
        <v>0</v>
      </c>
      <c r="V104" s="98">
        <v>0</v>
      </c>
      <c r="W104" s="98">
        <v>40</v>
      </c>
      <c r="X104" s="98">
        <v>19</v>
      </c>
    </row>
    <row r="105" spans="1:24" ht="18.75" customHeight="1">
      <c r="A105" s="97"/>
      <c r="B105" s="97" t="s">
        <v>275</v>
      </c>
      <c r="C105" s="95">
        <v>108</v>
      </c>
      <c r="D105" s="98">
        <v>52</v>
      </c>
      <c r="E105" s="98">
        <v>56</v>
      </c>
      <c r="F105" s="98">
        <v>6</v>
      </c>
      <c r="G105" s="98">
        <v>5</v>
      </c>
      <c r="H105" s="96">
        <v>182</v>
      </c>
      <c r="I105" s="98">
        <v>85</v>
      </c>
      <c r="J105" s="98">
        <v>97</v>
      </c>
      <c r="K105" s="96">
        <v>0</v>
      </c>
      <c r="L105" s="98">
        <v>0</v>
      </c>
      <c r="M105" s="98">
        <v>0</v>
      </c>
      <c r="N105" s="96">
        <v>0</v>
      </c>
      <c r="O105" s="98">
        <v>0</v>
      </c>
      <c r="P105" s="98">
        <v>0</v>
      </c>
      <c r="Q105" s="96">
        <v>4</v>
      </c>
      <c r="R105" s="98">
        <v>3</v>
      </c>
      <c r="S105" s="98">
        <v>1</v>
      </c>
      <c r="T105" s="96">
        <v>2</v>
      </c>
      <c r="U105" s="98">
        <v>2</v>
      </c>
      <c r="V105" s="98">
        <v>0</v>
      </c>
      <c r="W105" s="98">
        <v>42</v>
      </c>
      <c r="X105" s="98">
        <v>21</v>
      </c>
    </row>
    <row r="106" spans="1:24" ht="18.75" customHeight="1">
      <c r="A106" s="97"/>
      <c r="B106" s="97" t="s">
        <v>276</v>
      </c>
      <c r="C106" s="95">
        <v>75</v>
      </c>
      <c r="D106" s="98">
        <v>37</v>
      </c>
      <c r="E106" s="98">
        <v>38</v>
      </c>
      <c r="F106" s="98">
        <v>0</v>
      </c>
      <c r="G106" s="98">
        <v>2</v>
      </c>
      <c r="H106" s="96">
        <v>125</v>
      </c>
      <c r="I106" s="98">
        <v>59</v>
      </c>
      <c r="J106" s="98">
        <v>66</v>
      </c>
      <c r="K106" s="96">
        <v>0</v>
      </c>
      <c r="L106" s="98">
        <v>0</v>
      </c>
      <c r="M106" s="98">
        <v>0</v>
      </c>
      <c r="N106" s="96">
        <v>0</v>
      </c>
      <c r="O106" s="98">
        <v>0</v>
      </c>
      <c r="P106" s="98">
        <v>0</v>
      </c>
      <c r="Q106" s="96">
        <v>2</v>
      </c>
      <c r="R106" s="98">
        <v>1</v>
      </c>
      <c r="S106" s="98">
        <v>1</v>
      </c>
      <c r="T106" s="96">
        <v>1</v>
      </c>
      <c r="U106" s="98">
        <v>1</v>
      </c>
      <c r="V106" s="98">
        <v>0</v>
      </c>
      <c r="W106" s="98">
        <v>42</v>
      </c>
      <c r="X106" s="98">
        <v>8</v>
      </c>
    </row>
    <row r="107" spans="1:24" ht="18.75" customHeight="1">
      <c r="A107" s="97" t="s">
        <v>277</v>
      </c>
      <c r="B107" s="97" t="s">
        <v>278</v>
      </c>
      <c r="C107" s="95">
        <v>381</v>
      </c>
      <c r="D107" s="98">
        <v>188</v>
      </c>
      <c r="E107" s="98">
        <v>193</v>
      </c>
      <c r="F107" s="98">
        <v>15</v>
      </c>
      <c r="G107" s="98">
        <v>14</v>
      </c>
      <c r="H107" s="96">
        <v>484</v>
      </c>
      <c r="I107" s="98">
        <v>248</v>
      </c>
      <c r="J107" s="98">
        <v>236</v>
      </c>
      <c r="K107" s="96">
        <v>1</v>
      </c>
      <c r="L107" s="98">
        <v>1</v>
      </c>
      <c r="M107" s="98">
        <v>0</v>
      </c>
      <c r="N107" s="96">
        <v>1</v>
      </c>
      <c r="O107" s="98">
        <v>1</v>
      </c>
      <c r="P107" s="98">
        <v>0</v>
      </c>
      <c r="Q107" s="96">
        <v>13</v>
      </c>
      <c r="R107" s="98">
        <v>1</v>
      </c>
      <c r="S107" s="98">
        <v>12</v>
      </c>
      <c r="T107" s="96">
        <v>2</v>
      </c>
      <c r="U107" s="98">
        <v>1</v>
      </c>
      <c r="V107" s="98">
        <v>1</v>
      </c>
      <c r="W107" s="98">
        <v>214</v>
      </c>
      <c r="X107" s="98">
        <v>81</v>
      </c>
    </row>
    <row r="108" spans="1:24" ht="18.75" customHeight="1">
      <c r="A108" s="97" t="s">
        <v>279</v>
      </c>
      <c r="B108" s="97" t="s">
        <v>280</v>
      </c>
      <c r="C108" s="95">
        <v>340</v>
      </c>
      <c r="D108" s="98">
        <v>179</v>
      </c>
      <c r="E108" s="98">
        <v>161</v>
      </c>
      <c r="F108" s="98">
        <v>16</v>
      </c>
      <c r="G108" s="98">
        <v>18</v>
      </c>
      <c r="H108" s="96">
        <v>450</v>
      </c>
      <c r="I108" s="98">
        <v>236</v>
      </c>
      <c r="J108" s="98">
        <v>214</v>
      </c>
      <c r="K108" s="96">
        <v>1</v>
      </c>
      <c r="L108" s="98">
        <v>0</v>
      </c>
      <c r="M108" s="98">
        <v>1</v>
      </c>
      <c r="N108" s="96">
        <v>1</v>
      </c>
      <c r="O108" s="98">
        <v>0</v>
      </c>
      <c r="P108" s="98">
        <v>1</v>
      </c>
      <c r="Q108" s="96">
        <v>10</v>
      </c>
      <c r="R108" s="98">
        <v>7</v>
      </c>
      <c r="S108" s="98">
        <v>3</v>
      </c>
      <c r="T108" s="96">
        <v>3</v>
      </c>
      <c r="U108" s="98">
        <v>3</v>
      </c>
      <c r="V108" s="98">
        <v>0</v>
      </c>
      <c r="W108" s="98">
        <v>197</v>
      </c>
      <c r="X108" s="98">
        <v>93</v>
      </c>
    </row>
    <row r="109" spans="1:24" ht="18.75" customHeight="1">
      <c r="A109" s="97" t="s">
        <v>281</v>
      </c>
      <c r="B109" s="97"/>
      <c r="C109" s="95">
        <v>509</v>
      </c>
      <c r="D109" s="96">
        <v>271</v>
      </c>
      <c r="E109" s="96">
        <v>238</v>
      </c>
      <c r="F109" s="96">
        <v>25</v>
      </c>
      <c r="G109" s="96">
        <v>37</v>
      </c>
      <c r="H109" s="96">
        <v>716</v>
      </c>
      <c r="I109" s="96">
        <v>374</v>
      </c>
      <c r="J109" s="96">
        <v>342</v>
      </c>
      <c r="K109" s="96">
        <v>1</v>
      </c>
      <c r="L109" s="96">
        <v>0</v>
      </c>
      <c r="M109" s="96">
        <v>1</v>
      </c>
      <c r="N109" s="96">
        <v>1</v>
      </c>
      <c r="O109" s="96">
        <v>0</v>
      </c>
      <c r="P109" s="96">
        <v>1</v>
      </c>
      <c r="Q109" s="96">
        <v>15</v>
      </c>
      <c r="R109" s="96">
        <v>10</v>
      </c>
      <c r="S109" s="96">
        <v>5</v>
      </c>
      <c r="T109" s="96">
        <v>2</v>
      </c>
      <c r="U109" s="96">
        <v>1</v>
      </c>
      <c r="V109" s="96">
        <v>1</v>
      </c>
      <c r="W109" s="96">
        <v>270</v>
      </c>
      <c r="X109" s="96">
        <v>99</v>
      </c>
    </row>
    <row r="110" spans="1:24" ht="18.75" customHeight="1">
      <c r="A110" s="97"/>
      <c r="B110" s="97" t="s">
        <v>282</v>
      </c>
      <c r="C110" s="95">
        <v>145</v>
      </c>
      <c r="D110" s="98">
        <v>74</v>
      </c>
      <c r="E110" s="98">
        <v>71</v>
      </c>
      <c r="F110" s="98">
        <v>6</v>
      </c>
      <c r="G110" s="98">
        <v>12</v>
      </c>
      <c r="H110" s="96">
        <v>163</v>
      </c>
      <c r="I110" s="98">
        <v>91</v>
      </c>
      <c r="J110" s="98">
        <v>72</v>
      </c>
      <c r="K110" s="96">
        <v>0</v>
      </c>
      <c r="L110" s="98">
        <v>0</v>
      </c>
      <c r="M110" s="98">
        <v>0</v>
      </c>
      <c r="N110" s="96">
        <v>0</v>
      </c>
      <c r="O110" s="98">
        <v>0</v>
      </c>
      <c r="P110" s="98">
        <v>0</v>
      </c>
      <c r="Q110" s="96">
        <v>3</v>
      </c>
      <c r="R110" s="98">
        <v>2</v>
      </c>
      <c r="S110" s="98">
        <v>1</v>
      </c>
      <c r="T110" s="96">
        <v>1</v>
      </c>
      <c r="U110" s="98">
        <v>1</v>
      </c>
      <c r="V110" s="98">
        <v>0</v>
      </c>
      <c r="W110" s="98">
        <v>84</v>
      </c>
      <c r="X110" s="98">
        <v>28</v>
      </c>
    </row>
    <row r="111" spans="1:24" ht="18.75" customHeight="1">
      <c r="A111" s="97"/>
      <c r="B111" s="97" t="s">
        <v>283</v>
      </c>
      <c r="C111" s="95">
        <v>43</v>
      </c>
      <c r="D111" s="98">
        <v>23</v>
      </c>
      <c r="E111" s="98">
        <v>20</v>
      </c>
      <c r="F111" s="98">
        <v>1</v>
      </c>
      <c r="G111" s="98">
        <v>1</v>
      </c>
      <c r="H111" s="96">
        <v>69</v>
      </c>
      <c r="I111" s="98">
        <v>43</v>
      </c>
      <c r="J111" s="98">
        <v>26</v>
      </c>
      <c r="K111" s="96">
        <v>0</v>
      </c>
      <c r="L111" s="98">
        <v>0</v>
      </c>
      <c r="M111" s="98">
        <v>0</v>
      </c>
      <c r="N111" s="96">
        <v>0</v>
      </c>
      <c r="O111" s="98">
        <v>0</v>
      </c>
      <c r="P111" s="98">
        <v>0</v>
      </c>
      <c r="Q111" s="96">
        <v>1</v>
      </c>
      <c r="R111" s="98">
        <v>0</v>
      </c>
      <c r="S111" s="98">
        <v>1</v>
      </c>
      <c r="T111" s="96">
        <v>0</v>
      </c>
      <c r="U111" s="98">
        <v>0</v>
      </c>
      <c r="V111" s="98">
        <v>0</v>
      </c>
      <c r="W111" s="98">
        <v>20</v>
      </c>
      <c r="X111" s="98">
        <v>12</v>
      </c>
    </row>
    <row r="112" spans="1:24" ht="18.75" customHeight="1">
      <c r="A112" s="97"/>
      <c r="B112" s="97" t="s">
        <v>284</v>
      </c>
      <c r="C112" s="95">
        <v>69</v>
      </c>
      <c r="D112" s="98">
        <v>33</v>
      </c>
      <c r="E112" s="98">
        <v>36</v>
      </c>
      <c r="F112" s="98">
        <v>3</v>
      </c>
      <c r="G112" s="98">
        <v>4</v>
      </c>
      <c r="H112" s="96">
        <v>132</v>
      </c>
      <c r="I112" s="98">
        <v>66</v>
      </c>
      <c r="J112" s="98">
        <v>66</v>
      </c>
      <c r="K112" s="96">
        <v>0</v>
      </c>
      <c r="L112" s="98">
        <v>0</v>
      </c>
      <c r="M112" s="98">
        <v>0</v>
      </c>
      <c r="N112" s="96">
        <v>0</v>
      </c>
      <c r="O112" s="98">
        <v>0</v>
      </c>
      <c r="P112" s="98">
        <v>0</v>
      </c>
      <c r="Q112" s="96">
        <v>2</v>
      </c>
      <c r="R112" s="98">
        <v>2</v>
      </c>
      <c r="S112" s="98">
        <v>0</v>
      </c>
      <c r="T112" s="96">
        <v>0</v>
      </c>
      <c r="U112" s="98">
        <v>0</v>
      </c>
      <c r="V112" s="98">
        <v>0</v>
      </c>
      <c r="W112" s="98">
        <v>36</v>
      </c>
      <c r="X112" s="98">
        <v>9</v>
      </c>
    </row>
    <row r="113" spans="1:24" ht="18.75" customHeight="1">
      <c r="A113" s="97"/>
      <c r="B113" s="97" t="s">
        <v>245</v>
      </c>
      <c r="C113" s="95">
        <v>64</v>
      </c>
      <c r="D113" s="98">
        <v>40</v>
      </c>
      <c r="E113" s="98">
        <v>24</v>
      </c>
      <c r="F113" s="98">
        <v>2</v>
      </c>
      <c r="G113" s="98">
        <v>4</v>
      </c>
      <c r="H113" s="96">
        <v>122</v>
      </c>
      <c r="I113" s="98">
        <v>55</v>
      </c>
      <c r="J113" s="98">
        <v>67</v>
      </c>
      <c r="K113" s="96">
        <v>0</v>
      </c>
      <c r="L113" s="98">
        <v>0</v>
      </c>
      <c r="M113" s="98">
        <v>0</v>
      </c>
      <c r="N113" s="96">
        <v>0</v>
      </c>
      <c r="O113" s="98">
        <v>0</v>
      </c>
      <c r="P113" s="98">
        <v>0</v>
      </c>
      <c r="Q113" s="96">
        <v>4</v>
      </c>
      <c r="R113" s="98">
        <v>2</v>
      </c>
      <c r="S113" s="98">
        <v>2</v>
      </c>
      <c r="T113" s="96">
        <v>0</v>
      </c>
      <c r="U113" s="98">
        <v>0</v>
      </c>
      <c r="V113" s="98">
        <v>0</v>
      </c>
      <c r="W113" s="98">
        <v>27</v>
      </c>
      <c r="X113" s="98">
        <v>11</v>
      </c>
    </row>
    <row r="114" spans="1:24" ht="18.75" customHeight="1">
      <c r="A114" s="97"/>
      <c r="B114" s="97" t="s">
        <v>285</v>
      </c>
      <c r="C114" s="95">
        <v>106</v>
      </c>
      <c r="D114" s="98">
        <v>61</v>
      </c>
      <c r="E114" s="98">
        <v>45</v>
      </c>
      <c r="F114" s="98">
        <v>7</v>
      </c>
      <c r="G114" s="98">
        <v>8</v>
      </c>
      <c r="H114" s="96">
        <v>122</v>
      </c>
      <c r="I114" s="98">
        <v>68</v>
      </c>
      <c r="J114" s="98">
        <v>54</v>
      </c>
      <c r="K114" s="96">
        <v>1</v>
      </c>
      <c r="L114" s="98">
        <v>0</v>
      </c>
      <c r="M114" s="98">
        <v>1</v>
      </c>
      <c r="N114" s="96">
        <v>1</v>
      </c>
      <c r="O114" s="98">
        <v>0</v>
      </c>
      <c r="P114" s="98">
        <v>1</v>
      </c>
      <c r="Q114" s="96">
        <v>4</v>
      </c>
      <c r="R114" s="98">
        <v>4</v>
      </c>
      <c r="S114" s="98">
        <v>0</v>
      </c>
      <c r="T114" s="96">
        <v>1</v>
      </c>
      <c r="U114" s="98">
        <v>0</v>
      </c>
      <c r="V114" s="98">
        <v>1</v>
      </c>
      <c r="W114" s="98">
        <v>61</v>
      </c>
      <c r="X114" s="98">
        <v>25</v>
      </c>
    </row>
    <row r="115" spans="1:24" ht="18.75" customHeight="1">
      <c r="A115" s="97"/>
      <c r="B115" s="97" t="s">
        <v>286</v>
      </c>
      <c r="C115" s="95">
        <v>82</v>
      </c>
      <c r="D115" s="98">
        <v>40</v>
      </c>
      <c r="E115" s="98">
        <v>42</v>
      </c>
      <c r="F115" s="98">
        <v>6</v>
      </c>
      <c r="G115" s="98">
        <v>8</v>
      </c>
      <c r="H115" s="96">
        <v>108</v>
      </c>
      <c r="I115" s="98">
        <v>51</v>
      </c>
      <c r="J115" s="98">
        <v>57</v>
      </c>
      <c r="K115" s="96">
        <v>0</v>
      </c>
      <c r="L115" s="98">
        <v>0</v>
      </c>
      <c r="M115" s="98">
        <v>0</v>
      </c>
      <c r="N115" s="96">
        <v>0</v>
      </c>
      <c r="O115" s="98">
        <v>0</v>
      </c>
      <c r="P115" s="98">
        <v>0</v>
      </c>
      <c r="Q115" s="96">
        <v>1</v>
      </c>
      <c r="R115" s="98">
        <v>0</v>
      </c>
      <c r="S115" s="98">
        <v>1</v>
      </c>
      <c r="T115" s="96">
        <v>0</v>
      </c>
      <c r="U115" s="98">
        <v>0</v>
      </c>
      <c r="V115" s="98">
        <v>0</v>
      </c>
      <c r="W115" s="98">
        <v>42</v>
      </c>
      <c r="X115" s="98">
        <v>14</v>
      </c>
    </row>
    <row r="116" spans="1:24" ht="18.75" customHeight="1">
      <c r="A116" s="97" t="s">
        <v>287</v>
      </c>
      <c r="B116" s="97"/>
      <c r="C116" s="95">
        <v>433</v>
      </c>
      <c r="D116" s="96">
        <v>211</v>
      </c>
      <c r="E116" s="96">
        <v>222</v>
      </c>
      <c r="F116" s="96">
        <v>16</v>
      </c>
      <c r="G116" s="96">
        <v>27</v>
      </c>
      <c r="H116" s="96">
        <v>654</v>
      </c>
      <c r="I116" s="96">
        <v>332</v>
      </c>
      <c r="J116" s="96">
        <v>322</v>
      </c>
      <c r="K116" s="96">
        <v>1</v>
      </c>
      <c r="L116" s="96">
        <v>1</v>
      </c>
      <c r="M116" s="96">
        <v>0</v>
      </c>
      <c r="N116" s="96">
        <v>0</v>
      </c>
      <c r="O116" s="96">
        <v>0</v>
      </c>
      <c r="P116" s="96">
        <v>0</v>
      </c>
      <c r="Q116" s="96">
        <v>10</v>
      </c>
      <c r="R116" s="96">
        <v>3</v>
      </c>
      <c r="S116" s="96">
        <v>7</v>
      </c>
      <c r="T116" s="96">
        <v>1</v>
      </c>
      <c r="U116" s="96">
        <v>1</v>
      </c>
      <c r="V116" s="96">
        <v>0</v>
      </c>
      <c r="W116" s="96">
        <v>227</v>
      </c>
      <c r="X116" s="96">
        <v>102</v>
      </c>
    </row>
    <row r="117" spans="1:24" ht="18.75" customHeight="1">
      <c r="A117" s="97"/>
      <c r="B117" s="97" t="s">
        <v>288</v>
      </c>
      <c r="C117" s="95">
        <v>63</v>
      </c>
      <c r="D117" s="98">
        <v>28</v>
      </c>
      <c r="E117" s="98">
        <v>35</v>
      </c>
      <c r="F117" s="98">
        <v>4</v>
      </c>
      <c r="G117" s="98">
        <v>5</v>
      </c>
      <c r="H117" s="96">
        <v>48</v>
      </c>
      <c r="I117" s="98">
        <v>23</v>
      </c>
      <c r="J117" s="98">
        <v>25</v>
      </c>
      <c r="K117" s="96">
        <v>0</v>
      </c>
      <c r="L117" s="98">
        <v>0</v>
      </c>
      <c r="M117" s="98">
        <v>0</v>
      </c>
      <c r="N117" s="96">
        <v>0</v>
      </c>
      <c r="O117" s="98">
        <v>0</v>
      </c>
      <c r="P117" s="98">
        <v>0</v>
      </c>
      <c r="Q117" s="96">
        <v>0</v>
      </c>
      <c r="R117" s="98">
        <v>0</v>
      </c>
      <c r="S117" s="98">
        <v>0</v>
      </c>
      <c r="T117" s="96">
        <v>0</v>
      </c>
      <c r="U117" s="98">
        <v>0</v>
      </c>
      <c r="V117" s="98">
        <v>0</v>
      </c>
      <c r="W117" s="98">
        <v>31</v>
      </c>
      <c r="X117" s="98">
        <v>13</v>
      </c>
    </row>
    <row r="118" spans="1:24" ht="18.75" customHeight="1">
      <c r="A118" s="97"/>
      <c r="B118" s="97" t="s">
        <v>289</v>
      </c>
      <c r="C118" s="95">
        <v>76</v>
      </c>
      <c r="D118" s="98">
        <v>37</v>
      </c>
      <c r="E118" s="98">
        <v>39</v>
      </c>
      <c r="F118" s="98">
        <v>3</v>
      </c>
      <c r="G118" s="98">
        <v>4</v>
      </c>
      <c r="H118" s="96">
        <v>153</v>
      </c>
      <c r="I118" s="98">
        <v>70</v>
      </c>
      <c r="J118" s="98">
        <v>83</v>
      </c>
      <c r="K118" s="96">
        <v>1</v>
      </c>
      <c r="L118" s="98">
        <v>1</v>
      </c>
      <c r="M118" s="98">
        <v>0</v>
      </c>
      <c r="N118" s="96">
        <v>0</v>
      </c>
      <c r="O118" s="98">
        <v>0</v>
      </c>
      <c r="P118" s="98">
        <v>0</v>
      </c>
      <c r="Q118" s="96">
        <v>1</v>
      </c>
      <c r="R118" s="98">
        <v>1</v>
      </c>
      <c r="S118" s="98">
        <v>0</v>
      </c>
      <c r="T118" s="96">
        <v>0</v>
      </c>
      <c r="U118" s="98">
        <v>0</v>
      </c>
      <c r="V118" s="98">
        <v>0</v>
      </c>
      <c r="W118" s="98">
        <v>51</v>
      </c>
      <c r="X118" s="98">
        <v>18</v>
      </c>
    </row>
    <row r="119" spans="1:24" ht="18.75" customHeight="1">
      <c r="A119" s="97"/>
      <c r="B119" s="97" t="s">
        <v>290</v>
      </c>
      <c r="C119" s="95">
        <v>149</v>
      </c>
      <c r="D119" s="98">
        <v>74</v>
      </c>
      <c r="E119" s="98">
        <v>75</v>
      </c>
      <c r="F119" s="98">
        <v>5</v>
      </c>
      <c r="G119" s="98">
        <v>12</v>
      </c>
      <c r="H119" s="96">
        <v>165</v>
      </c>
      <c r="I119" s="98">
        <v>92</v>
      </c>
      <c r="J119" s="98">
        <v>73</v>
      </c>
      <c r="K119" s="96">
        <v>0</v>
      </c>
      <c r="L119" s="98">
        <v>0</v>
      </c>
      <c r="M119" s="98">
        <v>0</v>
      </c>
      <c r="N119" s="96">
        <v>0</v>
      </c>
      <c r="O119" s="98">
        <v>0</v>
      </c>
      <c r="P119" s="98">
        <v>0</v>
      </c>
      <c r="Q119" s="96">
        <v>8</v>
      </c>
      <c r="R119" s="98">
        <v>2</v>
      </c>
      <c r="S119" s="98">
        <v>6</v>
      </c>
      <c r="T119" s="96">
        <v>1</v>
      </c>
      <c r="U119" s="98">
        <v>1</v>
      </c>
      <c r="V119" s="98">
        <v>0</v>
      </c>
      <c r="W119" s="98">
        <v>74</v>
      </c>
      <c r="X119" s="98">
        <v>35</v>
      </c>
    </row>
    <row r="120" spans="1:24" ht="18.75" customHeight="1">
      <c r="A120" s="99"/>
      <c r="B120" s="99" t="s">
        <v>291</v>
      </c>
      <c r="C120" s="95">
        <v>145</v>
      </c>
      <c r="D120" s="98">
        <v>72</v>
      </c>
      <c r="E120" s="98">
        <v>73</v>
      </c>
      <c r="F120" s="98">
        <v>4</v>
      </c>
      <c r="G120" s="98">
        <v>6</v>
      </c>
      <c r="H120" s="96">
        <v>288</v>
      </c>
      <c r="I120" s="98">
        <v>147</v>
      </c>
      <c r="J120" s="98">
        <v>141</v>
      </c>
      <c r="K120" s="96">
        <v>0</v>
      </c>
      <c r="L120" s="98">
        <v>0</v>
      </c>
      <c r="M120" s="98">
        <v>0</v>
      </c>
      <c r="N120" s="96">
        <v>0</v>
      </c>
      <c r="O120" s="98">
        <v>0</v>
      </c>
      <c r="P120" s="98">
        <v>0</v>
      </c>
      <c r="Q120" s="96">
        <v>1</v>
      </c>
      <c r="R120" s="98">
        <v>0</v>
      </c>
      <c r="S120" s="98">
        <v>1</v>
      </c>
      <c r="T120" s="96">
        <v>0</v>
      </c>
      <c r="U120" s="98">
        <v>0</v>
      </c>
      <c r="V120" s="98">
        <v>0</v>
      </c>
      <c r="W120" s="98">
        <v>71</v>
      </c>
      <c r="X120" s="98">
        <v>36</v>
      </c>
    </row>
    <row r="121" spans="1:256" ht="29.25" customHeight="1">
      <c r="A121" s="372" t="s">
        <v>706</v>
      </c>
      <c r="B121" s="373"/>
      <c r="C121" s="373"/>
      <c r="D121" s="373"/>
      <c r="E121" s="373"/>
      <c r="F121" s="373"/>
      <c r="G121" s="373"/>
      <c r="H121" s="373"/>
      <c r="I121" s="373"/>
      <c r="J121" s="373"/>
      <c r="K121" s="373"/>
      <c r="L121" s="373"/>
      <c r="M121" s="373"/>
      <c r="N121" s="373"/>
      <c r="O121" s="373"/>
      <c r="P121" s="373"/>
      <c r="Q121" s="373"/>
      <c r="R121" s="373"/>
      <c r="S121" s="373"/>
      <c r="T121" s="373"/>
      <c r="U121" s="373"/>
      <c r="V121" s="373"/>
      <c r="W121" s="319"/>
      <c r="X121" s="319"/>
      <c r="Y121" s="319"/>
      <c r="Z121" s="319"/>
      <c r="AA121" s="319"/>
      <c r="AB121" s="319"/>
      <c r="AC121" s="319"/>
      <c r="AD121" s="319"/>
      <c r="AE121" s="319"/>
      <c r="AF121" s="319"/>
      <c r="AG121" s="319"/>
      <c r="AH121" s="319"/>
      <c r="AI121" s="319"/>
      <c r="AJ121" s="319"/>
      <c r="AK121" s="319"/>
      <c r="AL121" s="319"/>
      <c r="AM121" s="319"/>
      <c r="AN121" s="319"/>
      <c r="AO121" s="319"/>
      <c r="AP121" s="319"/>
      <c r="AQ121" s="319"/>
      <c r="AR121" s="319"/>
      <c r="AS121" s="319"/>
      <c r="AT121" s="319"/>
      <c r="AU121" s="319"/>
      <c r="AV121" s="319"/>
      <c r="AW121" s="319"/>
      <c r="AX121" s="319"/>
      <c r="AY121" s="319"/>
      <c r="AZ121" s="319"/>
      <c r="BA121" s="319"/>
      <c r="BB121" s="319"/>
      <c r="BC121" s="319"/>
      <c r="BD121" s="319"/>
      <c r="BE121" s="319"/>
      <c r="BF121" s="319"/>
      <c r="BG121" s="319"/>
      <c r="BH121" s="319"/>
      <c r="BI121" s="319"/>
      <c r="BJ121" s="319"/>
      <c r="BK121" s="319"/>
      <c r="BL121" s="319"/>
      <c r="BM121" s="319"/>
      <c r="BN121" s="319"/>
      <c r="BO121" s="319"/>
      <c r="BP121" s="319"/>
      <c r="BQ121" s="319"/>
      <c r="BR121" s="319"/>
      <c r="BS121" s="319"/>
      <c r="BT121" s="319"/>
      <c r="BU121" s="319"/>
      <c r="BV121" s="319"/>
      <c r="BW121" s="319"/>
      <c r="BX121" s="319"/>
      <c r="BY121" s="319"/>
      <c r="BZ121" s="319"/>
      <c r="CA121" s="319"/>
      <c r="CB121" s="319"/>
      <c r="CC121" s="319"/>
      <c r="CD121" s="319"/>
      <c r="CE121" s="319"/>
      <c r="CF121" s="319"/>
      <c r="CG121" s="319"/>
      <c r="CH121" s="319"/>
      <c r="CI121" s="319"/>
      <c r="CJ121" s="319"/>
      <c r="CK121" s="319"/>
      <c r="CL121" s="319"/>
      <c r="CM121" s="319"/>
      <c r="CN121" s="319"/>
      <c r="CO121" s="319"/>
      <c r="CP121" s="319"/>
      <c r="CQ121" s="319"/>
      <c r="CR121" s="319"/>
      <c r="CS121" s="319"/>
      <c r="CT121" s="319"/>
      <c r="CU121" s="319"/>
      <c r="CV121" s="319"/>
      <c r="CW121" s="319"/>
      <c r="CX121" s="319"/>
      <c r="CY121" s="319"/>
      <c r="CZ121" s="319"/>
      <c r="DA121" s="319"/>
      <c r="DB121" s="319"/>
      <c r="DC121" s="319"/>
      <c r="DD121" s="319"/>
      <c r="DE121" s="319"/>
      <c r="DF121" s="319"/>
      <c r="DG121" s="319"/>
      <c r="DH121" s="319"/>
      <c r="DI121" s="319"/>
      <c r="DJ121" s="319"/>
      <c r="DK121" s="319"/>
      <c r="DL121" s="319"/>
      <c r="DM121" s="319"/>
      <c r="DN121" s="319"/>
      <c r="DO121" s="319"/>
      <c r="DP121" s="319"/>
      <c r="DQ121" s="319"/>
      <c r="DR121" s="319"/>
      <c r="DS121" s="319"/>
      <c r="DT121" s="319"/>
      <c r="DU121" s="319"/>
      <c r="DV121" s="319"/>
      <c r="DW121" s="319"/>
      <c r="DX121" s="319"/>
      <c r="DY121" s="319"/>
      <c r="DZ121" s="319"/>
      <c r="EA121" s="319"/>
      <c r="EB121" s="319"/>
      <c r="EC121" s="319"/>
      <c r="ED121" s="319"/>
      <c r="EE121" s="319"/>
      <c r="EF121" s="319"/>
      <c r="EG121" s="319"/>
      <c r="EH121" s="319"/>
      <c r="EI121" s="319"/>
      <c r="EJ121" s="319"/>
      <c r="EK121" s="319"/>
      <c r="EL121" s="319"/>
      <c r="EM121" s="319"/>
      <c r="EN121" s="319"/>
      <c r="EO121" s="319"/>
      <c r="EP121" s="319"/>
      <c r="EQ121" s="319"/>
      <c r="ER121" s="319"/>
      <c r="ES121" s="319"/>
      <c r="ET121" s="319"/>
      <c r="EU121" s="319"/>
      <c r="EV121" s="319"/>
      <c r="EW121" s="319"/>
      <c r="EX121" s="319"/>
      <c r="EY121" s="319"/>
      <c r="EZ121" s="319"/>
      <c r="FA121" s="319"/>
      <c r="FB121" s="319"/>
      <c r="FC121" s="319"/>
      <c r="FD121" s="319"/>
      <c r="FE121" s="319"/>
      <c r="FF121" s="319"/>
      <c r="FG121" s="319"/>
      <c r="FH121" s="319"/>
      <c r="FI121" s="319"/>
      <c r="FJ121" s="319"/>
      <c r="FK121" s="319"/>
      <c r="FL121" s="319"/>
      <c r="FM121" s="319"/>
      <c r="FN121" s="319"/>
      <c r="FO121" s="319"/>
      <c r="FP121" s="319"/>
      <c r="FQ121" s="319"/>
      <c r="FR121" s="319"/>
      <c r="FS121" s="319"/>
      <c r="FT121" s="319"/>
      <c r="FU121" s="319"/>
      <c r="FV121" s="319"/>
      <c r="FW121" s="319"/>
      <c r="FX121" s="319"/>
      <c r="FY121" s="319"/>
      <c r="FZ121" s="319"/>
      <c r="GA121" s="319"/>
      <c r="GB121" s="319"/>
      <c r="GC121" s="319"/>
      <c r="GD121" s="319"/>
      <c r="GE121" s="319"/>
      <c r="GF121" s="319"/>
      <c r="GG121" s="319"/>
      <c r="GH121" s="319"/>
      <c r="GI121" s="319"/>
      <c r="GJ121" s="319"/>
      <c r="GK121" s="319"/>
      <c r="GL121" s="319"/>
      <c r="GM121" s="319"/>
      <c r="GN121" s="319"/>
      <c r="GO121" s="319"/>
      <c r="GP121" s="319"/>
      <c r="GQ121" s="319"/>
      <c r="GR121" s="319"/>
      <c r="GS121" s="319"/>
      <c r="GT121" s="319"/>
      <c r="GU121" s="319"/>
      <c r="GV121" s="319"/>
      <c r="GW121" s="319"/>
      <c r="GX121" s="319"/>
      <c r="GY121" s="319"/>
      <c r="GZ121" s="319"/>
      <c r="HA121" s="319"/>
      <c r="HB121" s="319"/>
      <c r="HC121" s="319"/>
      <c r="HD121" s="319"/>
      <c r="HE121" s="319"/>
      <c r="HF121" s="319"/>
      <c r="HG121" s="319"/>
      <c r="HH121" s="319"/>
      <c r="HI121" s="319"/>
      <c r="HJ121" s="319"/>
      <c r="HK121" s="319"/>
      <c r="HL121" s="319"/>
      <c r="HM121" s="319"/>
      <c r="HN121" s="319"/>
      <c r="HO121" s="319"/>
      <c r="HP121" s="319"/>
      <c r="HQ121" s="319"/>
      <c r="HR121" s="319"/>
      <c r="HS121" s="319"/>
      <c r="HT121" s="319"/>
      <c r="HU121" s="319"/>
      <c r="HV121" s="319"/>
      <c r="HW121" s="319"/>
      <c r="HX121" s="319"/>
      <c r="HY121" s="319"/>
      <c r="HZ121" s="319"/>
      <c r="IA121" s="319"/>
      <c r="IB121" s="319"/>
      <c r="IC121" s="319"/>
      <c r="ID121" s="319"/>
      <c r="IE121" s="319"/>
      <c r="IF121" s="319"/>
      <c r="IG121" s="319"/>
      <c r="IH121" s="319"/>
      <c r="II121" s="319"/>
      <c r="IJ121" s="319"/>
      <c r="IK121" s="319"/>
      <c r="IL121" s="319"/>
      <c r="IM121" s="319"/>
      <c r="IN121" s="319"/>
      <c r="IO121" s="319"/>
      <c r="IP121" s="319"/>
      <c r="IQ121" s="319"/>
      <c r="IR121" s="319"/>
      <c r="IS121" s="319"/>
      <c r="IT121" s="319"/>
      <c r="IU121" s="319"/>
      <c r="IV121" s="319"/>
    </row>
  </sheetData>
  <sheetProtection/>
  <mergeCells count="2">
    <mergeCell ref="A4:A5"/>
    <mergeCell ref="A121:V121"/>
  </mergeCells>
  <printOptions horizontalCentered="1"/>
  <pageMargins left="0.6692913385826772" right="0" top="0.9055118110236221" bottom="0.1968503937007874" header="0.7874015748031497" footer="0"/>
  <pageSetup horizontalDpi="300" verticalDpi="300" orientation="landscape" paperSize="9" scale="69" r:id="rId1"/>
  <headerFooter alignWithMargins="0">
    <oddHeader>&amp;R(&amp;Nー&amp;P)
</oddHeader>
  </headerFooter>
  <rowBreaks count="2" manualBreakCount="2">
    <brk id="43" max="23" man="1"/>
    <brk id="85" max="2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79"/>
  <sheetViews>
    <sheetView showOutlineSymbols="0" zoomScalePageLayoutView="0" workbookViewId="0" topLeftCell="A1">
      <selection activeCell="A1" sqref="A1:IV16384"/>
    </sheetView>
  </sheetViews>
  <sheetFormatPr defaultColWidth="10.75390625" defaultRowHeight="13.5"/>
  <cols>
    <col min="1" max="1" width="9.875" style="103" customWidth="1"/>
    <col min="2" max="2" width="40.875" style="103" customWidth="1"/>
    <col min="3" max="5" width="8.75390625" style="103" customWidth="1"/>
    <col min="6" max="6" width="9.875" style="103" customWidth="1"/>
    <col min="7" max="7" width="42.375" style="103" customWidth="1"/>
    <col min="8" max="10" width="8.75390625" style="103" customWidth="1"/>
    <col min="11" max="11" width="2.75390625" style="103" customWidth="1"/>
    <col min="12" max="16384" width="10.75390625" style="103" customWidth="1"/>
  </cols>
  <sheetData>
    <row r="1" spans="1:256" ht="18" customHeight="1">
      <c r="A1" s="100" t="s">
        <v>573</v>
      </c>
      <c r="B1" s="101"/>
      <c r="C1" s="101" t="s">
        <v>126</v>
      </c>
      <c r="D1" s="101"/>
      <c r="E1" s="101"/>
      <c r="F1" s="101"/>
      <c r="G1" s="101"/>
      <c r="H1" s="101"/>
      <c r="I1" s="101"/>
      <c r="J1" s="101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</row>
    <row r="2" spans="1:256" ht="15" customHeight="1">
      <c r="A2" s="104"/>
      <c r="B2" s="104"/>
      <c r="C2" s="104"/>
      <c r="D2" s="104"/>
      <c r="E2" s="105" t="s">
        <v>298</v>
      </c>
      <c r="F2" s="106"/>
      <c r="G2" s="106"/>
      <c r="H2" s="106"/>
      <c r="I2" s="106"/>
      <c r="J2" s="107" t="s">
        <v>299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  <c r="IU2" s="104"/>
      <c r="IV2" s="104"/>
    </row>
    <row r="3" spans="1:256" ht="18" customHeight="1">
      <c r="A3" s="108" t="s">
        <v>300</v>
      </c>
      <c r="B3" s="374" t="s">
        <v>301</v>
      </c>
      <c r="C3" s="374" t="s">
        <v>574</v>
      </c>
      <c r="D3" s="374" t="s">
        <v>575</v>
      </c>
      <c r="E3" s="374" t="s">
        <v>576</v>
      </c>
      <c r="F3" s="108" t="s">
        <v>300</v>
      </c>
      <c r="G3" s="374" t="s">
        <v>301</v>
      </c>
      <c r="H3" s="374" t="s">
        <v>574</v>
      </c>
      <c r="I3" s="374" t="s">
        <v>575</v>
      </c>
      <c r="J3" s="374" t="s">
        <v>576</v>
      </c>
      <c r="K3" s="109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4"/>
    </row>
    <row r="4" spans="1:256" ht="18" customHeight="1">
      <c r="A4" s="110" t="s">
        <v>302</v>
      </c>
      <c r="B4" s="375"/>
      <c r="C4" s="375" t="s">
        <v>161</v>
      </c>
      <c r="D4" s="375" t="s">
        <v>162</v>
      </c>
      <c r="E4" s="375" t="s">
        <v>163</v>
      </c>
      <c r="F4" s="110" t="s">
        <v>302</v>
      </c>
      <c r="G4" s="375"/>
      <c r="H4" s="375" t="s">
        <v>161</v>
      </c>
      <c r="I4" s="375" t="s">
        <v>162</v>
      </c>
      <c r="J4" s="375" t="s">
        <v>163</v>
      </c>
      <c r="K4" s="109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</row>
    <row r="5" spans="1:256" ht="18" customHeight="1">
      <c r="A5" s="108"/>
      <c r="B5" s="108" t="s">
        <v>303</v>
      </c>
      <c r="C5" s="111">
        <v>42031</v>
      </c>
      <c r="D5" s="111">
        <v>22823</v>
      </c>
      <c r="E5" s="112">
        <v>19208</v>
      </c>
      <c r="F5" s="113" t="s">
        <v>304</v>
      </c>
      <c r="G5" s="114" t="s">
        <v>305</v>
      </c>
      <c r="H5" s="115">
        <v>609</v>
      </c>
      <c r="I5" s="116">
        <v>300</v>
      </c>
      <c r="J5" s="117">
        <v>309</v>
      </c>
      <c r="K5" s="109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</row>
    <row r="6" spans="1:256" ht="18" customHeight="1">
      <c r="A6" s="108" t="s">
        <v>306</v>
      </c>
      <c r="B6" s="118" t="s">
        <v>307</v>
      </c>
      <c r="C6" s="119">
        <v>845</v>
      </c>
      <c r="D6" s="119">
        <v>431</v>
      </c>
      <c r="E6" s="120">
        <v>414</v>
      </c>
      <c r="F6" s="113" t="s">
        <v>308</v>
      </c>
      <c r="G6" s="114" t="s">
        <v>309</v>
      </c>
      <c r="H6" s="115">
        <v>2229</v>
      </c>
      <c r="I6" s="116">
        <v>862</v>
      </c>
      <c r="J6" s="117">
        <v>1367</v>
      </c>
      <c r="K6" s="109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  <c r="IU6" s="104"/>
      <c r="IV6" s="104"/>
    </row>
    <row r="7" spans="1:256" ht="18" customHeight="1">
      <c r="A7" s="108" t="s">
        <v>310</v>
      </c>
      <c r="B7" s="121" t="s">
        <v>311</v>
      </c>
      <c r="C7" s="115">
        <v>49</v>
      </c>
      <c r="D7" s="116">
        <v>24</v>
      </c>
      <c r="E7" s="117">
        <v>25</v>
      </c>
      <c r="F7" s="113" t="s">
        <v>312</v>
      </c>
      <c r="G7" s="114" t="s">
        <v>313</v>
      </c>
      <c r="H7" s="115">
        <v>124</v>
      </c>
      <c r="I7" s="116">
        <v>64</v>
      </c>
      <c r="J7" s="117">
        <v>60</v>
      </c>
      <c r="K7" s="109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</row>
    <row r="8" spans="1:256" ht="18" customHeight="1">
      <c r="A8" s="108" t="s">
        <v>314</v>
      </c>
      <c r="B8" s="121" t="s">
        <v>315</v>
      </c>
      <c r="C8" s="122">
        <v>94</v>
      </c>
      <c r="D8" s="122">
        <v>64</v>
      </c>
      <c r="E8" s="123">
        <v>30</v>
      </c>
      <c r="F8" s="113" t="s">
        <v>316</v>
      </c>
      <c r="G8" s="121" t="s">
        <v>317</v>
      </c>
      <c r="H8" s="122">
        <v>4893</v>
      </c>
      <c r="I8" s="122">
        <v>2243</v>
      </c>
      <c r="J8" s="124">
        <v>2650</v>
      </c>
      <c r="K8" s="109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</row>
    <row r="9" spans="1:256" ht="18" customHeight="1">
      <c r="A9" s="108" t="s">
        <v>318</v>
      </c>
      <c r="B9" s="114" t="s">
        <v>319</v>
      </c>
      <c r="C9" s="115">
        <v>84</v>
      </c>
      <c r="D9" s="116">
        <v>58</v>
      </c>
      <c r="E9" s="117">
        <v>26</v>
      </c>
      <c r="F9" s="113" t="s">
        <v>320</v>
      </c>
      <c r="G9" s="114" t="s">
        <v>321</v>
      </c>
      <c r="H9" s="115">
        <v>465</v>
      </c>
      <c r="I9" s="116">
        <v>147</v>
      </c>
      <c r="J9" s="117">
        <v>318</v>
      </c>
      <c r="K9" s="109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ht="18" customHeight="1">
      <c r="A10" s="108" t="s">
        <v>322</v>
      </c>
      <c r="B10" s="114" t="s">
        <v>323</v>
      </c>
      <c r="C10" s="115">
        <v>10</v>
      </c>
      <c r="D10" s="116">
        <v>6</v>
      </c>
      <c r="E10" s="117">
        <v>4</v>
      </c>
      <c r="F10" s="113" t="s">
        <v>324</v>
      </c>
      <c r="G10" s="114" t="s">
        <v>325</v>
      </c>
      <c r="H10" s="115">
        <v>1206</v>
      </c>
      <c r="I10" s="116">
        <v>610</v>
      </c>
      <c r="J10" s="117">
        <v>596</v>
      </c>
      <c r="K10" s="109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4"/>
    </row>
    <row r="11" spans="1:256" ht="18" customHeight="1">
      <c r="A11" s="108" t="s">
        <v>326</v>
      </c>
      <c r="B11" s="121" t="s">
        <v>327</v>
      </c>
      <c r="C11" s="115">
        <v>236</v>
      </c>
      <c r="D11" s="116">
        <v>101</v>
      </c>
      <c r="E11" s="117">
        <v>135</v>
      </c>
      <c r="F11" s="113" t="s">
        <v>328</v>
      </c>
      <c r="G11" s="114" t="s">
        <v>329</v>
      </c>
      <c r="H11" s="115">
        <v>3081</v>
      </c>
      <c r="I11" s="116">
        <v>1432</v>
      </c>
      <c r="J11" s="117">
        <v>1649</v>
      </c>
      <c r="K11" s="109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  <c r="IV11" s="104"/>
    </row>
    <row r="12" spans="1:256" ht="18" customHeight="1">
      <c r="A12" s="108" t="s">
        <v>330</v>
      </c>
      <c r="B12" s="121" t="s">
        <v>331</v>
      </c>
      <c r="C12" s="122">
        <v>302</v>
      </c>
      <c r="D12" s="122">
        <v>156</v>
      </c>
      <c r="E12" s="123">
        <v>146</v>
      </c>
      <c r="F12" s="113" t="s">
        <v>332</v>
      </c>
      <c r="G12" s="114" t="s">
        <v>333</v>
      </c>
      <c r="H12" s="115">
        <v>141</v>
      </c>
      <c r="I12" s="116">
        <v>54</v>
      </c>
      <c r="J12" s="117">
        <v>87</v>
      </c>
      <c r="K12" s="109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  <c r="IV12" s="104"/>
    </row>
    <row r="13" spans="1:256" ht="18" customHeight="1">
      <c r="A13" s="108" t="s">
        <v>334</v>
      </c>
      <c r="B13" s="114" t="s">
        <v>335</v>
      </c>
      <c r="C13" s="115">
        <v>39</v>
      </c>
      <c r="D13" s="116">
        <v>24</v>
      </c>
      <c r="E13" s="117">
        <v>15</v>
      </c>
      <c r="F13" s="113" t="s">
        <v>336</v>
      </c>
      <c r="G13" s="121" t="s">
        <v>337</v>
      </c>
      <c r="H13" s="115">
        <v>401</v>
      </c>
      <c r="I13" s="116">
        <v>235</v>
      </c>
      <c r="J13" s="117">
        <v>166</v>
      </c>
      <c r="K13" s="109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</row>
    <row r="14" spans="1:256" ht="18" customHeight="1">
      <c r="A14" s="108" t="s">
        <v>338</v>
      </c>
      <c r="B14" s="114" t="s">
        <v>339</v>
      </c>
      <c r="C14" s="115">
        <v>247</v>
      </c>
      <c r="D14" s="116">
        <v>124</v>
      </c>
      <c r="E14" s="117">
        <v>123</v>
      </c>
      <c r="F14" s="113" t="s">
        <v>340</v>
      </c>
      <c r="G14" s="121" t="s">
        <v>341</v>
      </c>
      <c r="H14" s="115">
        <v>277</v>
      </c>
      <c r="I14" s="116">
        <v>142</v>
      </c>
      <c r="J14" s="117">
        <v>135</v>
      </c>
      <c r="K14" s="109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</row>
    <row r="15" spans="1:256" ht="18" customHeight="1">
      <c r="A15" s="108" t="s">
        <v>342</v>
      </c>
      <c r="B15" s="114" t="s">
        <v>343</v>
      </c>
      <c r="C15" s="115">
        <v>16</v>
      </c>
      <c r="D15" s="116">
        <v>8</v>
      </c>
      <c r="E15" s="117">
        <v>8</v>
      </c>
      <c r="F15" s="113" t="s">
        <v>344</v>
      </c>
      <c r="G15" s="118" t="s">
        <v>345</v>
      </c>
      <c r="H15" s="119">
        <v>5790</v>
      </c>
      <c r="I15" s="119">
        <v>3243</v>
      </c>
      <c r="J15" s="125">
        <v>2547</v>
      </c>
      <c r="K15" s="109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  <c r="IV15" s="104"/>
    </row>
    <row r="16" spans="1:256" ht="18" customHeight="1">
      <c r="A16" s="108" t="s">
        <v>346</v>
      </c>
      <c r="B16" s="121" t="s">
        <v>347</v>
      </c>
      <c r="C16" s="115">
        <v>1</v>
      </c>
      <c r="D16" s="116">
        <v>1</v>
      </c>
      <c r="E16" s="126">
        <v>0</v>
      </c>
      <c r="F16" s="113" t="s">
        <v>348</v>
      </c>
      <c r="G16" s="121" t="s">
        <v>349</v>
      </c>
      <c r="H16" s="115">
        <v>7</v>
      </c>
      <c r="I16" s="116">
        <v>2</v>
      </c>
      <c r="J16" s="117">
        <v>5</v>
      </c>
      <c r="K16" s="109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  <c r="IV16" s="104"/>
    </row>
    <row r="17" spans="1:256" ht="18" customHeight="1">
      <c r="A17" s="108" t="s">
        <v>350</v>
      </c>
      <c r="B17" s="121" t="s">
        <v>351</v>
      </c>
      <c r="C17" s="115">
        <v>163</v>
      </c>
      <c r="D17" s="116">
        <v>85</v>
      </c>
      <c r="E17" s="117">
        <v>78</v>
      </c>
      <c r="F17" s="113" t="s">
        <v>352</v>
      </c>
      <c r="G17" s="121" t="s">
        <v>353</v>
      </c>
      <c r="H17" s="115">
        <v>3644</v>
      </c>
      <c r="I17" s="116">
        <v>1982</v>
      </c>
      <c r="J17" s="117">
        <v>1662</v>
      </c>
      <c r="K17" s="109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  <c r="IU17" s="104"/>
      <c r="IV17" s="104"/>
    </row>
    <row r="18" spans="1:256" ht="18" customHeight="1">
      <c r="A18" s="108" t="s">
        <v>354</v>
      </c>
      <c r="B18" s="118" t="s">
        <v>355</v>
      </c>
      <c r="C18" s="119">
        <v>14021</v>
      </c>
      <c r="D18" s="119">
        <v>8582</v>
      </c>
      <c r="E18" s="120">
        <v>5439</v>
      </c>
      <c r="F18" s="113" t="s">
        <v>356</v>
      </c>
      <c r="G18" s="121" t="s">
        <v>357</v>
      </c>
      <c r="H18" s="115">
        <v>27</v>
      </c>
      <c r="I18" s="116">
        <v>10</v>
      </c>
      <c r="J18" s="117">
        <v>17</v>
      </c>
      <c r="K18" s="109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  <c r="IV18" s="104"/>
    </row>
    <row r="19" spans="1:256" ht="18" customHeight="1">
      <c r="A19" s="108" t="s">
        <v>358</v>
      </c>
      <c r="B19" s="121" t="s">
        <v>359</v>
      </c>
      <c r="C19" s="122">
        <v>13601</v>
      </c>
      <c r="D19" s="122">
        <v>8352</v>
      </c>
      <c r="E19" s="123">
        <v>5249</v>
      </c>
      <c r="F19" s="113" t="s">
        <v>360</v>
      </c>
      <c r="G19" s="121" t="s">
        <v>361</v>
      </c>
      <c r="H19" s="115">
        <v>493</v>
      </c>
      <c r="I19" s="116">
        <v>379</v>
      </c>
      <c r="J19" s="117">
        <v>114</v>
      </c>
      <c r="K19" s="109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  <c r="IV19" s="104"/>
    </row>
    <row r="20" spans="1:256" ht="18" customHeight="1">
      <c r="A20" s="108" t="s">
        <v>362</v>
      </c>
      <c r="B20" s="114" t="s">
        <v>363</v>
      </c>
      <c r="C20" s="115">
        <v>195</v>
      </c>
      <c r="D20" s="116">
        <v>135</v>
      </c>
      <c r="E20" s="117">
        <v>60</v>
      </c>
      <c r="F20" s="113" t="s">
        <v>364</v>
      </c>
      <c r="G20" s="121" t="s">
        <v>365</v>
      </c>
      <c r="H20" s="115">
        <v>190</v>
      </c>
      <c r="I20" s="116">
        <v>84</v>
      </c>
      <c r="J20" s="117">
        <v>106</v>
      </c>
      <c r="K20" s="109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  <c r="IV20" s="104"/>
    </row>
    <row r="21" spans="1:256" ht="18" customHeight="1">
      <c r="A21" s="108" t="s">
        <v>366</v>
      </c>
      <c r="B21" s="114" t="s">
        <v>367</v>
      </c>
      <c r="C21" s="115">
        <v>480</v>
      </c>
      <c r="D21" s="116">
        <v>402</v>
      </c>
      <c r="E21" s="117">
        <v>78</v>
      </c>
      <c r="F21" s="113" t="s">
        <v>368</v>
      </c>
      <c r="G21" s="121" t="s">
        <v>369</v>
      </c>
      <c r="H21" s="115">
        <v>1429</v>
      </c>
      <c r="I21" s="116">
        <v>786</v>
      </c>
      <c r="J21" s="117">
        <v>643</v>
      </c>
      <c r="K21" s="109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</row>
    <row r="22" spans="1:256" ht="18" customHeight="1">
      <c r="A22" s="108" t="s">
        <v>370</v>
      </c>
      <c r="B22" s="114" t="s">
        <v>371</v>
      </c>
      <c r="C22" s="115">
        <v>2139</v>
      </c>
      <c r="D22" s="116">
        <v>1369</v>
      </c>
      <c r="E22" s="117">
        <v>770</v>
      </c>
      <c r="F22" s="113" t="s">
        <v>372</v>
      </c>
      <c r="G22" s="118" t="s">
        <v>373</v>
      </c>
      <c r="H22" s="119">
        <v>1842</v>
      </c>
      <c r="I22" s="119">
        <v>1026</v>
      </c>
      <c r="J22" s="120">
        <v>816</v>
      </c>
      <c r="K22" s="109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</row>
    <row r="23" spans="1:256" ht="18" customHeight="1">
      <c r="A23" s="108" t="s">
        <v>374</v>
      </c>
      <c r="B23" s="114" t="s">
        <v>375</v>
      </c>
      <c r="C23" s="115">
        <v>1078</v>
      </c>
      <c r="D23" s="116">
        <v>564</v>
      </c>
      <c r="E23" s="117">
        <v>514</v>
      </c>
      <c r="F23" s="113" t="s">
        <v>376</v>
      </c>
      <c r="G23" s="121" t="s">
        <v>377</v>
      </c>
      <c r="H23" s="115">
        <v>186</v>
      </c>
      <c r="I23" s="116">
        <v>98</v>
      </c>
      <c r="J23" s="117">
        <v>88</v>
      </c>
      <c r="K23" s="109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</row>
    <row r="24" spans="1:256" ht="18" customHeight="1">
      <c r="A24" s="108" t="s">
        <v>378</v>
      </c>
      <c r="B24" s="114" t="s">
        <v>379</v>
      </c>
      <c r="C24" s="115" t="s">
        <v>380</v>
      </c>
      <c r="D24" s="127"/>
      <c r="E24" s="128"/>
      <c r="F24" s="113" t="s">
        <v>381</v>
      </c>
      <c r="G24" s="121" t="s">
        <v>382</v>
      </c>
      <c r="H24" s="115">
        <v>209</v>
      </c>
      <c r="I24" s="116">
        <v>85</v>
      </c>
      <c r="J24" s="117">
        <v>124</v>
      </c>
      <c r="K24" s="109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</row>
    <row r="25" spans="1:256" ht="18" customHeight="1">
      <c r="A25" s="129"/>
      <c r="B25" s="130" t="s">
        <v>383</v>
      </c>
      <c r="C25" s="131">
        <v>515</v>
      </c>
      <c r="D25" s="132">
        <v>336</v>
      </c>
      <c r="E25" s="133">
        <v>179</v>
      </c>
      <c r="F25" s="113" t="s">
        <v>384</v>
      </c>
      <c r="G25" s="121" t="s">
        <v>385</v>
      </c>
      <c r="H25" s="122">
        <v>771</v>
      </c>
      <c r="I25" s="122">
        <v>527</v>
      </c>
      <c r="J25" s="124">
        <v>244</v>
      </c>
      <c r="K25" s="109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</row>
    <row r="26" spans="1:256" ht="18" customHeight="1">
      <c r="A26" s="108" t="s">
        <v>386</v>
      </c>
      <c r="B26" s="114" t="s">
        <v>387</v>
      </c>
      <c r="C26" s="115">
        <v>1931</v>
      </c>
      <c r="D26" s="116">
        <v>1305</v>
      </c>
      <c r="E26" s="117">
        <v>626</v>
      </c>
      <c r="F26" s="113" t="s">
        <v>388</v>
      </c>
      <c r="G26" s="114" t="s">
        <v>389</v>
      </c>
      <c r="H26" s="115">
        <v>466</v>
      </c>
      <c r="I26" s="116">
        <v>288</v>
      </c>
      <c r="J26" s="117">
        <v>178</v>
      </c>
      <c r="K26" s="109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</row>
    <row r="27" spans="1:256" ht="18" customHeight="1">
      <c r="A27" s="108" t="s">
        <v>390</v>
      </c>
      <c r="B27" s="114" t="s">
        <v>391</v>
      </c>
      <c r="C27" s="115">
        <v>607</v>
      </c>
      <c r="D27" s="116">
        <v>281</v>
      </c>
      <c r="E27" s="117">
        <v>326</v>
      </c>
      <c r="F27" s="113" t="s">
        <v>392</v>
      </c>
      <c r="G27" s="114" t="s">
        <v>393</v>
      </c>
      <c r="H27" s="115">
        <v>305</v>
      </c>
      <c r="I27" s="116">
        <v>239</v>
      </c>
      <c r="J27" s="117">
        <v>66</v>
      </c>
      <c r="K27" s="109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</row>
    <row r="28" spans="1:256" ht="18" customHeight="1">
      <c r="A28" s="108" t="s">
        <v>394</v>
      </c>
      <c r="B28" s="114" t="s">
        <v>395</v>
      </c>
      <c r="C28" s="115">
        <v>841</v>
      </c>
      <c r="D28" s="116">
        <v>465</v>
      </c>
      <c r="E28" s="117">
        <v>376</v>
      </c>
      <c r="F28" s="113" t="s">
        <v>396</v>
      </c>
      <c r="G28" s="121" t="s">
        <v>397</v>
      </c>
      <c r="H28" s="115">
        <v>676</v>
      </c>
      <c r="I28" s="116">
        <v>316</v>
      </c>
      <c r="J28" s="117">
        <v>360</v>
      </c>
      <c r="K28" s="109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</row>
    <row r="29" spans="1:256" ht="18" customHeight="1">
      <c r="A29" s="108" t="s">
        <v>398</v>
      </c>
      <c r="B29" s="114" t="s">
        <v>399</v>
      </c>
      <c r="C29" s="115">
        <v>51</v>
      </c>
      <c r="D29" s="116">
        <v>48</v>
      </c>
      <c r="E29" s="117">
        <v>3</v>
      </c>
      <c r="F29" s="113" t="s">
        <v>400</v>
      </c>
      <c r="G29" s="118" t="s">
        <v>401</v>
      </c>
      <c r="H29" s="119">
        <v>45</v>
      </c>
      <c r="I29" s="134">
        <v>17</v>
      </c>
      <c r="J29" s="135">
        <v>28</v>
      </c>
      <c r="K29" s="109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  <c r="IS29" s="104"/>
      <c r="IT29" s="104"/>
      <c r="IU29" s="104"/>
      <c r="IV29" s="104"/>
    </row>
    <row r="30" spans="1:256" ht="18" customHeight="1">
      <c r="A30" s="108" t="s">
        <v>402</v>
      </c>
      <c r="B30" s="114" t="s">
        <v>403</v>
      </c>
      <c r="C30" s="115">
        <v>2633</v>
      </c>
      <c r="D30" s="116">
        <v>1943</v>
      </c>
      <c r="E30" s="117">
        <v>690</v>
      </c>
      <c r="F30" s="113" t="s">
        <v>404</v>
      </c>
      <c r="G30" s="118" t="s">
        <v>405</v>
      </c>
      <c r="H30" s="119">
        <v>218</v>
      </c>
      <c r="I30" s="134">
        <v>69</v>
      </c>
      <c r="J30" s="135">
        <v>149</v>
      </c>
      <c r="K30" s="109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  <c r="IS30" s="104"/>
      <c r="IT30" s="104"/>
      <c r="IU30" s="104"/>
      <c r="IV30" s="104"/>
    </row>
    <row r="31" spans="1:256" ht="18" customHeight="1">
      <c r="A31" s="108" t="s">
        <v>406</v>
      </c>
      <c r="B31" s="114" t="s">
        <v>407</v>
      </c>
      <c r="C31" s="115">
        <v>39</v>
      </c>
      <c r="D31" s="116">
        <v>15</v>
      </c>
      <c r="E31" s="117">
        <v>24</v>
      </c>
      <c r="F31" s="113" t="s">
        <v>408</v>
      </c>
      <c r="G31" s="118" t="s">
        <v>409</v>
      </c>
      <c r="H31" s="119">
        <v>1045</v>
      </c>
      <c r="I31" s="119">
        <v>454</v>
      </c>
      <c r="J31" s="120">
        <v>591</v>
      </c>
      <c r="K31" s="109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  <c r="IV31" s="104"/>
    </row>
    <row r="32" spans="1:256" ht="18" customHeight="1">
      <c r="A32" s="108" t="s">
        <v>410</v>
      </c>
      <c r="B32" s="114" t="s">
        <v>411</v>
      </c>
      <c r="C32" s="115">
        <v>400</v>
      </c>
      <c r="D32" s="116">
        <v>2</v>
      </c>
      <c r="E32" s="117">
        <v>398</v>
      </c>
      <c r="F32" s="113" t="s">
        <v>412</v>
      </c>
      <c r="G32" s="121" t="s">
        <v>413</v>
      </c>
      <c r="H32" s="115">
        <v>131</v>
      </c>
      <c r="I32" s="116">
        <v>47</v>
      </c>
      <c r="J32" s="117">
        <v>84</v>
      </c>
      <c r="K32" s="109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  <c r="IV32" s="104"/>
    </row>
    <row r="33" spans="1:256" ht="18" customHeight="1">
      <c r="A33" s="108" t="s">
        <v>414</v>
      </c>
      <c r="B33" s="114" t="s">
        <v>415</v>
      </c>
      <c r="C33" s="115">
        <v>241</v>
      </c>
      <c r="D33" s="136" t="s">
        <v>577</v>
      </c>
      <c r="E33" s="117">
        <v>241</v>
      </c>
      <c r="F33" s="113" t="s">
        <v>416</v>
      </c>
      <c r="G33" s="121" t="s">
        <v>417</v>
      </c>
      <c r="H33" s="122">
        <v>831</v>
      </c>
      <c r="I33" s="122">
        <v>375</v>
      </c>
      <c r="J33" s="124">
        <v>456</v>
      </c>
      <c r="K33" s="109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  <c r="IV33" s="104"/>
    </row>
    <row r="34" spans="1:256" ht="18" customHeight="1">
      <c r="A34" s="108" t="s">
        <v>418</v>
      </c>
      <c r="B34" s="114" t="s">
        <v>419</v>
      </c>
      <c r="C34" s="115">
        <v>181</v>
      </c>
      <c r="D34" s="136" t="s">
        <v>577</v>
      </c>
      <c r="E34" s="117">
        <v>181</v>
      </c>
      <c r="F34" s="113" t="s">
        <v>420</v>
      </c>
      <c r="G34" s="114" t="s">
        <v>421</v>
      </c>
      <c r="H34" s="115">
        <v>184</v>
      </c>
      <c r="I34" s="116">
        <v>91</v>
      </c>
      <c r="J34" s="117">
        <v>93</v>
      </c>
      <c r="K34" s="109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  <c r="IT34" s="104"/>
      <c r="IU34" s="104"/>
      <c r="IV34" s="104"/>
    </row>
    <row r="35" spans="1:256" ht="18" customHeight="1">
      <c r="A35" s="108" t="s">
        <v>422</v>
      </c>
      <c r="B35" s="114" t="s">
        <v>423</v>
      </c>
      <c r="C35" s="115">
        <v>283</v>
      </c>
      <c r="D35" s="116">
        <v>283</v>
      </c>
      <c r="E35" s="137" t="s">
        <v>577</v>
      </c>
      <c r="F35" s="113" t="s">
        <v>424</v>
      </c>
      <c r="G35" s="114" t="s">
        <v>425</v>
      </c>
      <c r="H35" s="115">
        <v>426</v>
      </c>
      <c r="I35" s="116">
        <v>201</v>
      </c>
      <c r="J35" s="117">
        <v>225</v>
      </c>
      <c r="K35" s="109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  <c r="IU35" s="104"/>
      <c r="IV35" s="104"/>
    </row>
    <row r="36" spans="1:256" ht="18" customHeight="1">
      <c r="A36" s="108" t="s">
        <v>426</v>
      </c>
      <c r="B36" s="114" t="s">
        <v>427</v>
      </c>
      <c r="C36" s="115">
        <v>220</v>
      </c>
      <c r="D36" s="116">
        <v>156</v>
      </c>
      <c r="E36" s="117">
        <v>64</v>
      </c>
      <c r="F36" s="113" t="s">
        <v>428</v>
      </c>
      <c r="G36" s="114" t="s">
        <v>429</v>
      </c>
      <c r="H36" s="115">
        <v>221</v>
      </c>
      <c r="I36" s="116">
        <v>83</v>
      </c>
      <c r="J36" s="117">
        <v>138</v>
      </c>
      <c r="K36" s="109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  <c r="IT36" s="104"/>
      <c r="IU36" s="104"/>
      <c r="IV36" s="104"/>
    </row>
    <row r="37" spans="1:256" ht="18" customHeight="1">
      <c r="A37" s="108" t="s">
        <v>430</v>
      </c>
      <c r="B37" s="114" t="s">
        <v>431</v>
      </c>
      <c r="C37" s="115">
        <v>69</v>
      </c>
      <c r="D37" s="116">
        <v>45</v>
      </c>
      <c r="E37" s="117">
        <v>24</v>
      </c>
      <c r="F37" s="113" t="s">
        <v>432</v>
      </c>
      <c r="G37" s="121" t="s">
        <v>433</v>
      </c>
      <c r="H37" s="115">
        <v>83</v>
      </c>
      <c r="I37" s="116">
        <v>32</v>
      </c>
      <c r="J37" s="117">
        <v>51</v>
      </c>
      <c r="K37" s="109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  <c r="IS37" s="104"/>
      <c r="IT37" s="104"/>
      <c r="IU37" s="104"/>
      <c r="IV37" s="104"/>
    </row>
    <row r="38" spans="1:256" ht="18" customHeight="1">
      <c r="A38" s="138" t="s">
        <v>434</v>
      </c>
      <c r="B38" s="139" t="s">
        <v>435</v>
      </c>
      <c r="C38" s="140">
        <v>380</v>
      </c>
      <c r="D38" s="141">
        <v>230</v>
      </c>
      <c r="E38" s="142">
        <v>150</v>
      </c>
      <c r="F38" s="143" t="s">
        <v>436</v>
      </c>
      <c r="G38" s="144" t="s">
        <v>437</v>
      </c>
      <c r="H38" s="145">
        <v>2</v>
      </c>
      <c r="I38" s="146" t="s">
        <v>577</v>
      </c>
      <c r="J38" s="147">
        <v>2</v>
      </c>
      <c r="K38" s="109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  <c r="IS38" s="104"/>
      <c r="IT38" s="104"/>
      <c r="IU38" s="104"/>
      <c r="IV38" s="104"/>
    </row>
    <row r="39" spans="1:256" ht="18" customHeight="1">
      <c r="A39" s="148"/>
      <c r="B39" s="149"/>
      <c r="C39" s="150"/>
      <c r="D39" s="150"/>
      <c r="E39" s="151"/>
      <c r="F39" s="148"/>
      <c r="G39" s="152"/>
      <c r="H39" s="150"/>
      <c r="I39" s="150"/>
      <c r="J39" s="150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  <c r="IP39" s="104"/>
      <c r="IQ39" s="104"/>
      <c r="IR39" s="104"/>
      <c r="IS39" s="104"/>
      <c r="IT39" s="104"/>
      <c r="IU39" s="104"/>
      <c r="IV39" s="104"/>
    </row>
    <row r="40" spans="1:256" ht="18" customHeight="1">
      <c r="A40" s="153"/>
      <c r="B40" s="154"/>
      <c r="C40" s="155"/>
      <c r="D40" s="155"/>
      <c r="E40" s="105" t="s">
        <v>438</v>
      </c>
      <c r="F40" s="153"/>
      <c r="G40" s="156"/>
      <c r="H40" s="155"/>
      <c r="I40" s="155"/>
      <c r="J40" s="105" t="s">
        <v>439</v>
      </c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  <c r="IS40" s="104"/>
      <c r="IT40" s="104"/>
      <c r="IU40" s="104"/>
      <c r="IV40" s="104"/>
    </row>
    <row r="41" spans="1:256" ht="18" customHeight="1">
      <c r="A41" s="108" t="s">
        <v>300</v>
      </c>
      <c r="B41" s="374" t="s">
        <v>301</v>
      </c>
      <c r="C41" s="374" t="s">
        <v>574</v>
      </c>
      <c r="D41" s="374" t="s">
        <v>575</v>
      </c>
      <c r="E41" s="374" t="s">
        <v>576</v>
      </c>
      <c r="F41" s="108" t="s">
        <v>300</v>
      </c>
      <c r="G41" s="374" t="s">
        <v>301</v>
      </c>
      <c r="H41" s="374" t="s">
        <v>574</v>
      </c>
      <c r="I41" s="374" t="s">
        <v>575</v>
      </c>
      <c r="J41" s="374" t="s">
        <v>576</v>
      </c>
      <c r="K41" s="109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  <c r="IR41" s="104"/>
      <c r="IS41" s="104"/>
      <c r="IT41" s="104"/>
      <c r="IU41" s="104"/>
      <c r="IV41" s="104"/>
    </row>
    <row r="42" spans="1:256" ht="18" customHeight="1">
      <c r="A42" s="110" t="s">
        <v>302</v>
      </c>
      <c r="B42" s="375"/>
      <c r="C42" s="375" t="s">
        <v>161</v>
      </c>
      <c r="D42" s="375" t="s">
        <v>162</v>
      </c>
      <c r="E42" s="375" t="s">
        <v>163</v>
      </c>
      <c r="F42" s="110" t="s">
        <v>302</v>
      </c>
      <c r="G42" s="375"/>
      <c r="H42" s="375" t="s">
        <v>161</v>
      </c>
      <c r="I42" s="375" t="s">
        <v>162</v>
      </c>
      <c r="J42" s="375" t="s">
        <v>163</v>
      </c>
      <c r="K42" s="109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  <c r="IV42" s="104"/>
    </row>
    <row r="43" spans="1:256" ht="18" customHeight="1">
      <c r="A43" s="108" t="s">
        <v>440</v>
      </c>
      <c r="B43" s="114" t="s">
        <v>441</v>
      </c>
      <c r="C43" s="115">
        <v>299</v>
      </c>
      <c r="D43" s="116">
        <v>183</v>
      </c>
      <c r="E43" s="117">
        <v>116</v>
      </c>
      <c r="F43" s="113" t="s">
        <v>442</v>
      </c>
      <c r="G43" s="118" t="s">
        <v>443</v>
      </c>
      <c r="H43" s="119">
        <v>43</v>
      </c>
      <c r="I43" s="119">
        <v>26</v>
      </c>
      <c r="J43" s="125">
        <v>17</v>
      </c>
      <c r="K43" s="109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  <c r="IP43" s="104"/>
      <c r="IQ43" s="104"/>
      <c r="IR43" s="104"/>
      <c r="IS43" s="104"/>
      <c r="IT43" s="104"/>
      <c r="IU43" s="104"/>
      <c r="IV43" s="104"/>
    </row>
    <row r="44" spans="1:256" ht="18" customHeight="1">
      <c r="A44" s="108" t="s">
        <v>444</v>
      </c>
      <c r="B44" s="114" t="s">
        <v>445</v>
      </c>
      <c r="C44" s="115"/>
      <c r="D44" s="127"/>
      <c r="E44" s="128"/>
      <c r="F44" s="113" t="s">
        <v>446</v>
      </c>
      <c r="G44" s="121" t="s">
        <v>447</v>
      </c>
      <c r="H44" s="115">
        <v>5</v>
      </c>
      <c r="I44" s="116">
        <v>2</v>
      </c>
      <c r="J44" s="117">
        <v>3</v>
      </c>
      <c r="K44" s="109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  <c r="IR44" s="104"/>
      <c r="IS44" s="104"/>
      <c r="IT44" s="104"/>
      <c r="IU44" s="104"/>
      <c r="IV44" s="104"/>
    </row>
    <row r="45" spans="1:256" ht="18" customHeight="1">
      <c r="A45" s="129"/>
      <c r="B45" s="130" t="s">
        <v>448</v>
      </c>
      <c r="C45" s="131">
        <v>135</v>
      </c>
      <c r="D45" s="132">
        <v>66</v>
      </c>
      <c r="E45" s="133">
        <v>69</v>
      </c>
      <c r="F45" s="113" t="s">
        <v>449</v>
      </c>
      <c r="G45" s="121" t="s">
        <v>450</v>
      </c>
      <c r="H45" s="115">
        <v>1</v>
      </c>
      <c r="I45" s="157">
        <v>0</v>
      </c>
      <c r="J45" s="117">
        <v>1</v>
      </c>
      <c r="K45" s="109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  <c r="IP45" s="104"/>
      <c r="IQ45" s="104"/>
      <c r="IR45" s="104"/>
      <c r="IS45" s="104"/>
      <c r="IT45" s="104"/>
      <c r="IU45" s="104"/>
      <c r="IV45" s="104"/>
    </row>
    <row r="46" spans="1:256" ht="18" customHeight="1">
      <c r="A46" s="108" t="s">
        <v>451</v>
      </c>
      <c r="B46" s="114" t="s">
        <v>452</v>
      </c>
      <c r="C46" s="115">
        <v>884</v>
      </c>
      <c r="D46" s="116">
        <v>524</v>
      </c>
      <c r="E46" s="117">
        <v>360</v>
      </c>
      <c r="F46" s="113" t="s">
        <v>453</v>
      </c>
      <c r="G46" s="121" t="s">
        <v>454</v>
      </c>
      <c r="H46" s="115">
        <v>23</v>
      </c>
      <c r="I46" s="116">
        <v>14</v>
      </c>
      <c r="J46" s="117">
        <v>9</v>
      </c>
      <c r="K46" s="109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  <c r="IV46" s="104"/>
    </row>
    <row r="47" spans="1:256" ht="18" customHeight="1">
      <c r="A47" s="108" t="s">
        <v>455</v>
      </c>
      <c r="B47" s="121" t="s">
        <v>456</v>
      </c>
      <c r="C47" s="122">
        <v>420</v>
      </c>
      <c r="D47" s="122">
        <v>230</v>
      </c>
      <c r="E47" s="123">
        <v>190</v>
      </c>
      <c r="F47" s="113" t="s">
        <v>457</v>
      </c>
      <c r="G47" s="121" t="s">
        <v>458</v>
      </c>
      <c r="H47" s="115">
        <v>2</v>
      </c>
      <c r="I47" s="116">
        <v>2</v>
      </c>
      <c r="J47" s="126">
        <v>0</v>
      </c>
      <c r="K47" s="109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  <c r="IV47" s="104"/>
    </row>
    <row r="48" spans="1:256" ht="18" customHeight="1">
      <c r="A48" s="108" t="s">
        <v>459</v>
      </c>
      <c r="B48" s="114" t="s">
        <v>460</v>
      </c>
      <c r="C48" s="115">
        <v>121</v>
      </c>
      <c r="D48" s="116">
        <v>68</v>
      </c>
      <c r="E48" s="117">
        <v>53</v>
      </c>
      <c r="F48" s="113" t="s">
        <v>461</v>
      </c>
      <c r="G48" s="121" t="s">
        <v>462</v>
      </c>
      <c r="H48" s="115">
        <v>6</v>
      </c>
      <c r="I48" s="116">
        <v>6</v>
      </c>
      <c r="J48" s="126">
        <v>0</v>
      </c>
      <c r="K48" s="109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  <c r="IV48" s="104"/>
    </row>
    <row r="49" spans="1:256" ht="18" customHeight="1">
      <c r="A49" s="108" t="s">
        <v>463</v>
      </c>
      <c r="B49" s="114" t="s">
        <v>464</v>
      </c>
      <c r="C49" s="115">
        <v>299</v>
      </c>
      <c r="D49" s="116">
        <v>162</v>
      </c>
      <c r="E49" s="117">
        <v>137</v>
      </c>
      <c r="F49" s="113" t="s">
        <v>465</v>
      </c>
      <c r="G49" s="121" t="s">
        <v>466</v>
      </c>
      <c r="H49" s="115">
        <v>6</v>
      </c>
      <c r="I49" s="116">
        <v>2</v>
      </c>
      <c r="J49" s="117">
        <v>4</v>
      </c>
      <c r="K49" s="109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  <c r="IV49" s="104"/>
    </row>
    <row r="50" spans="1:256" ht="18" customHeight="1">
      <c r="A50" s="108" t="s">
        <v>467</v>
      </c>
      <c r="B50" s="118" t="s">
        <v>468</v>
      </c>
      <c r="C50" s="127"/>
      <c r="D50" s="127"/>
      <c r="E50" s="128"/>
      <c r="F50" s="113" t="s">
        <v>469</v>
      </c>
      <c r="G50" s="118" t="s">
        <v>470</v>
      </c>
      <c r="H50" s="119">
        <v>100</v>
      </c>
      <c r="I50" s="119">
        <v>45</v>
      </c>
      <c r="J50" s="125">
        <v>55</v>
      </c>
      <c r="K50" s="109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  <c r="IR50" s="104"/>
      <c r="IS50" s="104"/>
      <c r="IT50" s="104"/>
      <c r="IU50" s="104"/>
      <c r="IV50" s="104"/>
    </row>
    <row r="51" spans="1:256" ht="18" customHeight="1">
      <c r="A51" s="129"/>
      <c r="B51" s="158" t="s">
        <v>471</v>
      </c>
      <c r="C51" s="159">
        <v>160</v>
      </c>
      <c r="D51" s="159">
        <v>69</v>
      </c>
      <c r="E51" s="160">
        <v>91</v>
      </c>
      <c r="F51" s="113" t="s">
        <v>472</v>
      </c>
      <c r="G51" s="121" t="s">
        <v>473</v>
      </c>
      <c r="H51" s="115">
        <v>4</v>
      </c>
      <c r="I51" s="116">
        <v>3</v>
      </c>
      <c r="J51" s="117">
        <v>1</v>
      </c>
      <c r="K51" s="109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  <c r="IS51" s="104"/>
      <c r="IT51" s="104"/>
      <c r="IU51" s="104"/>
      <c r="IV51" s="104"/>
    </row>
    <row r="52" spans="1:256" ht="18" customHeight="1">
      <c r="A52" s="108" t="s">
        <v>474</v>
      </c>
      <c r="B52" s="121" t="s">
        <v>475</v>
      </c>
      <c r="C52" s="115">
        <v>62</v>
      </c>
      <c r="D52" s="116">
        <v>18</v>
      </c>
      <c r="E52" s="117">
        <v>44</v>
      </c>
      <c r="F52" s="113" t="s">
        <v>476</v>
      </c>
      <c r="G52" s="121" t="s">
        <v>477</v>
      </c>
      <c r="H52" s="122">
        <v>54</v>
      </c>
      <c r="I52" s="161">
        <v>25</v>
      </c>
      <c r="J52" s="162">
        <v>29</v>
      </c>
      <c r="K52" s="109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  <c r="IS52" s="104"/>
      <c r="IT52" s="104"/>
      <c r="IU52" s="104"/>
      <c r="IV52" s="104"/>
    </row>
    <row r="53" spans="1:256" ht="18" customHeight="1">
      <c r="A53" s="108" t="s">
        <v>478</v>
      </c>
      <c r="B53" s="121" t="s">
        <v>479</v>
      </c>
      <c r="C53" s="115"/>
      <c r="D53" s="127"/>
      <c r="E53" s="128"/>
      <c r="F53" s="113" t="s">
        <v>480</v>
      </c>
      <c r="G53" s="114" t="s">
        <v>481</v>
      </c>
      <c r="H53" s="115">
        <v>45</v>
      </c>
      <c r="I53" s="116">
        <v>20</v>
      </c>
      <c r="J53" s="117">
        <v>25</v>
      </c>
      <c r="K53" s="109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  <c r="IO53" s="104"/>
      <c r="IP53" s="104"/>
      <c r="IQ53" s="104"/>
      <c r="IR53" s="104"/>
      <c r="IS53" s="104"/>
      <c r="IT53" s="104"/>
      <c r="IU53" s="104"/>
      <c r="IV53" s="104"/>
    </row>
    <row r="54" spans="1:256" ht="18" customHeight="1">
      <c r="A54" s="129"/>
      <c r="B54" s="129" t="s">
        <v>482</v>
      </c>
      <c r="C54" s="131">
        <v>98</v>
      </c>
      <c r="D54" s="132">
        <v>51</v>
      </c>
      <c r="E54" s="133">
        <v>47</v>
      </c>
      <c r="F54" s="113" t="s">
        <v>483</v>
      </c>
      <c r="G54" s="114" t="s">
        <v>484</v>
      </c>
      <c r="H54" s="115">
        <v>9</v>
      </c>
      <c r="I54" s="116">
        <v>5</v>
      </c>
      <c r="J54" s="117">
        <v>4</v>
      </c>
      <c r="K54" s="109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  <c r="IP54" s="104"/>
      <c r="IQ54" s="104"/>
      <c r="IR54" s="104"/>
      <c r="IS54" s="104"/>
      <c r="IT54" s="104"/>
      <c r="IU54" s="104"/>
      <c r="IV54" s="104"/>
    </row>
    <row r="55" spans="1:256" ht="18" customHeight="1">
      <c r="A55" s="108" t="s">
        <v>485</v>
      </c>
      <c r="B55" s="118" t="s">
        <v>486</v>
      </c>
      <c r="C55" s="119">
        <v>791</v>
      </c>
      <c r="D55" s="119">
        <v>418</v>
      </c>
      <c r="E55" s="120">
        <v>373</v>
      </c>
      <c r="F55" s="113" t="s">
        <v>487</v>
      </c>
      <c r="G55" s="121" t="s">
        <v>488</v>
      </c>
      <c r="H55" s="115">
        <v>2</v>
      </c>
      <c r="I55" s="116">
        <v>2</v>
      </c>
      <c r="J55" s="126">
        <v>0</v>
      </c>
      <c r="K55" s="109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  <c r="HP55" s="104"/>
      <c r="HQ55" s="104"/>
      <c r="HR55" s="104"/>
      <c r="HS55" s="104"/>
      <c r="HT55" s="104"/>
      <c r="HU55" s="104"/>
      <c r="HV55" s="104"/>
      <c r="HW55" s="104"/>
      <c r="HX55" s="104"/>
      <c r="HY55" s="104"/>
      <c r="HZ55" s="104"/>
      <c r="IA55" s="104"/>
      <c r="IB55" s="104"/>
      <c r="IC55" s="104"/>
      <c r="ID55" s="104"/>
      <c r="IE55" s="104"/>
      <c r="IF55" s="104"/>
      <c r="IG55" s="104"/>
      <c r="IH55" s="104"/>
      <c r="II55" s="104"/>
      <c r="IJ55" s="104"/>
      <c r="IK55" s="104"/>
      <c r="IL55" s="104"/>
      <c r="IM55" s="104"/>
      <c r="IN55" s="104"/>
      <c r="IO55" s="104"/>
      <c r="IP55" s="104"/>
      <c r="IQ55" s="104"/>
      <c r="IR55" s="104"/>
      <c r="IS55" s="104"/>
      <c r="IT55" s="104"/>
      <c r="IU55" s="104"/>
      <c r="IV55" s="104"/>
    </row>
    <row r="56" spans="1:256" ht="18" customHeight="1">
      <c r="A56" s="108" t="s">
        <v>489</v>
      </c>
      <c r="B56" s="121" t="s">
        <v>490</v>
      </c>
      <c r="C56" s="115">
        <v>563</v>
      </c>
      <c r="D56" s="116">
        <v>307</v>
      </c>
      <c r="E56" s="117">
        <v>256</v>
      </c>
      <c r="F56" s="113" t="s">
        <v>491</v>
      </c>
      <c r="G56" s="121" t="s">
        <v>492</v>
      </c>
      <c r="H56" s="115">
        <v>31</v>
      </c>
      <c r="I56" s="116">
        <v>13</v>
      </c>
      <c r="J56" s="117">
        <v>18</v>
      </c>
      <c r="K56" s="109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  <c r="GB56" s="104"/>
      <c r="GC56" s="104"/>
      <c r="GD56" s="104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  <c r="GO56" s="104"/>
      <c r="GP56" s="104"/>
      <c r="GQ56" s="104"/>
      <c r="GR56" s="104"/>
      <c r="GS56" s="104"/>
      <c r="GT56" s="104"/>
      <c r="GU56" s="104"/>
      <c r="GV56" s="104"/>
      <c r="GW56" s="104"/>
      <c r="GX56" s="104"/>
      <c r="GY56" s="104"/>
      <c r="GZ56" s="104"/>
      <c r="HA56" s="104"/>
      <c r="HB56" s="104"/>
      <c r="HC56" s="104"/>
      <c r="HD56" s="104"/>
      <c r="HE56" s="104"/>
      <c r="HF56" s="104"/>
      <c r="HG56" s="104"/>
      <c r="HH56" s="104"/>
      <c r="HI56" s="104"/>
      <c r="HJ56" s="104"/>
      <c r="HK56" s="104"/>
      <c r="HL56" s="104"/>
      <c r="HM56" s="104"/>
      <c r="HN56" s="104"/>
      <c r="HO56" s="104"/>
      <c r="HP56" s="104"/>
      <c r="HQ56" s="104"/>
      <c r="HR56" s="104"/>
      <c r="HS56" s="104"/>
      <c r="HT56" s="104"/>
      <c r="HU56" s="104"/>
      <c r="HV56" s="104"/>
      <c r="HW56" s="104"/>
      <c r="HX56" s="104"/>
      <c r="HY56" s="104"/>
      <c r="HZ56" s="104"/>
      <c r="IA56" s="104"/>
      <c r="IB56" s="104"/>
      <c r="IC56" s="104"/>
      <c r="ID56" s="104"/>
      <c r="IE56" s="104"/>
      <c r="IF56" s="104"/>
      <c r="IG56" s="104"/>
      <c r="IH56" s="104"/>
      <c r="II56" s="104"/>
      <c r="IJ56" s="104"/>
      <c r="IK56" s="104"/>
      <c r="IL56" s="104"/>
      <c r="IM56" s="104"/>
      <c r="IN56" s="104"/>
      <c r="IO56" s="104"/>
      <c r="IP56" s="104"/>
      <c r="IQ56" s="104"/>
      <c r="IR56" s="104"/>
      <c r="IS56" s="104"/>
      <c r="IT56" s="104"/>
      <c r="IU56" s="104"/>
      <c r="IV56" s="104"/>
    </row>
    <row r="57" spans="1:256" ht="18" customHeight="1">
      <c r="A57" s="108" t="s">
        <v>493</v>
      </c>
      <c r="B57" s="121" t="s">
        <v>494</v>
      </c>
      <c r="C57" s="115">
        <v>228</v>
      </c>
      <c r="D57" s="116">
        <v>111</v>
      </c>
      <c r="E57" s="117">
        <v>117</v>
      </c>
      <c r="F57" s="113" t="s">
        <v>495</v>
      </c>
      <c r="G57" s="121" t="s">
        <v>496</v>
      </c>
      <c r="H57" s="115">
        <v>9</v>
      </c>
      <c r="I57" s="116">
        <v>2</v>
      </c>
      <c r="J57" s="117">
        <v>7</v>
      </c>
      <c r="K57" s="109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  <c r="HX57" s="104"/>
      <c r="HY57" s="104"/>
      <c r="HZ57" s="104"/>
      <c r="IA57" s="104"/>
      <c r="IB57" s="104"/>
      <c r="IC57" s="104"/>
      <c r="ID57" s="104"/>
      <c r="IE57" s="104"/>
      <c r="IF57" s="104"/>
      <c r="IG57" s="104"/>
      <c r="IH57" s="104"/>
      <c r="II57" s="104"/>
      <c r="IJ57" s="104"/>
      <c r="IK57" s="104"/>
      <c r="IL57" s="104"/>
      <c r="IM57" s="104"/>
      <c r="IN57" s="104"/>
      <c r="IO57" s="104"/>
      <c r="IP57" s="104"/>
      <c r="IQ57" s="104"/>
      <c r="IR57" s="104"/>
      <c r="IS57" s="104"/>
      <c r="IT57" s="104"/>
      <c r="IU57" s="104"/>
      <c r="IV57" s="104"/>
    </row>
    <row r="58" spans="1:256" ht="18" customHeight="1">
      <c r="A58" s="108" t="s">
        <v>497</v>
      </c>
      <c r="B58" s="118" t="s">
        <v>498</v>
      </c>
      <c r="C58" s="119">
        <v>193</v>
      </c>
      <c r="D58" s="119">
        <v>64</v>
      </c>
      <c r="E58" s="120">
        <v>129</v>
      </c>
      <c r="F58" s="113" t="s">
        <v>499</v>
      </c>
      <c r="G58" s="118" t="s">
        <v>500</v>
      </c>
      <c r="H58" s="127" t="s">
        <v>380</v>
      </c>
      <c r="I58" s="127"/>
      <c r="J58" s="128"/>
      <c r="K58" s="109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  <c r="GB58" s="104"/>
      <c r="GC58" s="104"/>
      <c r="GD58" s="104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  <c r="GO58" s="104"/>
      <c r="GP58" s="104"/>
      <c r="GQ58" s="104"/>
      <c r="GR58" s="104"/>
      <c r="GS58" s="104"/>
      <c r="GT58" s="104"/>
      <c r="GU58" s="104"/>
      <c r="GV58" s="104"/>
      <c r="GW58" s="104"/>
      <c r="GX58" s="104"/>
      <c r="GY58" s="104"/>
      <c r="GZ58" s="104"/>
      <c r="HA58" s="104"/>
      <c r="HB58" s="104"/>
      <c r="HC58" s="104"/>
      <c r="HD58" s="104"/>
      <c r="HE58" s="104"/>
      <c r="HF58" s="104"/>
      <c r="HG58" s="104"/>
      <c r="HH58" s="104"/>
      <c r="HI58" s="104"/>
      <c r="HJ58" s="104"/>
      <c r="HK58" s="104"/>
      <c r="HL58" s="104"/>
      <c r="HM58" s="104"/>
      <c r="HN58" s="104"/>
      <c r="HO58" s="104"/>
      <c r="HP58" s="104"/>
      <c r="HQ58" s="104"/>
      <c r="HR58" s="104"/>
      <c r="HS58" s="104"/>
      <c r="HT58" s="104"/>
      <c r="HU58" s="104"/>
      <c r="HV58" s="104"/>
      <c r="HW58" s="104"/>
      <c r="HX58" s="104"/>
      <c r="HY58" s="104"/>
      <c r="HZ58" s="104"/>
      <c r="IA58" s="104"/>
      <c r="IB58" s="104"/>
      <c r="IC58" s="104"/>
      <c r="ID58" s="104"/>
      <c r="IE58" s="104"/>
      <c r="IF58" s="104"/>
      <c r="IG58" s="104"/>
      <c r="IH58" s="104"/>
      <c r="II58" s="104"/>
      <c r="IJ58" s="104"/>
      <c r="IK58" s="104"/>
      <c r="IL58" s="104"/>
      <c r="IM58" s="104"/>
      <c r="IN58" s="104"/>
      <c r="IO58" s="104"/>
      <c r="IP58" s="104"/>
      <c r="IQ58" s="104"/>
      <c r="IR58" s="104"/>
      <c r="IS58" s="104"/>
      <c r="IT58" s="104"/>
      <c r="IU58" s="104"/>
      <c r="IV58" s="104"/>
    </row>
    <row r="59" spans="1:256" ht="18" customHeight="1">
      <c r="A59" s="108" t="s">
        <v>501</v>
      </c>
      <c r="B59" s="121" t="s">
        <v>502</v>
      </c>
      <c r="C59" s="115">
        <v>144</v>
      </c>
      <c r="D59" s="116">
        <v>41</v>
      </c>
      <c r="E59" s="117">
        <v>103</v>
      </c>
      <c r="F59" s="163"/>
      <c r="G59" s="158" t="s">
        <v>503</v>
      </c>
      <c r="H59" s="159">
        <v>1153</v>
      </c>
      <c r="I59" s="159">
        <v>357</v>
      </c>
      <c r="J59" s="164">
        <v>796</v>
      </c>
      <c r="K59" s="109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  <c r="HY59" s="104"/>
      <c r="HZ59" s="104"/>
      <c r="IA59" s="104"/>
      <c r="IB59" s="104"/>
      <c r="IC59" s="104"/>
      <c r="ID59" s="104"/>
      <c r="IE59" s="104"/>
      <c r="IF59" s="104"/>
      <c r="IG59" s="104"/>
      <c r="IH59" s="104"/>
      <c r="II59" s="104"/>
      <c r="IJ59" s="104"/>
      <c r="IK59" s="104"/>
      <c r="IL59" s="104"/>
      <c r="IM59" s="104"/>
      <c r="IN59" s="104"/>
      <c r="IO59" s="104"/>
      <c r="IP59" s="104"/>
      <c r="IQ59" s="104"/>
      <c r="IR59" s="104"/>
      <c r="IS59" s="104"/>
      <c r="IT59" s="104"/>
      <c r="IU59" s="104"/>
      <c r="IV59" s="104"/>
    </row>
    <row r="60" spans="1:256" ht="18" customHeight="1">
      <c r="A60" s="108" t="s">
        <v>504</v>
      </c>
      <c r="B60" s="121" t="s">
        <v>505</v>
      </c>
      <c r="C60" s="115">
        <v>49</v>
      </c>
      <c r="D60" s="116">
        <v>23</v>
      </c>
      <c r="E60" s="117">
        <v>26</v>
      </c>
      <c r="F60" s="113" t="s">
        <v>506</v>
      </c>
      <c r="G60" s="121" t="s">
        <v>507</v>
      </c>
      <c r="H60" s="115">
        <v>970</v>
      </c>
      <c r="I60" s="116">
        <v>261</v>
      </c>
      <c r="J60" s="117">
        <v>709</v>
      </c>
      <c r="K60" s="109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104"/>
      <c r="IC60" s="104"/>
      <c r="ID60" s="104"/>
      <c r="IE60" s="104"/>
      <c r="IF60" s="104"/>
      <c r="IG60" s="104"/>
      <c r="IH60" s="104"/>
      <c r="II60" s="104"/>
      <c r="IJ60" s="104"/>
      <c r="IK60" s="104"/>
      <c r="IL60" s="104"/>
      <c r="IM60" s="104"/>
      <c r="IN60" s="104"/>
      <c r="IO60" s="104"/>
      <c r="IP60" s="104"/>
      <c r="IQ60" s="104"/>
      <c r="IR60" s="104"/>
      <c r="IS60" s="104"/>
      <c r="IT60" s="104"/>
      <c r="IU60" s="104"/>
      <c r="IV60" s="104"/>
    </row>
    <row r="61" spans="1:256" ht="18" customHeight="1">
      <c r="A61" s="108" t="s">
        <v>508</v>
      </c>
      <c r="B61" s="118" t="s">
        <v>509</v>
      </c>
      <c r="C61" s="119">
        <v>468</v>
      </c>
      <c r="D61" s="119">
        <v>244</v>
      </c>
      <c r="E61" s="120">
        <v>224</v>
      </c>
      <c r="F61" s="113" t="s">
        <v>510</v>
      </c>
      <c r="G61" s="121" t="s">
        <v>511</v>
      </c>
      <c r="H61" s="115">
        <v>9</v>
      </c>
      <c r="I61" s="116">
        <v>7</v>
      </c>
      <c r="J61" s="117">
        <v>2</v>
      </c>
      <c r="K61" s="109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  <c r="IF61" s="104"/>
      <c r="IG61" s="104"/>
      <c r="IH61" s="104"/>
      <c r="II61" s="104"/>
      <c r="IJ61" s="104"/>
      <c r="IK61" s="104"/>
      <c r="IL61" s="104"/>
      <c r="IM61" s="104"/>
      <c r="IN61" s="104"/>
      <c r="IO61" s="104"/>
      <c r="IP61" s="104"/>
      <c r="IQ61" s="104"/>
      <c r="IR61" s="104"/>
      <c r="IS61" s="104"/>
      <c r="IT61" s="104"/>
      <c r="IU61" s="104"/>
      <c r="IV61" s="104"/>
    </row>
    <row r="62" spans="1:256" ht="18" customHeight="1">
      <c r="A62" s="108" t="s">
        <v>512</v>
      </c>
      <c r="B62" s="121" t="s">
        <v>513</v>
      </c>
      <c r="C62" s="115">
        <v>17</v>
      </c>
      <c r="D62" s="116">
        <v>10</v>
      </c>
      <c r="E62" s="117">
        <v>7</v>
      </c>
      <c r="F62" s="113" t="s">
        <v>514</v>
      </c>
      <c r="G62" s="121" t="s">
        <v>515</v>
      </c>
      <c r="H62" s="127"/>
      <c r="I62" s="127"/>
      <c r="J62" s="128"/>
      <c r="K62" s="109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  <c r="IF62" s="104"/>
      <c r="IG62" s="104"/>
      <c r="IH62" s="104"/>
      <c r="II62" s="104"/>
      <c r="IJ62" s="104"/>
      <c r="IK62" s="104"/>
      <c r="IL62" s="104"/>
      <c r="IM62" s="104"/>
      <c r="IN62" s="104"/>
      <c r="IO62" s="104"/>
      <c r="IP62" s="104"/>
      <c r="IQ62" s="104"/>
      <c r="IR62" s="104"/>
      <c r="IS62" s="104"/>
      <c r="IT62" s="104"/>
      <c r="IU62" s="104"/>
      <c r="IV62" s="104"/>
    </row>
    <row r="63" spans="1:256" ht="18" customHeight="1">
      <c r="A63" s="108" t="s">
        <v>516</v>
      </c>
      <c r="B63" s="121" t="s">
        <v>517</v>
      </c>
      <c r="C63" s="115">
        <v>68</v>
      </c>
      <c r="D63" s="116">
        <v>42</v>
      </c>
      <c r="E63" s="117">
        <v>26</v>
      </c>
      <c r="F63" s="163"/>
      <c r="G63" s="129" t="s">
        <v>518</v>
      </c>
      <c r="H63" s="131">
        <v>174</v>
      </c>
      <c r="I63" s="132">
        <v>89</v>
      </c>
      <c r="J63" s="133">
        <v>85</v>
      </c>
      <c r="K63" s="109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  <c r="IF63" s="104"/>
      <c r="IG63" s="104"/>
      <c r="IH63" s="104"/>
      <c r="II63" s="104"/>
      <c r="IJ63" s="104"/>
      <c r="IK63" s="104"/>
      <c r="IL63" s="104"/>
      <c r="IM63" s="104"/>
      <c r="IN63" s="104"/>
      <c r="IO63" s="104"/>
      <c r="IP63" s="104"/>
      <c r="IQ63" s="104"/>
      <c r="IR63" s="104"/>
      <c r="IS63" s="104"/>
      <c r="IT63" s="104"/>
      <c r="IU63" s="104"/>
      <c r="IV63" s="104"/>
    </row>
    <row r="64" spans="1:256" ht="18" customHeight="1">
      <c r="A64" s="108" t="s">
        <v>519</v>
      </c>
      <c r="B64" s="121" t="s">
        <v>520</v>
      </c>
      <c r="C64" s="115">
        <v>145</v>
      </c>
      <c r="D64" s="116">
        <v>62</v>
      </c>
      <c r="E64" s="117">
        <v>83</v>
      </c>
      <c r="F64" s="113" t="s">
        <v>521</v>
      </c>
      <c r="G64" s="118" t="s">
        <v>522</v>
      </c>
      <c r="H64" s="119">
        <v>3107</v>
      </c>
      <c r="I64" s="119">
        <v>2033</v>
      </c>
      <c r="J64" s="120">
        <v>1074</v>
      </c>
      <c r="K64" s="109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  <c r="HU64" s="104"/>
      <c r="HV64" s="104"/>
      <c r="HW64" s="104"/>
      <c r="HX64" s="104"/>
      <c r="HY64" s="104"/>
      <c r="HZ64" s="104"/>
      <c r="IA64" s="104"/>
      <c r="IB64" s="104"/>
      <c r="IC64" s="104"/>
      <c r="ID64" s="104"/>
      <c r="IE64" s="104"/>
      <c r="IF64" s="104"/>
      <c r="IG64" s="104"/>
      <c r="IH64" s="104"/>
      <c r="II64" s="104"/>
      <c r="IJ64" s="104"/>
      <c r="IK64" s="104"/>
      <c r="IL64" s="104"/>
      <c r="IM64" s="104"/>
      <c r="IN64" s="104"/>
      <c r="IO64" s="104"/>
      <c r="IP64" s="104"/>
      <c r="IQ64" s="104"/>
      <c r="IR64" s="104"/>
      <c r="IS64" s="104"/>
      <c r="IT64" s="104"/>
      <c r="IU64" s="104"/>
      <c r="IV64" s="104"/>
    </row>
    <row r="65" spans="1:256" ht="18" customHeight="1">
      <c r="A65" s="108" t="s">
        <v>523</v>
      </c>
      <c r="B65" s="121" t="s">
        <v>524</v>
      </c>
      <c r="C65" s="115">
        <v>51</v>
      </c>
      <c r="D65" s="116">
        <v>16</v>
      </c>
      <c r="E65" s="117">
        <v>35</v>
      </c>
      <c r="F65" s="113" t="s">
        <v>525</v>
      </c>
      <c r="G65" s="121" t="s">
        <v>526</v>
      </c>
      <c r="H65" s="122">
        <v>1684</v>
      </c>
      <c r="I65" s="122">
        <v>1023</v>
      </c>
      <c r="J65" s="124">
        <v>661</v>
      </c>
      <c r="K65" s="109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  <c r="HZ65" s="104"/>
      <c r="IA65" s="104"/>
      <c r="IB65" s="104"/>
      <c r="IC65" s="104"/>
      <c r="ID65" s="104"/>
      <c r="IE65" s="104"/>
      <c r="IF65" s="104"/>
      <c r="IG65" s="104"/>
      <c r="IH65" s="104"/>
      <c r="II65" s="104"/>
      <c r="IJ65" s="104"/>
      <c r="IK65" s="104"/>
      <c r="IL65" s="104"/>
      <c r="IM65" s="104"/>
      <c r="IN65" s="104"/>
      <c r="IO65" s="104"/>
      <c r="IP65" s="104"/>
      <c r="IQ65" s="104"/>
      <c r="IR65" s="104"/>
      <c r="IS65" s="104"/>
      <c r="IT65" s="104"/>
      <c r="IU65" s="104"/>
      <c r="IV65" s="104"/>
    </row>
    <row r="66" spans="1:256" ht="18" customHeight="1">
      <c r="A66" s="108" t="s">
        <v>527</v>
      </c>
      <c r="B66" s="121" t="s">
        <v>528</v>
      </c>
      <c r="C66" s="115">
        <v>187</v>
      </c>
      <c r="D66" s="116">
        <v>114</v>
      </c>
      <c r="E66" s="117">
        <v>73</v>
      </c>
      <c r="F66" s="113" t="s">
        <v>529</v>
      </c>
      <c r="G66" s="114" t="s">
        <v>530</v>
      </c>
      <c r="H66" s="115">
        <v>466</v>
      </c>
      <c r="I66" s="116">
        <v>331</v>
      </c>
      <c r="J66" s="117">
        <v>135</v>
      </c>
      <c r="K66" s="109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  <c r="IF66" s="104"/>
      <c r="IG66" s="104"/>
      <c r="IH66" s="104"/>
      <c r="II66" s="104"/>
      <c r="IJ66" s="104"/>
      <c r="IK66" s="104"/>
      <c r="IL66" s="104"/>
      <c r="IM66" s="104"/>
      <c r="IN66" s="104"/>
      <c r="IO66" s="104"/>
      <c r="IP66" s="104"/>
      <c r="IQ66" s="104"/>
      <c r="IR66" s="104"/>
      <c r="IS66" s="104"/>
      <c r="IT66" s="104"/>
      <c r="IU66" s="104"/>
      <c r="IV66" s="104"/>
    </row>
    <row r="67" spans="1:256" ht="18" customHeight="1">
      <c r="A67" s="108" t="s">
        <v>531</v>
      </c>
      <c r="B67" s="118" t="s">
        <v>532</v>
      </c>
      <c r="C67" s="165">
        <v>0</v>
      </c>
      <c r="D67" s="166">
        <v>0</v>
      </c>
      <c r="E67" s="167">
        <v>0</v>
      </c>
      <c r="F67" s="113" t="s">
        <v>533</v>
      </c>
      <c r="G67" s="114" t="s">
        <v>534</v>
      </c>
      <c r="H67" s="115">
        <v>287</v>
      </c>
      <c r="I67" s="116">
        <v>156</v>
      </c>
      <c r="J67" s="117">
        <v>131</v>
      </c>
      <c r="K67" s="109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  <c r="IF67" s="104"/>
      <c r="IG67" s="104"/>
      <c r="IH67" s="104"/>
      <c r="II67" s="104"/>
      <c r="IJ67" s="104"/>
      <c r="IK67" s="104"/>
      <c r="IL67" s="104"/>
      <c r="IM67" s="104"/>
      <c r="IN67" s="104"/>
      <c r="IO67" s="104"/>
      <c r="IP67" s="104"/>
      <c r="IQ67" s="104"/>
      <c r="IR67" s="104"/>
      <c r="IS67" s="104"/>
      <c r="IT67" s="104"/>
      <c r="IU67" s="104"/>
      <c r="IV67" s="104"/>
    </row>
    <row r="68" spans="1:256" ht="18" customHeight="1">
      <c r="A68" s="108" t="s">
        <v>535</v>
      </c>
      <c r="B68" s="118" t="s">
        <v>536</v>
      </c>
      <c r="C68" s="119">
        <v>4</v>
      </c>
      <c r="D68" s="134">
        <v>2</v>
      </c>
      <c r="E68" s="135">
        <v>2</v>
      </c>
      <c r="F68" s="113" t="s">
        <v>537</v>
      </c>
      <c r="G68" s="114" t="s">
        <v>538</v>
      </c>
      <c r="H68" s="115">
        <v>301</v>
      </c>
      <c r="I68" s="116">
        <v>154</v>
      </c>
      <c r="J68" s="117">
        <v>147</v>
      </c>
      <c r="K68" s="109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  <c r="IF68" s="104"/>
      <c r="IG68" s="104"/>
      <c r="IH68" s="104"/>
      <c r="II68" s="104"/>
      <c r="IJ68" s="104"/>
      <c r="IK68" s="104"/>
      <c r="IL68" s="104"/>
      <c r="IM68" s="104"/>
      <c r="IN68" s="104"/>
      <c r="IO68" s="104"/>
      <c r="IP68" s="104"/>
      <c r="IQ68" s="104"/>
      <c r="IR68" s="104"/>
      <c r="IS68" s="104"/>
      <c r="IT68" s="104"/>
      <c r="IU68" s="104"/>
      <c r="IV68" s="104"/>
    </row>
    <row r="69" spans="1:256" ht="18" customHeight="1">
      <c r="A69" s="108" t="s">
        <v>539</v>
      </c>
      <c r="B69" s="118" t="s">
        <v>540</v>
      </c>
      <c r="C69" s="119">
        <v>12204</v>
      </c>
      <c r="D69" s="119">
        <v>5743</v>
      </c>
      <c r="E69" s="120">
        <v>6461</v>
      </c>
      <c r="F69" s="113" t="s">
        <v>541</v>
      </c>
      <c r="G69" s="114" t="s">
        <v>542</v>
      </c>
      <c r="H69" s="115">
        <v>385</v>
      </c>
      <c r="I69" s="116">
        <v>212</v>
      </c>
      <c r="J69" s="117">
        <v>173</v>
      </c>
      <c r="K69" s="109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  <c r="IF69" s="104"/>
      <c r="IG69" s="104"/>
      <c r="IH69" s="104"/>
      <c r="II69" s="104"/>
      <c r="IJ69" s="104"/>
      <c r="IK69" s="104"/>
      <c r="IL69" s="104"/>
      <c r="IM69" s="104"/>
      <c r="IN69" s="104"/>
      <c r="IO69" s="104"/>
      <c r="IP69" s="104"/>
      <c r="IQ69" s="104"/>
      <c r="IR69" s="104"/>
      <c r="IS69" s="104"/>
      <c r="IT69" s="104"/>
      <c r="IU69" s="104"/>
      <c r="IV69" s="104"/>
    </row>
    <row r="70" spans="1:256" ht="18" customHeight="1">
      <c r="A70" s="108" t="s">
        <v>543</v>
      </c>
      <c r="B70" s="121" t="s">
        <v>544</v>
      </c>
      <c r="C70" s="122">
        <v>231</v>
      </c>
      <c r="D70" s="122">
        <v>79</v>
      </c>
      <c r="E70" s="123">
        <v>152</v>
      </c>
      <c r="F70" s="113" t="s">
        <v>545</v>
      </c>
      <c r="G70" s="114" t="s">
        <v>578</v>
      </c>
      <c r="H70" s="115">
        <v>43</v>
      </c>
      <c r="I70" s="116">
        <v>29</v>
      </c>
      <c r="J70" s="117">
        <v>14</v>
      </c>
      <c r="K70" s="109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  <c r="IF70" s="104"/>
      <c r="IG70" s="104"/>
      <c r="IH70" s="104"/>
      <c r="II70" s="104"/>
      <c r="IJ70" s="104"/>
      <c r="IK70" s="104"/>
      <c r="IL70" s="104"/>
      <c r="IM70" s="104"/>
      <c r="IN70" s="104"/>
      <c r="IO70" s="104"/>
      <c r="IP70" s="104"/>
      <c r="IQ70" s="104"/>
      <c r="IR70" s="104"/>
      <c r="IS70" s="104"/>
      <c r="IT70" s="104"/>
      <c r="IU70" s="104"/>
      <c r="IV70" s="104"/>
    </row>
    <row r="71" spans="1:256" ht="18" customHeight="1">
      <c r="A71" s="108" t="s">
        <v>546</v>
      </c>
      <c r="B71" s="114" t="s">
        <v>547</v>
      </c>
      <c r="C71" s="115">
        <v>146</v>
      </c>
      <c r="D71" s="116">
        <v>51</v>
      </c>
      <c r="E71" s="117">
        <v>95</v>
      </c>
      <c r="F71" s="113" t="s">
        <v>548</v>
      </c>
      <c r="G71" s="114" t="s">
        <v>549</v>
      </c>
      <c r="H71" s="115"/>
      <c r="I71" s="127"/>
      <c r="J71" s="128"/>
      <c r="K71" s="109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  <c r="IL71" s="104"/>
      <c r="IM71" s="104"/>
      <c r="IN71" s="104"/>
      <c r="IO71" s="104"/>
      <c r="IP71" s="104"/>
      <c r="IQ71" s="104"/>
      <c r="IR71" s="104"/>
      <c r="IS71" s="104"/>
      <c r="IT71" s="104"/>
      <c r="IU71" s="104"/>
      <c r="IV71" s="104"/>
    </row>
    <row r="72" spans="1:256" ht="18" customHeight="1">
      <c r="A72" s="108" t="s">
        <v>550</v>
      </c>
      <c r="B72" s="114" t="s">
        <v>551</v>
      </c>
      <c r="C72" s="115">
        <v>85</v>
      </c>
      <c r="D72" s="116">
        <v>28</v>
      </c>
      <c r="E72" s="117">
        <v>57</v>
      </c>
      <c r="F72" s="163"/>
      <c r="G72" s="130" t="s">
        <v>552</v>
      </c>
      <c r="H72" s="131">
        <v>22</v>
      </c>
      <c r="I72" s="132">
        <v>14</v>
      </c>
      <c r="J72" s="133">
        <v>8</v>
      </c>
      <c r="K72" s="109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  <c r="HX72" s="104"/>
      <c r="HY72" s="104"/>
      <c r="HZ72" s="104"/>
      <c r="IA72" s="104"/>
      <c r="IB72" s="104"/>
      <c r="IC72" s="104"/>
      <c r="ID72" s="104"/>
      <c r="IE72" s="104"/>
      <c r="IF72" s="104"/>
      <c r="IG72" s="104"/>
      <c r="IH72" s="104"/>
      <c r="II72" s="104"/>
      <c r="IJ72" s="104"/>
      <c r="IK72" s="104"/>
      <c r="IL72" s="104"/>
      <c r="IM72" s="104"/>
      <c r="IN72" s="104"/>
      <c r="IO72" s="104"/>
      <c r="IP72" s="104"/>
      <c r="IQ72" s="104"/>
      <c r="IR72" s="104"/>
      <c r="IS72" s="104"/>
      <c r="IT72" s="104"/>
      <c r="IU72" s="104"/>
      <c r="IV72" s="104"/>
    </row>
    <row r="73" spans="1:256" ht="18" customHeight="1">
      <c r="A73" s="108" t="s">
        <v>553</v>
      </c>
      <c r="B73" s="121" t="s">
        <v>554</v>
      </c>
      <c r="C73" s="122">
        <v>6402</v>
      </c>
      <c r="D73" s="122">
        <v>3044</v>
      </c>
      <c r="E73" s="123">
        <v>3358</v>
      </c>
      <c r="F73" s="113" t="s">
        <v>555</v>
      </c>
      <c r="G73" s="114" t="s">
        <v>556</v>
      </c>
      <c r="H73" s="115">
        <v>180</v>
      </c>
      <c r="I73" s="116">
        <v>127</v>
      </c>
      <c r="J73" s="117">
        <v>53</v>
      </c>
      <c r="K73" s="109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  <c r="IF73" s="104"/>
      <c r="IG73" s="104"/>
      <c r="IH73" s="104"/>
      <c r="II73" s="104"/>
      <c r="IJ73" s="104"/>
      <c r="IK73" s="104"/>
      <c r="IL73" s="104"/>
      <c r="IM73" s="104"/>
      <c r="IN73" s="104"/>
      <c r="IO73" s="104"/>
      <c r="IP73" s="104"/>
      <c r="IQ73" s="104"/>
      <c r="IR73" s="104"/>
      <c r="IS73" s="104"/>
      <c r="IT73" s="104"/>
      <c r="IU73" s="104"/>
      <c r="IV73" s="104"/>
    </row>
    <row r="74" spans="1:256" ht="18" customHeight="1">
      <c r="A74" s="108" t="s">
        <v>557</v>
      </c>
      <c r="B74" s="114" t="s">
        <v>558</v>
      </c>
      <c r="C74" s="115">
        <v>107</v>
      </c>
      <c r="D74" s="116">
        <v>31</v>
      </c>
      <c r="E74" s="117">
        <v>76</v>
      </c>
      <c r="F74" s="113" t="s">
        <v>559</v>
      </c>
      <c r="G74" s="121" t="s">
        <v>560</v>
      </c>
      <c r="H74" s="115">
        <v>1223</v>
      </c>
      <c r="I74" s="116">
        <v>899</v>
      </c>
      <c r="J74" s="117">
        <v>324</v>
      </c>
      <c r="K74" s="109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  <c r="HL74" s="104"/>
      <c r="HM74" s="104"/>
      <c r="HN74" s="104"/>
      <c r="HO74" s="104"/>
      <c r="HP74" s="104"/>
      <c r="HQ74" s="104"/>
      <c r="HR74" s="104"/>
      <c r="HS74" s="104"/>
      <c r="HT74" s="104"/>
      <c r="HU74" s="104"/>
      <c r="HV74" s="104"/>
      <c r="HW74" s="104"/>
      <c r="HX74" s="104"/>
      <c r="HY74" s="104"/>
      <c r="HZ74" s="104"/>
      <c r="IA74" s="104"/>
      <c r="IB74" s="104"/>
      <c r="IC74" s="104"/>
      <c r="ID74" s="104"/>
      <c r="IE74" s="104"/>
      <c r="IF74" s="104"/>
      <c r="IG74" s="104"/>
      <c r="IH74" s="104"/>
      <c r="II74" s="104"/>
      <c r="IJ74" s="104"/>
      <c r="IK74" s="104"/>
      <c r="IL74" s="104"/>
      <c r="IM74" s="104"/>
      <c r="IN74" s="104"/>
      <c r="IO74" s="104"/>
      <c r="IP74" s="104"/>
      <c r="IQ74" s="104"/>
      <c r="IR74" s="104"/>
      <c r="IS74" s="104"/>
      <c r="IT74" s="104"/>
      <c r="IU74" s="104"/>
      <c r="IV74" s="104"/>
    </row>
    <row r="75" spans="1:256" ht="18" customHeight="1">
      <c r="A75" s="108" t="s">
        <v>561</v>
      </c>
      <c r="B75" s="114" t="s">
        <v>562</v>
      </c>
      <c r="C75" s="115">
        <v>2111</v>
      </c>
      <c r="D75" s="116">
        <v>1184</v>
      </c>
      <c r="E75" s="117">
        <v>927</v>
      </c>
      <c r="F75" s="113" t="s">
        <v>563</v>
      </c>
      <c r="G75" s="121" t="s">
        <v>564</v>
      </c>
      <c r="H75" s="115">
        <v>32</v>
      </c>
      <c r="I75" s="116">
        <v>18</v>
      </c>
      <c r="J75" s="117">
        <v>14</v>
      </c>
      <c r="K75" s="109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/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  <c r="HL75" s="104"/>
      <c r="HM75" s="104"/>
      <c r="HN75" s="104"/>
      <c r="HO75" s="104"/>
      <c r="HP75" s="104"/>
      <c r="HQ75" s="104"/>
      <c r="HR75" s="104"/>
      <c r="HS75" s="104"/>
      <c r="HT75" s="104"/>
      <c r="HU75" s="104"/>
      <c r="HV75" s="104"/>
      <c r="HW75" s="104"/>
      <c r="HX75" s="104"/>
      <c r="HY75" s="104"/>
      <c r="HZ75" s="104"/>
      <c r="IA75" s="104"/>
      <c r="IB75" s="104"/>
      <c r="IC75" s="104"/>
      <c r="ID75" s="104"/>
      <c r="IE75" s="104"/>
      <c r="IF75" s="104"/>
      <c r="IG75" s="104"/>
      <c r="IH75" s="104"/>
      <c r="II75" s="104"/>
      <c r="IJ75" s="104"/>
      <c r="IK75" s="104"/>
      <c r="IL75" s="104"/>
      <c r="IM75" s="104"/>
      <c r="IN75" s="104"/>
      <c r="IO75" s="104"/>
      <c r="IP75" s="104"/>
      <c r="IQ75" s="104"/>
      <c r="IR75" s="104"/>
      <c r="IS75" s="104"/>
      <c r="IT75" s="104"/>
      <c r="IU75" s="104"/>
      <c r="IV75" s="104"/>
    </row>
    <row r="76" spans="1:256" ht="18" customHeight="1">
      <c r="A76" s="108" t="s">
        <v>565</v>
      </c>
      <c r="B76" s="114" t="s">
        <v>566</v>
      </c>
      <c r="C76" s="115">
        <v>835</v>
      </c>
      <c r="D76" s="116">
        <v>443</v>
      </c>
      <c r="E76" s="117">
        <v>392</v>
      </c>
      <c r="F76" s="143" t="s">
        <v>567</v>
      </c>
      <c r="G76" s="168" t="s">
        <v>568</v>
      </c>
      <c r="H76" s="140">
        <v>168</v>
      </c>
      <c r="I76" s="141">
        <v>93</v>
      </c>
      <c r="J76" s="142">
        <v>75</v>
      </c>
      <c r="K76" s="109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  <c r="GT76" s="104"/>
      <c r="GU76" s="104"/>
      <c r="GV76" s="104"/>
      <c r="GW76" s="104"/>
      <c r="GX76" s="104"/>
      <c r="GY76" s="104"/>
      <c r="GZ76" s="104"/>
      <c r="HA76" s="104"/>
      <c r="HB76" s="104"/>
      <c r="HC76" s="104"/>
      <c r="HD76" s="104"/>
      <c r="HE76" s="104"/>
      <c r="HF76" s="104"/>
      <c r="HG76" s="104"/>
      <c r="HH76" s="104"/>
      <c r="HI76" s="104"/>
      <c r="HJ76" s="104"/>
      <c r="HK76" s="104"/>
      <c r="HL76" s="104"/>
      <c r="HM76" s="104"/>
      <c r="HN76" s="104"/>
      <c r="HO76" s="104"/>
      <c r="HP76" s="104"/>
      <c r="HQ76" s="104"/>
      <c r="HR76" s="104"/>
      <c r="HS76" s="104"/>
      <c r="HT76" s="104"/>
      <c r="HU76" s="104"/>
      <c r="HV76" s="104"/>
      <c r="HW76" s="104"/>
      <c r="HX76" s="104"/>
      <c r="HY76" s="104"/>
      <c r="HZ76" s="104"/>
      <c r="IA76" s="104"/>
      <c r="IB76" s="104"/>
      <c r="IC76" s="104"/>
      <c r="ID76" s="104"/>
      <c r="IE76" s="104"/>
      <c r="IF76" s="104"/>
      <c r="IG76" s="104"/>
      <c r="IH76" s="104"/>
      <c r="II76" s="104"/>
      <c r="IJ76" s="104"/>
      <c r="IK76" s="104"/>
      <c r="IL76" s="104"/>
      <c r="IM76" s="104"/>
      <c r="IN76" s="104"/>
      <c r="IO76" s="104"/>
      <c r="IP76" s="104"/>
      <c r="IQ76" s="104"/>
      <c r="IR76" s="104"/>
      <c r="IS76" s="104"/>
      <c r="IT76" s="104"/>
      <c r="IU76" s="104"/>
      <c r="IV76" s="104"/>
    </row>
    <row r="77" spans="1:256" ht="18" customHeight="1">
      <c r="A77" s="108" t="s">
        <v>569</v>
      </c>
      <c r="B77" s="114" t="s">
        <v>570</v>
      </c>
      <c r="C77" s="115">
        <v>243</v>
      </c>
      <c r="D77" s="116">
        <v>72</v>
      </c>
      <c r="E77" s="117">
        <v>171</v>
      </c>
      <c r="F77" s="169"/>
      <c r="G77" s="169"/>
      <c r="H77" s="150" t="s">
        <v>380</v>
      </c>
      <c r="I77" s="150"/>
      <c r="J77" s="150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4"/>
      <c r="HT77" s="104"/>
      <c r="HU77" s="104"/>
      <c r="HV77" s="104"/>
      <c r="HW77" s="104"/>
      <c r="HX77" s="104"/>
      <c r="HY77" s="104"/>
      <c r="HZ77" s="104"/>
      <c r="IA77" s="104"/>
      <c r="IB77" s="104"/>
      <c r="IC77" s="104"/>
      <c r="ID77" s="104"/>
      <c r="IE77" s="104"/>
      <c r="IF77" s="104"/>
      <c r="IG77" s="104"/>
      <c r="IH77" s="104"/>
      <c r="II77" s="104"/>
      <c r="IJ77" s="104"/>
      <c r="IK77" s="104"/>
      <c r="IL77" s="104"/>
      <c r="IM77" s="104"/>
      <c r="IN77" s="104"/>
      <c r="IO77" s="104"/>
      <c r="IP77" s="104"/>
      <c r="IQ77" s="104"/>
      <c r="IR77" s="104"/>
      <c r="IS77" s="104"/>
      <c r="IT77" s="104"/>
      <c r="IU77" s="104"/>
      <c r="IV77" s="104"/>
    </row>
    <row r="78" spans="1:256" ht="18" customHeight="1">
      <c r="A78" s="138" t="s">
        <v>571</v>
      </c>
      <c r="B78" s="139" t="s">
        <v>572</v>
      </c>
      <c r="C78" s="140">
        <v>144</v>
      </c>
      <c r="D78" s="141">
        <v>88</v>
      </c>
      <c r="E78" s="142">
        <v>56</v>
      </c>
      <c r="F78" s="169"/>
      <c r="G78" s="170"/>
      <c r="H78" s="155" t="s">
        <v>380</v>
      </c>
      <c r="I78" s="155"/>
      <c r="J78" s="155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04"/>
      <c r="GL78" s="104"/>
      <c r="GM78" s="104"/>
      <c r="GN78" s="104"/>
      <c r="GO78" s="104"/>
      <c r="GP78" s="104"/>
      <c r="GQ78" s="104"/>
      <c r="GR78" s="104"/>
      <c r="GS78" s="104"/>
      <c r="GT78" s="104"/>
      <c r="GU78" s="104"/>
      <c r="GV78" s="104"/>
      <c r="GW78" s="104"/>
      <c r="GX78" s="104"/>
      <c r="GY78" s="104"/>
      <c r="GZ78" s="104"/>
      <c r="HA78" s="104"/>
      <c r="HB78" s="104"/>
      <c r="HC78" s="104"/>
      <c r="HD78" s="104"/>
      <c r="HE78" s="104"/>
      <c r="HF78" s="104"/>
      <c r="HG78" s="104"/>
      <c r="HH78" s="104"/>
      <c r="HI78" s="104"/>
      <c r="HJ78" s="104"/>
      <c r="HK78" s="104"/>
      <c r="HL78" s="104"/>
      <c r="HM78" s="104"/>
      <c r="HN78" s="104"/>
      <c r="HO78" s="104"/>
      <c r="HP78" s="104"/>
      <c r="HQ78" s="104"/>
      <c r="HR78" s="104"/>
      <c r="HS78" s="104"/>
      <c r="HT78" s="104"/>
      <c r="HU78" s="104"/>
      <c r="HV78" s="104"/>
      <c r="HW78" s="104"/>
      <c r="HX78" s="104"/>
      <c r="HY78" s="104"/>
      <c r="HZ78" s="104"/>
      <c r="IA78" s="104"/>
      <c r="IB78" s="104"/>
      <c r="IC78" s="104"/>
      <c r="ID78" s="104"/>
      <c r="IE78" s="104"/>
      <c r="IF78" s="104"/>
      <c r="IG78" s="104"/>
      <c r="IH78" s="104"/>
      <c r="II78" s="104"/>
      <c r="IJ78" s="104"/>
      <c r="IK78" s="104"/>
      <c r="IL78" s="104"/>
      <c r="IM78" s="104"/>
      <c r="IN78" s="104"/>
      <c r="IO78" s="104"/>
      <c r="IP78" s="104"/>
      <c r="IQ78" s="104"/>
      <c r="IR78" s="104"/>
      <c r="IS78" s="104"/>
      <c r="IT78" s="104"/>
      <c r="IU78" s="104"/>
      <c r="IV78" s="104"/>
    </row>
    <row r="79" spans="1:256" ht="18" customHeight="1">
      <c r="A79" s="109"/>
      <c r="B79" s="109"/>
      <c r="C79" s="109"/>
      <c r="D79" s="109"/>
      <c r="E79" s="109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  <c r="HK79" s="104"/>
      <c r="HL79" s="104"/>
      <c r="HM79" s="104"/>
      <c r="HN79" s="104"/>
      <c r="HO79" s="104"/>
      <c r="HP79" s="104"/>
      <c r="HQ79" s="104"/>
      <c r="HR79" s="104"/>
      <c r="HS79" s="104"/>
      <c r="HT79" s="104"/>
      <c r="HU79" s="104"/>
      <c r="HV79" s="104"/>
      <c r="HW79" s="104"/>
      <c r="HX79" s="104"/>
      <c r="HY79" s="104"/>
      <c r="HZ79" s="104"/>
      <c r="IA79" s="104"/>
      <c r="IB79" s="104"/>
      <c r="IC79" s="104"/>
      <c r="ID79" s="104"/>
      <c r="IE79" s="104"/>
      <c r="IF79" s="104"/>
      <c r="IG79" s="104"/>
      <c r="IH79" s="104"/>
      <c r="II79" s="104"/>
      <c r="IJ79" s="104"/>
      <c r="IK79" s="104"/>
      <c r="IL79" s="104"/>
      <c r="IM79" s="104"/>
      <c r="IN79" s="104"/>
      <c r="IO79" s="104"/>
      <c r="IP79" s="104"/>
      <c r="IQ79" s="104"/>
      <c r="IR79" s="104"/>
      <c r="IS79" s="104"/>
      <c r="IT79" s="104"/>
      <c r="IU79" s="104"/>
      <c r="IV79" s="104"/>
    </row>
  </sheetData>
  <sheetProtection/>
  <mergeCells count="16">
    <mergeCell ref="I3:I4"/>
    <mergeCell ref="J3:J4"/>
    <mergeCell ref="B41:B42"/>
    <mergeCell ref="C41:C42"/>
    <mergeCell ref="D41:D42"/>
    <mergeCell ref="E41:E42"/>
    <mergeCell ref="G41:G42"/>
    <mergeCell ref="H41:H42"/>
    <mergeCell ref="I41:I42"/>
    <mergeCell ref="J41:J42"/>
    <mergeCell ref="B3:B4"/>
    <mergeCell ref="C3:C4"/>
    <mergeCell ref="D3:D4"/>
    <mergeCell ref="E3:E4"/>
    <mergeCell ref="G3:G4"/>
    <mergeCell ref="H3:H4"/>
  </mergeCells>
  <printOptions horizontalCentered="1" verticalCentered="1"/>
  <pageMargins left="0.7874015748031497" right="0.6692913385826772" top="0.5118110236220472" bottom="0.5118110236220472" header="0" footer="0"/>
  <pageSetup horizontalDpi="300" verticalDpi="300" orientation="portrait" paperSize="9" r:id="rId1"/>
  <rowBreaks count="1" manualBreakCount="1">
    <brk id="39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Q17"/>
  <sheetViews>
    <sheetView showOutlineSymbols="0" zoomScale="87" zoomScaleNormal="87" zoomScalePageLayoutView="0" workbookViewId="0" topLeftCell="A1">
      <selection activeCell="A1" sqref="A1:IV16384"/>
    </sheetView>
  </sheetViews>
  <sheetFormatPr defaultColWidth="10.75390625" defaultRowHeight="13.5"/>
  <cols>
    <col min="1" max="8" width="9.625" style="173" customWidth="1"/>
    <col min="9" max="9" width="2.50390625" style="173" customWidth="1"/>
    <col min="10" max="16384" width="10.75390625" style="173" customWidth="1"/>
  </cols>
  <sheetData>
    <row r="1" spans="1:251" ht="30.75" customHeight="1">
      <c r="A1" s="171" t="s">
        <v>579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</row>
    <row r="2" spans="1:251" ht="30.7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  <c r="IE2" s="172"/>
      <c r="IF2" s="172"/>
      <c r="IG2" s="172"/>
      <c r="IH2" s="172"/>
      <c r="II2" s="172"/>
      <c r="IJ2" s="172"/>
      <c r="IK2" s="172"/>
      <c r="IL2" s="172"/>
      <c r="IM2" s="172"/>
      <c r="IN2" s="172"/>
      <c r="IO2" s="172"/>
      <c r="IP2" s="172"/>
      <c r="IQ2" s="172"/>
    </row>
    <row r="3" spans="1:251" ht="34.5" customHeight="1">
      <c r="A3" s="174" t="s">
        <v>580</v>
      </c>
      <c r="B3" s="175" t="s">
        <v>161</v>
      </c>
      <c r="C3" s="175" t="s">
        <v>162</v>
      </c>
      <c r="D3" s="175" t="s">
        <v>163</v>
      </c>
      <c r="E3" s="176" t="s">
        <v>580</v>
      </c>
      <c r="F3" s="175" t="s">
        <v>161</v>
      </c>
      <c r="G3" s="175" t="s">
        <v>162</v>
      </c>
      <c r="H3" s="174" t="s">
        <v>163</v>
      </c>
      <c r="I3" s="177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8"/>
      <c r="EI3" s="178"/>
      <c r="EJ3" s="178"/>
      <c r="EK3" s="178"/>
      <c r="EL3" s="178"/>
      <c r="EM3" s="178"/>
      <c r="EN3" s="178"/>
      <c r="EO3" s="178"/>
      <c r="EP3" s="178"/>
      <c r="EQ3" s="178"/>
      <c r="ER3" s="178"/>
      <c r="ES3" s="178"/>
      <c r="ET3" s="178"/>
      <c r="EU3" s="178"/>
      <c r="EV3" s="178"/>
      <c r="EW3" s="178"/>
      <c r="EX3" s="178"/>
      <c r="EY3" s="178"/>
      <c r="EZ3" s="178"/>
      <c r="FA3" s="178"/>
      <c r="FB3" s="178"/>
      <c r="FC3" s="178"/>
      <c r="FD3" s="178"/>
      <c r="FE3" s="178"/>
      <c r="FF3" s="178"/>
      <c r="FG3" s="178"/>
      <c r="FH3" s="178"/>
      <c r="FI3" s="178"/>
      <c r="FJ3" s="178"/>
      <c r="FK3" s="178"/>
      <c r="FL3" s="178"/>
      <c r="FM3" s="178"/>
      <c r="FN3" s="178"/>
      <c r="FO3" s="178"/>
      <c r="FP3" s="178"/>
      <c r="FQ3" s="178"/>
      <c r="FR3" s="178"/>
      <c r="FS3" s="178"/>
      <c r="FT3" s="178"/>
      <c r="FU3" s="178"/>
      <c r="FV3" s="178"/>
      <c r="FW3" s="178"/>
      <c r="FX3" s="178"/>
      <c r="FY3" s="178"/>
      <c r="FZ3" s="178"/>
      <c r="GA3" s="178"/>
      <c r="GB3" s="178"/>
      <c r="GC3" s="178"/>
      <c r="GD3" s="178"/>
      <c r="GE3" s="178"/>
      <c r="GF3" s="178"/>
      <c r="GG3" s="178"/>
      <c r="GH3" s="178"/>
      <c r="GI3" s="178"/>
      <c r="GJ3" s="178"/>
      <c r="GK3" s="178"/>
      <c r="GL3" s="178"/>
      <c r="GM3" s="178"/>
      <c r="GN3" s="178"/>
      <c r="GO3" s="178"/>
      <c r="GP3" s="178"/>
      <c r="GQ3" s="178"/>
      <c r="GR3" s="178"/>
      <c r="GS3" s="178"/>
      <c r="GT3" s="178"/>
      <c r="GU3" s="178"/>
      <c r="GV3" s="178"/>
      <c r="GW3" s="178"/>
      <c r="GX3" s="178"/>
      <c r="GY3" s="178"/>
      <c r="GZ3" s="178"/>
      <c r="HA3" s="178"/>
      <c r="HB3" s="178"/>
      <c r="HC3" s="178"/>
      <c r="HD3" s="178"/>
      <c r="HE3" s="178"/>
      <c r="HF3" s="178"/>
      <c r="HG3" s="178"/>
      <c r="HH3" s="178"/>
      <c r="HI3" s="178"/>
      <c r="HJ3" s="178"/>
      <c r="HK3" s="178"/>
      <c r="HL3" s="178"/>
      <c r="HM3" s="178"/>
      <c r="HN3" s="178"/>
      <c r="HO3" s="178"/>
      <c r="HP3" s="178"/>
      <c r="HQ3" s="178"/>
      <c r="HR3" s="178"/>
      <c r="HS3" s="178"/>
      <c r="HT3" s="178"/>
      <c r="HU3" s="178"/>
      <c r="HV3" s="178"/>
      <c r="HW3" s="178"/>
      <c r="HX3" s="178"/>
      <c r="HY3" s="178"/>
      <c r="HZ3" s="178"/>
      <c r="IA3" s="178"/>
      <c r="IB3" s="178"/>
      <c r="IC3" s="178"/>
      <c r="ID3" s="178"/>
      <c r="IE3" s="178"/>
      <c r="IF3" s="178"/>
      <c r="IG3" s="178"/>
      <c r="IH3" s="178"/>
      <c r="II3" s="178"/>
      <c r="IJ3" s="178"/>
      <c r="IK3" s="178"/>
      <c r="IL3" s="178"/>
      <c r="IM3" s="178"/>
      <c r="IN3" s="178"/>
      <c r="IO3" s="178"/>
      <c r="IP3" s="178"/>
      <c r="IQ3" s="178"/>
    </row>
    <row r="4" spans="1:251" ht="34.5" customHeight="1">
      <c r="A4" s="174" t="s">
        <v>161</v>
      </c>
      <c r="B4" s="179">
        <f>SUM(B10:B17)+SUM(F4:F17)</f>
        <v>42031</v>
      </c>
      <c r="C4" s="179">
        <f>SUM(C10:C17)+SUM(G4:G17)</f>
        <v>22823</v>
      </c>
      <c r="D4" s="179">
        <f>SUM(D10:D17)+SUM(H4:H17)</f>
        <v>19208</v>
      </c>
      <c r="E4" s="176" t="s">
        <v>581</v>
      </c>
      <c r="F4" s="180">
        <f aca="true" t="shared" si="0" ref="F4:F9">G4+H4</f>
        <v>407</v>
      </c>
      <c r="G4" s="181">
        <v>282</v>
      </c>
      <c r="H4" s="182">
        <v>125</v>
      </c>
      <c r="I4" s="177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  <c r="EK4" s="178"/>
      <c r="EL4" s="178"/>
      <c r="EM4" s="178"/>
      <c r="EN4" s="178"/>
      <c r="EO4" s="178"/>
      <c r="EP4" s="178"/>
      <c r="EQ4" s="178"/>
      <c r="ER4" s="178"/>
      <c r="ES4" s="178"/>
      <c r="ET4" s="178"/>
      <c r="EU4" s="178"/>
      <c r="EV4" s="178"/>
      <c r="EW4" s="178"/>
      <c r="EX4" s="178"/>
      <c r="EY4" s="178"/>
      <c r="EZ4" s="178"/>
      <c r="FA4" s="178"/>
      <c r="FB4" s="178"/>
      <c r="FC4" s="178"/>
      <c r="FD4" s="178"/>
      <c r="FE4" s="178"/>
      <c r="FF4" s="178"/>
      <c r="FG4" s="178"/>
      <c r="FH4" s="178"/>
      <c r="FI4" s="178"/>
      <c r="FJ4" s="178"/>
      <c r="FK4" s="178"/>
      <c r="FL4" s="178"/>
      <c r="FM4" s="178"/>
      <c r="FN4" s="178"/>
      <c r="FO4" s="178"/>
      <c r="FP4" s="178"/>
      <c r="FQ4" s="178"/>
      <c r="FR4" s="178"/>
      <c r="FS4" s="178"/>
      <c r="FT4" s="178"/>
      <c r="FU4" s="178"/>
      <c r="FV4" s="178"/>
      <c r="FW4" s="178"/>
      <c r="FX4" s="178"/>
      <c r="FY4" s="178"/>
      <c r="FZ4" s="178"/>
      <c r="GA4" s="178"/>
      <c r="GB4" s="178"/>
      <c r="GC4" s="178"/>
      <c r="GD4" s="178"/>
      <c r="GE4" s="178"/>
      <c r="GF4" s="178"/>
      <c r="GG4" s="178"/>
      <c r="GH4" s="178"/>
      <c r="GI4" s="178"/>
      <c r="GJ4" s="178"/>
      <c r="GK4" s="178"/>
      <c r="GL4" s="178"/>
      <c r="GM4" s="178"/>
      <c r="GN4" s="178"/>
      <c r="GO4" s="178"/>
      <c r="GP4" s="178"/>
      <c r="GQ4" s="178"/>
      <c r="GR4" s="178"/>
      <c r="GS4" s="178"/>
      <c r="GT4" s="178"/>
      <c r="GU4" s="178"/>
      <c r="GV4" s="178"/>
      <c r="GW4" s="178"/>
      <c r="GX4" s="178"/>
      <c r="GY4" s="178"/>
      <c r="GZ4" s="178"/>
      <c r="HA4" s="178"/>
      <c r="HB4" s="178"/>
      <c r="HC4" s="178"/>
      <c r="HD4" s="178"/>
      <c r="HE4" s="178"/>
      <c r="HF4" s="178"/>
      <c r="HG4" s="178"/>
      <c r="HH4" s="178"/>
      <c r="HI4" s="178"/>
      <c r="HJ4" s="178"/>
      <c r="HK4" s="178"/>
      <c r="HL4" s="178"/>
      <c r="HM4" s="178"/>
      <c r="HN4" s="178"/>
      <c r="HO4" s="178"/>
      <c r="HP4" s="178"/>
      <c r="HQ4" s="178"/>
      <c r="HR4" s="178"/>
      <c r="HS4" s="178"/>
      <c r="HT4" s="178"/>
      <c r="HU4" s="178"/>
      <c r="HV4" s="178"/>
      <c r="HW4" s="178"/>
      <c r="HX4" s="178"/>
      <c r="HY4" s="178"/>
      <c r="HZ4" s="178"/>
      <c r="IA4" s="178"/>
      <c r="IB4" s="178"/>
      <c r="IC4" s="178"/>
      <c r="ID4" s="178"/>
      <c r="IE4" s="178"/>
      <c r="IF4" s="178"/>
      <c r="IG4" s="178"/>
      <c r="IH4" s="178"/>
      <c r="II4" s="178"/>
      <c r="IJ4" s="178"/>
      <c r="IK4" s="178"/>
      <c r="IL4" s="178"/>
      <c r="IM4" s="178"/>
      <c r="IN4" s="178"/>
      <c r="IO4" s="178"/>
      <c r="IP4" s="178"/>
      <c r="IQ4" s="178"/>
    </row>
    <row r="5" spans="1:251" ht="34.5" customHeight="1">
      <c r="A5" s="174" t="s">
        <v>582</v>
      </c>
      <c r="B5" s="183">
        <f aca="true" t="shared" si="1" ref="B5:B17">C5+D5</f>
        <v>134</v>
      </c>
      <c r="C5" s="181">
        <v>66</v>
      </c>
      <c r="D5" s="181">
        <v>68</v>
      </c>
      <c r="E5" s="176" t="s">
        <v>583</v>
      </c>
      <c r="F5" s="180">
        <f t="shared" si="0"/>
        <v>681</v>
      </c>
      <c r="G5" s="181">
        <v>429</v>
      </c>
      <c r="H5" s="182">
        <v>252</v>
      </c>
      <c r="I5" s="177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FT5" s="178"/>
      <c r="FU5" s="178"/>
      <c r="FV5" s="178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8"/>
      <c r="GK5" s="178"/>
      <c r="GL5" s="178"/>
      <c r="GM5" s="178"/>
      <c r="GN5" s="178"/>
      <c r="GO5" s="178"/>
      <c r="GP5" s="178"/>
      <c r="GQ5" s="178"/>
      <c r="GR5" s="178"/>
      <c r="GS5" s="178"/>
      <c r="GT5" s="178"/>
      <c r="GU5" s="178"/>
      <c r="GV5" s="178"/>
      <c r="GW5" s="178"/>
      <c r="GX5" s="178"/>
      <c r="GY5" s="178"/>
      <c r="GZ5" s="178"/>
      <c r="HA5" s="178"/>
      <c r="HB5" s="178"/>
      <c r="HC5" s="178"/>
      <c r="HD5" s="178"/>
      <c r="HE5" s="178"/>
      <c r="HF5" s="178"/>
      <c r="HG5" s="178"/>
      <c r="HH5" s="178"/>
      <c r="HI5" s="178"/>
      <c r="HJ5" s="178"/>
      <c r="HK5" s="178"/>
      <c r="HL5" s="178"/>
      <c r="HM5" s="178"/>
      <c r="HN5" s="178"/>
      <c r="HO5" s="178"/>
      <c r="HP5" s="178"/>
      <c r="HQ5" s="178"/>
      <c r="HR5" s="178"/>
      <c r="HS5" s="178"/>
      <c r="HT5" s="178"/>
      <c r="HU5" s="178"/>
      <c r="HV5" s="178"/>
      <c r="HW5" s="178"/>
      <c r="HX5" s="178"/>
      <c r="HY5" s="178"/>
      <c r="HZ5" s="178"/>
      <c r="IA5" s="178"/>
      <c r="IB5" s="178"/>
      <c r="IC5" s="178"/>
      <c r="ID5" s="178"/>
      <c r="IE5" s="178"/>
      <c r="IF5" s="178"/>
      <c r="IG5" s="178"/>
      <c r="IH5" s="178"/>
      <c r="II5" s="178"/>
      <c r="IJ5" s="178"/>
      <c r="IK5" s="178"/>
      <c r="IL5" s="178"/>
      <c r="IM5" s="178"/>
      <c r="IN5" s="178"/>
      <c r="IO5" s="178"/>
      <c r="IP5" s="178"/>
      <c r="IQ5" s="178"/>
    </row>
    <row r="6" spans="1:251" ht="34.5" customHeight="1">
      <c r="A6" s="174" t="s">
        <v>584</v>
      </c>
      <c r="B6" s="183">
        <f t="shared" si="1"/>
        <v>20</v>
      </c>
      <c r="C6" s="181">
        <v>12</v>
      </c>
      <c r="D6" s="181">
        <v>8</v>
      </c>
      <c r="E6" s="176" t="s">
        <v>585</v>
      </c>
      <c r="F6" s="180">
        <f t="shared" si="0"/>
        <v>1577</v>
      </c>
      <c r="G6" s="181">
        <v>1073</v>
      </c>
      <c r="H6" s="182">
        <v>504</v>
      </c>
      <c r="I6" s="177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8"/>
      <c r="FP6" s="178"/>
      <c r="FQ6" s="178"/>
      <c r="FR6" s="178"/>
      <c r="FS6" s="178"/>
      <c r="FT6" s="178"/>
      <c r="FU6" s="178"/>
      <c r="FV6" s="178"/>
      <c r="FW6" s="178"/>
      <c r="FX6" s="178"/>
      <c r="FY6" s="178"/>
      <c r="FZ6" s="178"/>
      <c r="GA6" s="178"/>
      <c r="GB6" s="178"/>
      <c r="GC6" s="178"/>
      <c r="GD6" s="178"/>
      <c r="GE6" s="178"/>
      <c r="GF6" s="178"/>
      <c r="GG6" s="178"/>
      <c r="GH6" s="178"/>
      <c r="GI6" s="178"/>
      <c r="GJ6" s="178"/>
      <c r="GK6" s="178"/>
      <c r="GL6" s="178"/>
      <c r="GM6" s="178"/>
      <c r="GN6" s="178"/>
      <c r="GO6" s="178"/>
      <c r="GP6" s="178"/>
      <c r="GQ6" s="178"/>
      <c r="GR6" s="178"/>
      <c r="GS6" s="178"/>
      <c r="GT6" s="178"/>
      <c r="GU6" s="178"/>
      <c r="GV6" s="178"/>
      <c r="GW6" s="178"/>
      <c r="GX6" s="178"/>
      <c r="GY6" s="178"/>
      <c r="GZ6" s="178"/>
      <c r="HA6" s="178"/>
      <c r="HB6" s="178"/>
      <c r="HC6" s="178"/>
      <c r="HD6" s="178"/>
      <c r="HE6" s="178"/>
      <c r="HF6" s="178"/>
      <c r="HG6" s="178"/>
      <c r="HH6" s="178"/>
      <c r="HI6" s="178"/>
      <c r="HJ6" s="178"/>
      <c r="HK6" s="178"/>
      <c r="HL6" s="178"/>
      <c r="HM6" s="178"/>
      <c r="HN6" s="178"/>
      <c r="HO6" s="178"/>
      <c r="HP6" s="178"/>
      <c r="HQ6" s="178"/>
      <c r="HR6" s="178"/>
      <c r="HS6" s="178"/>
      <c r="HT6" s="178"/>
      <c r="HU6" s="178"/>
      <c r="HV6" s="178"/>
      <c r="HW6" s="178"/>
      <c r="HX6" s="178"/>
      <c r="HY6" s="178"/>
      <c r="HZ6" s="178"/>
      <c r="IA6" s="178"/>
      <c r="IB6" s="178"/>
      <c r="IC6" s="178"/>
      <c r="ID6" s="178"/>
      <c r="IE6" s="178"/>
      <c r="IF6" s="178"/>
      <c r="IG6" s="178"/>
      <c r="IH6" s="178"/>
      <c r="II6" s="178"/>
      <c r="IJ6" s="178"/>
      <c r="IK6" s="178"/>
      <c r="IL6" s="178"/>
      <c r="IM6" s="178"/>
      <c r="IN6" s="178"/>
      <c r="IO6" s="178"/>
      <c r="IP6" s="178"/>
      <c r="IQ6" s="178"/>
    </row>
    <row r="7" spans="1:251" ht="34.5" customHeight="1">
      <c r="A7" s="174" t="s">
        <v>586</v>
      </c>
      <c r="B7" s="180">
        <f t="shared" si="1"/>
        <v>16</v>
      </c>
      <c r="C7" s="181">
        <v>9</v>
      </c>
      <c r="D7" s="181">
        <v>7</v>
      </c>
      <c r="E7" s="176" t="s">
        <v>587</v>
      </c>
      <c r="F7" s="180">
        <f t="shared" si="0"/>
        <v>1891</v>
      </c>
      <c r="G7" s="181">
        <v>1324</v>
      </c>
      <c r="H7" s="182">
        <v>567</v>
      </c>
      <c r="I7" s="177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178"/>
      <c r="IH7" s="178"/>
      <c r="II7" s="178"/>
      <c r="IJ7" s="178"/>
      <c r="IK7" s="178"/>
      <c r="IL7" s="178"/>
      <c r="IM7" s="178"/>
      <c r="IN7" s="178"/>
      <c r="IO7" s="178"/>
      <c r="IP7" s="178"/>
      <c r="IQ7" s="178"/>
    </row>
    <row r="8" spans="1:251" ht="34.5" customHeight="1">
      <c r="A8" s="174" t="s">
        <v>588</v>
      </c>
      <c r="B8" s="180">
        <f t="shared" si="1"/>
        <v>15</v>
      </c>
      <c r="C8" s="181">
        <v>6</v>
      </c>
      <c r="D8" s="181">
        <v>9</v>
      </c>
      <c r="E8" s="176" t="s">
        <v>589</v>
      </c>
      <c r="F8" s="180">
        <f t="shared" si="0"/>
        <v>2604</v>
      </c>
      <c r="G8" s="181">
        <v>1800</v>
      </c>
      <c r="H8" s="182">
        <v>804</v>
      </c>
      <c r="I8" s="177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178"/>
      <c r="GR8" s="178"/>
      <c r="GS8" s="178"/>
      <c r="GT8" s="178"/>
      <c r="GU8" s="178"/>
      <c r="GV8" s="178"/>
      <c r="GW8" s="178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8"/>
      <c r="HI8" s="178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8"/>
      <c r="HU8" s="178"/>
      <c r="HV8" s="178"/>
      <c r="HW8" s="178"/>
      <c r="HX8" s="178"/>
      <c r="HY8" s="178"/>
      <c r="HZ8" s="178"/>
      <c r="IA8" s="178"/>
      <c r="IB8" s="178"/>
      <c r="IC8" s="178"/>
      <c r="ID8" s="178"/>
      <c r="IE8" s="178"/>
      <c r="IF8" s="178"/>
      <c r="IG8" s="178"/>
      <c r="IH8" s="178"/>
      <c r="II8" s="178"/>
      <c r="IJ8" s="178"/>
      <c r="IK8" s="178"/>
      <c r="IL8" s="178"/>
      <c r="IM8" s="178"/>
      <c r="IN8" s="178"/>
      <c r="IO8" s="178"/>
      <c r="IP8" s="178"/>
      <c r="IQ8" s="178"/>
    </row>
    <row r="9" spans="1:251" ht="34.5" customHeight="1">
      <c r="A9" s="174" t="s">
        <v>590</v>
      </c>
      <c r="B9" s="180">
        <f t="shared" si="1"/>
        <v>7</v>
      </c>
      <c r="C9" s="181">
        <v>4</v>
      </c>
      <c r="D9" s="181">
        <v>3</v>
      </c>
      <c r="E9" s="184" t="s">
        <v>591</v>
      </c>
      <c r="F9" s="185">
        <f t="shared" si="0"/>
        <v>3769</v>
      </c>
      <c r="G9" s="186">
        <v>2564</v>
      </c>
      <c r="H9" s="187">
        <v>1205</v>
      </c>
      <c r="I9" s="18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178"/>
      <c r="FK9" s="178"/>
      <c r="FL9" s="178"/>
      <c r="FM9" s="178"/>
      <c r="FN9" s="178"/>
      <c r="FO9" s="178"/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8"/>
      <c r="GC9" s="178"/>
      <c r="GD9" s="178"/>
      <c r="GE9" s="178"/>
      <c r="GF9" s="178"/>
      <c r="GG9" s="178"/>
      <c r="GH9" s="178"/>
      <c r="GI9" s="178"/>
      <c r="GJ9" s="178"/>
      <c r="GK9" s="178"/>
      <c r="GL9" s="178"/>
      <c r="GM9" s="178"/>
      <c r="GN9" s="178"/>
      <c r="GO9" s="178"/>
      <c r="GP9" s="178"/>
      <c r="GQ9" s="178"/>
      <c r="GR9" s="178"/>
      <c r="GS9" s="178"/>
      <c r="GT9" s="178"/>
      <c r="GU9" s="178"/>
      <c r="GV9" s="178"/>
      <c r="GW9" s="178"/>
      <c r="GX9" s="178"/>
      <c r="GY9" s="178"/>
      <c r="GZ9" s="178"/>
      <c r="HA9" s="178"/>
      <c r="HB9" s="178"/>
      <c r="HC9" s="178"/>
      <c r="HD9" s="178"/>
      <c r="HE9" s="178"/>
      <c r="HF9" s="178"/>
      <c r="HG9" s="178"/>
      <c r="HH9" s="178"/>
      <c r="HI9" s="178"/>
      <c r="HJ9" s="178"/>
      <c r="HK9" s="178"/>
      <c r="HL9" s="178"/>
      <c r="HM9" s="178"/>
      <c r="HN9" s="178"/>
      <c r="HO9" s="178"/>
      <c r="HP9" s="178"/>
      <c r="HQ9" s="178"/>
      <c r="HR9" s="178"/>
      <c r="HS9" s="178"/>
      <c r="HT9" s="178"/>
      <c r="HU9" s="178"/>
      <c r="HV9" s="178"/>
      <c r="HW9" s="178"/>
      <c r="HX9" s="178"/>
      <c r="HY9" s="178"/>
      <c r="HZ9" s="178"/>
      <c r="IA9" s="178"/>
      <c r="IB9" s="178"/>
      <c r="IC9" s="178"/>
      <c r="ID9" s="178"/>
      <c r="IE9" s="178"/>
      <c r="IF9" s="178"/>
      <c r="IG9" s="178"/>
      <c r="IH9" s="178"/>
      <c r="II9" s="178"/>
      <c r="IJ9" s="178"/>
      <c r="IK9" s="178"/>
      <c r="IL9" s="178"/>
      <c r="IM9" s="178"/>
      <c r="IN9" s="178"/>
      <c r="IO9" s="178"/>
      <c r="IP9" s="178"/>
      <c r="IQ9" s="178"/>
    </row>
    <row r="10" spans="1:251" ht="34.5" customHeight="1">
      <c r="A10" s="174" t="s">
        <v>592</v>
      </c>
      <c r="B10" s="180">
        <f t="shared" si="1"/>
        <v>192</v>
      </c>
      <c r="C10" s="189">
        <f>SUM(C5:C9)</f>
        <v>97</v>
      </c>
      <c r="D10" s="189">
        <f>SUM(D5:D9)</f>
        <v>95</v>
      </c>
      <c r="E10" s="176" t="s">
        <v>593</v>
      </c>
      <c r="F10" s="180">
        <f aca="true" t="shared" si="2" ref="F10:F17">G10+H10</f>
        <v>5214</v>
      </c>
      <c r="G10" s="181">
        <v>3443</v>
      </c>
      <c r="H10" s="182">
        <v>1771</v>
      </c>
      <c r="I10" s="177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8"/>
      <c r="FS10" s="178"/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8"/>
      <c r="GT10" s="178"/>
      <c r="GU10" s="178"/>
      <c r="GV10" s="178"/>
      <c r="GW10" s="178"/>
      <c r="GX10" s="178"/>
      <c r="GY10" s="178"/>
      <c r="GZ10" s="178"/>
      <c r="HA10" s="178"/>
      <c r="HB10" s="178"/>
      <c r="HC10" s="178"/>
      <c r="HD10" s="178"/>
      <c r="HE10" s="178"/>
      <c r="HF10" s="178"/>
      <c r="HG10" s="178"/>
      <c r="HH10" s="178"/>
      <c r="HI10" s="178"/>
      <c r="HJ10" s="178"/>
      <c r="HK10" s="178"/>
      <c r="HL10" s="178"/>
      <c r="HM10" s="178"/>
      <c r="HN10" s="178"/>
      <c r="HO10" s="178"/>
      <c r="HP10" s="178"/>
      <c r="HQ10" s="178"/>
      <c r="HR10" s="178"/>
      <c r="HS10" s="178"/>
      <c r="HT10" s="178"/>
      <c r="HU10" s="178"/>
      <c r="HV10" s="178"/>
      <c r="HW10" s="178"/>
      <c r="HX10" s="178"/>
      <c r="HY10" s="178"/>
      <c r="HZ10" s="178"/>
      <c r="IA10" s="178"/>
      <c r="IB10" s="178"/>
      <c r="IC10" s="178"/>
      <c r="ID10" s="178"/>
      <c r="IE10" s="178"/>
      <c r="IF10" s="178"/>
      <c r="IG10" s="178"/>
      <c r="IH10" s="178"/>
      <c r="II10" s="178"/>
      <c r="IJ10" s="178"/>
      <c r="IK10" s="178"/>
      <c r="IL10" s="178"/>
      <c r="IM10" s="178"/>
      <c r="IN10" s="178"/>
      <c r="IO10" s="178"/>
      <c r="IP10" s="178"/>
      <c r="IQ10" s="178"/>
    </row>
    <row r="11" spans="1:251" ht="34.5" customHeight="1">
      <c r="A11" s="174" t="s">
        <v>594</v>
      </c>
      <c r="B11" s="180">
        <f t="shared" si="1"/>
        <v>38</v>
      </c>
      <c r="C11" s="181">
        <v>20</v>
      </c>
      <c r="D11" s="181">
        <v>18</v>
      </c>
      <c r="E11" s="176" t="s">
        <v>595</v>
      </c>
      <c r="F11" s="180">
        <f t="shared" si="2"/>
        <v>6095</v>
      </c>
      <c r="G11" s="181">
        <v>3681</v>
      </c>
      <c r="H11" s="182">
        <v>2414</v>
      </c>
      <c r="I11" s="177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8"/>
      <c r="HF11" s="178"/>
      <c r="HG11" s="178"/>
      <c r="HH11" s="178"/>
      <c r="HI11" s="178"/>
      <c r="HJ11" s="178"/>
      <c r="HK11" s="178"/>
      <c r="HL11" s="178"/>
      <c r="HM11" s="178"/>
      <c r="HN11" s="178"/>
      <c r="HO11" s="178"/>
      <c r="HP11" s="178"/>
      <c r="HQ11" s="178"/>
      <c r="HR11" s="178"/>
      <c r="HS11" s="178"/>
      <c r="HT11" s="178"/>
      <c r="HU11" s="178"/>
      <c r="HV11" s="178"/>
      <c r="HW11" s="178"/>
      <c r="HX11" s="178"/>
      <c r="HY11" s="178"/>
      <c r="HZ11" s="178"/>
      <c r="IA11" s="178"/>
      <c r="IB11" s="178"/>
      <c r="IC11" s="178"/>
      <c r="ID11" s="178"/>
      <c r="IE11" s="178"/>
      <c r="IF11" s="178"/>
      <c r="IG11" s="178"/>
      <c r="IH11" s="178"/>
      <c r="II11" s="178"/>
      <c r="IJ11" s="178"/>
      <c r="IK11" s="178"/>
      <c r="IL11" s="178"/>
      <c r="IM11" s="178"/>
      <c r="IN11" s="178"/>
      <c r="IO11" s="178"/>
      <c r="IP11" s="178"/>
      <c r="IQ11" s="178"/>
    </row>
    <row r="12" spans="1:251" ht="34.5" customHeight="1">
      <c r="A12" s="174" t="s">
        <v>596</v>
      </c>
      <c r="B12" s="180">
        <f t="shared" si="1"/>
        <v>27</v>
      </c>
      <c r="C12" s="181">
        <v>18</v>
      </c>
      <c r="D12" s="181">
        <v>9</v>
      </c>
      <c r="E12" s="176" t="s">
        <v>597</v>
      </c>
      <c r="F12" s="180">
        <f t="shared" si="2"/>
        <v>6106</v>
      </c>
      <c r="G12" s="181">
        <v>2974</v>
      </c>
      <c r="H12" s="182">
        <v>3132</v>
      </c>
      <c r="I12" s="18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E12" s="178"/>
      <c r="HF12" s="178"/>
      <c r="HG12" s="178"/>
      <c r="HH12" s="178"/>
      <c r="HI12" s="178"/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178"/>
      <c r="HV12" s="178"/>
      <c r="HW12" s="178"/>
      <c r="HX12" s="178"/>
      <c r="HY12" s="178"/>
      <c r="HZ12" s="178"/>
      <c r="IA12" s="178"/>
      <c r="IB12" s="178"/>
      <c r="IC12" s="178"/>
      <c r="ID12" s="178"/>
      <c r="IE12" s="178"/>
      <c r="IF12" s="178"/>
      <c r="IG12" s="178"/>
      <c r="IH12" s="178"/>
      <c r="II12" s="178"/>
      <c r="IJ12" s="178"/>
      <c r="IK12" s="178"/>
      <c r="IL12" s="178"/>
      <c r="IM12" s="178"/>
      <c r="IN12" s="178"/>
      <c r="IO12" s="178"/>
      <c r="IP12" s="178"/>
      <c r="IQ12" s="178"/>
    </row>
    <row r="13" spans="1:251" ht="34.5" customHeight="1">
      <c r="A13" s="190" t="s">
        <v>598</v>
      </c>
      <c r="B13" s="185">
        <f t="shared" si="1"/>
        <v>89</v>
      </c>
      <c r="C13" s="186">
        <v>67</v>
      </c>
      <c r="D13" s="186">
        <v>22</v>
      </c>
      <c r="E13" s="176" t="s">
        <v>599</v>
      </c>
      <c r="F13" s="180">
        <f t="shared" si="2"/>
        <v>6470</v>
      </c>
      <c r="G13" s="181">
        <v>2646</v>
      </c>
      <c r="H13" s="182">
        <v>3824</v>
      </c>
      <c r="I13" s="18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  <c r="IL13" s="178"/>
      <c r="IM13" s="178"/>
      <c r="IN13" s="178"/>
      <c r="IO13" s="178"/>
      <c r="IP13" s="178"/>
      <c r="IQ13" s="178"/>
    </row>
    <row r="14" spans="1:251" ht="34.5" customHeight="1">
      <c r="A14" s="174" t="s">
        <v>600</v>
      </c>
      <c r="B14" s="180">
        <f t="shared" si="1"/>
        <v>132</v>
      </c>
      <c r="C14" s="181">
        <v>96</v>
      </c>
      <c r="D14" s="181">
        <v>36</v>
      </c>
      <c r="E14" s="176" t="s">
        <v>601</v>
      </c>
      <c r="F14" s="180">
        <f t="shared" si="2"/>
        <v>4367</v>
      </c>
      <c r="G14" s="181">
        <v>1399</v>
      </c>
      <c r="H14" s="182">
        <v>2968</v>
      </c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</row>
    <row r="15" spans="1:9" ht="34.5" customHeight="1">
      <c r="A15" s="174" t="s">
        <v>602</v>
      </c>
      <c r="B15" s="180">
        <f t="shared" si="1"/>
        <v>203</v>
      </c>
      <c r="C15" s="181">
        <v>136</v>
      </c>
      <c r="D15" s="181">
        <v>67</v>
      </c>
      <c r="E15" s="176" t="s">
        <v>603</v>
      </c>
      <c r="F15" s="180">
        <f t="shared" si="2"/>
        <v>1366</v>
      </c>
      <c r="G15" s="181">
        <v>362</v>
      </c>
      <c r="H15" s="187">
        <v>1004</v>
      </c>
      <c r="I15" s="192"/>
    </row>
    <row r="16" spans="1:8" ht="34.5" customHeight="1">
      <c r="A16" s="174" t="s">
        <v>604</v>
      </c>
      <c r="B16" s="180">
        <f t="shared" si="1"/>
        <v>247</v>
      </c>
      <c r="C16" s="181">
        <v>168</v>
      </c>
      <c r="D16" s="181">
        <v>79</v>
      </c>
      <c r="E16" s="176" t="s">
        <v>605</v>
      </c>
      <c r="F16" s="180">
        <f t="shared" si="2"/>
        <v>253</v>
      </c>
      <c r="G16" s="181">
        <v>46</v>
      </c>
      <c r="H16" s="182">
        <v>207</v>
      </c>
    </row>
    <row r="17" spans="1:8" ht="34.5" customHeight="1">
      <c r="A17" s="190" t="s">
        <v>606</v>
      </c>
      <c r="B17" s="185">
        <f t="shared" si="1"/>
        <v>303</v>
      </c>
      <c r="C17" s="186">
        <v>198</v>
      </c>
      <c r="D17" s="186">
        <v>105</v>
      </c>
      <c r="E17" s="184" t="s">
        <v>607</v>
      </c>
      <c r="F17" s="193">
        <f t="shared" si="2"/>
        <v>0</v>
      </c>
      <c r="G17" s="194">
        <v>0</v>
      </c>
      <c r="H17" s="195">
        <f>I17+J17</f>
        <v>0</v>
      </c>
    </row>
  </sheetData>
  <sheetProtection/>
  <printOptions horizontalCentered="1"/>
  <pageMargins left="0.38" right="0.37" top="1.1811023622047245" bottom="0.5118110236220472" header="0" footer="0"/>
  <pageSetup horizontalDpi="300" verticalDpi="3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　あかり</dc:creator>
  <cp:keywords/>
  <dc:description/>
  <cp:lastModifiedBy>兵庫県</cp:lastModifiedBy>
  <cp:lastPrinted>2008-07-22T02:23:10Z</cp:lastPrinted>
  <dcterms:created xsi:type="dcterms:W3CDTF">1997-01-08T22:48:59Z</dcterms:created>
  <dcterms:modified xsi:type="dcterms:W3CDTF">2018-08-27T01:03:25Z</dcterms:modified>
  <cp:category/>
  <cp:version/>
  <cp:contentType/>
  <cp:contentStatus/>
</cp:coreProperties>
</file>