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目次" sheetId="1" r:id="rId1"/>
    <sheet name="概要" sheetId="2" r:id="rId2"/>
    <sheet name="表１" sheetId="3" r:id="rId3"/>
    <sheet name="表２" sheetId="4" r:id="rId4"/>
    <sheet name="表３" sheetId="5" r:id="rId5"/>
    <sheet name="表４" sheetId="6" r:id="rId6"/>
    <sheet name="表５" sheetId="7" r:id="rId7"/>
    <sheet name="統計表1" sheetId="8" r:id="rId8"/>
    <sheet name="統計表2" sheetId="9" r:id="rId9"/>
    <sheet name="統計表3" sheetId="10" r:id="rId10"/>
    <sheet name="統計表4" sheetId="11" r:id="rId11"/>
  </sheets>
  <definedNames>
    <definedName name="_xlnm.Print_Area" localSheetId="10">'統計表4'!$A$2:$P$75</definedName>
    <definedName name="_xlnm.Print_Area" localSheetId="2">'表１'!$A$1:$H$23</definedName>
    <definedName name="_xlnm.Print_Area" localSheetId="3">'表２'!$A$1:$H$24</definedName>
    <definedName name="_xlnm.Print_Area" localSheetId="4">'表３'!$A$1:$H$10</definedName>
    <definedName name="_xlnm.Print_Titles" localSheetId="7">'統計表1'!$1:$4</definedName>
    <definedName name="_xlnm.Print_Titles" localSheetId="8">'統計表2'!$1:$3</definedName>
    <definedName name="_xlnm.Print_Titles" localSheetId="9">'統計表3'!$1:$3</definedName>
    <definedName name="_xlnm.Print_Titles" localSheetId="10">'統計表4'!$1:$4</definedName>
  </definedNames>
  <calcPr fullCalcOnLoad="1"/>
</workbook>
</file>

<file path=xl/sharedStrings.xml><?xml version="1.0" encoding="utf-8"?>
<sst xmlns="http://schemas.openxmlformats.org/spreadsheetml/2006/main" count="543" uniqueCount="224">
  <si>
    <t>統計表1　医療施設数　（保健所、市町別）</t>
  </si>
  <si>
    <t>市区町</t>
  </si>
  <si>
    <t>病院</t>
  </si>
  <si>
    <t>一般診療所</t>
  </si>
  <si>
    <t>歯科
診療所</t>
  </si>
  <si>
    <t>総数</t>
  </si>
  <si>
    <t>精神科
病院</t>
  </si>
  <si>
    <t>結核
療養所</t>
  </si>
  <si>
    <t>一般病院</t>
  </si>
  <si>
    <t>有床</t>
  </si>
  <si>
    <t>無床</t>
  </si>
  <si>
    <t>（再掲）療養
病床有する</t>
  </si>
  <si>
    <t>総　数</t>
  </si>
  <si>
    <t>神戸市</t>
  </si>
  <si>
    <t>　東灘区</t>
  </si>
  <si>
    <t>　灘区</t>
  </si>
  <si>
    <t>　兵庫区</t>
  </si>
  <si>
    <t>　長田区</t>
  </si>
  <si>
    <t>　須磨区</t>
  </si>
  <si>
    <t>　垂水区</t>
  </si>
  <si>
    <t>　北区</t>
  </si>
  <si>
    <t>　中央区</t>
  </si>
  <si>
    <t>　西区</t>
  </si>
  <si>
    <t>阪神南</t>
  </si>
  <si>
    <t>　尼崎市</t>
  </si>
  <si>
    <t>尼崎市</t>
  </si>
  <si>
    <t>　西宮市</t>
  </si>
  <si>
    <t>西宮市</t>
  </si>
  <si>
    <t>　芦屋</t>
  </si>
  <si>
    <t>芦屋市</t>
  </si>
  <si>
    <t>阪神北</t>
  </si>
  <si>
    <t>　伊丹</t>
  </si>
  <si>
    <t>伊丹市</t>
  </si>
  <si>
    <t>川西市</t>
  </si>
  <si>
    <t>猪名川町</t>
  </si>
  <si>
    <t>　宝塚</t>
  </si>
  <si>
    <t>宝塚市</t>
  </si>
  <si>
    <t>三田市</t>
  </si>
  <si>
    <t>東播磨</t>
  </si>
  <si>
    <t>　明石</t>
  </si>
  <si>
    <t>明石市</t>
  </si>
  <si>
    <t>　加古川</t>
  </si>
  <si>
    <t>加古川市</t>
  </si>
  <si>
    <t>高砂市</t>
  </si>
  <si>
    <t>稲美町</t>
  </si>
  <si>
    <t>播磨町</t>
  </si>
  <si>
    <t>北播磨</t>
  </si>
  <si>
    <t>　社</t>
  </si>
  <si>
    <t>西脇市</t>
  </si>
  <si>
    <t>三木市</t>
  </si>
  <si>
    <t>小野市</t>
  </si>
  <si>
    <t>加西市</t>
  </si>
  <si>
    <t>加東市</t>
  </si>
  <si>
    <t>多可町</t>
  </si>
  <si>
    <t>中播磨</t>
  </si>
  <si>
    <t>　姫路市</t>
  </si>
  <si>
    <t>姫路市</t>
  </si>
  <si>
    <t>　福崎</t>
  </si>
  <si>
    <t>市川町</t>
  </si>
  <si>
    <t>福崎町</t>
  </si>
  <si>
    <t>神河町</t>
  </si>
  <si>
    <t>西播磨</t>
  </si>
  <si>
    <t>　龍野</t>
  </si>
  <si>
    <t>宍粟市</t>
  </si>
  <si>
    <t>たつの市</t>
  </si>
  <si>
    <t>太子町</t>
  </si>
  <si>
    <t>佐用町</t>
  </si>
  <si>
    <t>　赤穂</t>
  </si>
  <si>
    <t>相生市</t>
  </si>
  <si>
    <t>赤穂市</t>
  </si>
  <si>
    <t>上郡町</t>
  </si>
  <si>
    <t>但馬</t>
  </si>
  <si>
    <t>　豊岡</t>
  </si>
  <si>
    <t>豊岡市</t>
  </si>
  <si>
    <t>香美町</t>
  </si>
  <si>
    <t>新温泉町</t>
  </si>
  <si>
    <t>　和田山</t>
  </si>
  <si>
    <t>養父市</t>
  </si>
  <si>
    <t>朝来市</t>
  </si>
  <si>
    <t>丹波</t>
  </si>
  <si>
    <t>　柏原</t>
  </si>
  <si>
    <t>篠山市</t>
  </si>
  <si>
    <t>丹波市</t>
  </si>
  <si>
    <t>淡路</t>
  </si>
  <si>
    <t>　洲本</t>
  </si>
  <si>
    <t>洲本市</t>
  </si>
  <si>
    <t>南あわじ市</t>
  </si>
  <si>
    <t>淡路市</t>
  </si>
  <si>
    <t>表１　施設の種類別にみた施設数</t>
  </si>
  <si>
    <t>対平成１７年
増減数</t>
  </si>
  <si>
    <t>平成１５年</t>
  </si>
  <si>
    <t>平成１６年</t>
  </si>
  <si>
    <t>平成１７年</t>
  </si>
  <si>
    <t>平成１８年</t>
  </si>
  <si>
    <t>　　精神科病院</t>
  </si>
  <si>
    <t>　　　　（再掲）地域医療支援病院</t>
  </si>
  <si>
    <t>　　　　（再掲）療養病床を有する病院</t>
  </si>
  <si>
    <t>　　　　（再掲）感染症病床を有する病院</t>
  </si>
  <si>
    <t>　　　　（再掲）療養病床を有する一般診療所</t>
  </si>
  <si>
    <t>各年１０月１日現在</t>
  </si>
  <si>
    <t>区　　　　分</t>
  </si>
  <si>
    <t>施　　　設　　　数</t>
  </si>
  <si>
    <t>構成割合</t>
  </si>
  <si>
    <t>　　一般病院</t>
  </si>
  <si>
    <t>-</t>
  </si>
  <si>
    <t>一般診療所</t>
  </si>
  <si>
    <t>　　有床</t>
  </si>
  <si>
    <t>　　無床</t>
  </si>
  <si>
    <t>歯科診療所</t>
  </si>
  <si>
    <t>概要</t>
  </si>
  <si>
    <t>表１</t>
  </si>
  <si>
    <t>表２</t>
  </si>
  <si>
    <t>表３</t>
  </si>
  <si>
    <t>表４</t>
  </si>
  <si>
    <t>表５</t>
  </si>
  <si>
    <t>統計表１</t>
  </si>
  <si>
    <t>統計表２</t>
  </si>
  <si>
    <t>統計表３</t>
  </si>
  <si>
    <t>統計表４</t>
  </si>
  <si>
    <t>病院病床数（２次医療圏別）</t>
  </si>
  <si>
    <t>医療施設数（２次医療圏別）</t>
  </si>
  <si>
    <t>医療施設数（保健所、市町別）</t>
  </si>
  <si>
    <t>　　　　精神科病院</t>
  </si>
  <si>
    <t>表２　病床の種類別にみた病床数</t>
  </si>
  <si>
    <t>病　　　床　　　数</t>
  </si>
  <si>
    <t>　　精神病床</t>
  </si>
  <si>
    <t>　　　　一般病院</t>
  </si>
  <si>
    <t>　　感染症病床</t>
  </si>
  <si>
    <t>　　結核病床</t>
  </si>
  <si>
    <t>　　　　結核療養所</t>
  </si>
  <si>
    <t>-</t>
  </si>
  <si>
    <t>　　療養病床</t>
  </si>
  <si>
    <t>　　一般病床</t>
  </si>
  <si>
    <t>（再掲）療養病床</t>
  </si>
  <si>
    <t>表３　施設の種類別にみた１施設当たり病床数</t>
  </si>
  <si>
    <t xml:space="preserve">      各年１０月１日現在</t>
  </si>
  <si>
    <t>　　結核療養所</t>
  </si>
  <si>
    <t>一般診療所（有床診療所）</t>
  </si>
  <si>
    <t>一般
診療所</t>
  </si>
  <si>
    <t>歯科
診療所</t>
  </si>
  <si>
    <t>表４　医療施設数（２次医療圏別）</t>
  </si>
  <si>
    <t>区　　分</t>
  </si>
  <si>
    <t>総　数</t>
  </si>
  <si>
    <t>神　戸</t>
  </si>
  <si>
    <t>阪神南</t>
  </si>
  <si>
    <t>阪神北</t>
  </si>
  <si>
    <t>東播磨</t>
  </si>
  <si>
    <t>北播磨</t>
  </si>
  <si>
    <t>中播磨</t>
  </si>
  <si>
    <t>西播磨</t>
  </si>
  <si>
    <t>但　馬</t>
  </si>
  <si>
    <t>丹　波</t>
  </si>
  <si>
    <t>淡　路</t>
  </si>
  <si>
    <t>表５　病院病床数（２次医療圏別）</t>
  </si>
  <si>
    <t>　　　　　　　各年１０月１日現在</t>
  </si>
  <si>
    <t>平成１５年</t>
  </si>
  <si>
    <t>平成１６年</t>
  </si>
  <si>
    <t>平成１７年</t>
  </si>
  <si>
    <t>平成１８年</t>
  </si>
  <si>
    <t>精神</t>
  </si>
  <si>
    <t>感染症</t>
  </si>
  <si>
    <t>結核</t>
  </si>
  <si>
    <t>療養</t>
  </si>
  <si>
    <t>一般</t>
  </si>
  <si>
    <t>北播磨</t>
  </si>
  <si>
    <t>統計表２　病院病床数　（保健所、市町別）</t>
  </si>
  <si>
    <t>病床別</t>
  </si>
  <si>
    <t>精神科
 病院</t>
  </si>
  <si>
    <t>阪神北</t>
  </si>
  <si>
    <t>東播磨</t>
  </si>
  <si>
    <t>稲美町</t>
  </si>
  <si>
    <t>播磨町</t>
  </si>
  <si>
    <t>北播磨</t>
  </si>
  <si>
    <t>佐用町</t>
  </si>
  <si>
    <t>上郡町</t>
  </si>
  <si>
    <t>但馬</t>
  </si>
  <si>
    <t>淡路</t>
  </si>
  <si>
    <t>淡路市</t>
  </si>
  <si>
    <t>統計表３　医療施設数、人口１０万対施設数、1施設当たり人口（保健所、市町別）</t>
  </si>
  <si>
    <t>人口
（H18.10.1）</t>
  </si>
  <si>
    <t>歯科診療所</t>
  </si>
  <si>
    <t>施設数</t>
  </si>
  <si>
    <t>人口
10万対
施設数</t>
  </si>
  <si>
    <t>1施設当
人口
単位百人</t>
  </si>
  <si>
    <t>阪神北</t>
  </si>
  <si>
    <t>東播磨</t>
  </si>
  <si>
    <t>稲美町</t>
  </si>
  <si>
    <t>播磨町</t>
  </si>
  <si>
    <t>北播磨</t>
  </si>
  <si>
    <t>佐用町</t>
  </si>
  <si>
    <t>上郡町</t>
  </si>
  <si>
    <t>但馬</t>
  </si>
  <si>
    <t>淡路</t>
  </si>
  <si>
    <t xml:space="preserve"> 注：  人口の総数は総務省統計局「平成１８年１０月１日現在推計人口（総人口）」
　　　　市町別については兵庫県統計課「平成１８年１０月１日現在推計人口」をそれぞれ用いた。</t>
  </si>
  <si>
    <t xml:space="preserve">   　</t>
  </si>
  <si>
    <t>統計表4　病床数及び人口１０万対病床数（保健所、市町別）</t>
  </si>
  <si>
    <t>病床数</t>
  </si>
  <si>
    <t>人口１０万対病床数</t>
  </si>
  <si>
    <t>　病院</t>
  </si>
  <si>
    <t>一般
診療所</t>
  </si>
  <si>
    <t>精神
 病床</t>
  </si>
  <si>
    <t>感染症
病床</t>
  </si>
  <si>
    <t>結核
 病床</t>
  </si>
  <si>
    <t>療養
 病床</t>
  </si>
  <si>
    <t>一般
病床</t>
  </si>
  <si>
    <t>一般
 病床</t>
  </si>
  <si>
    <t>人口
（H18.10.1）</t>
  </si>
  <si>
    <t>H18.10.1現在
総務省推計人口
（総人口）</t>
  </si>
  <si>
    <t xml:space="preserve">
</t>
  </si>
  <si>
    <t>阪神北</t>
  </si>
  <si>
    <t>東播磨</t>
  </si>
  <si>
    <t>稲美町</t>
  </si>
  <si>
    <t>播磨町</t>
  </si>
  <si>
    <t>北播磨</t>
  </si>
  <si>
    <t>上郡町</t>
  </si>
  <si>
    <t>但馬</t>
  </si>
  <si>
    <t>淡路</t>
  </si>
  <si>
    <t>施設の種類別にみた施設数</t>
  </si>
  <si>
    <t>病床の種類別にみた病床数</t>
  </si>
  <si>
    <t>施設の種類別にみた１施設あたり病床数</t>
  </si>
  <si>
    <t>病院病床数（保健所、市町別）</t>
  </si>
  <si>
    <t>平成１８年医療施設調査</t>
  </si>
  <si>
    <t>医療施設数、人口10万対施設数、１施設当たり人口（保健所、市町別）</t>
  </si>
  <si>
    <t>病床数及び人口10万対病床数（保健所、市町別）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</si>
</sst>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_ * #,##0.0_ ;_ * \-#,##0.0_ ;_ * &quot;-&quot;?_ ;_ @_ "/>
    <numFmt numFmtId="178" formatCode="#,##0_ "/>
    <numFmt numFmtId="179" formatCode="0_ "/>
    <numFmt numFmtId="180" formatCode="0.0%"/>
    <numFmt numFmtId="181" formatCode="#,##0.0_ "/>
    <numFmt numFmtId="182" formatCode="0.0"/>
    <numFmt numFmtId="183" formatCode="#,##0.0_);[Red]\(#,##0.0\)"/>
    <numFmt numFmtId="184" formatCode="0;&quot;△ &quot;0"/>
    <numFmt numFmtId="185" formatCode="0.0000000_ "/>
    <numFmt numFmtId="186" formatCode="[&lt;=999]000;000\-00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b/>
      <sz val="20"/>
      <name val="ＭＳ Ｐゴシック"/>
      <family val="3"/>
    </font>
    <font>
      <sz val="18"/>
      <name val="ＭＳ Ｐゴシック"/>
      <family val="3"/>
    </font>
    <font>
      <sz val="10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double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98">
    <xf numFmtId="0" fontId="0" fillId="0" borderId="0" xfId="0" applyAlignment="1">
      <alignment/>
    </xf>
    <xf numFmtId="0" fontId="3" fillId="0" borderId="0" xfId="20" applyFont="1" applyFill="1" applyAlignment="1">
      <alignment vertical="center"/>
      <protection/>
    </xf>
    <xf numFmtId="0" fontId="3" fillId="0" borderId="0" xfId="20" applyFont="1" applyFill="1" applyAlignment="1">
      <alignment horizontal="center" vertical="center"/>
      <protection/>
    </xf>
    <xf numFmtId="43" fontId="3" fillId="0" borderId="1" xfId="20" applyNumberFormat="1" applyFont="1" applyFill="1" applyBorder="1" applyAlignment="1">
      <alignment horizontal="center" vertical="center"/>
      <protection/>
    </xf>
    <xf numFmtId="0" fontId="4" fillId="0" borderId="0" xfId="20" applyFont="1" applyFill="1" applyAlignment="1">
      <alignment horizontal="center" vertical="center" wrapText="1"/>
      <protection/>
    </xf>
    <xf numFmtId="0" fontId="3" fillId="0" borderId="2" xfId="20" applyFont="1" applyFill="1" applyBorder="1" applyAlignment="1">
      <alignment horizontal="left" vertical="center"/>
      <protection/>
    </xf>
    <xf numFmtId="0" fontId="5" fillId="0" borderId="2" xfId="20" applyFont="1" applyFill="1" applyBorder="1" applyAlignment="1">
      <alignment horizontal="center" vertical="center"/>
      <protection/>
    </xf>
    <xf numFmtId="41" fontId="3" fillId="0" borderId="2" xfId="20" applyNumberFormat="1" applyFont="1" applyFill="1" applyBorder="1" applyAlignment="1">
      <alignment vertical="center"/>
      <protection/>
    </xf>
    <xf numFmtId="0" fontId="3" fillId="0" borderId="3" xfId="20" applyFont="1" applyFill="1" applyBorder="1" applyAlignment="1">
      <alignment vertical="center"/>
      <protection/>
    </xf>
    <xf numFmtId="0" fontId="3" fillId="0" borderId="3" xfId="20" applyFont="1" applyFill="1" applyBorder="1" applyAlignment="1">
      <alignment horizontal="left" vertical="center"/>
      <protection/>
    </xf>
    <xf numFmtId="41" fontId="3" fillId="0" borderId="3" xfId="20" applyNumberFormat="1" applyFont="1" applyFill="1" applyBorder="1" applyAlignment="1">
      <alignment vertical="center"/>
      <protection/>
    </xf>
    <xf numFmtId="0" fontId="3" fillId="0" borderId="4" xfId="20" applyFont="1" applyFill="1" applyBorder="1" applyAlignment="1">
      <alignment vertical="center"/>
      <protection/>
    </xf>
    <xf numFmtId="41" fontId="3" fillId="0" borderId="4" xfId="20" applyNumberFormat="1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43" fontId="3" fillId="0" borderId="0" xfId="20" applyNumberFormat="1" applyFont="1" applyFill="1" applyBorder="1" applyAlignment="1">
      <alignment vertical="center" wrapText="1"/>
      <protection/>
    </xf>
    <xf numFmtId="43" fontId="3" fillId="0" borderId="0" xfId="20" applyNumberFormat="1" applyFont="1" applyFill="1" applyBorder="1" applyAlignment="1">
      <alignment vertical="center"/>
      <protection/>
    </xf>
    <xf numFmtId="0" fontId="3" fillId="0" borderId="1" xfId="20" applyFont="1" applyFill="1" applyBorder="1" applyAlignment="1">
      <alignment vertical="center"/>
      <protection/>
    </xf>
    <xf numFmtId="41" fontId="3" fillId="0" borderId="1" xfId="20" applyNumberFormat="1" applyFont="1" applyFill="1" applyBorder="1" applyAlignment="1">
      <alignment vertical="center"/>
      <protection/>
    </xf>
    <xf numFmtId="0" fontId="5" fillId="0" borderId="3" xfId="20" applyFont="1" applyFill="1" applyBorder="1" applyAlignment="1">
      <alignment horizontal="left" vertical="center"/>
      <protection/>
    </xf>
    <xf numFmtId="0" fontId="3" fillId="0" borderId="5" xfId="20" applyFont="1" applyFill="1" applyBorder="1" applyAlignment="1">
      <alignment horizontal="left" vertical="center"/>
      <protection/>
    </xf>
    <xf numFmtId="0" fontId="3" fillId="0" borderId="5" xfId="20" applyFont="1" applyFill="1" applyBorder="1" applyAlignment="1">
      <alignment vertical="center"/>
      <protection/>
    </xf>
    <xf numFmtId="41" fontId="3" fillId="0" borderId="5" xfId="20" applyNumberFormat="1" applyFont="1" applyFill="1" applyBorder="1" applyAlignment="1">
      <alignment vertical="center"/>
      <protection/>
    </xf>
    <xf numFmtId="0" fontId="3" fillId="0" borderId="6" xfId="20" applyFont="1" applyFill="1" applyBorder="1" applyAlignment="1">
      <alignment horizontal="left" vertical="center"/>
      <protection/>
    </xf>
    <xf numFmtId="0" fontId="3" fillId="0" borderId="6" xfId="20" applyFont="1" applyFill="1" applyBorder="1" applyAlignment="1">
      <alignment vertical="center"/>
      <protection/>
    </xf>
    <xf numFmtId="41" fontId="3" fillId="0" borderId="6" xfId="20" applyNumberFormat="1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horizontal="left" vertical="center"/>
      <protection/>
    </xf>
    <xf numFmtId="0" fontId="3" fillId="0" borderId="7" xfId="20" applyFont="1" applyFill="1" applyBorder="1" applyAlignment="1">
      <alignment vertical="center"/>
      <protection/>
    </xf>
    <xf numFmtId="41" fontId="3" fillId="0" borderId="7" xfId="20" applyNumberFormat="1" applyFont="1" applyFill="1" applyBorder="1" applyAlignment="1">
      <alignment vertical="center"/>
      <protection/>
    </xf>
    <xf numFmtId="0" fontId="3" fillId="0" borderId="8" xfId="20" applyFont="1" applyFill="1" applyBorder="1" applyAlignment="1">
      <alignment vertical="center"/>
      <protection/>
    </xf>
    <xf numFmtId="41" fontId="3" fillId="0" borderId="8" xfId="20" applyNumberFormat="1" applyFont="1" applyFill="1" applyBorder="1" applyAlignment="1">
      <alignment vertical="center"/>
      <protection/>
    </xf>
    <xf numFmtId="0" fontId="3" fillId="0" borderId="0" xfId="20" applyFont="1" applyFill="1" applyAlignment="1">
      <alignment horizontal="left" vertical="center"/>
      <protection/>
    </xf>
    <xf numFmtId="43" fontId="3" fillId="0" borderId="0" xfId="20" applyNumberFormat="1" applyFont="1" applyFill="1" applyAlignment="1">
      <alignment vertical="center"/>
      <protection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178" fontId="8" fillId="0" borderId="11" xfId="0" applyNumberFormat="1" applyFont="1" applyFill="1" applyBorder="1" applyAlignment="1">
      <alignment/>
    </xf>
    <xf numFmtId="184" fontId="7" fillId="0" borderId="3" xfId="0" applyNumberFormat="1" applyFont="1" applyFill="1" applyBorder="1" applyAlignment="1">
      <alignment/>
    </xf>
    <xf numFmtId="180" fontId="7" fillId="0" borderId="4" xfId="15" applyNumberFormat="1" applyFont="1" applyFill="1" applyBorder="1" applyAlignment="1">
      <alignment/>
    </xf>
    <xf numFmtId="178" fontId="7" fillId="0" borderId="4" xfId="0" applyNumberFormat="1" applyFont="1" applyFill="1" applyBorder="1" applyAlignment="1">
      <alignment/>
    </xf>
    <xf numFmtId="184" fontId="7" fillId="0" borderId="4" xfId="0" applyNumberFormat="1" applyFont="1" applyFill="1" applyBorder="1" applyAlignment="1">
      <alignment/>
    </xf>
    <xf numFmtId="0" fontId="7" fillId="0" borderId="4" xfId="0" applyFont="1" applyFill="1" applyBorder="1" applyAlignment="1">
      <alignment/>
    </xf>
    <xf numFmtId="178" fontId="8" fillId="0" borderId="4" xfId="0" applyNumberFormat="1" applyFont="1" applyFill="1" applyBorder="1" applyAlignment="1">
      <alignment/>
    </xf>
    <xf numFmtId="180" fontId="7" fillId="0" borderId="12" xfId="15" applyNumberFormat="1" applyFont="1" applyFill="1" applyBorder="1" applyAlignment="1">
      <alignment/>
    </xf>
    <xf numFmtId="41" fontId="7" fillId="0" borderId="4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0" fillId="0" borderId="4" xfId="0" applyFill="1" applyBorder="1" applyAlignment="1">
      <alignment/>
    </xf>
    <xf numFmtId="178" fontId="7" fillId="0" borderId="11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178" fontId="7" fillId="0" borderId="1" xfId="0" applyNumberFormat="1" applyFont="1" applyFill="1" applyBorder="1" applyAlignment="1">
      <alignment/>
    </xf>
    <xf numFmtId="184" fontId="7" fillId="0" borderId="1" xfId="0" applyNumberFormat="1" applyFont="1" applyFill="1" applyBorder="1" applyAlignment="1">
      <alignment/>
    </xf>
    <xf numFmtId="180" fontId="7" fillId="0" borderId="1" xfId="15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14" xfId="0" applyFont="1" applyFill="1" applyBorder="1" applyAlignment="1">
      <alignment/>
    </xf>
    <xf numFmtId="178" fontId="8" fillId="0" borderId="3" xfId="0" applyNumberFormat="1" applyFont="1" applyFill="1" applyBorder="1" applyAlignment="1">
      <alignment/>
    </xf>
    <xf numFmtId="184" fontId="7" fillId="0" borderId="4" xfId="0" applyNumberFormat="1" applyFont="1" applyFill="1" applyBorder="1" applyAlignment="1">
      <alignment horizontal="right"/>
    </xf>
    <xf numFmtId="180" fontId="7" fillId="0" borderId="3" xfId="15" applyNumberFormat="1" applyFont="1" applyFill="1" applyBorder="1" applyAlignment="1">
      <alignment/>
    </xf>
    <xf numFmtId="41" fontId="7" fillId="0" borderId="11" xfId="0" applyNumberFormat="1" applyFont="1" applyFill="1" applyBorder="1" applyAlignment="1">
      <alignment horizontal="right"/>
    </xf>
    <xf numFmtId="41" fontId="7" fillId="0" borderId="12" xfId="15" applyNumberFormat="1" applyFont="1" applyFill="1" applyBorder="1" applyAlignment="1">
      <alignment horizontal="right"/>
    </xf>
    <xf numFmtId="41" fontId="7" fillId="0" borderId="4" xfId="15" applyNumberFormat="1" applyFont="1" applyFill="1" applyBorder="1" applyAlignment="1">
      <alignment horizontal="right"/>
    </xf>
    <xf numFmtId="184" fontId="0" fillId="0" borderId="0" xfId="0" applyNumberFormat="1" applyFill="1" applyAlignment="1">
      <alignment/>
    </xf>
    <xf numFmtId="0" fontId="0" fillId="0" borderId="11" xfId="0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184" fontId="7" fillId="0" borderId="11" xfId="0" applyNumberFormat="1" applyFont="1" applyFill="1" applyBorder="1" applyAlignment="1">
      <alignment/>
    </xf>
    <xf numFmtId="180" fontId="7" fillId="0" borderId="11" xfId="15" applyNumberFormat="1" applyFont="1" applyFill="1" applyBorder="1" applyAlignment="1">
      <alignment/>
    </xf>
    <xf numFmtId="178" fontId="7" fillId="0" borderId="13" xfId="0" applyNumberFormat="1" applyFont="1" applyFill="1" applyBorder="1" applyAlignment="1">
      <alignment/>
    </xf>
    <xf numFmtId="184" fontId="7" fillId="0" borderId="1" xfId="0" applyNumberFormat="1" applyFont="1" applyFill="1" applyBorder="1" applyAlignment="1">
      <alignment horizontal="right"/>
    </xf>
    <xf numFmtId="180" fontId="7" fillId="0" borderId="15" xfId="15" applyNumberFormat="1" applyFont="1" applyFill="1" applyBorder="1" applyAlignment="1">
      <alignment/>
    </xf>
    <xf numFmtId="183" fontId="7" fillId="0" borderId="4" xfId="0" applyNumberFormat="1" applyFont="1" applyFill="1" applyBorder="1" applyAlignment="1">
      <alignment/>
    </xf>
    <xf numFmtId="183" fontId="7" fillId="0" borderId="1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7" fillId="0" borderId="0" xfId="0" applyFont="1" applyFill="1" applyAlignment="1">
      <alignment horizontal="right"/>
    </xf>
    <xf numFmtId="0" fontId="0" fillId="0" borderId="0" xfId="0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38" fontId="8" fillId="0" borderId="4" xfId="16" applyFont="1" applyFill="1" applyBorder="1" applyAlignment="1">
      <alignment/>
    </xf>
    <xf numFmtId="38" fontId="7" fillId="0" borderId="0" xfId="16" applyFont="1" applyFill="1" applyBorder="1" applyAlignment="1">
      <alignment/>
    </xf>
    <xf numFmtId="38" fontId="7" fillId="0" borderId="4" xfId="16" applyFont="1" applyFill="1" applyBorder="1" applyAlignment="1">
      <alignment/>
    </xf>
    <xf numFmtId="38" fontId="8" fillId="0" borderId="0" xfId="16" applyFont="1" applyFill="1" applyBorder="1" applyAlignment="1">
      <alignment/>
    </xf>
    <xf numFmtId="38" fontId="8" fillId="0" borderId="11" xfId="16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38" fontId="8" fillId="0" borderId="1" xfId="16" applyFont="1" applyFill="1" applyBorder="1" applyAlignment="1">
      <alignment/>
    </xf>
    <xf numFmtId="38" fontId="7" fillId="0" borderId="1" xfId="16" applyFont="1" applyFill="1" applyBorder="1" applyAlignment="1">
      <alignment/>
    </xf>
    <xf numFmtId="38" fontId="7" fillId="0" borderId="16" xfId="16" applyFont="1" applyFill="1" applyBorder="1" applyAlignment="1">
      <alignment/>
    </xf>
    <xf numFmtId="0" fontId="10" fillId="0" borderId="0" xfId="0" applyFont="1" applyFill="1" applyAlignment="1">
      <alignment/>
    </xf>
    <xf numFmtId="49" fontId="10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38" fontId="7" fillId="0" borderId="12" xfId="16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38" fontId="7" fillId="0" borderId="15" xfId="16" applyFont="1" applyFill="1" applyBorder="1" applyAlignment="1">
      <alignment/>
    </xf>
    <xf numFmtId="0" fontId="3" fillId="0" borderId="0" xfId="21" applyFont="1" applyFill="1" applyAlignment="1">
      <alignment vertical="center"/>
      <protection/>
    </xf>
    <xf numFmtId="43" fontId="3" fillId="0" borderId="2" xfId="21" applyNumberFormat="1" applyFont="1" applyFill="1" applyBorder="1" applyAlignment="1">
      <alignment horizontal="center" vertical="center" shrinkToFit="1"/>
      <protection/>
    </xf>
    <xf numFmtId="43" fontId="3" fillId="0" borderId="9" xfId="21" applyNumberFormat="1" applyFont="1" applyFill="1" applyBorder="1" applyAlignment="1">
      <alignment horizontal="center" vertical="center" shrinkToFit="1"/>
      <protection/>
    </xf>
    <xf numFmtId="0" fontId="3" fillId="0" borderId="0" xfId="21" applyFont="1" applyFill="1" applyAlignment="1">
      <alignment horizontal="center" vertical="center" shrinkToFit="1"/>
      <protection/>
    </xf>
    <xf numFmtId="0" fontId="3" fillId="0" borderId="2" xfId="21" applyFont="1" applyFill="1" applyBorder="1" applyAlignment="1">
      <alignment horizontal="left"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41" fontId="3" fillId="0" borderId="2" xfId="21" applyNumberFormat="1" applyFont="1" applyFill="1" applyBorder="1" applyAlignment="1">
      <alignment vertical="center"/>
      <protection/>
    </xf>
    <xf numFmtId="41" fontId="3" fillId="0" borderId="9" xfId="21" applyNumberFormat="1" applyFont="1" applyFill="1" applyBorder="1" applyAlignment="1">
      <alignment vertical="center"/>
      <protection/>
    </xf>
    <xf numFmtId="41" fontId="3" fillId="0" borderId="17" xfId="21" applyNumberFormat="1" applyFont="1" applyFill="1" applyBorder="1" applyAlignment="1">
      <alignment vertical="center"/>
      <protection/>
    </xf>
    <xf numFmtId="0" fontId="3" fillId="0" borderId="0" xfId="21" applyFont="1" applyFill="1" applyAlignment="1">
      <alignment horizontal="center" vertical="center"/>
      <protection/>
    </xf>
    <xf numFmtId="0" fontId="3" fillId="0" borderId="3" xfId="21" applyFont="1" applyFill="1" applyBorder="1" applyAlignment="1">
      <alignment vertical="center"/>
      <protection/>
    </xf>
    <xf numFmtId="0" fontId="3" fillId="0" borderId="3" xfId="21" applyFont="1" applyFill="1" applyBorder="1" applyAlignment="1">
      <alignment horizontal="left" vertical="center"/>
      <protection/>
    </xf>
    <xf numFmtId="41" fontId="3" fillId="0" borderId="3" xfId="21" applyNumberFormat="1" applyFont="1" applyFill="1" applyBorder="1" applyAlignment="1">
      <alignment vertical="center"/>
      <protection/>
    </xf>
    <xf numFmtId="41" fontId="3" fillId="0" borderId="14" xfId="21" applyNumberFormat="1" applyFont="1" applyFill="1" applyBorder="1" applyAlignment="1">
      <alignment vertical="center"/>
      <protection/>
    </xf>
    <xf numFmtId="41" fontId="3" fillId="0" borderId="18" xfId="21" applyNumberFormat="1" applyFont="1" applyFill="1" applyBorder="1" applyAlignment="1">
      <alignment vertical="center"/>
      <protection/>
    </xf>
    <xf numFmtId="0" fontId="3" fillId="0" borderId="4" xfId="21" applyFont="1" applyFill="1" applyBorder="1" applyAlignment="1">
      <alignment vertical="center"/>
      <protection/>
    </xf>
    <xf numFmtId="41" fontId="3" fillId="0" borderId="4" xfId="21" applyNumberFormat="1" applyFont="1" applyFill="1" applyBorder="1" applyAlignment="1">
      <alignment vertical="center"/>
      <protection/>
    </xf>
    <xf numFmtId="41" fontId="3" fillId="0" borderId="11" xfId="21" applyNumberFormat="1" applyFont="1" applyFill="1" applyBorder="1" applyAlignment="1">
      <alignment vertical="center"/>
      <protection/>
    </xf>
    <xf numFmtId="41" fontId="3" fillId="0" borderId="19" xfId="21" applyNumberFormat="1" applyFont="1" applyFill="1" applyBorder="1" applyAlignment="1">
      <alignment vertical="center"/>
      <protection/>
    </xf>
    <xf numFmtId="0" fontId="3" fillId="0" borderId="1" xfId="21" applyFont="1" applyFill="1" applyBorder="1" applyAlignment="1">
      <alignment vertical="center"/>
      <protection/>
    </xf>
    <xf numFmtId="41" fontId="3" fillId="0" borderId="1" xfId="21" applyNumberFormat="1" applyFont="1" applyFill="1" applyBorder="1" applyAlignment="1">
      <alignment vertical="center"/>
      <protection/>
    </xf>
    <xf numFmtId="41" fontId="3" fillId="0" borderId="13" xfId="21" applyNumberFormat="1" applyFont="1" applyFill="1" applyBorder="1" applyAlignment="1">
      <alignment vertical="center"/>
      <protection/>
    </xf>
    <xf numFmtId="41" fontId="3" fillId="0" borderId="20" xfId="21" applyNumberFormat="1" applyFont="1" applyFill="1" applyBorder="1" applyAlignment="1">
      <alignment vertical="center"/>
      <protection/>
    </xf>
    <xf numFmtId="0" fontId="5" fillId="0" borderId="3" xfId="21" applyFont="1" applyFill="1" applyBorder="1" applyAlignment="1">
      <alignment horizontal="left" vertical="center"/>
      <protection/>
    </xf>
    <xf numFmtId="0" fontId="3" fillId="0" borderId="5" xfId="21" applyFont="1" applyFill="1" applyBorder="1" applyAlignment="1">
      <alignment horizontal="left" vertical="center"/>
      <protection/>
    </xf>
    <xf numFmtId="0" fontId="3" fillId="0" borderId="5" xfId="21" applyFont="1" applyFill="1" applyBorder="1" applyAlignment="1">
      <alignment vertical="center"/>
      <protection/>
    </xf>
    <xf numFmtId="41" fontId="3" fillId="0" borderId="5" xfId="21" applyNumberFormat="1" applyFont="1" applyFill="1" applyBorder="1" applyAlignment="1">
      <alignment vertical="center"/>
      <protection/>
    </xf>
    <xf numFmtId="41" fontId="3" fillId="0" borderId="21" xfId="21" applyNumberFormat="1" applyFont="1" applyFill="1" applyBorder="1" applyAlignment="1">
      <alignment vertical="center"/>
      <protection/>
    </xf>
    <xf numFmtId="41" fontId="3" fillId="0" borderId="22" xfId="21" applyNumberFormat="1" applyFont="1" applyFill="1" applyBorder="1" applyAlignment="1">
      <alignment vertical="center"/>
      <protection/>
    </xf>
    <xf numFmtId="0" fontId="3" fillId="0" borderId="6" xfId="21" applyFont="1" applyFill="1" applyBorder="1" applyAlignment="1">
      <alignment horizontal="left" vertical="center"/>
      <protection/>
    </xf>
    <xf numFmtId="0" fontId="3" fillId="0" borderId="6" xfId="21" applyFont="1" applyFill="1" applyBorder="1" applyAlignment="1">
      <alignment vertical="center"/>
      <protection/>
    </xf>
    <xf numFmtId="41" fontId="3" fillId="0" borderId="6" xfId="21" applyNumberFormat="1" applyFont="1" applyFill="1" applyBorder="1" applyAlignment="1">
      <alignment vertical="center"/>
      <protection/>
    </xf>
    <xf numFmtId="41" fontId="3" fillId="0" borderId="23" xfId="21" applyNumberFormat="1" applyFont="1" applyFill="1" applyBorder="1" applyAlignment="1">
      <alignment vertical="center"/>
      <protection/>
    </xf>
    <xf numFmtId="41" fontId="3" fillId="0" borderId="24" xfId="21" applyNumberFormat="1" applyFont="1" applyFill="1" applyBorder="1" applyAlignment="1">
      <alignment vertical="center"/>
      <protection/>
    </xf>
    <xf numFmtId="0" fontId="5" fillId="0" borderId="4" xfId="21" applyFont="1" applyFill="1" applyBorder="1" applyAlignment="1">
      <alignment horizontal="left" vertical="center"/>
      <protection/>
    </xf>
    <xf numFmtId="0" fontId="3" fillId="0" borderId="7" xfId="21" applyFont="1" applyFill="1" applyBorder="1" applyAlignment="1">
      <alignment vertical="center"/>
      <protection/>
    </xf>
    <xf numFmtId="41" fontId="3" fillId="0" borderId="7" xfId="21" applyNumberFormat="1" applyFont="1" applyFill="1" applyBorder="1" applyAlignment="1">
      <alignment vertical="center"/>
      <protection/>
    </xf>
    <xf numFmtId="41" fontId="3" fillId="0" borderId="25" xfId="21" applyNumberFormat="1" applyFont="1" applyFill="1" applyBorder="1" applyAlignment="1">
      <alignment vertical="center"/>
      <protection/>
    </xf>
    <xf numFmtId="41" fontId="3" fillId="0" borderId="26" xfId="21" applyNumberFormat="1" applyFont="1" applyFill="1" applyBorder="1" applyAlignment="1">
      <alignment vertical="center"/>
      <protection/>
    </xf>
    <xf numFmtId="0" fontId="3" fillId="0" borderId="8" xfId="21" applyFont="1" applyFill="1" applyBorder="1" applyAlignment="1">
      <alignment vertical="center"/>
      <protection/>
    </xf>
    <xf numFmtId="41" fontId="3" fillId="0" borderId="8" xfId="21" applyNumberFormat="1" applyFont="1" applyFill="1" applyBorder="1" applyAlignment="1">
      <alignment vertical="center"/>
      <protection/>
    </xf>
    <xf numFmtId="41" fontId="3" fillId="0" borderId="27" xfId="21" applyNumberFormat="1" applyFont="1" applyFill="1" applyBorder="1" applyAlignment="1">
      <alignment vertical="center"/>
      <protection/>
    </xf>
    <xf numFmtId="41" fontId="3" fillId="0" borderId="28" xfId="21" applyNumberFormat="1" applyFont="1" applyFill="1" applyBorder="1" applyAlignment="1">
      <alignment vertical="center"/>
      <protection/>
    </xf>
    <xf numFmtId="0" fontId="3" fillId="0" borderId="0" xfId="21" applyFont="1" applyFill="1" applyAlignment="1">
      <alignment horizontal="left" vertical="center"/>
      <protection/>
    </xf>
    <xf numFmtId="43" fontId="3" fillId="0" borderId="0" xfId="21" applyNumberFormat="1" applyFont="1" applyFill="1" applyAlignment="1">
      <alignment vertical="center"/>
      <protection/>
    </xf>
    <xf numFmtId="0" fontId="3" fillId="0" borderId="0" xfId="22" applyFont="1" applyAlignment="1">
      <alignment vertical="center"/>
      <protection/>
    </xf>
    <xf numFmtId="43" fontId="3" fillId="0" borderId="2" xfId="22" applyNumberFormat="1" applyFont="1" applyFill="1" applyBorder="1" applyAlignment="1">
      <alignment horizontal="center" vertical="center"/>
      <protection/>
    </xf>
    <xf numFmtId="177" fontId="4" fillId="0" borderId="2" xfId="22" applyNumberFormat="1" applyFont="1" applyFill="1" applyBorder="1" applyAlignment="1">
      <alignment horizontal="center" vertical="center" wrapText="1"/>
      <protection/>
    </xf>
    <xf numFmtId="0" fontId="3" fillId="0" borderId="0" xfId="22" applyFont="1" applyAlignment="1">
      <alignment horizontal="center" vertical="center"/>
      <protection/>
    </xf>
    <xf numFmtId="0" fontId="3" fillId="0" borderId="2" xfId="22" applyFont="1" applyFill="1" applyBorder="1" applyAlignment="1">
      <alignment horizontal="left" vertical="center"/>
      <protection/>
    </xf>
    <xf numFmtId="0" fontId="5" fillId="0" borderId="2" xfId="22" applyFont="1" applyFill="1" applyBorder="1" applyAlignment="1">
      <alignment horizontal="center" vertical="center"/>
      <protection/>
    </xf>
    <xf numFmtId="41" fontId="3" fillId="0" borderId="2" xfId="22" applyNumberFormat="1" applyFont="1" applyFill="1" applyBorder="1" applyAlignment="1">
      <alignment vertical="center"/>
      <protection/>
    </xf>
    <xf numFmtId="177" fontId="3" fillId="0" borderId="2" xfId="22" applyNumberFormat="1" applyFont="1" applyFill="1" applyBorder="1" applyAlignment="1">
      <alignment vertical="center"/>
      <protection/>
    </xf>
    <xf numFmtId="0" fontId="3" fillId="0" borderId="3" xfId="22" applyFont="1" applyFill="1" applyBorder="1" applyAlignment="1">
      <alignment vertical="center"/>
      <protection/>
    </xf>
    <xf numFmtId="0" fontId="3" fillId="0" borderId="3" xfId="22" applyFont="1" applyFill="1" applyBorder="1" applyAlignment="1">
      <alignment horizontal="left" vertical="center"/>
      <protection/>
    </xf>
    <xf numFmtId="41" fontId="3" fillId="0" borderId="3" xfId="22" applyNumberFormat="1" applyFont="1" applyFill="1" applyBorder="1" applyAlignment="1">
      <alignment vertical="center"/>
      <protection/>
    </xf>
    <xf numFmtId="177" fontId="3" fillId="0" borderId="3" xfId="22" applyNumberFormat="1" applyFont="1" applyFill="1" applyBorder="1" applyAlignment="1">
      <alignment vertical="center"/>
      <protection/>
    </xf>
    <xf numFmtId="0" fontId="3" fillId="0" borderId="4" xfId="22" applyFont="1" applyFill="1" applyBorder="1" applyAlignment="1">
      <alignment vertical="center"/>
      <protection/>
    </xf>
    <xf numFmtId="41" fontId="3" fillId="0" borderId="4" xfId="22" applyNumberFormat="1" applyFont="1" applyFill="1" applyBorder="1" applyAlignment="1">
      <alignment vertical="center"/>
      <protection/>
    </xf>
    <xf numFmtId="177" fontId="3" fillId="0" borderId="4" xfId="22" applyNumberFormat="1" applyFont="1" applyFill="1" applyBorder="1" applyAlignment="1">
      <alignment vertical="center"/>
      <protection/>
    </xf>
    <xf numFmtId="0" fontId="3" fillId="0" borderId="1" xfId="22" applyFont="1" applyFill="1" applyBorder="1" applyAlignment="1">
      <alignment vertical="center"/>
      <protection/>
    </xf>
    <xf numFmtId="41" fontId="3" fillId="0" borderId="1" xfId="22" applyNumberFormat="1" applyFont="1" applyFill="1" applyBorder="1" applyAlignment="1">
      <alignment vertical="center"/>
      <protection/>
    </xf>
    <xf numFmtId="177" fontId="3" fillId="0" borderId="1" xfId="22" applyNumberFormat="1" applyFont="1" applyFill="1" applyBorder="1" applyAlignment="1">
      <alignment vertical="center"/>
      <protection/>
    </xf>
    <xf numFmtId="0" fontId="5" fillId="0" borderId="3" xfId="22" applyFont="1" applyFill="1" applyBorder="1" applyAlignment="1">
      <alignment horizontal="left" vertical="center"/>
      <protection/>
    </xf>
    <xf numFmtId="41" fontId="3" fillId="0" borderId="29" xfId="22" applyNumberFormat="1" applyFont="1" applyFill="1" applyBorder="1" applyAlignment="1">
      <alignment vertical="center"/>
      <protection/>
    </xf>
    <xf numFmtId="177" fontId="3" fillId="0" borderId="29" xfId="22" applyNumberFormat="1" applyFont="1" applyFill="1" applyBorder="1" applyAlignment="1">
      <alignment vertical="center"/>
      <protection/>
    </xf>
    <xf numFmtId="0" fontId="3" fillId="0" borderId="5" xfId="22" applyFont="1" applyFill="1" applyBorder="1" applyAlignment="1">
      <alignment horizontal="left" vertical="center"/>
      <protection/>
    </xf>
    <xf numFmtId="0" fontId="3" fillId="0" borderId="5" xfId="22" applyFont="1" applyFill="1" applyBorder="1" applyAlignment="1">
      <alignment vertical="center"/>
      <protection/>
    </xf>
    <xf numFmtId="41" fontId="3" fillId="0" borderId="5" xfId="22" applyNumberFormat="1" applyFont="1" applyFill="1" applyBorder="1" applyAlignment="1">
      <alignment vertical="center"/>
      <protection/>
    </xf>
    <xf numFmtId="177" fontId="3" fillId="0" borderId="5" xfId="22" applyNumberFormat="1" applyFont="1" applyFill="1" applyBorder="1" applyAlignment="1">
      <alignment vertical="center"/>
      <protection/>
    </xf>
    <xf numFmtId="0" fontId="3" fillId="0" borderId="6" xfId="22" applyFont="1" applyFill="1" applyBorder="1" applyAlignment="1">
      <alignment horizontal="left" vertical="center"/>
      <protection/>
    </xf>
    <xf numFmtId="0" fontId="3" fillId="0" borderId="6" xfId="22" applyFont="1" applyFill="1" applyBorder="1" applyAlignment="1">
      <alignment vertical="center"/>
      <protection/>
    </xf>
    <xf numFmtId="41" fontId="3" fillId="0" borderId="6" xfId="22" applyNumberFormat="1" applyFont="1" applyFill="1" applyBorder="1" applyAlignment="1">
      <alignment vertical="center"/>
      <protection/>
    </xf>
    <xf numFmtId="177" fontId="3" fillId="0" borderId="6" xfId="22" applyNumberFormat="1" applyFont="1" applyFill="1" applyBorder="1" applyAlignment="1">
      <alignment vertical="center"/>
      <protection/>
    </xf>
    <xf numFmtId="0" fontId="5" fillId="0" borderId="4" xfId="22" applyFont="1" applyFill="1" applyBorder="1" applyAlignment="1">
      <alignment horizontal="left" vertical="center"/>
      <protection/>
    </xf>
    <xf numFmtId="0" fontId="3" fillId="0" borderId="7" xfId="22" applyFont="1" applyFill="1" applyBorder="1" applyAlignment="1">
      <alignment vertical="center"/>
      <protection/>
    </xf>
    <xf numFmtId="41" fontId="3" fillId="0" borderId="7" xfId="22" applyNumberFormat="1" applyFont="1" applyFill="1" applyBorder="1" applyAlignment="1">
      <alignment vertical="center"/>
      <protection/>
    </xf>
    <xf numFmtId="177" fontId="3" fillId="0" borderId="7" xfId="22" applyNumberFormat="1" applyFont="1" applyFill="1" applyBorder="1" applyAlignment="1">
      <alignment vertical="center"/>
      <protection/>
    </xf>
    <xf numFmtId="0" fontId="3" fillId="0" borderId="8" xfId="22" applyFont="1" applyFill="1" applyBorder="1" applyAlignment="1">
      <alignment vertical="center"/>
      <protection/>
    </xf>
    <xf numFmtId="41" fontId="3" fillId="0" borderId="8" xfId="22" applyNumberFormat="1" applyFont="1" applyFill="1" applyBorder="1" applyAlignment="1">
      <alignment vertical="center"/>
      <protection/>
    </xf>
    <xf numFmtId="177" fontId="3" fillId="0" borderId="8" xfId="22" applyNumberFormat="1" applyFont="1" applyFill="1" applyBorder="1" applyAlignment="1">
      <alignment vertical="center"/>
      <protection/>
    </xf>
    <xf numFmtId="0" fontId="5" fillId="0" borderId="29" xfId="22" applyFont="1" applyFill="1" applyBorder="1" applyAlignment="1">
      <alignment horizontal="left" vertical="center"/>
      <protection/>
    </xf>
    <xf numFmtId="0" fontId="3" fillId="0" borderId="29" xfId="22" applyFont="1" applyFill="1" applyBorder="1" applyAlignment="1">
      <alignment vertical="center"/>
      <protection/>
    </xf>
    <xf numFmtId="0" fontId="3" fillId="0" borderId="4" xfId="22" applyFont="1" applyFill="1" applyBorder="1" applyAlignment="1">
      <alignment horizontal="left" vertical="center"/>
      <protection/>
    </xf>
    <xf numFmtId="0" fontId="3" fillId="0" borderId="0" xfId="22" applyFont="1" applyAlignment="1">
      <alignment horizontal="left" vertical="center"/>
      <protection/>
    </xf>
    <xf numFmtId="43" fontId="3" fillId="0" borderId="0" xfId="22" applyNumberFormat="1" applyFont="1" applyFill="1" applyAlignment="1">
      <alignment vertical="center"/>
      <protection/>
    </xf>
    <xf numFmtId="43" fontId="3" fillId="0" borderId="0" xfId="22" applyNumberFormat="1" applyFont="1" applyAlignment="1">
      <alignment vertical="center"/>
      <protection/>
    </xf>
    <xf numFmtId="177" fontId="3" fillId="0" borderId="0" xfId="22" applyNumberFormat="1" applyFont="1" applyAlignment="1">
      <alignment vertical="center"/>
      <protection/>
    </xf>
    <xf numFmtId="0" fontId="7" fillId="0" borderId="0" xfId="23" applyFont="1" applyFill="1" applyAlignment="1">
      <alignment vertical="center"/>
      <protection/>
    </xf>
    <xf numFmtId="0" fontId="3" fillId="0" borderId="0" xfId="23" applyFont="1" applyFill="1" applyAlignment="1">
      <alignment vertical="center"/>
      <protection/>
    </xf>
    <xf numFmtId="43" fontId="3" fillId="0" borderId="2" xfId="23" applyNumberFormat="1" applyFont="1" applyFill="1" applyBorder="1" applyAlignment="1">
      <alignment horizontal="center" vertical="center" wrapText="1"/>
      <protection/>
    </xf>
    <xf numFmtId="177" fontId="3" fillId="0" borderId="2" xfId="23" applyNumberFormat="1" applyFont="1" applyFill="1" applyBorder="1" applyAlignment="1">
      <alignment horizontal="center" vertical="center" wrapText="1"/>
      <protection/>
    </xf>
    <xf numFmtId="43" fontId="3" fillId="0" borderId="1" xfId="23" applyNumberFormat="1" applyFont="1" applyFill="1" applyBorder="1" applyAlignment="1">
      <alignment horizontal="center" vertical="center"/>
      <protection/>
    </xf>
    <xf numFmtId="177" fontId="3" fillId="0" borderId="1" xfId="23" applyNumberFormat="1" applyFont="1" applyFill="1" applyBorder="1" applyAlignment="1">
      <alignment horizontal="center" vertical="center"/>
      <protection/>
    </xf>
    <xf numFmtId="0" fontId="3" fillId="0" borderId="0" xfId="23" applyFont="1" applyFill="1" applyAlignment="1">
      <alignment horizontal="center" vertical="center" wrapText="1"/>
      <protection/>
    </xf>
    <xf numFmtId="0" fontId="11" fillId="0" borderId="0" xfId="23" applyFont="1" applyFill="1" applyAlignment="1">
      <alignment horizontal="center" vertical="center" wrapText="1"/>
      <protection/>
    </xf>
    <xf numFmtId="0" fontId="3" fillId="0" borderId="0" xfId="23" applyFont="1" applyFill="1" applyAlignment="1">
      <alignment horizontal="center" vertical="center"/>
      <protection/>
    </xf>
    <xf numFmtId="0" fontId="3" fillId="0" borderId="2" xfId="23" applyFont="1" applyFill="1" applyBorder="1" applyAlignment="1">
      <alignment horizontal="left" vertical="center"/>
      <protection/>
    </xf>
    <xf numFmtId="0" fontId="5" fillId="0" borderId="2" xfId="23" applyFont="1" applyFill="1" applyBorder="1" applyAlignment="1">
      <alignment horizontal="center" vertical="center"/>
      <protection/>
    </xf>
    <xf numFmtId="41" fontId="3" fillId="0" borderId="2" xfId="23" applyNumberFormat="1" applyFont="1" applyFill="1" applyBorder="1" applyAlignment="1">
      <alignment vertical="center"/>
      <protection/>
    </xf>
    <xf numFmtId="177" fontId="3" fillId="0" borderId="2" xfId="23" applyNumberFormat="1" applyFont="1" applyFill="1" applyBorder="1" applyAlignment="1">
      <alignment vertical="center"/>
      <protection/>
    </xf>
    <xf numFmtId="41" fontId="11" fillId="0" borderId="0" xfId="16" applyNumberFormat="1" applyFont="1" applyFill="1" applyAlignment="1">
      <alignment vertical="center"/>
    </xf>
    <xf numFmtId="0" fontId="3" fillId="0" borderId="3" xfId="23" applyFont="1" applyFill="1" applyBorder="1" applyAlignment="1">
      <alignment vertical="center"/>
      <protection/>
    </xf>
    <xf numFmtId="0" fontId="3" fillId="0" borderId="3" xfId="23" applyFont="1" applyFill="1" applyBorder="1" applyAlignment="1">
      <alignment horizontal="left" vertical="center"/>
      <protection/>
    </xf>
    <xf numFmtId="41" fontId="3" fillId="0" borderId="3" xfId="23" applyNumberFormat="1" applyFont="1" applyFill="1" applyBorder="1" applyAlignment="1">
      <alignment vertical="center"/>
      <protection/>
    </xf>
    <xf numFmtId="41" fontId="3" fillId="0" borderId="14" xfId="23" applyNumberFormat="1" applyFont="1" applyFill="1" applyBorder="1" applyAlignment="1">
      <alignment vertical="center"/>
      <protection/>
    </xf>
    <xf numFmtId="177" fontId="3" fillId="0" borderId="3" xfId="23" applyNumberFormat="1" applyFont="1" applyFill="1" applyBorder="1" applyAlignment="1">
      <alignment vertical="center"/>
      <protection/>
    </xf>
    <xf numFmtId="0" fontId="3" fillId="0" borderId="4" xfId="23" applyFont="1" applyFill="1" applyBorder="1" applyAlignment="1">
      <alignment vertical="center"/>
      <protection/>
    </xf>
    <xf numFmtId="41" fontId="3" fillId="0" borderId="4" xfId="23" applyNumberFormat="1" applyFont="1" applyFill="1" applyBorder="1" applyAlignment="1">
      <alignment vertical="center"/>
      <protection/>
    </xf>
    <xf numFmtId="41" fontId="3" fillId="0" borderId="11" xfId="23" applyNumberFormat="1" applyFont="1" applyFill="1" applyBorder="1" applyAlignment="1">
      <alignment vertical="center"/>
      <protection/>
    </xf>
    <xf numFmtId="177" fontId="3" fillId="0" borderId="4" xfId="23" applyNumberFormat="1" applyFont="1" applyFill="1" applyBorder="1" applyAlignment="1">
      <alignment vertical="center"/>
      <protection/>
    </xf>
    <xf numFmtId="0" fontId="3" fillId="0" borderId="0" xfId="23" applyFont="1" applyFill="1" applyAlignment="1">
      <alignment vertical="center" wrapText="1"/>
      <protection/>
    </xf>
    <xf numFmtId="0" fontId="3" fillId="0" borderId="1" xfId="23" applyFont="1" applyFill="1" applyBorder="1" applyAlignment="1">
      <alignment vertical="center"/>
      <protection/>
    </xf>
    <xf numFmtId="41" fontId="3" fillId="0" borderId="1" xfId="23" applyNumberFormat="1" applyFont="1" applyFill="1" applyBorder="1" applyAlignment="1">
      <alignment vertical="center"/>
      <protection/>
    </xf>
    <xf numFmtId="41" fontId="3" fillId="0" borderId="13" xfId="23" applyNumberFormat="1" applyFont="1" applyFill="1" applyBorder="1" applyAlignment="1">
      <alignment vertical="center"/>
      <protection/>
    </xf>
    <xf numFmtId="177" fontId="3" fillId="0" borderId="1" xfId="23" applyNumberFormat="1" applyFont="1" applyFill="1" applyBorder="1" applyAlignment="1">
      <alignment vertical="center"/>
      <protection/>
    </xf>
    <xf numFmtId="0" fontId="5" fillId="0" borderId="3" xfId="23" applyFont="1" applyFill="1" applyBorder="1" applyAlignment="1">
      <alignment horizontal="left" vertical="center"/>
      <protection/>
    </xf>
    <xf numFmtId="0" fontId="3" fillId="0" borderId="5" xfId="23" applyFont="1" applyFill="1" applyBorder="1" applyAlignment="1">
      <alignment horizontal="left" vertical="center"/>
      <protection/>
    </xf>
    <xf numFmtId="0" fontId="3" fillId="0" borderId="5" xfId="23" applyFont="1" applyFill="1" applyBorder="1" applyAlignment="1">
      <alignment vertical="center"/>
      <protection/>
    </xf>
    <xf numFmtId="41" fontId="3" fillId="0" borderId="5" xfId="23" applyNumberFormat="1" applyFont="1" applyFill="1" applyBorder="1" applyAlignment="1">
      <alignment vertical="center"/>
      <protection/>
    </xf>
    <xf numFmtId="41" fontId="3" fillId="0" borderId="21" xfId="23" applyNumberFormat="1" applyFont="1" applyFill="1" applyBorder="1" applyAlignment="1">
      <alignment vertical="center"/>
      <protection/>
    </xf>
    <xf numFmtId="177" fontId="3" fillId="0" borderId="5" xfId="23" applyNumberFormat="1" applyFont="1" applyFill="1" applyBorder="1" applyAlignment="1">
      <alignment vertical="center"/>
      <protection/>
    </xf>
    <xf numFmtId="0" fontId="3" fillId="0" borderId="6" xfId="23" applyFont="1" applyFill="1" applyBorder="1" applyAlignment="1">
      <alignment horizontal="left" vertical="center"/>
      <protection/>
    </xf>
    <xf numFmtId="0" fontId="3" fillId="0" borderId="6" xfId="23" applyFont="1" applyFill="1" applyBorder="1" applyAlignment="1">
      <alignment vertical="center"/>
      <protection/>
    </xf>
    <xf numFmtId="41" fontId="3" fillId="0" borderId="6" xfId="23" applyNumberFormat="1" applyFont="1" applyFill="1" applyBorder="1" applyAlignment="1">
      <alignment vertical="center"/>
      <protection/>
    </xf>
    <xf numFmtId="41" fontId="3" fillId="0" borderId="23" xfId="23" applyNumberFormat="1" applyFont="1" applyFill="1" applyBorder="1" applyAlignment="1">
      <alignment vertical="center"/>
      <protection/>
    </xf>
    <xf numFmtId="177" fontId="3" fillId="0" borderId="6" xfId="23" applyNumberFormat="1" applyFont="1" applyFill="1" applyBorder="1" applyAlignment="1">
      <alignment vertical="center"/>
      <protection/>
    </xf>
    <xf numFmtId="0" fontId="5" fillId="0" borderId="4" xfId="23" applyFont="1" applyFill="1" applyBorder="1" applyAlignment="1">
      <alignment horizontal="left" vertical="center"/>
      <protection/>
    </xf>
    <xf numFmtId="0" fontId="3" fillId="0" borderId="7" xfId="23" applyFont="1" applyFill="1" applyBorder="1" applyAlignment="1">
      <alignment vertical="center"/>
      <protection/>
    </xf>
    <xf numFmtId="41" fontId="3" fillId="0" borderId="7" xfId="23" applyNumberFormat="1" applyFont="1" applyFill="1" applyBorder="1" applyAlignment="1">
      <alignment vertical="center"/>
      <protection/>
    </xf>
    <xf numFmtId="41" fontId="3" fillId="0" borderId="25" xfId="23" applyNumberFormat="1" applyFont="1" applyFill="1" applyBorder="1" applyAlignment="1">
      <alignment vertical="center"/>
      <protection/>
    </xf>
    <xf numFmtId="177" fontId="3" fillId="0" borderId="7" xfId="23" applyNumberFormat="1" applyFont="1" applyFill="1" applyBorder="1" applyAlignment="1">
      <alignment vertical="center"/>
      <protection/>
    </xf>
    <xf numFmtId="0" fontId="3" fillId="0" borderId="8" xfId="23" applyFont="1" applyFill="1" applyBorder="1" applyAlignment="1">
      <alignment vertical="center"/>
      <protection/>
    </xf>
    <xf numFmtId="41" fontId="3" fillId="0" borderId="8" xfId="23" applyNumberFormat="1" applyFont="1" applyFill="1" applyBorder="1" applyAlignment="1">
      <alignment vertical="center"/>
      <protection/>
    </xf>
    <xf numFmtId="41" fontId="3" fillId="0" borderId="27" xfId="23" applyNumberFormat="1" applyFont="1" applyFill="1" applyBorder="1" applyAlignment="1">
      <alignment vertical="center"/>
      <protection/>
    </xf>
    <xf numFmtId="177" fontId="3" fillId="0" borderId="8" xfId="23" applyNumberFormat="1" applyFont="1" applyFill="1" applyBorder="1" applyAlignment="1">
      <alignment vertical="center"/>
      <protection/>
    </xf>
    <xf numFmtId="0" fontId="3" fillId="0" borderId="0" xfId="23" applyFont="1" applyFill="1" applyAlignment="1">
      <alignment horizontal="left" vertical="center"/>
      <protection/>
    </xf>
    <xf numFmtId="43" fontId="3" fillId="0" borderId="0" xfId="23" applyNumberFormat="1" applyFont="1" applyFill="1" applyAlignment="1">
      <alignment vertical="center"/>
      <protection/>
    </xf>
    <xf numFmtId="177" fontId="3" fillId="0" borderId="0" xfId="23" applyNumberFormat="1" applyFont="1" applyFill="1" applyAlignment="1">
      <alignment vertical="center"/>
      <protection/>
    </xf>
    <xf numFmtId="0" fontId="0" fillId="0" borderId="0" xfId="0" applyAlignment="1">
      <alignment vertical="center"/>
    </xf>
    <xf numFmtId="0" fontId="3" fillId="0" borderId="1" xfId="20" applyFont="1" applyFill="1" applyBorder="1" applyAlignment="1">
      <alignment horizontal="center" vertical="center"/>
      <protection/>
    </xf>
    <xf numFmtId="0" fontId="2" fillId="0" borderId="16" xfId="21" applyFont="1" applyFill="1" applyBorder="1" applyAlignment="1">
      <alignment vertical="center"/>
      <protection/>
    </xf>
    <xf numFmtId="0" fontId="3" fillId="0" borderId="3" xfId="21" applyFont="1" applyFill="1" applyBorder="1" applyAlignment="1">
      <alignment horizontal="center" vertical="center" wrapText="1"/>
      <protection/>
    </xf>
    <xf numFmtId="43" fontId="3" fillId="0" borderId="10" xfId="20" applyNumberFormat="1" applyFont="1" applyFill="1" applyBorder="1" applyAlignment="1">
      <alignment horizontal="center" vertical="center"/>
      <protection/>
    </xf>
    <xf numFmtId="0" fontId="3" fillId="0" borderId="3" xfId="20" applyFont="1" applyFill="1" applyBorder="1" applyAlignment="1">
      <alignment horizontal="center" vertical="center"/>
      <protection/>
    </xf>
    <xf numFmtId="0" fontId="3" fillId="0" borderId="4" xfId="20" applyFont="1" applyFill="1" applyBorder="1" applyAlignment="1">
      <alignment horizontal="center" vertical="center"/>
      <protection/>
    </xf>
    <xf numFmtId="0" fontId="0" fillId="0" borderId="0" xfId="0" applyAlignment="1">
      <alignment horizontal="centerContinuous" vertical="center"/>
    </xf>
    <xf numFmtId="0" fontId="7" fillId="0" borderId="9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49" fontId="7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3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3" fontId="3" fillId="0" borderId="3" xfId="20" applyNumberFormat="1" applyFont="1" applyFill="1" applyBorder="1" applyAlignment="1">
      <alignment horizontal="center" vertical="center"/>
      <protection/>
    </xf>
    <xf numFmtId="43" fontId="3" fillId="0" borderId="1" xfId="20" applyNumberFormat="1" applyFont="1" applyFill="1" applyBorder="1" applyAlignment="1">
      <alignment horizontal="center" vertical="center"/>
      <protection/>
    </xf>
    <xf numFmtId="43" fontId="3" fillId="0" borderId="3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left" vertical="center"/>
      <protection/>
    </xf>
    <xf numFmtId="43" fontId="3" fillId="0" borderId="4" xfId="20" applyNumberFormat="1" applyFont="1" applyFill="1" applyBorder="1" applyAlignment="1">
      <alignment horizontal="center" vertical="center" wrapText="1"/>
      <protection/>
    </xf>
    <xf numFmtId="43" fontId="3" fillId="0" borderId="1" xfId="20" applyNumberFormat="1" applyFont="1" applyFill="1" applyBorder="1" applyAlignment="1">
      <alignment horizontal="center" vertical="center" wrapText="1"/>
      <protection/>
    </xf>
    <xf numFmtId="43" fontId="3" fillId="0" borderId="14" xfId="20" applyNumberFormat="1" applyFont="1" applyFill="1" applyBorder="1" applyAlignment="1">
      <alignment horizontal="center" vertical="center"/>
      <protection/>
    </xf>
    <xf numFmtId="43" fontId="3" fillId="0" borderId="13" xfId="20" applyNumberFormat="1" applyFont="1" applyFill="1" applyBorder="1" applyAlignment="1">
      <alignment horizontal="center" vertical="center"/>
      <protection/>
    </xf>
    <xf numFmtId="43" fontId="3" fillId="0" borderId="2" xfId="20" applyNumberFormat="1" applyFont="1" applyFill="1" applyBorder="1" applyAlignment="1">
      <alignment horizontal="center" vertical="center"/>
      <protection/>
    </xf>
    <xf numFmtId="43" fontId="3" fillId="0" borderId="9" xfId="20" applyNumberFormat="1" applyFont="1" applyFill="1" applyBorder="1" applyAlignment="1">
      <alignment horizontal="center" vertical="center"/>
      <protection/>
    </xf>
    <xf numFmtId="43" fontId="3" fillId="0" borderId="30" xfId="20" applyNumberFormat="1" applyFont="1" applyFill="1" applyBorder="1" applyAlignment="1">
      <alignment horizontal="center" vertical="center"/>
      <protection/>
    </xf>
    <xf numFmtId="0" fontId="3" fillId="0" borderId="1" xfId="21" applyFont="1" applyFill="1" applyBorder="1" applyAlignment="1">
      <alignment horizontal="center" vertical="center" wrapText="1"/>
      <protection/>
    </xf>
    <xf numFmtId="43" fontId="3" fillId="0" borderId="18" xfId="21" applyNumberFormat="1" applyFont="1" applyFill="1" applyBorder="1" applyAlignment="1">
      <alignment horizontal="center" vertical="center" wrapText="1"/>
      <protection/>
    </xf>
    <xf numFmtId="43" fontId="3" fillId="0" borderId="20" xfId="21" applyNumberFormat="1" applyFont="1" applyFill="1" applyBorder="1" applyAlignment="1">
      <alignment horizontal="center" vertical="center"/>
      <protection/>
    </xf>
    <xf numFmtId="43" fontId="3" fillId="0" borderId="2" xfId="21" applyNumberFormat="1" applyFont="1" applyFill="1" applyBorder="1" applyAlignment="1">
      <alignment horizontal="center" vertical="center"/>
      <protection/>
    </xf>
    <xf numFmtId="0" fontId="3" fillId="0" borderId="2" xfId="21" applyFont="1" applyFill="1" applyBorder="1" applyAlignment="1">
      <alignment horizontal="center" vertical="center"/>
      <protection/>
    </xf>
    <xf numFmtId="43" fontId="3" fillId="0" borderId="9" xfId="21" applyNumberFormat="1" applyFont="1" applyFill="1" applyBorder="1" applyAlignment="1">
      <alignment horizontal="center" vertical="center"/>
      <protection/>
    </xf>
    <xf numFmtId="0" fontId="2" fillId="0" borderId="16" xfId="22" applyFont="1" applyBorder="1" applyAlignment="1">
      <alignment vertical="center"/>
      <protection/>
    </xf>
    <xf numFmtId="0" fontId="3" fillId="0" borderId="31" xfId="22" applyNumberFormat="1" applyFont="1" applyFill="1" applyBorder="1" applyAlignment="1">
      <alignment wrapText="1"/>
      <protection/>
    </xf>
    <xf numFmtId="0" fontId="3" fillId="0" borderId="31" xfId="22" applyNumberFormat="1" applyFont="1" applyFill="1" applyBorder="1" applyAlignment="1">
      <alignment/>
      <protection/>
    </xf>
    <xf numFmtId="0" fontId="3" fillId="0" borderId="0" xfId="22" applyNumberFormat="1" applyFont="1" applyFill="1" applyBorder="1" applyAlignment="1">
      <alignment horizontal="left"/>
      <protection/>
    </xf>
    <xf numFmtId="0" fontId="3" fillId="0" borderId="0" xfId="22" applyFont="1" applyBorder="1" applyAlignment="1">
      <alignment horizontal="left"/>
      <protection/>
    </xf>
    <xf numFmtId="0" fontId="3" fillId="0" borderId="0" xfId="22" applyFont="1" applyBorder="1" applyAlignment="1">
      <alignment horizontal="left"/>
      <protection/>
    </xf>
    <xf numFmtId="0" fontId="3" fillId="0" borderId="2" xfId="22" applyFont="1" applyFill="1" applyBorder="1" applyAlignment="1">
      <alignment horizontal="center" vertical="center"/>
      <protection/>
    </xf>
    <xf numFmtId="43" fontId="3" fillId="0" borderId="2" xfId="22" applyNumberFormat="1" applyFont="1" applyFill="1" applyBorder="1" applyAlignment="1">
      <alignment horizontal="center" vertical="center"/>
      <protection/>
    </xf>
    <xf numFmtId="0" fontId="3" fillId="0" borderId="3" xfId="22" applyFont="1" applyFill="1" applyBorder="1" applyAlignment="1">
      <alignment horizontal="center" vertical="center" wrapText="1"/>
      <protection/>
    </xf>
    <xf numFmtId="0" fontId="3" fillId="0" borderId="1" xfId="22" applyFont="1" applyFill="1" applyBorder="1" applyAlignment="1">
      <alignment horizontal="center" vertical="center" wrapText="1"/>
      <protection/>
    </xf>
    <xf numFmtId="0" fontId="2" fillId="0" borderId="16" xfId="23" applyFont="1" applyFill="1" applyBorder="1" applyAlignment="1">
      <alignment horizontal="left" vertical="center"/>
      <protection/>
    </xf>
    <xf numFmtId="0" fontId="3" fillId="0" borderId="2" xfId="23" applyFont="1" applyFill="1" applyBorder="1" applyAlignment="1">
      <alignment horizontal="center" vertical="center"/>
      <protection/>
    </xf>
    <xf numFmtId="43" fontId="3" fillId="0" borderId="2" xfId="23" applyNumberFormat="1" applyFont="1" applyFill="1" applyBorder="1" applyAlignment="1">
      <alignment horizontal="center" vertical="center"/>
      <protection/>
    </xf>
    <xf numFmtId="43" fontId="3" fillId="0" borderId="2" xfId="23" applyNumberFormat="1" applyFont="1" applyFill="1" applyBorder="1" applyAlignment="1">
      <alignment horizontal="center" vertical="center" wrapText="1"/>
      <protection/>
    </xf>
    <xf numFmtId="177" fontId="3" fillId="0" borderId="2" xfId="23" applyNumberFormat="1" applyFont="1" applyFill="1" applyBorder="1" applyAlignment="1">
      <alignment horizontal="center" vertical="center" wrapText="1"/>
      <protection/>
    </xf>
    <xf numFmtId="177" fontId="3" fillId="0" borderId="2" xfId="23" applyNumberFormat="1" applyFont="1" applyFill="1" applyBorder="1" applyAlignment="1">
      <alignment horizontal="center" vertical="center"/>
      <protection/>
    </xf>
    <xf numFmtId="43" fontId="3" fillId="0" borderId="3" xfId="23" applyNumberFormat="1" applyFont="1" applyFill="1" applyBorder="1" applyAlignment="1">
      <alignment vertical="center"/>
      <protection/>
    </xf>
    <xf numFmtId="43" fontId="3" fillId="0" borderId="2" xfId="23" applyNumberFormat="1" applyFont="1" applyFill="1" applyBorder="1" applyAlignment="1">
      <alignment vertical="center"/>
      <protection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統計表1" xfId="20"/>
    <cellStyle name="標準_統計表2" xfId="21"/>
    <cellStyle name="標準_統計表3" xfId="22"/>
    <cellStyle name="標準_統計表4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28575</xdr:rowOff>
    </xdr:from>
    <xdr:to>
      <xdr:col>8</xdr:col>
      <xdr:colOff>485775</xdr:colOff>
      <xdr:row>55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5848350" cy="951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2"/>
  <sheetViews>
    <sheetView tabSelected="1" workbookViewId="0" topLeftCell="A1">
      <selection activeCell="C3" sqref="C3"/>
    </sheetView>
  </sheetViews>
  <sheetFormatPr defaultColWidth="9.00390625" defaultRowHeight="13.5"/>
  <cols>
    <col min="3" max="3" width="59.50390625" style="0" bestFit="1" customWidth="1"/>
  </cols>
  <sheetData>
    <row r="2" spans="2:3" s="235" customFormat="1" ht="20.25" customHeight="1">
      <c r="B2" s="242" t="s">
        <v>221</v>
      </c>
      <c r="C2" s="242"/>
    </row>
    <row r="3" s="235" customFormat="1" ht="20.25" customHeight="1">
      <c r="B3" s="235" t="s">
        <v>109</v>
      </c>
    </row>
    <row r="4" spans="2:3" s="235" customFormat="1" ht="20.25" customHeight="1">
      <c r="B4" s="235" t="s">
        <v>110</v>
      </c>
      <c r="C4" s="235" t="s">
        <v>217</v>
      </c>
    </row>
    <row r="5" spans="2:3" s="235" customFormat="1" ht="20.25" customHeight="1">
      <c r="B5" s="235" t="s">
        <v>111</v>
      </c>
      <c r="C5" s="235" t="s">
        <v>218</v>
      </c>
    </row>
    <row r="6" spans="2:3" s="235" customFormat="1" ht="20.25" customHeight="1">
      <c r="B6" s="235" t="s">
        <v>112</v>
      </c>
      <c r="C6" s="235" t="s">
        <v>219</v>
      </c>
    </row>
    <row r="7" spans="2:3" s="235" customFormat="1" ht="20.25" customHeight="1">
      <c r="B7" s="235" t="s">
        <v>113</v>
      </c>
      <c r="C7" s="235" t="s">
        <v>120</v>
      </c>
    </row>
    <row r="8" spans="2:3" s="235" customFormat="1" ht="20.25" customHeight="1">
      <c r="B8" s="235" t="s">
        <v>114</v>
      </c>
      <c r="C8" s="235" t="s">
        <v>119</v>
      </c>
    </row>
    <row r="9" spans="2:3" s="235" customFormat="1" ht="20.25" customHeight="1">
      <c r="B9" s="235" t="s">
        <v>115</v>
      </c>
      <c r="C9" s="235" t="s">
        <v>121</v>
      </c>
    </row>
    <row r="10" spans="2:3" s="235" customFormat="1" ht="20.25" customHeight="1">
      <c r="B10" s="235" t="s">
        <v>116</v>
      </c>
      <c r="C10" s="235" t="s">
        <v>220</v>
      </c>
    </row>
    <row r="11" spans="2:3" s="235" customFormat="1" ht="20.25" customHeight="1">
      <c r="B11" s="235" t="s">
        <v>117</v>
      </c>
      <c r="C11" s="235" t="s">
        <v>222</v>
      </c>
    </row>
    <row r="12" spans="2:3" s="235" customFormat="1" ht="20.25" customHeight="1">
      <c r="B12" s="235" t="s">
        <v>118</v>
      </c>
      <c r="C12" s="235" t="s">
        <v>223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A1:L76"/>
  <sheetViews>
    <sheetView showZeros="0" workbookViewId="0" topLeftCell="A1">
      <pane ySplit="3" topLeftCell="BM4" activePane="bottomLeft" state="frozen"/>
      <selection pane="topLeft" activeCell="G24" sqref="G24"/>
      <selection pane="bottomLeft" activeCell="A1" sqref="A1:L1"/>
    </sheetView>
  </sheetViews>
  <sheetFormatPr defaultColWidth="9.00390625" defaultRowHeight="13.5"/>
  <cols>
    <col min="1" max="1" width="7.50390625" style="180" bestFit="1" customWidth="1"/>
    <col min="2" max="2" width="9.125" style="141" bestFit="1" customWidth="1"/>
    <col min="3" max="3" width="9.50390625" style="181" bestFit="1" customWidth="1"/>
    <col min="4" max="4" width="7.375" style="182" bestFit="1" customWidth="1"/>
    <col min="5" max="5" width="6.625" style="183" bestFit="1" customWidth="1"/>
    <col min="6" max="6" width="8.125" style="183" bestFit="1" customWidth="1"/>
    <col min="7" max="7" width="7.375" style="182" bestFit="1" customWidth="1"/>
    <col min="8" max="8" width="6.625" style="183" bestFit="1" customWidth="1"/>
    <col min="9" max="9" width="8.125" style="183" bestFit="1" customWidth="1"/>
    <col min="10" max="10" width="7.375" style="182" bestFit="1" customWidth="1"/>
    <col min="11" max="11" width="6.625" style="183" bestFit="1" customWidth="1"/>
    <col min="12" max="12" width="8.125" style="183" bestFit="1" customWidth="1"/>
    <col min="13" max="16384" width="9.50390625" style="141" customWidth="1"/>
  </cols>
  <sheetData>
    <row r="1" spans="1:12" ht="18" customHeight="1">
      <c r="A1" s="280" t="s">
        <v>178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</row>
    <row r="2" spans="1:12" ht="18.75" customHeight="1">
      <c r="A2" s="286"/>
      <c r="B2" s="286" t="s">
        <v>1</v>
      </c>
      <c r="C2" s="288" t="s">
        <v>179</v>
      </c>
      <c r="D2" s="287" t="s">
        <v>2</v>
      </c>
      <c r="E2" s="287"/>
      <c r="F2" s="287"/>
      <c r="G2" s="287" t="s">
        <v>3</v>
      </c>
      <c r="H2" s="287"/>
      <c r="I2" s="287"/>
      <c r="J2" s="287" t="s">
        <v>180</v>
      </c>
      <c r="K2" s="287"/>
      <c r="L2" s="287"/>
    </row>
    <row r="3" spans="1:12" s="144" customFormat="1" ht="36.75" customHeight="1">
      <c r="A3" s="286"/>
      <c r="B3" s="286"/>
      <c r="C3" s="289"/>
      <c r="D3" s="142" t="s">
        <v>181</v>
      </c>
      <c r="E3" s="143" t="s">
        <v>182</v>
      </c>
      <c r="F3" s="143" t="s">
        <v>183</v>
      </c>
      <c r="G3" s="142" t="s">
        <v>181</v>
      </c>
      <c r="H3" s="143" t="s">
        <v>182</v>
      </c>
      <c r="I3" s="143" t="s">
        <v>183</v>
      </c>
      <c r="J3" s="142" t="s">
        <v>181</v>
      </c>
      <c r="K3" s="143" t="s">
        <v>182</v>
      </c>
      <c r="L3" s="143" t="s">
        <v>183</v>
      </c>
    </row>
    <row r="4" spans="1:12" s="144" customFormat="1" ht="21" customHeight="1">
      <c r="A4" s="145"/>
      <c r="B4" s="146" t="s">
        <v>12</v>
      </c>
      <c r="C4" s="147">
        <v>5590000</v>
      </c>
      <c r="D4" s="147">
        <v>353</v>
      </c>
      <c r="E4" s="148">
        <f>SUM(D4/C4*100000)</f>
        <v>6.31484794275492</v>
      </c>
      <c r="F4" s="148">
        <f>SUM(C4/D4/100)</f>
        <v>158.35694050991503</v>
      </c>
      <c r="G4" s="147">
        <v>4851</v>
      </c>
      <c r="H4" s="148">
        <f>SUM(G4/C4*100000)</f>
        <v>86.77996422182468</v>
      </c>
      <c r="I4" s="148">
        <f>SUM(C4/G4/100)</f>
        <v>11.523397237682952</v>
      </c>
      <c r="J4" s="147">
        <v>2886</v>
      </c>
      <c r="K4" s="148">
        <f>SUM(J4/C4*100000)</f>
        <v>51.627906976744185</v>
      </c>
      <c r="L4" s="148">
        <f>SUM(C4/J4/100)</f>
        <v>19.36936936936937</v>
      </c>
    </row>
    <row r="5" spans="1:12" s="144" customFormat="1" ht="16.5" customHeight="1">
      <c r="A5" s="149" t="s">
        <v>13</v>
      </c>
      <c r="B5" s="150" t="s">
        <v>13</v>
      </c>
      <c r="C5" s="151">
        <f>SUM(C6:C14)</f>
        <v>1528687</v>
      </c>
      <c r="D5" s="151">
        <v>107</v>
      </c>
      <c r="E5" s="152">
        <f aca="true" t="shared" si="0" ref="E5:E58">SUM(D5/C5*100000)</f>
        <v>6.9994707876759605</v>
      </c>
      <c r="F5" s="152">
        <f aca="true" t="shared" si="1" ref="F5:F58">SUM(C5/D5/100)</f>
        <v>142.86794392523365</v>
      </c>
      <c r="G5" s="151">
        <v>1559</v>
      </c>
      <c r="H5" s="152">
        <f>SUM(G5/C5*100000)</f>
        <v>101.98294353258711</v>
      </c>
      <c r="I5" s="152">
        <f>SUM(C5/G5/100)</f>
        <v>9.805561257216164</v>
      </c>
      <c r="J5" s="151">
        <v>898</v>
      </c>
      <c r="K5" s="152">
        <f>SUM(J5/C5*100000)</f>
        <v>58.743222124607584</v>
      </c>
      <c r="L5" s="152">
        <f>SUM(C5/J5/100)</f>
        <v>17.023240534521157</v>
      </c>
    </row>
    <row r="6" spans="1:12" ht="16.5" customHeight="1">
      <c r="A6" s="153"/>
      <c r="B6" s="153" t="s">
        <v>14</v>
      </c>
      <c r="C6" s="154">
        <v>207181</v>
      </c>
      <c r="D6" s="154">
        <v>5</v>
      </c>
      <c r="E6" s="155">
        <f t="shared" si="0"/>
        <v>2.41334871440914</v>
      </c>
      <c r="F6" s="155">
        <f t="shared" si="1"/>
        <v>414.36199999999997</v>
      </c>
      <c r="G6" s="154">
        <v>218</v>
      </c>
      <c r="H6" s="155">
        <f>SUM(G6/C6*100000)</f>
        <v>105.2220039482385</v>
      </c>
      <c r="I6" s="155">
        <f>SUM(C6/G6/100)</f>
        <v>9.503715596330276</v>
      </c>
      <c r="J6" s="154">
        <v>127</v>
      </c>
      <c r="K6" s="155">
        <f aca="true" t="shared" si="2" ref="K6:K59">SUM(J6/C6*100000)</f>
        <v>61.299057345992146</v>
      </c>
      <c r="L6" s="155">
        <f aca="true" t="shared" si="3" ref="L6:L59">SUM(C6/J6/100)</f>
        <v>16.313464566929134</v>
      </c>
    </row>
    <row r="7" spans="1:12" ht="16.5" customHeight="1">
      <c r="A7" s="153"/>
      <c r="B7" s="153" t="s">
        <v>15</v>
      </c>
      <c r="C7" s="154">
        <v>128575</v>
      </c>
      <c r="D7" s="154">
        <v>8</v>
      </c>
      <c r="E7" s="155">
        <f t="shared" si="0"/>
        <v>6.222049387517014</v>
      </c>
      <c r="F7" s="155">
        <f t="shared" si="1"/>
        <v>160.71875</v>
      </c>
      <c r="G7" s="154">
        <v>170</v>
      </c>
      <c r="H7" s="155">
        <f aca="true" t="shared" si="4" ref="H7:H60">SUM(G7/C7*100000)</f>
        <v>132.21854948473654</v>
      </c>
      <c r="I7" s="155">
        <f>SUM(C7/G7/100)</f>
        <v>7.563235294117647</v>
      </c>
      <c r="J7" s="154">
        <v>86</v>
      </c>
      <c r="K7" s="155">
        <f t="shared" si="2"/>
        <v>66.8870309158079</v>
      </c>
      <c r="L7" s="155">
        <f t="shared" si="3"/>
        <v>14.950581395348838</v>
      </c>
    </row>
    <row r="8" spans="1:12" ht="16.5" customHeight="1">
      <c r="A8" s="153"/>
      <c r="B8" s="153" t="s">
        <v>16</v>
      </c>
      <c r="C8" s="154">
        <v>107164</v>
      </c>
      <c r="D8" s="154">
        <v>11</v>
      </c>
      <c r="E8" s="155">
        <f t="shared" si="0"/>
        <v>10.264641110820797</v>
      </c>
      <c r="F8" s="155">
        <f t="shared" si="1"/>
        <v>97.42181818181818</v>
      </c>
      <c r="G8" s="154">
        <v>143</v>
      </c>
      <c r="H8" s="155">
        <f t="shared" si="4"/>
        <v>133.44033444067037</v>
      </c>
      <c r="I8" s="155">
        <f aca="true" t="shared" si="5" ref="I8:I61">SUM(C8/G8/100)</f>
        <v>7.493986013986014</v>
      </c>
      <c r="J8" s="154">
        <v>72</v>
      </c>
      <c r="K8" s="155">
        <f t="shared" si="2"/>
        <v>67.18674181628158</v>
      </c>
      <c r="L8" s="155">
        <f t="shared" si="3"/>
        <v>14.883888888888889</v>
      </c>
    </row>
    <row r="9" spans="1:12" ht="16.5" customHeight="1">
      <c r="A9" s="153"/>
      <c r="B9" s="153" t="s">
        <v>17</v>
      </c>
      <c r="C9" s="154">
        <v>103246</v>
      </c>
      <c r="D9" s="154">
        <v>9</v>
      </c>
      <c r="E9" s="155">
        <f t="shared" si="0"/>
        <v>8.71704472812506</v>
      </c>
      <c r="F9" s="155">
        <f t="shared" si="1"/>
        <v>114.71777777777777</v>
      </c>
      <c r="G9" s="154">
        <v>138</v>
      </c>
      <c r="H9" s="155">
        <f t="shared" si="4"/>
        <v>133.6613524979176</v>
      </c>
      <c r="I9" s="155">
        <f t="shared" si="5"/>
        <v>7.481594202898552</v>
      </c>
      <c r="J9" s="154">
        <v>74</v>
      </c>
      <c r="K9" s="155">
        <f t="shared" si="2"/>
        <v>71.67347887569494</v>
      </c>
      <c r="L9" s="155">
        <f t="shared" si="3"/>
        <v>13.952162162162162</v>
      </c>
    </row>
    <row r="10" spans="1:12" ht="16.5" customHeight="1">
      <c r="A10" s="153"/>
      <c r="B10" s="153" t="s">
        <v>18</v>
      </c>
      <c r="C10" s="154">
        <v>169968</v>
      </c>
      <c r="D10" s="154">
        <v>11</v>
      </c>
      <c r="E10" s="155">
        <f t="shared" si="0"/>
        <v>6.471806457686153</v>
      </c>
      <c r="F10" s="155">
        <f t="shared" si="1"/>
        <v>154.51636363636365</v>
      </c>
      <c r="G10" s="154">
        <v>140</v>
      </c>
      <c r="H10" s="155">
        <f t="shared" si="4"/>
        <v>82.36844582509649</v>
      </c>
      <c r="I10" s="155">
        <f t="shared" si="5"/>
        <v>12.140571428571429</v>
      </c>
      <c r="J10" s="154">
        <v>80</v>
      </c>
      <c r="K10" s="155">
        <f t="shared" si="2"/>
        <v>47.067683328626565</v>
      </c>
      <c r="L10" s="155">
        <f t="shared" si="3"/>
        <v>21.246</v>
      </c>
    </row>
    <row r="11" spans="1:12" ht="16.5" customHeight="1">
      <c r="A11" s="153"/>
      <c r="B11" s="153" t="s">
        <v>19</v>
      </c>
      <c r="C11" s="154">
        <v>221319</v>
      </c>
      <c r="D11" s="154">
        <v>6</v>
      </c>
      <c r="E11" s="155">
        <f t="shared" si="0"/>
        <v>2.711018936467271</v>
      </c>
      <c r="F11" s="155">
        <f t="shared" si="1"/>
        <v>368.865</v>
      </c>
      <c r="G11" s="154">
        <v>164</v>
      </c>
      <c r="H11" s="155">
        <f t="shared" si="4"/>
        <v>74.10118426343875</v>
      </c>
      <c r="I11" s="155">
        <f t="shared" si="5"/>
        <v>13.495060975609755</v>
      </c>
      <c r="J11" s="154">
        <v>100</v>
      </c>
      <c r="K11" s="155">
        <f t="shared" si="2"/>
        <v>45.183648941121184</v>
      </c>
      <c r="L11" s="155">
        <f t="shared" si="3"/>
        <v>22.1319</v>
      </c>
    </row>
    <row r="12" spans="1:12" ht="16.5" customHeight="1">
      <c r="A12" s="153"/>
      <c r="B12" s="153" t="s">
        <v>20</v>
      </c>
      <c r="C12" s="154">
        <v>226207</v>
      </c>
      <c r="D12" s="154">
        <v>19</v>
      </c>
      <c r="E12" s="155">
        <f t="shared" si="0"/>
        <v>8.399386402719633</v>
      </c>
      <c r="F12" s="155">
        <f t="shared" si="1"/>
        <v>119.05631578947369</v>
      </c>
      <c r="G12" s="154">
        <v>141</v>
      </c>
      <c r="H12" s="155">
        <f t="shared" si="4"/>
        <v>62.33228856755097</v>
      </c>
      <c r="I12" s="155">
        <f t="shared" si="5"/>
        <v>16.04304964539007</v>
      </c>
      <c r="J12" s="154">
        <v>99</v>
      </c>
      <c r="K12" s="155">
        <f t="shared" si="2"/>
        <v>43.76522388785493</v>
      </c>
      <c r="L12" s="155">
        <f t="shared" si="3"/>
        <v>22.84919191919192</v>
      </c>
    </row>
    <row r="13" spans="1:12" ht="16.5" customHeight="1">
      <c r="A13" s="153"/>
      <c r="B13" s="153" t="s">
        <v>21</v>
      </c>
      <c r="C13" s="154">
        <v>118826</v>
      </c>
      <c r="D13" s="154">
        <v>21</v>
      </c>
      <c r="E13" s="155">
        <f t="shared" si="0"/>
        <v>17.672899870398734</v>
      </c>
      <c r="F13" s="155">
        <f t="shared" si="1"/>
        <v>56.58380952380952</v>
      </c>
      <c r="G13" s="154">
        <v>284</v>
      </c>
      <c r="H13" s="155">
        <f t="shared" si="4"/>
        <v>239.0049315806305</v>
      </c>
      <c r="I13" s="155">
        <f t="shared" si="5"/>
        <v>4.184014084507043</v>
      </c>
      <c r="J13" s="154">
        <v>178</v>
      </c>
      <c r="K13" s="155">
        <f t="shared" si="2"/>
        <v>149.79886556814165</v>
      </c>
      <c r="L13" s="155">
        <f t="shared" si="3"/>
        <v>6.6756179775280895</v>
      </c>
    </row>
    <row r="14" spans="1:12" ht="16.5" customHeight="1">
      <c r="A14" s="156"/>
      <c r="B14" s="156" t="s">
        <v>22</v>
      </c>
      <c r="C14" s="157">
        <v>246201</v>
      </c>
      <c r="D14" s="157">
        <v>17</v>
      </c>
      <c r="E14" s="158">
        <f t="shared" si="0"/>
        <v>6.904927274868908</v>
      </c>
      <c r="F14" s="158">
        <f t="shared" si="1"/>
        <v>144.82411764705884</v>
      </c>
      <c r="G14" s="157">
        <v>161</v>
      </c>
      <c r="H14" s="158">
        <f t="shared" si="4"/>
        <v>65.39372301493495</v>
      </c>
      <c r="I14" s="158">
        <f t="shared" si="5"/>
        <v>15.291987577639752</v>
      </c>
      <c r="J14" s="157">
        <v>82</v>
      </c>
      <c r="K14" s="158">
        <f t="shared" si="2"/>
        <v>33.3061197964265</v>
      </c>
      <c r="L14" s="158">
        <f t="shared" si="3"/>
        <v>30.02451219512195</v>
      </c>
    </row>
    <row r="15" spans="1:12" ht="16.5" customHeight="1">
      <c r="A15" s="159" t="s">
        <v>23</v>
      </c>
      <c r="B15" s="149"/>
      <c r="C15" s="151">
        <f>SUM(C16:C18)</f>
        <v>1025030</v>
      </c>
      <c r="D15" s="160">
        <v>53</v>
      </c>
      <c r="E15" s="161">
        <f t="shared" si="0"/>
        <v>5.170580373257368</v>
      </c>
      <c r="F15" s="161">
        <f t="shared" si="1"/>
        <v>193.4018867924528</v>
      </c>
      <c r="G15" s="160">
        <v>1037</v>
      </c>
      <c r="H15" s="161">
        <f t="shared" si="4"/>
        <v>101.16777069939415</v>
      </c>
      <c r="I15" s="161">
        <f t="shared" si="5"/>
        <v>9.88457087753134</v>
      </c>
      <c r="J15" s="160">
        <v>577</v>
      </c>
      <c r="K15" s="161">
        <f t="shared" si="2"/>
        <v>56.291035384330215</v>
      </c>
      <c r="L15" s="161">
        <f t="shared" si="3"/>
        <v>17.76481802426343</v>
      </c>
    </row>
    <row r="16" spans="1:12" ht="16.5" customHeight="1">
      <c r="A16" s="162" t="s">
        <v>24</v>
      </c>
      <c r="B16" s="163" t="s">
        <v>25</v>
      </c>
      <c r="C16" s="164">
        <v>461903</v>
      </c>
      <c r="D16" s="164">
        <v>26</v>
      </c>
      <c r="E16" s="165">
        <f t="shared" si="0"/>
        <v>5.628887450395429</v>
      </c>
      <c r="F16" s="165">
        <f t="shared" si="1"/>
        <v>177.655</v>
      </c>
      <c r="G16" s="164">
        <v>485</v>
      </c>
      <c r="H16" s="165">
        <f t="shared" si="4"/>
        <v>105.00040051699166</v>
      </c>
      <c r="I16" s="165">
        <f t="shared" si="5"/>
        <v>9.52377319587629</v>
      </c>
      <c r="J16" s="164">
        <v>245</v>
      </c>
      <c r="K16" s="165">
        <f t="shared" si="2"/>
        <v>53.041439436418464</v>
      </c>
      <c r="L16" s="165">
        <f t="shared" si="3"/>
        <v>18.85318367346939</v>
      </c>
    </row>
    <row r="17" spans="1:12" ht="16.5" customHeight="1">
      <c r="A17" s="162" t="s">
        <v>26</v>
      </c>
      <c r="B17" s="163" t="s">
        <v>27</v>
      </c>
      <c r="C17" s="164">
        <v>471572</v>
      </c>
      <c r="D17" s="164">
        <v>24</v>
      </c>
      <c r="E17" s="165">
        <f t="shared" si="0"/>
        <v>5.0893606914744725</v>
      </c>
      <c r="F17" s="165">
        <f t="shared" si="1"/>
        <v>196.48833333333332</v>
      </c>
      <c r="G17" s="164">
        <v>438</v>
      </c>
      <c r="H17" s="165">
        <f t="shared" si="4"/>
        <v>92.88083261940912</v>
      </c>
      <c r="I17" s="165">
        <f t="shared" si="5"/>
        <v>10.766484018264839</v>
      </c>
      <c r="J17" s="164">
        <v>268</v>
      </c>
      <c r="K17" s="165">
        <f t="shared" si="2"/>
        <v>56.831194388131614</v>
      </c>
      <c r="L17" s="165">
        <f t="shared" si="3"/>
        <v>17.59597014925373</v>
      </c>
    </row>
    <row r="18" spans="1:12" ht="16.5" customHeight="1">
      <c r="A18" s="166" t="s">
        <v>28</v>
      </c>
      <c r="B18" s="167" t="s">
        <v>29</v>
      </c>
      <c r="C18" s="168">
        <v>91555</v>
      </c>
      <c r="D18" s="168">
        <v>3</v>
      </c>
      <c r="E18" s="169">
        <f t="shared" si="0"/>
        <v>3.276718912129321</v>
      </c>
      <c r="F18" s="169">
        <f t="shared" si="1"/>
        <v>305.18333333333334</v>
      </c>
      <c r="G18" s="168">
        <v>114</v>
      </c>
      <c r="H18" s="169">
        <f t="shared" si="4"/>
        <v>124.51531866091422</v>
      </c>
      <c r="I18" s="169">
        <f t="shared" si="5"/>
        <v>8.031140350877193</v>
      </c>
      <c r="J18" s="168">
        <v>64</v>
      </c>
      <c r="K18" s="169">
        <f t="shared" si="2"/>
        <v>69.90333679209219</v>
      </c>
      <c r="L18" s="169">
        <f t="shared" si="3"/>
        <v>14.30546875</v>
      </c>
    </row>
    <row r="19" spans="1:12" ht="16.5" customHeight="1">
      <c r="A19" s="170" t="s">
        <v>184</v>
      </c>
      <c r="B19" s="153"/>
      <c r="C19" s="154">
        <f>SUM(C24,C20)</f>
        <v>714401</v>
      </c>
      <c r="D19" s="154">
        <v>33</v>
      </c>
      <c r="E19" s="152">
        <f t="shared" si="0"/>
        <v>4.619254452331393</v>
      </c>
      <c r="F19" s="152">
        <f t="shared" si="1"/>
        <v>216.48515151515153</v>
      </c>
      <c r="G19" s="154">
        <v>546</v>
      </c>
      <c r="H19" s="152">
        <f t="shared" si="4"/>
        <v>76.42766457493761</v>
      </c>
      <c r="I19" s="152">
        <f t="shared" si="5"/>
        <v>13.084267399267398</v>
      </c>
      <c r="J19" s="154">
        <v>345</v>
      </c>
      <c r="K19" s="152">
        <f t="shared" si="2"/>
        <v>48.292205638010024</v>
      </c>
      <c r="L19" s="152">
        <f t="shared" si="3"/>
        <v>20.707275362318843</v>
      </c>
    </row>
    <row r="20" spans="1:12" ht="16.5" customHeight="1">
      <c r="A20" s="171" t="s">
        <v>31</v>
      </c>
      <c r="B20" s="171"/>
      <c r="C20" s="172">
        <f>SUM(C21:C23)</f>
        <v>380634</v>
      </c>
      <c r="D20" s="172">
        <v>18</v>
      </c>
      <c r="E20" s="173">
        <f t="shared" si="0"/>
        <v>4.728952221819386</v>
      </c>
      <c r="F20" s="173">
        <f t="shared" si="1"/>
        <v>211.4633333333333</v>
      </c>
      <c r="G20" s="172">
        <v>284</v>
      </c>
      <c r="H20" s="173">
        <f t="shared" si="4"/>
        <v>74.61235727759474</v>
      </c>
      <c r="I20" s="173">
        <f t="shared" si="5"/>
        <v>13.402605633802816</v>
      </c>
      <c r="J20" s="172">
        <v>182</v>
      </c>
      <c r="K20" s="173">
        <f t="shared" si="2"/>
        <v>47.81496135395157</v>
      </c>
      <c r="L20" s="173">
        <f t="shared" si="3"/>
        <v>20.913956043956045</v>
      </c>
    </row>
    <row r="21" spans="1:12" ht="16.5" customHeight="1">
      <c r="A21" s="153"/>
      <c r="B21" s="153" t="s">
        <v>32</v>
      </c>
      <c r="C21" s="154">
        <v>192489</v>
      </c>
      <c r="D21" s="154">
        <v>8</v>
      </c>
      <c r="E21" s="155">
        <f t="shared" si="0"/>
        <v>4.15608164622394</v>
      </c>
      <c r="F21" s="155">
        <f t="shared" si="1"/>
        <v>240.61125</v>
      </c>
      <c r="G21" s="154">
        <v>164</v>
      </c>
      <c r="H21" s="155">
        <f t="shared" si="4"/>
        <v>85.19967374759078</v>
      </c>
      <c r="I21" s="155">
        <f t="shared" si="5"/>
        <v>11.737134146341464</v>
      </c>
      <c r="J21" s="154">
        <v>104</v>
      </c>
      <c r="K21" s="155">
        <f t="shared" si="2"/>
        <v>54.029061400911225</v>
      </c>
      <c r="L21" s="155">
        <f t="shared" si="3"/>
        <v>18.508557692307694</v>
      </c>
    </row>
    <row r="22" spans="1:12" ht="16.5" customHeight="1">
      <c r="A22" s="153"/>
      <c r="B22" s="153" t="s">
        <v>33</v>
      </c>
      <c r="C22" s="154">
        <v>157519</v>
      </c>
      <c r="D22" s="154">
        <v>8</v>
      </c>
      <c r="E22" s="155">
        <f t="shared" si="0"/>
        <v>5.0787524044718415</v>
      </c>
      <c r="F22" s="155">
        <f t="shared" si="1"/>
        <v>196.89875</v>
      </c>
      <c r="G22" s="154">
        <v>104</v>
      </c>
      <c r="H22" s="155">
        <f t="shared" si="4"/>
        <v>66.02378125813394</v>
      </c>
      <c r="I22" s="155">
        <f t="shared" si="5"/>
        <v>15.146057692307693</v>
      </c>
      <c r="J22" s="154">
        <v>69</v>
      </c>
      <c r="K22" s="155">
        <f t="shared" si="2"/>
        <v>43.804239488569635</v>
      </c>
      <c r="L22" s="155">
        <f t="shared" si="3"/>
        <v>22.828840579710146</v>
      </c>
    </row>
    <row r="23" spans="1:12" ht="16.5" customHeight="1">
      <c r="A23" s="174"/>
      <c r="B23" s="174" t="s">
        <v>34</v>
      </c>
      <c r="C23" s="175">
        <v>30626</v>
      </c>
      <c r="D23" s="175">
        <v>2</v>
      </c>
      <c r="E23" s="176">
        <f t="shared" si="0"/>
        <v>6.5303990073793505</v>
      </c>
      <c r="F23" s="176">
        <f t="shared" si="1"/>
        <v>153.13</v>
      </c>
      <c r="G23" s="175">
        <v>16</v>
      </c>
      <c r="H23" s="176">
        <f t="shared" si="4"/>
        <v>52.243192059034804</v>
      </c>
      <c r="I23" s="176">
        <f t="shared" si="5"/>
        <v>19.14125</v>
      </c>
      <c r="J23" s="175">
        <v>9</v>
      </c>
      <c r="K23" s="176">
        <f t="shared" si="2"/>
        <v>29.386795533207078</v>
      </c>
      <c r="L23" s="176">
        <f t="shared" si="3"/>
        <v>34.028888888888886</v>
      </c>
    </row>
    <row r="24" spans="1:12" ht="16.5" customHeight="1">
      <c r="A24" s="153" t="s">
        <v>35</v>
      </c>
      <c r="B24" s="153"/>
      <c r="C24" s="154">
        <f>SUM(C25:C26)</f>
        <v>333767</v>
      </c>
      <c r="D24" s="154">
        <v>15</v>
      </c>
      <c r="E24" s="155">
        <f t="shared" si="0"/>
        <v>4.494153106808043</v>
      </c>
      <c r="F24" s="155">
        <f t="shared" si="1"/>
        <v>222.51133333333334</v>
      </c>
      <c r="G24" s="154">
        <v>262</v>
      </c>
      <c r="H24" s="155">
        <f t="shared" si="4"/>
        <v>78.49787426558048</v>
      </c>
      <c r="I24" s="155">
        <f t="shared" si="5"/>
        <v>12.739198473282443</v>
      </c>
      <c r="J24" s="154">
        <v>163</v>
      </c>
      <c r="K24" s="155">
        <f t="shared" si="2"/>
        <v>48.83646376064739</v>
      </c>
      <c r="L24" s="155">
        <f t="shared" si="3"/>
        <v>20.47650306748466</v>
      </c>
    </row>
    <row r="25" spans="1:12" ht="16.5" customHeight="1">
      <c r="A25" s="153"/>
      <c r="B25" s="153" t="s">
        <v>36</v>
      </c>
      <c r="C25" s="154">
        <v>220288</v>
      </c>
      <c r="D25" s="154">
        <v>6</v>
      </c>
      <c r="E25" s="155">
        <f t="shared" si="0"/>
        <v>2.723707147007554</v>
      </c>
      <c r="F25" s="155">
        <f t="shared" si="1"/>
        <v>367.14666666666665</v>
      </c>
      <c r="G25" s="154">
        <v>191</v>
      </c>
      <c r="H25" s="155">
        <f t="shared" si="4"/>
        <v>86.70467751307379</v>
      </c>
      <c r="I25" s="155">
        <f t="shared" si="5"/>
        <v>11.533403141361257</v>
      </c>
      <c r="J25" s="154">
        <v>120</v>
      </c>
      <c r="K25" s="155">
        <f t="shared" si="2"/>
        <v>54.47414294015107</v>
      </c>
      <c r="L25" s="155">
        <f t="shared" si="3"/>
        <v>18.357333333333333</v>
      </c>
    </row>
    <row r="26" spans="1:12" ht="16.5" customHeight="1">
      <c r="A26" s="156"/>
      <c r="B26" s="156" t="s">
        <v>37</v>
      </c>
      <c r="C26" s="157">
        <v>113479</v>
      </c>
      <c r="D26" s="157">
        <v>9</v>
      </c>
      <c r="E26" s="158">
        <f t="shared" si="0"/>
        <v>7.930982825016082</v>
      </c>
      <c r="F26" s="158">
        <f t="shared" si="1"/>
        <v>126.08777777777777</v>
      </c>
      <c r="G26" s="157">
        <v>71</v>
      </c>
      <c r="H26" s="158">
        <f t="shared" si="4"/>
        <v>62.566642286237986</v>
      </c>
      <c r="I26" s="158">
        <f t="shared" si="5"/>
        <v>15.982957746478874</v>
      </c>
      <c r="J26" s="157">
        <v>43</v>
      </c>
      <c r="K26" s="158">
        <f t="shared" si="2"/>
        <v>37.89247349729906</v>
      </c>
      <c r="L26" s="158">
        <f t="shared" si="3"/>
        <v>26.39046511627907</v>
      </c>
    </row>
    <row r="27" spans="1:12" ht="16.5" customHeight="1">
      <c r="A27" s="159" t="s">
        <v>185</v>
      </c>
      <c r="B27" s="149"/>
      <c r="C27" s="151">
        <f>SUM(C28:C29)</f>
        <v>718045</v>
      </c>
      <c r="D27" s="151">
        <v>41</v>
      </c>
      <c r="E27" s="152">
        <f t="shared" si="0"/>
        <v>5.709948540829614</v>
      </c>
      <c r="F27" s="152">
        <f t="shared" si="1"/>
        <v>175.13292682926829</v>
      </c>
      <c r="G27" s="151">
        <v>521</v>
      </c>
      <c r="H27" s="152">
        <f t="shared" si="4"/>
        <v>72.55812657981045</v>
      </c>
      <c r="I27" s="152">
        <f t="shared" si="5"/>
        <v>13.782053742802303</v>
      </c>
      <c r="J27" s="151">
        <v>332</v>
      </c>
      <c r="K27" s="152">
        <f t="shared" si="2"/>
        <v>46.23665647696175</v>
      </c>
      <c r="L27" s="152">
        <f t="shared" si="3"/>
        <v>21.627861445783132</v>
      </c>
    </row>
    <row r="28" spans="1:12" ht="16.5" customHeight="1">
      <c r="A28" s="162" t="s">
        <v>39</v>
      </c>
      <c r="B28" s="163" t="s">
        <v>40</v>
      </c>
      <c r="C28" s="164">
        <v>291063</v>
      </c>
      <c r="D28" s="164">
        <v>22</v>
      </c>
      <c r="E28" s="165">
        <f t="shared" si="0"/>
        <v>7.558501080522087</v>
      </c>
      <c r="F28" s="165">
        <f t="shared" si="1"/>
        <v>132.30136363636365</v>
      </c>
      <c r="G28" s="164">
        <v>235</v>
      </c>
      <c r="H28" s="165">
        <f t="shared" si="4"/>
        <v>80.73853426921319</v>
      </c>
      <c r="I28" s="165">
        <f t="shared" si="5"/>
        <v>12.385659574468084</v>
      </c>
      <c r="J28" s="164">
        <v>154</v>
      </c>
      <c r="K28" s="165">
        <f t="shared" si="2"/>
        <v>52.9095075636546</v>
      </c>
      <c r="L28" s="165">
        <f t="shared" si="3"/>
        <v>18.900194805194804</v>
      </c>
    </row>
    <row r="29" spans="1:12" ht="16.5" customHeight="1">
      <c r="A29" s="153" t="s">
        <v>41</v>
      </c>
      <c r="B29" s="153"/>
      <c r="C29" s="154">
        <f>SUM(C30:C33)</f>
        <v>426982</v>
      </c>
      <c r="D29" s="154">
        <v>19</v>
      </c>
      <c r="E29" s="155">
        <f t="shared" si="0"/>
        <v>4.449836292864805</v>
      </c>
      <c r="F29" s="155">
        <f t="shared" si="1"/>
        <v>224.72736842105263</v>
      </c>
      <c r="G29" s="154">
        <v>286</v>
      </c>
      <c r="H29" s="155">
        <f t="shared" si="4"/>
        <v>66.98174630312285</v>
      </c>
      <c r="I29" s="155">
        <f t="shared" si="5"/>
        <v>14.92944055944056</v>
      </c>
      <c r="J29" s="154">
        <v>178</v>
      </c>
      <c r="K29" s="155">
        <f t="shared" si="2"/>
        <v>41.687940006838694</v>
      </c>
      <c r="L29" s="155">
        <f t="shared" si="3"/>
        <v>23.987752808988763</v>
      </c>
    </row>
    <row r="30" spans="1:12" ht="16.5" customHeight="1">
      <c r="A30" s="153"/>
      <c r="B30" s="153" t="s">
        <v>42</v>
      </c>
      <c r="C30" s="154">
        <v>267089</v>
      </c>
      <c r="D30" s="154">
        <v>15</v>
      </c>
      <c r="E30" s="155">
        <f t="shared" si="0"/>
        <v>5.61610549292558</v>
      </c>
      <c r="F30" s="155">
        <f t="shared" si="1"/>
        <v>178.05933333333334</v>
      </c>
      <c r="G30" s="154">
        <v>168</v>
      </c>
      <c r="H30" s="155">
        <f t="shared" si="4"/>
        <v>62.90038152076649</v>
      </c>
      <c r="I30" s="155">
        <f t="shared" si="5"/>
        <v>15.898154761904761</v>
      </c>
      <c r="J30" s="154">
        <v>116</v>
      </c>
      <c r="K30" s="155">
        <f t="shared" si="2"/>
        <v>43.43121581195781</v>
      </c>
      <c r="L30" s="155">
        <f t="shared" si="3"/>
        <v>23.024913793103448</v>
      </c>
    </row>
    <row r="31" spans="1:12" ht="16.5" customHeight="1">
      <c r="A31" s="153"/>
      <c r="B31" s="153" t="s">
        <v>43</v>
      </c>
      <c r="C31" s="154">
        <v>94614</v>
      </c>
      <c r="D31" s="154">
        <v>2</v>
      </c>
      <c r="E31" s="155">
        <f t="shared" si="0"/>
        <v>2.1138520726319574</v>
      </c>
      <c r="F31" s="155">
        <f t="shared" si="1"/>
        <v>473.07</v>
      </c>
      <c r="G31" s="154">
        <v>74</v>
      </c>
      <c r="H31" s="155">
        <f t="shared" si="4"/>
        <v>78.21252668738242</v>
      </c>
      <c r="I31" s="155">
        <f t="shared" si="5"/>
        <v>12.785675675675675</v>
      </c>
      <c r="J31" s="154">
        <v>38</v>
      </c>
      <c r="K31" s="155">
        <f t="shared" si="2"/>
        <v>40.16318938000719</v>
      </c>
      <c r="L31" s="155">
        <f t="shared" si="3"/>
        <v>24.89842105263158</v>
      </c>
    </row>
    <row r="32" spans="1:12" ht="16.5" customHeight="1">
      <c r="A32" s="153"/>
      <c r="B32" s="153" t="s">
        <v>186</v>
      </c>
      <c r="C32" s="154">
        <v>31746</v>
      </c>
      <c r="D32" s="154">
        <v>2</v>
      </c>
      <c r="E32" s="155">
        <f t="shared" si="0"/>
        <v>6.3000063000063</v>
      </c>
      <c r="F32" s="155">
        <f t="shared" si="1"/>
        <v>158.73</v>
      </c>
      <c r="G32" s="154">
        <v>18</v>
      </c>
      <c r="H32" s="155">
        <f t="shared" si="4"/>
        <v>56.7000567000567</v>
      </c>
      <c r="I32" s="155">
        <f t="shared" si="5"/>
        <v>17.636666666666667</v>
      </c>
      <c r="J32" s="154">
        <v>12</v>
      </c>
      <c r="K32" s="155">
        <f t="shared" si="2"/>
        <v>37.8000378000378</v>
      </c>
      <c r="L32" s="155">
        <f t="shared" si="3"/>
        <v>26.455</v>
      </c>
    </row>
    <row r="33" spans="1:12" ht="16.5" customHeight="1">
      <c r="A33" s="156"/>
      <c r="B33" s="156" t="s">
        <v>187</v>
      </c>
      <c r="C33" s="157">
        <v>33533</v>
      </c>
      <c r="D33" s="157">
        <v>0</v>
      </c>
      <c r="E33" s="158">
        <f t="shared" si="0"/>
        <v>0</v>
      </c>
      <c r="F33" s="158">
        <v>0</v>
      </c>
      <c r="G33" s="157">
        <v>26</v>
      </c>
      <c r="H33" s="158">
        <f t="shared" si="4"/>
        <v>77.53556198371753</v>
      </c>
      <c r="I33" s="158">
        <f t="shared" si="5"/>
        <v>12.897307692307693</v>
      </c>
      <c r="J33" s="157">
        <v>12</v>
      </c>
      <c r="K33" s="158">
        <f t="shared" si="2"/>
        <v>35.785643992485014</v>
      </c>
      <c r="L33" s="158">
        <f t="shared" si="3"/>
        <v>27.944166666666664</v>
      </c>
    </row>
    <row r="34" spans="1:12" ht="16.5" customHeight="1">
      <c r="A34" s="159" t="s">
        <v>188</v>
      </c>
      <c r="B34" s="149"/>
      <c r="C34" s="151">
        <f>SUM(C35)</f>
        <v>290024</v>
      </c>
      <c r="D34" s="151">
        <v>21</v>
      </c>
      <c r="E34" s="152">
        <f t="shared" si="0"/>
        <v>7.240780073373238</v>
      </c>
      <c r="F34" s="152">
        <f t="shared" si="1"/>
        <v>138.10666666666665</v>
      </c>
      <c r="G34" s="151">
        <v>207</v>
      </c>
      <c r="H34" s="152">
        <f t="shared" si="4"/>
        <v>71.37340358039334</v>
      </c>
      <c r="I34" s="152">
        <f t="shared" si="5"/>
        <v>14.010821256038648</v>
      </c>
      <c r="J34" s="151">
        <v>129</v>
      </c>
      <c r="K34" s="152">
        <f t="shared" si="2"/>
        <v>44.47907759357846</v>
      </c>
      <c r="L34" s="152">
        <f t="shared" si="3"/>
        <v>22.482480620155037</v>
      </c>
    </row>
    <row r="35" spans="1:12" ht="16.5" customHeight="1">
      <c r="A35" s="171" t="s">
        <v>47</v>
      </c>
      <c r="B35" s="171"/>
      <c r="C35" s="172">
        <f>SUM(C36:C41)</f>
        <v>290024</v>
      </c>
      <c r="D35" s="172">
        <v>21</v>
      </c>
      <c r="E35" s="173">
        <f t="shared" si="0"/>
        <v>7.240780073373238</v>
      </c>
      <c r="F35" s="173">
        <f t="shared" si="1"/>
        <v>138.10666666666665</v>
      </c>
      <c r="G35" s="172">
        <v>207</v>
      </c>
      <c r="H35" s="173">
        <f t="shared" si="4"/>
        <v>71.37340358039334</v>
      </c>
      <c r="I35" s="173">
        <f t="shared" si="5"/>
        <v>14.010821256038648</v>
      </c>
      <c r="J35" s="172">
        <v>129</v>
      </c>
      <c r="K35" s="173">
        <f t="shared" si="2"/>
        <v>44.47907759357846</v>
      </c>
      <c r="L35" s="173">
        <f t="shared" si="3"/>
        <v>22.482480620155037</v>
      </c>
    </row>
    <row r="36" spans="1:12" ht="16.5" customHeight="1">
      <c r="A36" s="153"/>
      <c r="B36" s="153" t="s">
        <v>48</v>
      </c>
      <c r="C36" s="154">
        <v>43620</v>
      </c>
      <c r="D36" s="154">
        <v>2</v>
      </c>
      <c r="E36" s="155">
        <f t="shared" si="0"/>
        <v>4.585052728106373</v>
      </c>
      <c r="F36" s="155">
        <f t="shared" si="1"/>
        <v>218.1</v>
      </c>
      <c r="G36" s="154">
        <v>37</v>
      </c>
      <c r="H36" s="155">
        <f t="shared" si="4"/>
        <v>84.8234754699679</v>
      </c>
      <c r="I36" s="155">
        <f t="shared" si="5"/>
        <v>11.78918918918919</v>
      </c>
      <c r="J36" s="154">
        <v>18</v>
      </c>
      <c r="K36" s="155">
        <f t="shared" si="2"/>
        <v>41.26547455295736</v>
      </c>
      <c r="L36" s="155">
        <f t="shared" si="3"/>
        <v>24.233333333333334</v>
      </c>
    </row>
    <row r="37" spans="1:12" ht="16.5" customHeight="1">
      <c r="A37" s="153"/>
      <c r="B37" s="153" t="s">
        <v>49</v>
      </c>
      <c r="C37" s="154">
        <v>83910</v>
      </c>
      <c r="D37" s="154">
        <v>7</v>
      </c>
      <c r="E37" s="155">
        <f t="shared" si="0"/>
        <v>8.342271481349064</v>
      </c>
      <c r="F37" s="155">
        <f t="shared" si="1"/>
        <v>119.87142857142857</v>
      </c>
      <c r="G37" s="154">
        <v>65</v>
      </c>
      <c r="H37" s="155">
        <f t="shared" si="4"/>
        <v>77.46394946966988</v>
      </c>
      <c r="I37" s="155">
        <f t="shared" si="5"/>
        <v>12.909230769230769</v>
      </c>
      <c r="J37" s="154">
        <v>47</v>
      </c>
      <c r="K37" s="155">
        <f t="shared" si="2"/>
        <v>56.012394231915145</v>
      </c>
      <c r="L37" s="155">
        <f t="shared" si="3"/>
        <v>17.853191489361702</v>
      </c>
    </row>
    <row r="38" spans="1:12" ht="16.5" customHeight="1">
      <c r="A38" s="153"/>
      <c r="B38" s="153" t="s">
        <v>50</v>
      </c>
      <c r="C38" s="154">
        <v>49608</v>
      </c>
      <c r="D38" s="154">
        <v>4</v>
      </c>
      <c r="E38" s="155">
        <f t="shared" si="0"/>
        <v>8.063215610385422</v>
      </c>
      <c r="F38" s="155">
        <f t="shared" si="1"/>
        <v>124.02</v>
      </c>
      <c r="G38" s="154">
        <v>35</v>
      </c>
      <c r="H38" s="155">
        <f t="shared" si="4"/>
        <v>70.55313659087244</v>
      </c>
      <c r="I38" s="155">
        <f t="shared" si="5"/>
        <v>14.173714285714286</v>
      </c>
      <c r="J38" s="154">
        <v>20</v>
      </c>
      <c r="K38" s="155">
        <f t="shared" si="2"/>
        <v>40.31607805192711</v>
      </c>
      <c r="L38" s="155">
        <f t="shared" si="3"/>
        <v>24.804000000000002</v>
      </c>
    </row>
    <row r="39" spans="1:12" ht="16.5" customHeight="1">
      <c r="A39" s="153"/>
      <c r="B39" s="153" t="s">
        <v>51</v>
      </c>
      <c r="C39" s="154">
        <v>48867</v>
      </c>
      <c r="D39" s="154">
        <v>3</v>
      </c>
      <c r="E39" s="155">
        <f t="shared" si="0"/>
        <v>6.139112284363682</v>
      </c>
      <c r="F39" s="155">
        <f t="shared" si="1"/>
        <v>162.89</v>
      </c>
      <c r="G39" s="154">
        <v>32</v>
      </c>
      <c r="H39" s="155">
        <f t="shared" si="4"/>
        <v>65.48386436654593</v>
      </c>
      <c r="I39" s="155">
        <f t="shared" si="5"/>
        <v>15.2709375</v>
      </c>
      <c r="J39" s="154">
        <v>17</v>
      </c>
      <c r="K39" s="155">
        <f t="shared" si="2"/>
        <v>34.788302944727526</v>
      </c>
      <c r="L39" s="155">
        <f t="shared" si="3"/>
        <v>28.74529411764706</v>
      </c>
    </row>
    <row r="40" spans="1:12" ht="16.5" customHeight="1">
      <c r="A40" s="153"/>
      <c r="B40" s="153" t="s">
        <v>52</v>
      </c>
      <c r="C40" s="154">
        <v>39952</v>
      </c>
      <c r="D40" s="154">
        <v>3</v>
      </c>
      <c r="E40" s="155">
        <f t="shared" si="0"/>
        <v>7.50901081297557</v>
      </c>
      <c r="F40" s="155">
        <f t="shared" si="1"/>
        <v>133.17333333333335</v>
      </c>
      <c r="G40" s="154">
        <v>27</v>
      </c>
      <c r="H40" s="155">
        <f t="shared" si="4"/>
        <v>67.58109731678013</v>
      </c>
      <c r="I40" s="155">
        <f t="shared" si="5"/>
        <v>14.797037037037036</v>
      </c>
      <c r="J40" s="154">
        <v>20</v>
      </c>
      <c r="K40" s="155">
        <f t="shared" si="2"/>
        <v>50.0600720865038</v>
      </c>
      <c r="L40" s="155">
        <f t="shared" si="3"/>
        <v>19.976</v>
      </c>
    </row>
    <row r="41" spans="1:12" ht="16.5" customHeight="1">
      <c r="A41" s="153"/>
      <c r="B41" s="153" t="s">
        <v>53</v>
      </c>
      <c r="C41" s="157">
        <v>24067</v>
      </c>
      <c r="D41" s="157">
        <v>2</v>
      </c>
      <c r="E41" s="158">
        <f t="shared" si="0"/>
        <v>8.31013420866747</v>
      </c>
      <c r="F41" s="158">
        <f t="shared" si="1"/>
        <v>120.335</v>
      </c>
      <c r="G41" s="157">
        <v>11</v>
      </c>
      <c r="H41" s="158">
        <f t="shared" si="4"/>
        <v>45.705738147671084</v>
      </c>
      <c r="I41" s="158">
        <f t="shared" si="5"/>
        <v>21.87909090909091</v>
      </c>
      <c r="J41" s="157">
        <v>7</v>
      </c>
      <c r="K41" s="158">
        <f t="shared" si="2"/>
        <v>29.085469730336143</v>
      </c>
      <c r="L41" s="158">
        <f t="shared" si="3"/>
        <v>34.38142857142857</v>
      </c>
    </row>
    <row r="42" spans="1:12" ht="16.5" customHeight="1">
      <c r="A42" s="177" t="s">
        <v>54</v>
      </c>
      <c r="B42" s="178"/>
      <c r="C42" s="151">
        <f>SUM(C43:C44)</f>
        <v>583653</v>
      </c>
      <c r="D42" s="160">
        <v>40</v>
      </c>
      <c r="E42" s="161">
        <f t="shared" si="0"/>
        <v>6.853387200956733</v>
      </c>
      <c r="F42" s="161">
        <f t="shared" si="1"/>
        <v>145.91325</v>
      </c>
      <c r="G42" s="160">
        <v>434</v>
      </c>
      <c r="H42" s="161">
        <f t="shared" si="4"/>
        <v>74.35925113038056</v>
      </c>
      <c r="I42" s="161">
        <f t="shared" si="5"/>
        <v>13.448225806451612</v>
      </c>
      <c r="J42" s="160">
        <v>295</v>
      </c>
      <c r="K42" s="161">
        <f t="shared" si="2"/>
        <v>50.543730607055906</v>
      </c>
      <c r="L42" s="161">
        <f t="shared" si="3"/>
        <v>19.78484745762712</v>
      </c>
    </row>
    <row r="43" spans="1:12" ht="16.5" customHeight="1">
      <c r="A43" s="179" t="s">
        <v>55</v>
      </c>
      <c r="B43" s="153" t="s">
        <v>56</v>
      </c>
      <c r="C43" s="164">
        <v>536067</v>
      </c>
      <c r="D43" s="154">
        <v>37</v>
      </c>
      <c r="E43" s="155">
        <f t="shared" si="0"/>
        <v>6.902122309338199</v>
      </c>
      <c r="F43" s="155">
        <f t="shared" si="1"/>
        <v>144.88297297297296</v>
      </c>
      <c r="G43" s="154">
        <v>403</v>
      </c>
      <c r="H43" s="155">
        <f t="shared" si="4"/>
        <v>75.17717001792687</v>
      </c>
      <c r="I43" s="155">
        <f t="shared" si="5"/>
        <v>13.301910669975186</v>
      </c>
      <c r="J43" s="154">
        <v>279</v>
      </c>
      <c r="K43" s="155">
        <f t="shared" si="2"/>
        <v>52.045733089333986</v>
      </c>
      <c r="L43" s="155">
        <f t="shared" si="3"/>
        <v>19.213870967741936</v>
      </c>
    </row>
    <row r="44" spans="1:12" ht="16.5" customHeight="1">
      <c r="A44" s="171" t="s">
        <v>57</v>
      </c>
      <c r="B44" s="171"/>
      <c r="C44" s="154">
        <f>SUM(C45:C47)</f>
        <v>47586</v>
      </c>
      <c r="D44" s="172">
        <v>3</v>
      </c>
      <c r="E44" s="173">
        <f t="shared" si="0"/>
        <v>6.304375236414072</v>
      </c>
      <c r="F44" s="173">
        <f t="shared" si="1"/>
        <v>158.62</v>
      </c>
      <c r="G44" s="172">
        <v>31</v>
      </c>
      <c r="H44" s="173">
        <f t="shared" si="4"/>
        <v>65.14521077627873</v>
      </c>
      <c r="I44" s="173">
        <f t="shared" si="5"/>
        <v>15.35032258064516</v>
      </c>
      <c r="J44" s="172">
        <v>16</v>
      </c>
      <c r="K44" s="173">
        <f t="shared" si="2"/>
        <v>33.62333459420838</v>
      </c>
      <c r="L44" s="173">
        <f t="shared" si="3"/>
        <v>29.74125</v>
      </c>
    </row>
    <row r="45" spans="1:12" ht="16.5" customHeight="1">
      <c r="A45" s="153"/>
      <c r="B45" s="153" t="s">
        <v>58</v>
      </c>
      <c r="C45" s="154">
        <v>13989</v>
      </c>
      <c r="D45" s="154">
        <v>0</v>
      </c>
      <c r="E45" s="155">
        <f t="shared" si="0"/>
        <v>0</v>
      </c>
      <c r="F45" s="154">
        <v>0</v>
      </c>
      <c r="G45" s="154">
        <v>6</v>
      </c>
      <c r="H45" s="155">
        <f t="shared" si="4"/>
        <v>42.89084280506112</v>
      </c>
      <c r="I45" s="155">
        <f t="shared" si="5"/>
        <v>23.315</v>
      </c>
      <c r="J45" s="154">
        <v>4</v>
      </c>
      <c r="K45" s="155">
        <f t="shared" si="2"/>
        <v>28.593895203374082</v>
      </c>
      <c r="L45" s="155">
        <f t="shared" si="3"/>
        <v>34.9725</v>
      </c>
    </row>
    <row r="46" spans="1:12" ht="16.5" customHeight="1">
      <c r="A46" s="153"/>
      <c r="B46" s="153" t="s">
        <v>59</v>
      </c>
      <c r="C46" s="154">
        <v>20699</v>
      </c>
      <c r="D46" s="154">
        <v>2</v>
      </c>
      <c r="E46" s="155">
        <f t="shared" si="0"/>
        <v>9.66230252669211</v>
      </c>
      <c r="F46" s="155">
        <f t="shared" si="1"/>
        <v>103.495</v>
      </c>
      <c r="G46" s="154">
        <v>16</v>
      </c>
      <c r="H46" s="155">
        <f t="shared" si="4"/>
        <v>77.29842021353689</v>
      </c>
      <c r="I46" s="155">
        <f t="shared" si="5"/>
        <v>12.936875</v>
      </c>
      <c r="J46" s="154">
        <v>9</v>
      </c>
      <c r="K46" s="155">
        <f t="shared" si="2"/>
        <v>43.480361370114494</v>
      </c>
      <c r="L46" s="155">
        <f t="shared" si="3"/>
        <v>22.998888888888885</v>
      </c>
    </row>
    <row r="47" spans="1:12" ht="16.5" customHeight="1">
      <c r="A47" s="156"/>
      <c r="B47" s="156" t="s">
        <v>60</v>
      </c>
      <c r="C47" s="157">
        <v>12898</v>
      </c>
      <c r="D47" s="157">
        <v>1</v>
      </c>
      <c r="E47" s="158">
        <f t="shared" si="0"/>
        <v>7.753140021708792</v>
      </c>
      <c r="F47" s="158">
        <f t="shared" si="1"/>
        <v>128.98</v>
      </c>
      <c r="G47" s="157">
        <v>9</v>
      </c>
      <c r="H47" s="158">
        <f t="shared" si="4"/>
        <v>69.77826019537913</v>
      </c>
      <c r="I47" s="158">
        <f t="shared" si="5"/>
        <v>14.331111111111111</v>
      </c>
      <c r="J47" s="157">
        <v>3</v>
      </c>
      <c r="K47" s="158">
        <f t="shared" si="2"/>
        <v>23.259420065126374</v>
      </c>
      <c r="L47" s="158">
        <f t="shared" si="3"/>
        <v>42.99333333333333</v>
      </c>
    </row>
    <row r="48" spans="1:12" ht="16.5" customHeight="1">
      <c r="A48" s="177" t="s">
        <v>61</v>
      </c>
      <c r="B48" s="178"/>
      <c r="C48" s="151">
        <f>SUM(C49,C54)</f>
        <v>279297</v>
      </c>
      <c r="D48" s="160">
        <v>24</v>
      </c>
      <c r="E48" s="161">
        <f t="shared" si="0"/>
        <v>8.593003147187403</v>
      </c>
      <c r="F48" s="161">
        <f t="shared" si="1"/>
        <v>116.37375</v>
      </c>
      <c r="G48" s="160">
        <v>187</v>
      </c>
      <c r="H48" s="161">
        <f t="shared" si="4"/>
        <v>66.95381618850185</v>
      </c>
      <c r="I48" s="161">
        <f t="shared" si="5"/>
        <v>14.93566844919786</v>
      </c>
      <c r="J48" s="160">
        <v>111</v>
      </c>
      <c r="K48" s="161">
        <f t="shared" si="2"/>
        <v>39.74263955574174</v>
      </c>
      <c r="L48" s="161">
        <f t="shared" si="3"/>
        <v>25.16189189189189</v>
      </c>
    </row>
    <row r="49" spans="1:12" ht="16.5" customHeight="1">
      <c r="A49" s="153" t="s">
        <v>62</v>
      </c>
      <c r="B49" s="153"/>
      <c r="C49" s="172">
        <f>SUM(C50:C53)</f>
        <v>177960</v>
      </c>
      <c r="D49" s="154">
        <v>15</v>
      </c>
      <c r="E49" s="155">
        <f t="shared" si="0"/>
        <v>8.428860418071476</v>
      </c>
      <c r="F49" s="155">
        <f t="shared" si="1"/>
        <v>118.64</v>
      </c>
      <c r="G49" s="154">
        <v>108</v>
      </c>
      <c r="H49" s="155">
        <f t="shared" si="4"/>
        <v>60.687795010114634</v>
      </c>
      <c r="I49" s="155">
        <f t="shared" si="5"/>
        <v>16.477777777777778</v>
      </c>
      <c r="J49" s="154">
        <v>68</v>
      </c>
      <c r="K49" s="155">
        <f t="shared" si="2"/>
        <v>38.21083389525736</v>
      </c>
      <c r="L49" s="155">
        <f t="shared" si="3"/>
        <v>26.17058823529412</v>
      </c>
    </row>
    <row r="50" spans="1:12" ht="16.5" customHeight="1">
      <c r="A50" s="153"/>
      <c r="B50" s="153" t="s">
        <v>63</v>
      </c>
      <c r="C50" s="154">
        <v>42895</v>
      </c>
      <c r="D50" s="154">
        <v>1</v>
      </c>
      <c r="E50" s="155">
        <f>SUM(D50/C50*100000)</f>
        <v>2.3312740412635504</v>
      </c>
      <c r="F50" s="155">
        <f>SUM(C50/D50/100)</f>
        <v>428.95</v>
      </c>
      <c r="G50" s="154">
        <v>32</v>
      </c>
      <c r="H50" s="155">
        <f t="shared" si="4"/>
        <v>74.60076932043361</v>
      </c>
      <c r="I50" s="155">
        <f t="shared" si="5"/>
        <v>13.4046875</v>
      </c>
      <c r="J50" s="154">
        <v>17</v>
      </c>
      <c r="K50" s="155">
        <f t="shared" si="2"/>
        <v>39.63165870148036</v>
      </c>
      <c r="L50" s="155">
        <f t="shared" si="3"/>
        <v>25.23235294117647</v>
      </c>
    </row>
    <row r="51" spans="1:12" ht="16.5" customHeight="1">
      <c r="A51" s="153"/>
      <c r="B51" s="153" t="s">
        <v>64</v>
      </c>
      <c r="C51" s="154">
        <v>81411</v>
      </c>
      <c r="D51" s="154">
        <v>9</v>
      </c>
      <c r="E51" s="155">
        <f t="shared" si="0"/>
        <v>11.05501713527656</v>
      </c>
      <c r="F51" s="155">
        <f t="shared" si="1"/>
        <v>90.45666666666666</v>
      </c>
      <c r="G51" s="154">
        <v>43</v>
      </c>
      <c r="H51" s="155">
        <f t="shared" si="4"/>
        <v>52.8184152018769</v>
      </c>
      <c r="I51" s="155">
        <f t="shared" si="5"/>
        <v>18.932790697674417</v>
      </c>
      <c r="J51" s="154">
        <v>30</v>
      </c>
      <c r="K51" s="155">
        <f t="shared" si="2"/>
        <v>36.85005711758853</v>
      </c>
      <c r="L51" s="155">
        <f t="shared" si="3"/>
        <v>27.136999999999997</v>
      </c>
    </row>
    <row r="52" spans="1:12" ht="16.5" customHeight="1">
      <c r="A52" s="153"/>
      <c r="B52" s="153" t="s">
        <v>65</v>
      </c>
      <c r="C52" s="154">
        <v>32839</v>
      </c>
      <c r="D52" s="154">
        <v>1</v>
      </c>
      <c r="E52" s="155">
        <f t="shared" si="0"/>
        <v>3.045159718627242</v>
      </c>
      <c r="F52" s="155">
        <f t="shared" si="1"/>
        <v>328.39</v>
      </c>
      <c r="G52" s="154">
        <v>19</v>
      </c>
      <c r="H52" s="155">
        <f t="shared" si="4"/>
        <v>57.8580346539176</v>
      </c>
      <c r="I52" s="155">
        <f t="shared" si="5"/>
        <v>17.283684210526317</v>
      </c>
      <c r="J52" s="154">
        <v>14</v>
      </c>
      <c r="K52" s="155">
        <f t="shared" si="2"/>
        <v>42.63223606078139</v>
      </c>
      <c r="L52" s="155">
        <f t="shared" si="3"/>
        <v>23.456428571428575</v>
      </c>
    </row>
    <row r="53" spans="1:12" ht="16.5" customHeight="1">
      <c r="A53" s="174"/>
      <c r="B53" s="174" t="s">
        <v>189</v>
      </c>
      <c r="C53" s="175">
        <v>20815</v>
      </c>
      <c r="D53" s="154">
        <v>4</v>
      </c>
      <c r="E53" s="155">
        <f t="shared" si="0"/>
        <v>19.21691088157579</v>
      </c>
      <c r="F53" s="155">
        <f t="shared" si="1"/>
        <v>52.0375</v>
      </c>
      <c r="G53" s="154">
        <v>14</v>
      </c>
      <c r="H53" s="155">
        <f t="shared" si="4"/>
        <v>67.25918808551525</v>
      </c>
      <c r="I53" s="155">
        <f t="shared" si="5"/>
        <v>14.867857142857142</v>
      </c>
      <c r="J53" s="154">
        <v>7</v>
      </c>
      <c r="K53" s="155">
        <f t="shared" si="2"/>
        <v>33.629594042757624</v>
      </c>
      <c r="L53" s="155">
        <f t="shared" si="3"/>
        <v>29.735714285714284</v>
      </c>
    </row>
    <row r="54" spans="1:12" ht="16.5" customHeight="1">
      <c r="A54" s="153" t="s">
        <v>67</v>
      </c>
      <c r="B54" s="153"/>
      <c r="C54" s="154">
        <f>SUM(C55:C57)</f>
        <v>101337</v>
      </c>
      <c r="D54" s="172">
        <v>9</v>
      </c>
      <c r="E54" s="173">
        <f t="shared" si="0"/>
        <v>8.881257586074188</v>
      </c>
      <c r="F54" s="173">
        <f t="shared" si="1"/>
        <v>112.59666666666666</v>
      </c>
      <c r="G54" s="172">
        <v>79</v>
      </c>
      <c r="H54" s="173">
        <f t="shared" si="4"/>
        <v>77.95770547776232</v>
      </c>
      <c r="I54" s="173">
        <f t="shared" si="5"/>
        <v>12.82746835443038</v>
      </c>
      <c r="J54" s="172">
        <v>43</v>
      </c>
      <c r="K54" s="173">
        <f t="shared" si="2"/>
        <v>42.432675133465565</v>
      </c>
      <c r="L54" s="173">
        <f t="shared" si="3"/>
        <v>23.566744186046513</v>
      </c>
    </row>
    <row r="55" spans="1:12" ht="16.5" customHeight="1">
      <c r="A55" s="153"/>
      <c r="B55" s="153" t="s">
        <v>68</v>
      </c>
      <c r="C55" s="154">
        <v>32283</v>
      </c>
      <c r="D55" s="154">
        <v>4</v>
      </c>
      <c r="E55" s="155">
        <f t="shared" si="0"/>
        <v>12.39042220363659</v>
      </c>
      <c r="F55" s="155">
        <f t="shared" si="1"/>
        <v>80.7075</v>
      </c>
      <c r="G55" s="154">
        <v>24</v>
      </c>
      <c r="H55" s="155">
        <f t="shared" si="4"/>
        <v>74.34253322181954</v>
      </c>
      <c r="I55" s="155">
        <f t="shared" si="5"/>
        <v>13.45125</v>
      </c>
      <c r="J55" s="154">
        <v>16</v>
      </c>
      <c r="K55" s="155">
        <f t="shared" si="2"/>
        <v>49.56168881454636</v>
      </c>
      <c r="L55" s="155">
        <f t="shared" si="3"/>
        <v>20.176875</v>
      </c>
    </row>
    <row r="56" spans="1:12" ht="16.5" customHeight="1">
      <c r="A56" s="153"/>
      <c r="B56" s="153" t="s">
        <v>69</v>
      </c>
      <c r="C56" s="154">
        <v>51585</v>
      </c>
      <c r="D56" s="154">
        <v>4</v>
      </c>
      <c r="E56" s="155">
        <f t="shared" si="0"/>
        <v>7.754192110109528</v>
      </c>
      <c r="F56" s="155">
        <f t="shared" si="1"/>
        <v>128.9625</v>
      </c>
      <c r="G56" s="154">
        <v>43</v>
      </c>
      <c r="H56" s="155">
        <f t="shared" si="4"/>
        <v>83.35756518367742</v>
      </c>
      <c r="I56" s="155">
        <f t="shared" si="5"/>
        <v>11.996511627906978</v>
      </c>
      <c r="J56" s="154">
        <v>19</v>
      </c>
      <c r="K56" s="155">
        <f t="shared" si="2"/>
        <v>36.83241252302026</v>
      </c>
      <c r="L56" s="155">
        <f t="shared" si="3"/>
        <v>27.15</v>
      </c>
    </row>
    <row r="57" spans="1:12" ht="16.5" customHeight="1">
      <c r="A57" s="156"/>
      <c r="B57" s="156" t="s">
        <v>190</v>
      </c>
      <c r="C57" s="157">
        <v>17469</v>
      </c>
      <c r="D57" s="157">
        <v>1</v>
      </c>
      <c r="E57" s="158">
        <f t="shared" si="0"/>
        <v>5.72442612628084</v>
      </c>
      <c r="F57" s="158">
        <f t="shared" si="1"/>
        <v>174.69</v>
      </c>
      <c r="G57" s="157">
        <v>12</v>
      </c>
      <c r="H57" s="158">
        <f t="shared" si="4"/>
        <v>68.69311351537009</v>
      </c>
      <c r="I57" s="158">
        <f t="shared" si="5"/>
        <v>14.5575</v>
      </c>
      <c r="J57" s="157">
        <v>8</v>
      </c>
      <c r="K57" s="158">
        <f t="shared" si="2"/>
        <v>45.79540901024672</v>
      </c>
      <c r="L57" s="158">
        <f t="shared" si="3"/>
        <v>21.83625</v>
      </c>
    </row>
    <row r="58" spans="1:12" ht="16.5" customHeight="1">
      <c r="A58" s="159" t="s">
        <v>191</v>
      </c>
      <c r="B58" s="149"/>
      <c r="C58" s="151">
        <f>SUM(C59,C63)</f>
        <v>189391</v>
      </c>
      <c r="D58" s="160">
        <v>14</v>
      </c>
      <c r="E58" s="161">
        <f t="shared" si="0"/>
        <v>7.392114725620541</v>
      </c>
      <c r="F58" s="161">
        <f t="shared" si="1"/>
        <v>135.27928571428572</v>
      </c>
      <c r="G58" s="160">
        <v>134</v>
      </c>
      <c r="H58" s="161">
        <f t="shared" si="4"/>
        <v>70.75309808808233</v>
      </c>
      <c r="I58" s="161">
        <f t="shared" si="5"/>
        <v>14.13365671641791</v>
      </c>
      <c r="J58" s="160">
        <v>76</v>
      </c>
      <c r="K58" s="161">
        <f t="shared" si="2"/>
        <v>40.1286227962258</v>
      </c>
      <c r="L58" s="161">
        <f t="shared" si="3"/>
        <v>24.919868421052634</v>
      </c>
    </row>
    <row r="59" spans="1:12" ht="16.5" customHeight="1">
      <c r="A59" s="171" t="s">
        <v>72</v>
      </c>
      <c r="B59" s="171"/>
      <c r="C59" s="172">
        <f>SUM(C60:C62)</f>
        <v>126969</v>
      </c>
      <c r="D59" s="154">
        <v>9</v>
      </c>
      <c r="E59" s="155">
        <f aca="true" t="shared" si="6" ref="E59:E74">SUM(D59/C59*100000)</f>
        <v>7.088344399026534</v>
      </c>
      <c r="F59" s="155">
        <f aca="true" t="shared" si="7" ref="F59:F74">SUM(C59/D59/100)</f>
        <v>141.07666666666665</v>
      </c>
      <c r="G59" s="154">
        <v>87</v>
      </c>
      <c r="H59" s="155">
        <f t="shared" si="4"/>
        <v>68.52066252392316</v>
      </c>
      <c r="I59" s="155">
        <f t="shared" si="5"/>
        <v>14.594137931034483</v>
      </c>
      <c r="J59" s="154">
        <v>49</v>
      </c>
      <c r="K59" s="155">
        <f t="shared" si="2"/>
        <v>38.592097283588906</v>
      </c>
      <c r="L59" s="155">
        <f t="shared" si="3"/>
        <v>25.91204081632653</v>
      </c>
    </row>
    <row r="60" spans="1:12" ht="16.5" customHeight="1">
      <c r="A60" s="153"/>
      <c r="B60" s="153" t="s">
        <v>73</v>
      </c>
      <c r="C60" s="154">
        <v>88586</v>
      </c>
      <c r="D60" s="154">
        <v>4</v>
      </c>
      <c r="E60" s="155">
        <f t="shared" si="6"/>
        <v>4.515386178402908</v>
      </c>
      <c r="F60" s="155">
        <f t="shared" si="7"/>
        <v>221.465</v>
      </c>
      <c r="G60" s="154">
        <v>62</v>
      </c>
      <c r="H60" s="155">
        <f t="shared" si="4"/>
        <v>69.98848576524507</v>
      </c>
      <c r="I60" s="155">
        <f t="shared" si="5"/>
        <v>14.288064516129031</v>
      </c>
      <c r="J60" s="154">
        <v>35</v>
      </c>
      <c r="K60" s="155">
        <f aca="true" t="shared" si="8" ref="K60:K74">SUM(J60/C60*100000)</f>
        <v>39.50962906102544</v>
      </c>
      <c r="L60" s="155">
        <f aca="true" t="shared" si="9" ref="L60:L74">SUM(C60/J60/100)</f>
        <v>25.310285714285715</v>
      </c>
    </row>
    <row r="61" spans="1:12" ht="16.5" customHeight="1">
      <c r="A61" s="153"/>
      <c r="B61" s="153" t="s">
        <v>74</v>
      </c>
      <c r="C61" s="154">
        <v>21137</v>
      </c>
      <c r="D61" s="154">
        <v>2</v>
      </c>
      <c r="E61" s="155">
        <f t="shared" si="6"/>
        <v>9.462080711548468</v>
      </c>
      <c r="F61" s="155">
        <f t="shared" si="7"/>
        <v>105.685</v>
      </c>
      <c r="G61" s="154">
        <v>13</v>
      </c>
      <c r="H61" s="155">
        <f aca="true" t="shared" si="10" ref="H61:H74">SUM(G61/C61*100000)</f>
        <v>61.50352462506505</v>
      </c>
      <c r="I61" s="155">
        <f t="shared" si="5"/>
        <v>16.25923076923077</v>
      </c>
      <c r="J61" s="154">
        <v>8</v>
      </c>
      <c r="K61" s="155">
        <f t="shared" si="8"/>
        <v>37.848322846193874</v>
      </c>
      <c r="L61" s="155">
        <f t="shared" si="9"/>
        <v>26.42125</v>
      </c>
    </row>
    <row r="62" spans="1:12" ht="16.5" customHeight="1">
      <c r="A62" s="174"/>
      <c r="B62" s="174" t="s">
        <v>75</v>
      </c>
      <c r="C62" s="175">
        <v>17246</v>
      </c>
      <c r="D62" s="154">
        <v>3</v>
      </c>
      <c r="E62" s="155">
        <f t="shared" si="6"/>
        <v>17.39533804940276</v>
      </c>
      <c r="F62" s="155">
        <f t="shared" si="7"/>
        <v>57.48666666666667</v>
      </c>
      <c r="G62" s="154">
        <v>12</v>
      </c>
      <c r="H62" s="155">
        <f t="shared" si="10"/>
        <v>69.58135219761104</v>
      </c>
      <c r="I62" s="155">
        <f aca="true" t="shared" si="11" ref="I62:I74">SUM(C62/G62/100)</f>
        <v>14.371666666666668</v>
      </c>
      <c r="J62" s="154">
        <v>6</v>
      </c>
      <c r="K62" s="155">
        <f t="shared" si="8"/>
        <v>34.79067609880552</v>
      </c>
      <c r="L62" s="155">
        <f t="shared" si="9"/>
        <v>28.743333333333336</v>
      </c>
    </row>
    <row r="63" spans="1:12" ht="16.5" customHeight="1">
      <c r="A63" s="153" t="s">
        <v>76</v>
      </c>
      <c r="B63" s="153"/>
      <c r="C63" s="154">
        <f>SUM(C64:C65)</f>
        <v>62422</v>
      </c>
      <c r="D63" s="172">
        <v>5</v>
      </c>
      <c r="E63" s="173">
        <f t="shared" si="6"/>
        <v>8.00999647560155</v>
      </c>
      <c r="F63" s="173">
        <f t="shared" si="7"/>
        <v>124.844</v>
      </c>
      <c r="G63" s="172">
        <v>47</v>
      </c>
      <c r="H63" s="173">
        <f t="shared" si="10"/>
        <v>75.29396687065457</v>
      </c>
      <c r="I63" s="173">
        <f t="shared" si="11"/>
        <v>13.28127659574468</v>
      </c>
      <c r="J63" s="172">
        <v>27</v>
      </c>
      <c r="K63" s="173">
        <f t="shared" si="8"/>
        <v>43.25398096824837</v>
      </c>
      <c r="L63" s="173">
        <f t="shared" si="9"/>
        <v>23.119259259259263</v>
      </c>
    </row>
    <row r="64" spans="1:12" ht="16.5" customHeight="1">
      <c r="A64" s="153"/>
      <c r="B64" s="153" t="s">
        <v>77</v>
      </c>
      <c r="C64" s="154">
        <v>27919</v>
      </c>
      <c r="D64" s="154">
        <v>2</v>
      </c>
      <c r="E64" s="155">
        <f t="shared" si="6"/>
        <v>7.16358035746266</v>
      </c>
      <c r="F64" s="155">
        <f t="shared" si="7"/>
        <v>139.595</v>
      </c>
      <c r="G64" s="154">
        <v>20</v>
      </c>
      <c r="H64" s="155">
        <f t="shared" si="10"/>
        <v>71.6358035746266</v>
      </c>
      <c r="I64" s="155">
        <f t="shared" si="11"/>
        <v>13.9595</v>
      </c>
      <c r="J64" s="154">
        <v>10</v>
      </c>
      <c r="K64" s="155">
        <f t="shared" si="8"/>
        <v>35.8179017873133</v>
      </c>
      <c r="L64" s="155">
        <f t="shared" si="9"/>
        <v>27.919</v>
      </c>
    </row>
    <row r="65" spans="1:12" ht="16.5" customHeight="1">
      <c r="A65" s="156"/>
      <c r="B65" s="156" t="s">
        <v>78</v>
      </c>
      <c r="C65" s="157">
        <v>34503</v>
      </c>
      <c r="D65" s="157">
        <v>3</v>
      </c>
      <c r="E65" s="158">
        <f t="shared" si="6"/>
        <v>8.694896095991654</v>
      </c>
      <c r="F65" s="158">
        <f t="shared" si="7"/>
        <v>115.01</v>
      </c>
      <c r="G65" s="157">
        <v>27</v>
      </c>
      <c r="H65" s="158">
        <f t="shared" si="10"/>
        <v>78.25406486392487</v>
      </c>
      <c r="I65" s="158">
        <f t="shared" si="11"/>
        <v>12.77888888888889</v>
      </c>
      <c r="J65" s="157">
        <v>17</v>
      </c>
      <c r="K65" s="158">
        <f t="shared" si="8"/>
        <v>49.27107787728604</v>
      </c>
      <c r="L65" s="158">
        <f t="shared" si="9"/>
        <v>20.295882352941177</v>
      </c>
    </row>
    <row r="66" spans="1:12" ht="16.5" customHeight="1">
      <c r="A66" s="159" t="s">
        <v>79</v>
      </c>
      <c r="B66" s="149"/>
      <c r="C66" s="151">
        <f>SUM(C67)</f>
        <v>114837</v>
      </c>
      <c r="D66" s="160">
        <v>8</v>
      </c>
      <c r="E66" s="161">
        <f t="shared" si="6"/>
        <v>6.966395848028074</v>
      </c>
      <c r="F66" s="161">
        <f t="shared" si="7"/>
        <v>143.54625</v>
      </c>
      <c r="G66" s="160">
        <v>85</v>
      </c>
      <c r="H66" s="161">
        <f t="shared" si="10"/>
        <v>74.01795588529829</v>
      </c>
      <c r="I66" s="161">
        <f t="shared" si="11"/>
        <v>13.510235294117647</v>
      </c>
      <c r="J66" s="160">
        <v>46</v>
      </c>
      <c r="K66" s="161">
        <f t="shared" si="8"/>
        <v>40.05677612616143</v>
      </c>
      <c r="L66" s="161">
        <f t="shared" si="9"/>
        <v>24.964565217391304</v>
      </c>
    </row>
    <row r="67" spans="1:12" ht="16.5" customHeight="1">
      <c r="A67" s="171" t="s">
        <v>80</v>
      </c>
      <c r="B67" s="171"/>
      <c r="C67" s="172">
        <f>SUM(C68:C69)</f>
        <v>114837</v>
      </c>
      <c r="D67" s="154">
        <v>8</v>
      </c>
      <c r="E67" s="155">
        <f t="shared" si="6"/>
        <v>6.966395848028074</v>
      </c>
      <c r="F67" s="155">
        <f t="shared" si="7"/>
        <v>143.54625</v>
      </c>
      <c r="G67" s="154">
        <v>85</v>
      </c>
      <c r="H67" s="155">
        <f t="shared" si="10"/>
        <v>74.01795588529829</v>
      </c>
      <c r="I67" s="155">
        <f t="shared" si="11"/>
        <v>13.510235294117647</v>
      </c>
      <c r="J67" s="154">
        <v>46</v>
      </c>
      <c r="K67" s="155">
        <f t="shared" si="8"/>
        <v>40.05677612616143</v>
      </c>
      <c r="L67" s="155">
        <f t="shared" si="9"/>
        <v>24.964565217391304</v>
      </c>
    </row>
    <row r="68" spans="1:12" ht="16.5" customHeight="1">
      <c r="A68" s="153"/>
      <c r="B68" s="153" t="s">
        <v>81</v>
      </c>
      <c r="C68" s="154">
        <v>44843</v>
      </c>
      <c r="D68" s="154">
        <v>4</v>
      </c>
      <c r="E68" s="155">
        <f t="shared" si="6"/>
        <v>8.920009812010793</v>
      </c>
      <c r="F68" s="155">
        <f t="shared" si="7"/>
        <v>112.1075</v>
      </c>
      <c r="G68" s="154">
        <v>33</v>
      </c>
      <c r="H68" s="155">
        <f t="shared" si="10"/>
        <v>73.59008094908904</v>
      </c>
      <c r="I68" s="155">
        <f t="shared" si="11"/>
        <v>13.58878787878788</v>
      </c>
      <c r="J68" s="154">
        <v>14</v>
      </c>
      <c r="K68" s="155">
        <f t="shared" si="8"/>
        <v>31.220034342037774</v>
      </c>
      <c r="L68" s="155">
        <f t="shared" si="9"/>
        <v>32.03071428571428</v>
      </c>
    </row>
    <row r="69" spans="1:12" ht="16.5" customHeight="1">
      <c r="A69" s="156"/>
      <c r="B69" s="156" t="s">
        <v>82</v>
      </c>
      <c r="C69" s="157">
        <v>69994</v>
      </c>
      <c r="D69" s="157">
        <v>4</v>
      </c>
      <c r="E69" s="158">
        <f t="shared" si="6"/>
        <v>5.714775552190187</v>
      </c>
      <c r="F69" s="158">
        <f t="shared" si="7"/>
        <v>174.985</v>
      </c>
      <c r="G69" s="157">
        <v>52</v>
      </c>
      <c r="H69" s="158">
        <f t="shared" si="10"/>
        <v>74.29208217847244</v>
      </c>
      <c r="I69" s="158">
        <f t="shared" si="11"/>
        <v>13.460384615384614</v>
      </c>
      <c r="J69" s="157">
        <v>32</v>
      </c>
      <c r="K69" s="158">
        <f t="shared" si="8"/>
        <v>45.7182044175215</v>
      </c>
      <c r="L69" s="158">
        <f t="shared" si="9"/>
        <v>21.873125</v>
      </c>
    </row>
    <row r="70" spans="1:12" ht="16.5" customHeight="1">
      <c r="A70" s="159" t="s">
        <v>192</v>
      </c>
      <c r="B70" s="149"/>
      <c r="C70" s="151">
        <f>SUM(C71)</f>
        <v>149574</v>
      </c>
      <c r="D70" s="151">
        <v>12</v>
      </c>
      <c r="E70" s="152">
        <f t="shared" si="6"/>
        <v>8.022784708572345</v>
      </c>
      <c r="F70" s="152">
        <f t="shared" si="7"/>
        <v>124.645</v>
      </c>
      <c r="G70" s="151">
        <v>141</v>
      </c>
      <c r="H70" s="152">
        <f t="shared" si="10"/>
        <v>94.26772032572507</v>
      </c>
      <c r="I70" s="152">
        <f t="shared" si="11"/>
        <v>10.608085106382978</v>
      </c>
      <c r="J70" s="151">
        <v>77</v>
      </c>
      <c r="K70" s="152">
        <f t="shared" si="8"/>
        <v>51.47953521333922</v>
      </c>
      <c r="L70" s="152">
        <f t="shared" si="9"/>
        <v>19.425194805194806</v>
      </c>
    </row>
    <row r="71" spans="1:12" ht="16.5" customHeight="1">
      <c r="A71" s="171" t="s">
        <v>84</v>
      </c>
      <c r="B71" s="171"/>
      <c r="C71" s="172">
        <f>SUM(C72:C74)</f>
        <v>149574</v>
      </c>
      <c r="D71" s="172">
        <v>12</v>
      </c>
      <c r="E71" s="173">
        <f t="shared" si="6"/>
        <v>8.022784708572345</v>
      </c>
      <c r="F71" s="173">
        <f t="shared" si="7"/>
        <v>124.645</v>
      </c>
      <c r="G71" s="172">
        <v>141</v>
      </c>
      <c r="H71" s="173">
        <f t="shared" si="10"/>
        <v>94.26772032572507</v>
      </c>
      <c r="I71" s="173">
        <f t="shared" si="11"/>
        <v>10.608085106382978</v>
      </c>
      <c r="J71" s="172">
        <v>77</v>
      </c>
      <c r="K71" s="173">
        <f t="shared" si="8"/>
        <v>51.47953521333922</v>
      </c>
      <c r="L71" s="173">
        <f t="shared" si="9"/>
        <v>19.425194805194806</v>
      </c>
    </row>
    <row r="72" spans="1:12" ht="16.5" customHeight="1">
      <c r="A72" s="153"/>
      <c r="B72" s="153" t="s">
        <v>85</v>
      </c>
      <c r="C72" s="154">
        <v>49431</v>
      </c>
      <c r="D72" s="154">
        <v>3</v>
      </c>
      <c r="E72" s="155">
        <f t="shared" si="6"/>
        <v>6.069065970747102</v>
      </c>
      <c r="F72" s="155">
        <f t="shared" si="7"/>
        <v>164.77</v>
      </c>
      <c r="G72" s="154">
        <v>56</v>
      </c>
      <c r="H72" s="155">
        <f t="shared" si="10"/>
        <v>113.2892314539459</v>
      </c>
      <c r="I72" s="155">
        <f t="shared" si="11"/>
        <v>8.826964285714286</v>
      </c>
      <c r="J72" s="154">
        <v>27</v>
      </c>
      <c r="K72" s="155">
        <f t="shared" si="8"/>
        <v>54.62159373672392</v>
      </c>
      <c r="L72" s="155">
        <f t="shared" si="9"/>
        <v>18.30777777777778</v>
      </c>
    </row>
    <row r="73" spans="1:12" ht="16.5" customHeight="1">
      <c r="A73" s="153"/>
      <c r="B73" s="153" t="s">
        <v>86</v>
      </c>
      <c r="C73" s="154">
        <v>51666</v>
      </c>
      <c r="D73" s="154">
        <v>5</v>
      </c>
      <c r="E73" s="155">
        <f t="shared" si="6"/>
        <v>9.677544226377115</v>
      </c>
      <c r="F73" s="155">
        <f t="shared" si="7"/>
        <v>103.33200000000001</v>
      </c>
      <c r="G73" s="154">
        <v>41</v>
      </c>
      <c r="H73" s="155">
        <f t="shared" si="10"/>
        <v>79.35586265629233</v>
      </c>
      <c r="I73" s="155">
        <f t="shared" si="11"/>
        <v>12.601463414634146</v>
      </c>
      <c r="J73" s="154">
        <v>28</v>
      </c>
      <c r="K73" s="155">
        <f t="shared" si="8"/>
        <v>54.19424766771185</v>
      </c>
      <c r="L73" s="155">
        <f t="shared" si="9"/>
        <v>18.452142857142857</v>
      </c>
    </row>
    <row r="74" spans="1:12" ht="16.5" customHeight="1">
      <c r="A74" s="156"/>
      <c r="B74" s="156" t="s">
        <v>177</v>
      </c>
      <c r="C74" s="157">
        <v>48477</v>
      </c>
      <c r="D74" s="157">
        <v>4</v>
      </c>
      <c r="E74" s="158">
        <f t="shared" si="6"/>
        <v>8.251335684964003</v>
      </c>
      <c r="F74" s="158">
        <f t="shared" si="7"/>
        <v>121.1925</v>
      </c>
      <c r="G74" s="157">
        <v>44</v>
      </c>
      <c r="H74" s="158">
        <f t="shared" si="10"/>
        <v>90.76469253460404</v>
      </c>
      <c r="I74" s="158">
        <f t="shared" si="11"/>
        <v>11.0175</v>
      </c>
      <c r="J74" s="157">
        <v>22</v>
      </c>
      <c r="K74" s="158">
        <f t="shared" si="8"/>
        <v>45.38234626730202</v>
      </c>
      <c r="L74" s="158">
        <f t="shared" si="9"/>
        <v>22.035</v>
      </c>
    </row>
    <row r="75" spans="1:12" ht="26.25" customHeight="1">
      <c r="A75" s="281" t="s">
        <v>193</v>
      </c>
      <c r="B75" s="282"/>
      <c r="C75" s="282"/>
      <c r="D75" s="282"/>
      <c r="E75" s="282"/>
      <c r="F75" s="282"/>
      <c r="G75" s="282"/>
      <c r="H75" s="282"/>
      <c r="I75" s="282"/>
      <c r="J75" s="282"/>
      <c r="K75" s="282"/>
      <c r="L75" s="282"/>
    </row>
    <row r="76" spans="1:12" ht="13.5" customHeight="1">
      <c r="A76" s="283" t="s">
        <v>194</v>
      </c>
      <c r="B76" s="284"/>
      <c r="C76" s="284"/>
      <c r="D76" s="284"/>
      <c r="E76" s="284"/>
      <c r="F76" s="284"/>
      <c r="G76" s="284"/>
      <c r="H76" s="284"/>
      <c r="I76" s="284"/>
      <c r="J76" s="284"/>
      <c r="K76" s="284"/>
      <c r="L76" s="285"/>
    </row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</sheetData>
  <mergeCells count="9">
    <mergeCell ref="A1:L1"/>
    <mergeCell ref="A75:L75"/>
    <mergeCell ref="A76:L76"/>
    <mergeCell ref="A2:A3"/>
    <mergeCell ref="J2:L2"/>
    <mergeCell ref="B2:B3"/>
    <mergeCell ref="D2:F2"/>
    <mergeCell ref="C2:C3"/>
    <mergeCell ref="G2:I2"/>
  </mergeCells>
  <printOptions/>
  <pageMargins left="0.9055118110236221" right="0.2755905511811024" top="0.87" bottom="0.6692913385826772" header="0.5118110236220472" footer="0.4330708661417323"/>
  <pageSetup fitToHeight="2" horizontalDpi="300" verticalDpi="300" orientation="portrait" paperSize="9" scale="99" r:id="rId1"/>
  <rowBreaks count="1" manualBreakCount="1">
    <brk id="4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/>
  <dimension ref="A1:S75"/>
  <sheetViews>
    <sheetView workbookViewId="0" topLeftCell="A1">
      <pane xSplit="2" ySplit="4" topLeftCell="C5" activePane="bottomRight" state="frozen"/>
      <selection pane="topLeft" activeCell="G24" sqref="G24"/>
      <selection pane="topRight" activeCell="G24" sqref="G24"/>
      <selection pane="bottomLeft" activeCell="G24" sqref="G24"/>
      <selection pane="bottomRight" activeCell="A1" sqref="A1:P1"/>
    </sheetView>
  </sheetViews>
  <sheetFormatPr defaultColWidth="9.00390625" defaultRowHeight="13.5"/>
  <cols>
    <col min="1" max="1" width="7.50390625" style="232" bestFit="1" customWidth="1"/>
    <col min="2" max="2" width="9.125" style="185" bestFit="1" customWidth="1"/>
    <col min="3" max="4" width="7.375" style="233" bestFit="1" customWidth="1"/>
    <col min="5" max="5" width="7.00390625" style="233" bestFit="1" customWidth="1"/>
    <col min="6" max="6" width="6.00390625" style="233" customWidth="1"/>
    <col min="7" max="8" width="7.375" style="233" bestFit="1" customWidth="1"/>
    <col min="9" max="9" width="6.50390625" style="233" bestFit="1" customWidth="1"/>
    <col min="10" max="10" width="8.50390625" style="234" bestFit="1" customWidth="1"/>
    <col min="11" max="11" width="8.125" style="234" bestFit="1" customWidth="1"/>
    <col min="12" max="12" width="7.00390625" style="234" bestFit="1" customWidth="1"/>
    <col min="13" max="13" width="6.875" style="234" bestFit="1" customWidth="1"/>
    <col min="14" max="15" width="8.125" style="234" bestFit="1" customWidth="1"/>
    <col min="16" max="16" width="7.625" style="234" customWidth="1"/>
    <col min="17" max="17" width="9.50390625" style="185" customWidth="1"/>
    <col min="18" max="18" width="13.25390625" style="185" customWidth="1"/>
    <col min="19" max="19" width="12.75390625" style="185" customWidth="1"/>
    <col min="20" max="16384" width="9.50390625" style="185" customWidth="1"/>
  </cols>
  <sheetData>
    <row r="1" spans="1:16" s="184" customFormat="1" ht="18" customHeight="1">
      <c r="A1" s="290" t="s">
        <v>195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</row>
    <row r="2" spans="1:16" ht="18.75" customHeight="1">
      <c r="A2" s="291"/>
      <c r="B2" s="291" t="s">
        <v>1</v>
      </c>
      <c r="C2" s="292" t="s">
        <v>196</v>
      </c>
      <c r="D2" s="292"/>
      <c r="E2" s="292"/>
      <c r="F2" s="292"/>
      <c r="G2" s="292"/>
      <c r="H2" s="292"/>
      <c r="I2" s="292"/>
      <c r="J2" s="292" t="s">
        <v>197</v>
      </c>
      <c r="K2" s="292"/>
      <c r="L2" s="292"/>
      <c r="M2" s="292"/>
      <c r="N2" s="292"/>
      <c r="O2" s="292"/>
      <c r="P2" s="292"/>
    </row>
    <row r="3" spans="1:16" ht="18.75" customHeight="1">
      <c r="A3" s="291"/>
      <c r="B3" s="291"/>
      <c r="C3" s="296" t="s">
        <v>198</v>
      </c>
      <c r="D3" s="297"/>
      <c r="E3" s="297"/>
      <c r="F3" s="297"/>
      <c r="G3" s="297"/>
      <c r="H3" s="297"/>
      <c r="I3" s="293" t="s">
        <v>199</v>
      </c>
      <c r="J3" s="296" t="s">
        <v>198</v>
      </c>
      <c r="K3" s="297"/>
      <c r="L3" s="297"/>
      <c r="M3" s="297"/>
      <c r="N3" s="297"/>
      <c r="O3" s="297"/>
      <c r="P3" s="294" t="s">
        <v>199</v>
      </c>
    </row>
    <row r="4" spans="1:18" s="192" customFormat="1" ht="34.5" customHeight="1">
      <c r="A4" s="291"/>
      <c r="B4" s="291"/>
      <c r="C4" s="188"/>
      <c r="D4" s="186" t="s">
        <v>200</v>
      </c>
      <c r="E4" s="186" t="s">
        <v>201</v>
      </c>
      <c r="F4" s="186" t="s">
        <v>202</v>
      </c>
      <c r="G4" s="186" t="s">
        <v>203</v>
      </c>
      <c r="H4" s="186" t="s">
        <v>204</v>
      </c>
      <c r="I4" s="292"/>
      <c r="J4" s="189"/>
      <c r="K4" s="187" t="s">
        <v>200</v>
      </c>
      <c r="L4" s="187" t="s">
        <v>201</v>
      </c>
      <c r="M4" s="187" t="s">
        <v>202</v>
      </c>
      <c r="N4" s="187" t="s">
        <v>203</v>
      </c>
      <c r="O4" s="187" t="s">
        <v>205</v>
      </c>
      <c r="P4" s="295"/>
      <c r="Q4" s="190" t="s">
        <v>206</v>
      </c>
      <c r="R4" s="191" t="s">
        <v>207</v>
      </c>
    </row>
    <row r="5" spans="1:18" s="192" customFormat="1" ht="22.5" customHeight="1">
      <c r="A5" s="193"/>
      <c r="B5" s="194" t="s">
        <v>12</v>
      </c>
      <c r="C5" s="195">
        <f aca="true" t="shared" si="0" ref="C5:C36">SUM(D5:H5)</f>
        <v>64972</v>
      </c>
      <c r="D5" s="195">
        <f aca="true" t="shared" si="1" ref="D5:I5">SUM(D6,D16,D20,D28,D35,D43,D49,D59,D67,D71)</f>
        <v>11883</v>
      </c>
      <c r="E5" s="195">
        <f t="shared" si="1"/>
        <v>44</v>
      </c>
      <c r="F5" s="195">
        <f t="shared" si="1"/>
        <v>441</v>
      </c>
      <c r="G5" s="195">
        <f t="shared" si="1"/>
        <v>14608</v>
      </c>
      <c r="H5" s="195">
        <f t="shared" si="1"/>
        <v>37996</v>
      </c>
      <c r="I5" s="195">
        <f t="shared" si="1"/>
        <v>4221</v>
      </c>
      <c r="J5" s="196">
        <f>SUM(C5/Q5*100000)</f>
        <v>1162.2898032200358</v>
      </c>
      <c r="K5" s="196">
        <f>SUM(D5/Q5*100000)</f>
        <v>212.57602862254024</v>
      </c>
      <c r="L5" s="196">
        <f>SUM(E5/Q5*100000)</f>
        <v>0.7871198568872987</v>
      </c>
      <c r="M5" s="196">
        <f>SUM(F5/Q5*100000)</f>
        <v>7.889087656529518</v>
      </c>
      <c r="N5" s="196">
        <f>SUM(G5/Q5*100000)</f>
        <v>261.3237924865832</v>
      </c>
      <c r="O5" s="196">
        <f>SUM(H5/Q5*100000)</f>
        <v>679.7137745974956</v>
      </c>
      <c r="P5" s="196">
        <f>SUM(I5/Q5*100000)</f>
        <v>75.5098389982111</v>
      </c>
      <c r="Q5" s="197">
        <v>5590000</v>
      </c>
      <c r="R5" s="195">
        <f>SUM(Q6,Q16,Q20,Q28,Q35,Q43,Q49,Q59,Q67,Q71)</f>
        <v>5592939</v>
      </c>
    </row>
    <row r="6" spans="1:17" s="192" customFormat="1" ht="16.5" customHeight="1">
      <c r="A6" s="198" t="s">
        <v>13</v>
      </c>
      <c r="B6" s="199" t="s">
        <v>13</v>
      </c>
      <c r="C6" s="200">
        <f t="shared" si="0"/>
        <v>18952</v>
      </c>
      <c r="D6" s="200">
        <f aca="true" t="shared" si="2" ref="D6:I6">SUM(D7:D15)</f>
        <v>3677</v>
      </c>
      <c r="E6" s="200">
        <f t="shared" si="2"/>
        <v>10</v>
      </c>
      <c r="F6" s="200">
        <f t="shared" si="2"/>
        <v>100</v>
      </c>
      <c r="G6" s="200">
        <f t="shared" si="2"/>
        <v>3514</v>
      </c>
      <c r="H6" s="201">
        <f t="shared" si="2"/>
        <v>11651</v>
      </c>
      <c r="I6" s="200">
        <f t="shared" si="2"/>
        <v>857</v>
      </c>
      <c r="J6" s="202">
        <f aca="true" t="shared" si="3" ref="J6:J36">SUM(C6/Q6*100000)</f>
        <v>1239.75673241154</v>
      </c>
      <c r="K6" s="202">
        <f aca="true" t="shared" si="4" ref="K6:K36">SUM(D6/Q6*100000)</f>
        <v>240.53321575966828</v>
      </c>
      <c r="L6" s="202">
        <f aca="true" t="shared" si="5" ref="L6:L36">SUM(E6/Q6*100000)</f>
        <v>0.6541561483809308</v>
      </c>
      <c r="M6" s="202">
        <f aca="true" t="shared" si="6" ref="M6:M36">SUM(F6/Q6*100000)</f>
        <v>6.541561483809309</v>
      </c>
      <c r="N6" s="202">
        <f aca="true" t="shared" si="7" ref="N6:N36">SUM(G6/Q6*100000)</f>
        <v>229.8704705410591</v>
      </c>
      <c r="O6" s="202">
        <f aca="true" t="shared" si="8" ref="O6:O36">SUM(H6/Q6*100000)</f>
        <v>762.1573284786225</v>
      </c>
      <c r="P6" s="202">
        <f aca="true" t="shared" si="9" ref="P6:P36">SUM(I6/Q6*100000)</f>
        <v>56.06118191624577</v>
      </c>
      <c r="Q6" s="200">
        <f>SUM(Q7:Q15)</f>
        <v>1528687</v>
      </c>
    </row>
    <row r="7" spans="1:19" ht="16.5" customHeight="1">
      <c r="A7" s="203"/>
      <c r="B7" s="203" t="s">
        <v>14</v>
      </c>
      <c r="C7" s="204">
        <f t="shared" si="0"/>
        <v>1072</v>
      </c>
      <c r="D7" s="204">
        <v>0</v>
      </c>
      <c r="E7" s="204">
        <v>0</v>
      </c>
      <c r="F7" s="204">
        <v>0</v>
      </c>
      <c r="G7" s="204">
        <v>265</v>
      </c>
      <c r="H7" s="205">
        <v>807</v>
      </c>
      <c r="I7" s="204">
        <v>139</v>
      </c>
      <c r="J7" s="206">
        <f t="shared" si="3"/>
        <v>517.4219643693195</v>
      </c>
      <c r="K7" s="206">
        <f t="shared" si="4"/>
        <v>0</v>
      </c>
      <c r="L7" s="206">
        <f t="shared" si="5"/>
        <v>0</v>
      </c>
      <c r="M7" s="206">
        <f t="shared" si="6"/>
        <v>0</v>
      </c>
      <c r="N7" s="206">
        <f t="shared" si="7"/>
        <v>127.90748186368441</v>
      </c>
      <c r="O7" s="206">
        <f t="shared" si="8"/>
        <v>389.51448250563516</v>
      </c>
      <c r="P7" s="206">
        <f t="shared" si="9"/>
        <v>67.0910942605741</v>
      </c>
      <c r="Q7" s="204">
        <v>207181</v>
      </c>
      <c r="S7" s="207" t="s">
        <v>208</v>
      </c>
    </row>
    <row r="8" spans="1:17" ht="16.5" customHeight="1">
      <c r="A8" s="203"/>
      <c r="B8" s="203" t="s">
        <v>15</v>
      </c>
      <c r="C8" s="204">
        <f t="shared" si="0"/>
        <v>977</v>
      </c>
      <c r="D8" s="204">
        <v>0</v>
      </c>
      <c r="E8" s="204">
        <v>0</v>
      </c>
      <c r="F8" s="204">
        <v>0</v>
      </c>
      <c r="G8" s="204">
        <v>392</v>
      </c>
      <c r="H8" s="205">
        <v>585</v>
      </c>
      <c r="I8" s="204">
        <v>75</v>
      </c>
      <c r="J8" s="206">
        <f t="shared" si="3"/>
        <v>759.8677814505153</v>
      </c>
      <c r="K8" s="206">
        <f t="shared" si="4"/>
        <v>0</v>
      </c>
      <c r="L8" s="206">
        <f t="shared" si="5"/>
        <v>0</v>
      </c>
      <c r="M8" s="206">
        <f t="shared" si="6"/>
        <v>0</v>
      </c>
      <c r="N8" s="206">
        <f t="shared" si="7"/>
        <v>304.88041998833364</v>
      </c>
      <c r="O8" s="206">
        <f t="shared" si="8"/>
        <v>454.98736146218164</v>
      </c>
      <c r="P8" s="206">
        <f t="shared" si="9"/>
        <v>58.331713007972</v>
      </c>
      <c r="Q8" s="204">
        <v>128575</v>
      </c>
    </row>
    <row r="9" spans="1:17" ht="16.5" customHeight="1">
      <c r="A9" s="203"/>
      <c r="B9" s="203" t="s">
        <v>16</v>
      </c>
      <c r="C9" s="204">
        <f t="shared" si="0"/>
        <v>1675</v>
      </c>
      <c r="D9" s="204">
        <v>300</v>
      </c>
      <c r="E9" s="204">
        <v>0</v>
      </c>
      <c r="F9" s="204">
        <v>0</v>
      </c>
      <c r="G9" s="204">
        <v>217</v>
      </c>
      <c r="H9" s="205">
        <v>1158</v>
      </c>
      <c r="I9" s="204">
        <v>45</v>
      </c>
      <c r="J9" s="206">
        <f t="shared" si="3"/>
        <v>1563.0248964204395</v>
      </c>
      <c r="K9" s="206">
        <f t="shared" si="4"/>
        <v>279.94475756783993</v>
      </c>
      <c r="L9" s="206">
        <f t="shared" si="5"/>
        <v>0</v>
      </c>
      <c r="M9" s="206">
        <f t="shared" si="6"/>
        <v>0</v>
      </c>
      <c r="N9" s="206">
        <f t="shared" si="7"/>
        <v>202.49337464073756</v>
      </c>
      <c r="O9" s="206">
        <f t="shared" si="8"/>
        <v>1080.5867642118621</v>
      </c>
      <c r="P9" s="206">
        <f t="shared" si="9"/>
        <v>41.99171363517599</v>
      </c>
      <c r="Q9" s="204">
        <v>107164</v>
      </c>
    </row>
    <row r="10" spans="1:17" ht="16.5" customHeight="1">
      <c r="A10" s="203"/>
      <c r="B10" s="203" t="s">
        <v>17</v>
      </c>
      <c r="C10" s="204">
        <f t="shared" si="0"/>
        <v>1229</v>
      </c>
      <c r="D10" s="204">
        <v>0</v>
      </c>
      <c r="E10" s="204">
        <v>0</v>
      </c>
      <c r="F10" s="204">
        <v>0</v>
      </c>
      <c r="G10" s="204">
        <v>371</v>
      </c>
      <c r="H10" s="205">
        <v>858</v>
      </c>
      <c r="I10" s="204">
        <v>62</v>
      </c>
      <c r="J10" s="206">
        <f t="shared" si="3"/>
        <v>1190.3608856517444</v>
      </c>
      <c r="K10" s="206">
        <f t="shared" si="4"/>
        <v>0</v>
      </c>
      <c r="L10" s="206">
        <f t="shared" si="5"/>
        <v>0</v>
      </c>
      <c r="M10" s="206">
        <f t="shared" si="6"/>
        <v>0</v>
      </c>
      <c r="N10" s="206">
        <f t="shared" si="7"/>
        <v>359.3359549038219</v>
      </c>
      <c r="O10" s="206">
        <f t="shared" si="8"/>
        <v>831.0249307479224</v>
      </c>
      <c r="P10" s="206">
        <f t="shared" si="9"/>
        <v>60.0507525715282</v>
      </c>
      <c r="Q10" s="204">
        <v>103246</v>
      </c>
    </row>
    <row r="11" spans="1:17" ht="16.5" customHeight="1">
      <c r="A11" s="203"/>
      <c r="B11" s="203" t="s">
        <v>18</v>
      </c>
      <c r="C11" s="204">
        <f t="shared" si="0"/>
        <v>1678</v>
      </c>
      <c r="D11" s="204">
        <v>0</v>
      </c>
      <c r="E11" s="204">
        <v>0</v>
      </c>
      <c r="F11" s="204">
        <v>0</v>
      </c>
      <c r="G11" s="204">
        <v>506</v>
      </c>
      <c r="H11" s="205">
        <v>1172</v>
      </c>
      <c r="I11" s="204">
        <v>152</v>
      </c>
      <c r="J11" s="206">
        <f t="shared" si="3"/>
        <v>987.2446578179423</v>
      </c>
      <c r="K11" s="206">
        <f t="shared" si="4"/>
        <v>0</v>
      </c>
      <c r="L11" s="206">
        <f t="shared" si="5"/>
        <v>0</v>
      </c>
      <c r="M11" s="206">
        <f t="shared" si="6"/>
        <v>0</v>
      </c>
      <c r="N11" s="206">
        <f t="shared" si="7"/>
        <v>297.703097053563</v>
      </c>
      <c r="O11" s="206">
        <f t="shared" si="8"/>
        <v>689.5415607643791</v>
      </c>
      <c r="P11" s="206">
        <f t="shared" si="9"/>
        <v>89.42859832439048</v>
      </c>
      <c r="Q11" s="204">
        <v>169968</v>
      </c>
    </row>
    <row r="12" spans="1:17" ht="16.5" customHeight="1">
      <c r="A12" s="203"/>
      <c r="B12" s="203" t="s">
        <v>19</v>
      </c>
      <c r="C12" s="204">
        <f t="shared" si="0"/>
        <v>1023</v>
      </c>
      <c r="D12" s="204">
        <v>0</v>
      </c>
      <c r="E12" s="204">
        <v>0</v>
      </c>
      <c r="F12" s="204">
        <v>0</v>
      </c>
      <c r="G12" s="204">
        <v>197</v>
      </c>
      <c r="H12" s="205">
        <v>826</v>
      </c>
      <c r="I12" s="204">
        <v>74</v>
      </c>
      <c r="J12" s="206">
        <f t="shared" si="3"/>
        <v>462.2287286676697</v>
      </c>
      <c r="K12" s="206">
        <f t="shared" si="4"/>
        <v>0</v>
      </c>
      <c r="L12" s="206">
        <f t="shared" si="5"/>
        <v>0</v>
      </c>
      <c r="M12" s="206">
        <f t="shared" si="6"/>
        <v>0</v>
      </c>
      <c r="N12" s="206">
        <f t="shared" si="7"/>
        <v>89.01178841400873</v>
      </c>
      <c r="O12" s="206">
        <f t="shared" si="8"/>
        <v>373.216940253661</v>
      </c>
      <c r="P12" s="206">
        <f t="shared" si="9"/>
        <v>33.43590021642968</v>
      </c>
      <c r="Q12" s="204">
        <v>221319</v>
      </c>
    </row>
    <row r="13" spans="1:17" ht="16.5" customHeight="1">
      <c r="A13" s="203"/>
      <c r="B13" s="203" t="s">
        <v>20</v>
      </c>
      <c r="C13" s="204">
        <f t="shared" si="0"/>
        <v>3711</v>
      </c>
      <c r="D13" s="204">
        <v>1508</v>
      </c>
      <c r="E13" s="204">
        <v>0</v>
      </c>
      <c r="F13" s="204">
        <v>0</v>
      </c>
      <c r="G13" s="204">
        <v>856</v>
      </c>
      <c r="H13" s="205">
        <v>1347</v>
      </c>
      <c r="I13" s="204">
        <v>130</v>
      </c>
      <c r="J13" s="206">
        <f t="shared" si="3"/>
        <v>1640.5327863417137</v>
      </c>
      <c r="K13" s="206">
        <f t="shared" si="4"/>
        <v>666.6460365948003</v>
      </c>
      <c r="L13" s="206">
        <f t="shared" si="5"/>
        <v>0</v>
      </c>
      <c r="M13" s="206">
        <f t="shared" si="6"/>
        <v>0</v>
      </c>
      <c r="N13" s="206">
        <f t="shared" si="7"/>
        <v>378.41446109094767</v>
      </c>
      <c r="O13" s="206">
        <f t="shared" si="8"/>
        <v>595.4722886559656</v>
      </c>
      <c r="P13" s="206">
        <f t="shared" si="9"/>
        <v>57.469485913344855</v>
      </c>
      <c r="Q13" s="204">
        <v>226207</v>
      </c>
    </row>
    <row r="14" spans="1:17" ht="16.5" customHeight="1">
      <c r="A14" s="203"/>
      <c r="B14" s="203" t="s">
        <v>21</v>
      </c>
      <c r="C14" s="204">
        <f t="shared" si="0"/>
        <v>3901</v>
      </c>
      <c r="D14" s="204">
        <v>46</v>
      </c>
      <c r="E14" s="204">
        <v>10</v>
      </c>
      <c r="F14" s="204">
        <v>0</v>
      </c>
      <c r="G14" s="204">
        <v>345</v>
      </c>
      <c r="H14" s="205">
        <v>3500</v>
      </c>
      <c r="I14" s="204">
        <v>41</v>
      </c>
      <c r="J14" s="206">
        <f t="shared" si="3"/>
        <v>3282.951542591689</v>
      </c>
      <c r="K14" s="206">
        <f t="shared" si="4"/>
        <v>38.712066382778175</v>
      </c>
      <c r="L14" s="206">
        <f t="shared" si="5"/>
        <v>8.41566660495178</v>
      </c>
      <c r="M14" s="206">
        <f t="shared" si="6"/>
        <v>0</v>
      </c>
      <c r="N14" s="206">
        <f t="shared" si="7"/>
        <v>290.3404978708364</v>
      </c>
      <c r="O14" s="206">
        <f t="shared" si="8"/>
        <v>2945.4833117331223</v>
      </c>
      <c r="P14" s="206">
        <f t="shared" si="9"/>
        <v>34.504233080302285</v>
      </c>
      <c r="Q14" s="204">
        <v>118826</v>
      </c>
    </row>
    <row r="15" spans="1:17" ht="16.5" customHeight="1">
      <c r="A15" s="208"/>
      <c r="B15" s="208" t="s">
        <v>22</v>
      </c>
      <c r="C15" s="209">
        <f t="shared" si="0"/>
        <v>3686</v>
      </c>
      <c r="D15" s="209">
        <v>1823</v>
      </c>
      <c r="E15" s="209">
        <v>0</v>
      </c>
      <c r="F15" s="209">
        <v>100</v>
      </c>
      <c r="G15" s="209">
        <v>365</v>
      </c>
      <c r="H15" s="210">
        <v>1398</v>
      </c>
      <c r="I15" s="209">
        <v>139</v>
      </c>
      <c r="J15" s="211">
        <f t="shared" si="3"/>
        <v>1497.1507020686352</v>
      </c>
      <c r="K15" s="211">
        <f t="shared" si="4"/>
        <v>740.4519071815306</v>
      </c>
      <c r="L15" s="211">
        <f t="shared" si="5"/>
        <v>0</v>
      </c>
      <c r="M15" s="211">
        <f t="shared" si="6"/>
        <v>40.61721926393475</v>
      </c>
      <c r="N15" s="211">
        <f t="shared" si="7"/>
        <v>148.25285031336185</v>
      </c>
      <c r="O15" s="211">
        <f t="shared" si="8"/>
        <v>567.8287253098079</v>
      </c>
      <c r="P15" s="211">
        <f t="shared" si="9"/>
        <v>56.4579347768693</v>
      </c>
      <c r="Q15" s="209">
        <v>246201</v>
      </c>
    </row>
    <row r="16" spans="1:17" ht="16.5" customHeight="1">
      <c r="A16" s="212" t="s">
        <v>23</v>
      </c>
      <c r="B16" s="198"/>
      <c r="C16" s="200">
        <f t="shared" si="0"/>
        <v>9484</v>
      </c>
      <c r="D16" s="200">
        <f aca="true" t="shared" si="10" ref="D16:I16">SUM(D17:D19)</f>
        <v>796</v>
      </c>
      <c r="E16" s="200">
        <f t="shared" si="10"/>
        <v>0</v>
      </c>
      <c r="F16" s="200">
        <f t="shared" si="10"/>
        <v>60</v>
      </c>
      <c r="G16" s="200">
        <f t="shared" si="10"/>
        <v>2333</v>
      </c>
      <c r="H16" s="201">
        <f t="shared" si="10"/>
        <v>6295</v>
      </c>
      <c r="I16" s="200">
        <f t="shared" si="10"/>
        <v>646</v>
      </c>
      <c r="J16" s="202">
        <f t="shared" si="3"/>
        <v>925.2412124523185</v>
      </c>
      <c r="K16" s="202">
        <f t="shared" si="4"/>
        <v>77.65626371911065</v>
      </c>
      <c r="L16" s="202">
        <f t="shared" si="5"/>
        <v>0</v>
      </c>
      <c r="M16" s="202">
        <f t="shared" si="6"/>
        <v>5.853487215008341</v>
      </c>
      <c r="N16" s="202">
        <f t="shared" si="7"/>
        <v>227.60309454357431</v>
      </c>
      <c r="O16" s="202">
        <f t="shared" si="8"/>
        <v>614.1283669746251</v>
      </c>
      <c r="P16" s="202">
        <f t="shared" si="9"/>
        <v>63.022545681589804</v>
      </c>
      <c r="Q16" s="200">
        <f>SUM(Q17:Q19)</f>
        <v>1025030</v>
      </c>
    </row>
    <row r="17" spans="1:17" ht="16.5" customHeight="1">
      <c r="A17" s="213" t="s">
        <v>24</v>
      </c>
      <c r="B17" s="214" t="s">
        <v>25</v>
      </c>
      <c r="C17" s="215">
        <f t="shared" si="0"/>
        <v>4033</v>
      </c>
      <c r="D17" s="215">
        <v>0</v>
      </c>
      <c r="E17" s="215">
        <v>0</v>
      </c>
      <c r="F17" s="215">
        <v>0</v>
      </c>
      <c r="G17" s="215">
        <v>1185</v>
      </c>
      <c r="H17" s="216">
        <v>2848</v>
      </c>
      <c r="I17" s="215">
        <v>300</v>
      </c>
      <c r="J17" s="217">
        <f t="shared" si="3"/>
        <v>873.1270418247988</v>
      </c>
      <c r="K17" s="217">
        <f t="shared" si="4"/>
        <v>0</v>
      </c>
      <c r="L17" s="217">
        <f t="shared" si="5"/>
        <v>0</v>
      </c>
      <c r="M17" s="217">
        <f t="shared" si="6"/>
        <v>0</v>
      </c>
      <c r="N17" s="217">
        <f t="shared" si="7"/>
        <v>256.54737033533013</v>
      </c>
      <c r="O17" s="217">
        <f t="shared" si="8"/>
        <v>616.5796714894685</v>
      </c>
      <c r="P17" s="217">
        <f t="shared" si="9"/>
        <v>64.94870135071649</v>
      </c>
      <c r="Q17" s="215">
        <v>461903</v>
      </c>
    </row>
    <row r="18" spans="1:17" ht="16.5" customHeight="1">
      <c r="A18" s="213" t="s">
        <v>26</v>
      </c>
      <c r="B18" s="214" t="s">
        <v>27</v>
      </c>
      <c r="C18" s="215">
        <f t="shared" si="0"/>
        <v>5039</v>
      </c>
      <c r="D18" s="215">
        <v>796</v>
      </c>
      <c r="E18" s="215">
        <v>0</v>
      </c>
      <c r="F18" s="215">
        <v>60</v>
      </c>
      <c r="G18" s="215">
        <v>1148</v>
      </c>
      <c r="H18" s="216">
        <v>3035</v>
      </c>
      <c r="I18" s="215">
        <v>281</v>
      </c>
      <c r="J18" s="217">
        <f t="shared" si="3"/>
        <v>1068.5536885141612</v>
      </c>
      <c r="K18" s="217">
        <f t="shared" si="4"/>
        <v>168.79712960057</v>
      </c>
      <c r="L18" s="217">
        <f t="shared" si="5"/>
        <v>0</v>
      </c>
      <c r="M18" s="217">
        <f t="shared" si="6"/>
        <v>12.723401728686182</v>
      </c>
      <c r="N18" s="217">
        <f t="shared" si="7"/>
        <v>243.44108640886228</v>
      </c>
      <c r="O18" s="217">
        <f t="shared" si="8"/>
        <v>643.5920707760426</v>
      </c>
      <c r="P18" s="217">
        <f t="shared" si="9"/>
        <v>59.58793142934695</v>
      </c>
      <c r="Q18" s="215">
        <v>471572</v>
      </c>
    </row>
    <row r="19" spans="1:17" ht="16.5" customHeight="1">
      <c r="A19" s="218" t="s">
        <v>28</v>
      </c>
      <c r="B19" s="219" t="s">
        <v>29</v>
      </c>
      <c r="C19" s="220">
        <f t="shared" si="0"/>
        <v>412</v>
      </c>
      <c r="D19" s="220">
        <v>0</v>
      </c>
      <c r="E19" s="220">
        <v>0</v>
      </c>
      <c r="F19" s="220">
        <v>0</v>
      </c>
      <c r="G19" s="220">
        <v>0</v>
      </c>
      <c r="H19" s="221">
        <v>412</v>
      </c>
      <c r="I19" s="220">
        <v>65</v>
      </c>
      <c r="J19" s="222">
        <f t="shared" si="3"/>
        <v>450.0027305990934</v>
      </c>
      <c r="K19" s="222">
        <f t="shared" si="4"/>
        <v>0</v>
      </c>
      <c r="L19" s="222">
        <f t="shared" si="5"/>
        <v>0</v>
      </c>
      <c r="M19" s="222">
        <f t="shared" si="6"/>
        <v>0</v>
      </c>
      <c r="N19" s="222">
        <f t="shared" si="7"/>
        <v>0</v>
      </c>
      <c r="O19" s="222">
        <f t="shared" si="8"/>
        <v>450.0027305990934</v>
      </c>
      <c r="P19" s="222">
        <f t="shared" si="9"/>
        <v>70.99557642946861</v>
      </c>
      <c r="Q19" s="220">
        <v>91555</v>
      </c>
    </row>
    <row r="20" spans="1:17" ht="16.5" customHeight="1">
      <c r="A20" s="223" t="s">
        <v>209</v>
      </c>
      <c r="B20" s="203"/>
      <c r="C20" s="204">
        <f t="shared" si="0"/>
        <v>8116</v>
      </c>
      <c r="D20" s="204">
        <f aca="true" t="shared" si="11" ref="D20:I20">SUM(D25,D21)</f>
        <v>1582</v>
      </c>
      <c r="E20" s="204">
        <f t="shared" si="11"/>
        <v>0</v>
      </c>
      <c r="F20" s="204">
        <f t="shared" si="11"/>
        <v>148</v>
      </c>
      <c r="G20" s="204">
        <f t="shared" si="11"/>
        <v>2175</v>
      </c>
      <c r="H20" s="205">
        <f t="shared" si="11"/>
        <v>4211</v>
      </c>
      <c r="I20" s="204">
        <f t="shared" si="11"/>
        <v>407</v>
      </c>
      <c r="J20" s="206">
        <f t="shared" si="3"/>
        <v>1136.05664045823</v>
      </c>
      <c r="K20" s="206">
        <f t="shared" si="4"/>
        <v>221.44425889661406</v>
      </c>
      <c r="L20" s="206">
        <f t="shared" si="5"/>
        <v>0</v>
      </c>
      <c r="M20" s="206">
        <f t="shared" si="6"/>
        <v>20.71665633166807</v>
      </c>
      <c r="N20" s="206">
        <f t="shared" si="7"/>
        <v>304.45086163093276</v>
      </c>
      <c r="O20" s="206">
        <f t="shared" si="8"/>
        <v>589.4448635990151</v>
      </c>
      <c r="P20" s="206">
        <f t="shared" si="9"/>
        <v>56.97080491208719</v>
      </c>
      <c r="Q20" s="204">
        <f>SUM(Q25,Q21)</f>
        <v>714401</v>
      </c>
    </row>
    <row r="21" spans="1:17" ht="16.5" customHeight="1">
      <c r="A21" s="224" t="s">
        <v>31</v>
      </c>
      <c r="B21" s="224"/>
      <c r="C21" s="225">
        <f t="shared" si="0"/>
        <v>3986</v>
      </c>
      <c r="D21" s="225">
        <f aca="true" t="shared" si="12" ref="D21:I21">SUM(D22:D24)</f>
        <v>256</v>
      </c>
      <c r="E21" s="225">
        <f t="shared" si="12"/>
        <v>0</v>
      </c>
      <c r="F21" s="225">
        <f t="shared" si="12"/>
        <v>0</v>
      </c>
      <c r="G21" s="225">
        <f t="shared" si="12"/>
        <v>1406</v>
      </c>
      <c r="H21" s="226">
        <f t="shared" si="12"/>
        <v>2324</v>
      </c>
      <c r="I21" s="225">
        <f t="shared" si="12"/>
        <v>152</v>
      </c>
      <c r="J21" s="227">
        <f t="shared" si="3"/>
        <v>1047.200197565115</v>
      </c>
      <c r="K21" s="227">
        <f t="shared" si="4"/>
        <v>67.25620937698682</v>
      </c>
      <c r="L21" s="227">
        <f t="shared" si="5"/>
        <v>0</v>
      </c>
      <c r="M21" s="227">
        <f t="shared" si="6"/>
        <v>0</v>
      </c>
      <c r="N21" s="227">
        <f t="shared" si="7"/>
        <v>369.3837124376698</v>
      </c>
      <c r="O21" s="227">
        <f t="shared" si="8"/>
        <v>610.5602757504585</v>
      </c>
      <c r="P21" s="227">
        <f t="shared" si="9"/>
        <v>39.93337431758592</v>
      </c>
      <c r="Q21" s="225">
        <f>SUM(Q22:Q24)</f>
        <v>380634</v>
      </c>
    </row>
    <row r="22" spans="1:17" ht="16.5" customHeight="1">
      <c r="A22" s="203"/>
      <c r="B22" s="203" t="s">
        <v>32</v>
      </c>
      <c r="C22" s="204">
        <f t="shared" si="0"/>
        <v>1528</v>
      </c>
      <c r="D22" s="204">
        <v>232</v>
      </c>
      <c r="E22" s="204">
        <v>0</v>
      </c>
      <c r="F22" s="204">
        <v>0</v>
      </c>
      <c r="G22" s="204">
        <v>186</v>
      </c>
      <c r="H22" s="205">
        <v>1110</v>
      </c>
      <c r="I22" s="204">
        <v>125</v>
      </c>
      <c r="J22" s="206">
        <f t="shared" si="3"/>
        <v>793.8115944287725</v>
      </c>
      <c r="K22" s="206">
        <f t="shared" si="4"/>
        <v>120.52636774049427</v>
      </c>
      <c r="L22" s="206">
        <f t="shared" si="5"/>
        <v>0</v>
      </c>
      <c r="M22" s="206">
        <f t="shared" si="6"/>
        <v>0</v>
      </c>
      <c r="N22" s="206">
        <f t="shared" si="7"/>
        <v>96.6288982747066</v>
      </c>
      <c r="O22" s="206">
        <f t="shared" si="8"/>
        <v>576.6563284135716</v>
      </c>
      <c r="P22" s="206">
        <f t="shared" si="9"/>
        <v>64.93877572224906</v>
      </c>
      <c r="Q22" s="204">
        <v>192489</v>
      </c>
    </row>
    <row r="23" spans="1:17" ht="16.5" customHeight="1">
      <c r="A23" s="203"/>
      <c r="B23" s="203" t="s">
        <v>33</v>
      </c>
      <c r="C23" s="204">
        <f t="shared" si="0"/>
        <v>1889</v>
      </c>
      <c r="D23" s="204">
        <v>24</v>
      </c>
      <c r="E23" s="204">
        <v>0</v>
      </c>
      <c r="F23" s="204">
        <v>0</v>
      </c>
      <c r="G23" s="204">
        <v>651</v>
      </c>
      <c r="H23" s="205">
        <v>1214</v>
      </c>
      <c r="I23" s="204">
        <v>27</v>
      </c>
      <c r="J23" s="206">
        <f t="shared" si="3"/>
        <v>1199.2204115059135</v>
      </c>
      <c r="K23" s="206">
        <f t="shared" si="4"/>
        <v>15.236257213415525</v>
      </c>
      <c r="L23" s="206">
        <f t="shared" si="5"/>
        <v>0</v>
      </c>
      <c r="M23" s="206">
        <f t="shared" si="6"/>
        <v>0</v>
      </c>
      <c r="N23" s="206">
        <f t="shared" si="7"/>
        <v>413.2834769138961</v>
      </c>
      <c r="O23" s="206">
        <f t="shared" si="8"/>
        <v>770.700677378602</v>
      </c>
      <c r="P23" s="206">
        <f t="shared" si="9"/>
        <v>17.140789365092466</v>
      </c>
      <c r="Q23" s="204">
        <v>157519</v>
      </c>
    </row>
    <row r="24" spans="1:17" ht="16.5" customHeight="1">
      <c r="A24" s="228"/>
      <c r="B24" s="228" t="s">
        <v>34</v>
      </c>
      <c r="C24" s="229">
        <f t="shared" si="0"/>
        <v>569</v>
      </c>
      <c r="D24" s="229">
        <v>0</v>
      </c>
      <c r="E24" s="229">
        <v>0</v>
      </c>
      <c r="F24" s="229">
        <v>0</v>
      </c>
      <c r="G24" s="229">
        <v>569</v>
      </c>
      <c r="H24" s="230">
        <v>0</v>
      </c>
      <c r="I24" s="229">
        <v>0</v>
      </c>
      <c r="J24" s="231">
        <f t="shared" si="3"/>
        <v>1857.8985175994253</v>
      </c>
      <c r="K24" s="231">
        <f t="shared" si="4"/>
        <v>0</v>
      </c>
      <c r="L24" s="231">
        <f t="shared" si="5"/>
        <v>0</v>
      </c>
      <c r="M24" s="231">
        <f t="shared" si="6"/>
        <v>0</v>
      </c>
      <c r="N24" s="231">
        <f t="shared" si="7"/>
        <v>1857.8985175994253</v>
      </c>
      <c r="O24" s="231">
        <f t="shared" si="8"/>
        <v>0</v>
      </c>
      <c r="P24" s="231">
        <f t="shared" si="9"/>
        <v>0</v>
      </c>
      <c r="Q24" s="229">
        <v>30626</v>
      </c>
    </row>
    <row r="25" spans="1:17" ht="16.5" customHeight="1">
      <c r="A25" s="203" t="s">
        <v>35</v>
      </c>
      <c r="B25" s="203"/>
      <c r="C25" s="204">
        <f t="shared" si="0"/>
        <v>4130</v>
      </c>
      <c r="D25" s="204">
        <f aca="true" t="shared" si="13" ref="D25:I25">SUM(D26:D27)</f>
        <v>1326</v>
      </c>
      <c r="E25" s="204">
        <f t="shared" si="13"/>
        <v>0</v>
      </c>
      <c r="F25" s="204">
        <f t="shared" si="13"/>
        <v>148</v>
      </c>
      <c r="G25" s="204">
        <f t="shared" si="13"/>
        <v>769</v>
      </c>
      <c r="H25" s="205">
        <f t="shared" si="13"/>
        <v>1887</v>
      </c>
      <c r="I25" s="204">
        <f t="shared" si="13"/>
        <v>255</v>
      </c>
      <c r="J25" s="206">
        <f t="shared" si="3"/>
        <v>1237.3901554078145</v>
      </c>
      <c r="K25" s="206">
        <f t="shared" si="4"/>
        <v>397.28313464183094</v>
      </c>
      <c r="L25" s="206">
        <f t="shared" si="5"/>
        <v>0</v>
      </c>
      <c r="M25" s="206">
        <f t="shared" si="6"/>
        <v>44.342310653839355</v>
      </c>
      <c r="N25" s="206">
        <f t="shared" si="7"/>
        <v>230.40024927569232</v>
      </c>
      <c r="O25" s="206">
        <f t="shared" si="8"/>
        <v>565.3644608364518</v>
      </c>
      <c r="P25" s="206">
        <f t="shared" si="9"/>
        <v>76.40060281573673</v>
      </c>
      <c r="Q25" s="204">
        <f>SUM(Q26:Q27)</f>
        <v>333767</v>
      </c>
    </row>
    <row r="26" spans="1:17" ht="16.5" customHeight="1">
      <c r="A26" s="203"/>
      <c r="B26" s="203" t="s">
        <v>36</v>
      </c>
      <c r="C26" s="204">
        <f t="shared" si="0"/>
        <v>1180</v>
      </c>
      <c r="D26" s="204">
        <v>0</v>
      </c>
      <c r="E26" s="204">
        <v>0</v>
      </c>
      <c r="F26" s="204">
        <v>0</v>
      </c>
      <c r="G26" s="204">
        <v>127</v>
      </c>
      <c r="H26" s="205">
        <v>1053</v>
      </c>
      <c r="I26" s="204">
        <v>177</v>
      </c>
      <c r="J26" s="206">
        <f t="shared" si="3"/>
        <v>535.6624055781523</v>
      </c>
      <c r="K26" s="206">
        <f t="shared" si="4"/>
        <v>0</v>
      </c>
      <c r="L26" s="206">
        <f t="shared" si="5"/>
        <v>0</v>
      </c>
      <c r="M26" s="206">
        <f t="shared" si="6"/>
        <v>0</v>
      </c>
      <c r="N26" s="206">
        <f t="shared" si="7"/>
        <v>57.65180127832656</v>
      </c>
      <c r="O26" s="206">
        <f t="shared" si="8"/>
        <v>478.0106042998257</v>
      </c>
      <c r="P26" s="206">
        <f t="shared" si="9"/>
        <v>80.34936083672284</v>
      </c>
      <c r="Q26" s="204">
        <v>220288</v>
      </c>
    </row>
    <row r="27" spans="1:17" ht="16.5" customHeight="1">
      <c r="A27" s="208"/>
      <c r="B27" s="208" t="s">
        <v>37</v>
      </c>
      <c r="C27" s="209">
        <f t="shared" si="0"/>
        <v>2950</v>
      </c>
      <c r="D27" s="209">
        <v>1326</v>
      </c>
      <c r="E27" s="209">
        <v>0</v>
      </c>
      <c r="F27" s="209">
        <v>148</v>
      </c>
      <c r="G27" s="209">
        <v>642</v>
      </c>
      <c r="H27" s="210">
        <v>834</v>
      </c>
      <c r="I27" s="209">
        <v>78</v>
      </c>
      <c r="J27" s="211">
        <f t="shared" si="3"/>
        <v>2599.5999259774935</v>
      </c>
      <c r="K27" s="211">
        <f t="shared" si="4"/>
        <v>1168.4981362190363</v>
      </c>
      <c r="L27" s="211">
        <f t="shared" si="5"/>
        <v>0</v>
      </c>
      <c r="M27" s="211">
        <f t="shared" si="6"/>
        <v>130.42060645582</v>
      </c>
      <c r="N27" s="211">
        <f t="shared" si="7"/>
        <v>565.7434415178138</v>
      </c>
      <c r="O27" s="211">
        <f t="shared" si="8"/>
        <v>734.9377417848236</v>
      </c>
      <c r="P27" s="211">
        <f t="shared" si="9"/>
        <v>68.73518448347271</v>
      </c>
      <c r="Q27" s="209">
        <v>113479</v>
      </c>
    </row>
    <row r="28" spans="1:17" ht="16.5" customHeight="1">
      <c r="A28" s="212" t="s">
        <v>210</v>
      </c>
      <c r="B28" s="198"/>
      <c r="C28" s="200">
        <f t="shared" si="0"/>
        <v>7632</v>
      </c>
      <c r="D28" s="200">
        <f aca="true" t="shared" si="14" ref="D28:I28">SUM(D29:D30)</f>
        <v>1491</v>
      </c>
      <c r="E28" s="200">
        <f t="shared" si="14"/>
        <v>6</v>
      </c>
      <c r="F28" s="200">
        <f t="shared" si="14"/>
        <v>0</v>
      </c>
      <c r="G28" s="200">
        <f t="shared" si="14"/>
        <v>1605</v>
      </c>
      <c r="H28" s="201">
        <f t="shared" si="14"/>
        <v>4530</v>
      </c>
      <c r="I28" s="200">
        <f t="shared" si="14"/>
        <v>583</v>
      </c>
      <c r="J28" s="202">
        <f t="shared" si="3"/>
        <v>1062.8860308197955</v>
      </c>
      <c r="K28" s="202">
        <f t="shared" si="4"/>
        <v>207.64715303358423</v>
      </c>
      <c r="L28" s="202">
        <f t="shared" si="5"/>
        <v>0.8356022254872606</v>
      </c>
      <c r="M28" s="202">
        <f t="shared" si="6"/>
        <v>0</v>
      </c>
      <c r="N28" s="202">
        <f t="shared" si="7"/>
        <v>223.5235953178422</v>
      </c>
      <c r="O28" s="202">
        <f t="shared" si="8"/>
        <v>630.8796802428817</v>
      </c>
      <c r="P28" s="202">
        <f t="shared" si="9"/>
        <v>81.19268290984549</v>
      </c>
      <c r="Q28" s="200">
        <f>SUM(Q29:Q30)</f>
        <v>718045</v>
      </c>
    </row>
    <row r="29" spans="1:17" ht="16.5" customHeight="1">
      <c r="A29" s="213" t="s">
        <v>39</v>
      </c>
      <c r="B29" s="214" t="s">
        <v>40</v>
      </c>
      <c r="C29" s="215">
        <f t="shared" si="0"/>
        <v>3672</v>
      </c>
      <c r="D29" s="215">
        <v>708</v>
      </c>
      <c r="E29" s="215">
        <v>0</v>
      </c>
      <c r="F29" s="215">
        <v>0</v>
      </c>
      <c r="G29" s="215">
        <v>689</v>
      </c>
      <c r="H29" s="216">
        <v>2275</v>
      </c>
      <c r="I29" s="215">
        <v>260</v>
      </c>
      <c r="J29" s="217">
        <f t="shared" si="3"/>
        <v>1261.5825439853227</v>
      </c>
      <c r="K29" s="217">
        <f t="shared" si="4"/>
        <v>243.24630750043804</v>
      </c>
      <c r="L29" s="217">
        <f t="shared" si="5"/>
        <v>0</v>
      </c>
      <c r="M29" s="217">
        <f t="shared" si="6"/>
        <v>0</v>
      </c>
      <c r="N29" s="217">
        <f t="shared" si="7"/>
        <v>236.71851111271442</v>
      </c>
      <c r="O29" s="217">
        <f t="shared" si="8"/>
        <v>781.6177253721702</v>
      </c>
      <c r="P29" s="217">
        <f t="shared" si="9"/>
        <v>89.32774004253375</v>
      </c>
      <c r="Q29" s="215">
        <v>291063</v>
      </c>
    </row>
    <row r="30" spans="1:17" ht="16.5" customHeight="1">
      <c r="A30" s="203" t="s">
        <v>41</v>
      </c>
      <c r="B30" s="203"/>
      <c r="C30" s="204">
        <f t="shared" si="0"/>
        <v>3960</v>
      </c>
      <c r="D30" s="204">
        <f aca="true" t="shared" si="15" ref="D30:I30">SUM(D31:D34)</f>
        <v>783</v>
      </c>
      <c r="E30" s="204">
        <f t="shared" si="15"/>
        <v>6</v>
      </c>
      <c r="F30" s="204">
        <f t="shared" si="15"/>
        <v>0</v>
      </c>
      <c r="G30" s="204">
        <f t="shared" si="15"/>
        <v>916</v>
      </c>
      <c r="H30" s="205">
        <f t="shared" si="15"/>
        <v>2255</v>
      </c>
      <c r="I30" s="204">
        <f t="shared" si="15"/>
        <v>323</v>
      </c>
      <c r="J30" s="206">
        <f t="shared" si="3"/>
        <v>927.4395641970856</v>
      </c>
      <c r="K30" s="206">
        <f t="shared" si="4"/>
        <v>183.38009564806012</v>
      </c>
      <c r="L30" s="206">
        <f t="shared" si="5"/>
        <v>1.405211460904675</v>
      </c>
      <c r="M30" s="206">
        <f t="shared" si="6"/>
        <v>0</v>
      </c>
      <c r="N30" s="206">
        <f t="shared" si="7"/>
        <v>214.52894969811376</v>
      </c>
      <c r="O30" s="206">
        <f t="shared" si="8"/>
        <v>528.125307390007</v>
      </c>
      <c r="P30" s="206">
        <f t="shared" si="9"/>
        <v>75.64721697870168</v>
      </c>
      <c r="Q30" s="204">
        <f>SUM(Q31:Q34)</f>
        <v>426982</v>
      </c>
    </row>
    <row r="31" spans="1:17" ht="16.5" customHeight="1">
      <c r="A31" s="203"/>
      <c r="B31" s="203" t="s">
        <v>42</v>
      </c>
      <c r="C31" s="204">
        <f t="shared" si="0"/>
        <v>2942</v>
      </c>
      <c r="D31" s="204">
        <v>425</v>
      </c>
      <c r="E31" s="204">
        <v>6</v>
      </c>
      <c r="F31" s="204">
        <v>0</v>
      </c>
      <c r="G31" s="204">
        <v>810</v>
      </c>
      <c r="H31" s="205">
        <v>1701</v>
      </c>
      <c r="I31" s="204">
        <v>171</v>
      </c>
      <c r="J31" s="206">
        <f t="shared" si="3"/>
        <v>1101.505490679137</v>
      </c>
      <c r="K31" s="206">
        <f t="shared" si="4"/>
        <v>159.12298896622474</v>
      </c>
      <c r="L31" s="206">
        <f t="shared" si="5"/>
        <v>2.2464421971702317</v>
      </c>
      <c r="M31" s="206">
        <f t="shared" si="6"/>
        <v>0</v>
      </c>
      <c r="N31" s="206">
        <f t="shared" si="7"/>
        <v>303.2696966179813</v>
      </c>
      <c r="O31" s="206">
        <f t="shared" si="8"/>
        <v>636.8663628977607</v>
      </c>
      <c r="P31" s="206">
        <f t="shared" si="9"/>
        <v>64.02360261935159</v>
      </c>
      <c r="Q31" s="204">
        <v>267089</v>
      </c>
    </row>
    <row r="32" spans="1:17" ht="16.5" customHeight="1">
      <c r="A32" s="203"/>
      <c r="B32" s="203" t="s">
        <v>43</v>
      </c>
      <c r="C32" s="204">
        <f t="shared" si="0"/>
        <v>560</v>
      </c>
      <c r="D32" s="204">
        <v>0</v>
      </c>
      <c r="E32" s="204">
        <v>0</v>
      </c>
      <c r="F32" s="204">
        <v>0</v>
      </c>
      <c r="G32" s="204">
        <v>56</v>
      </c>
      <c r="H32" s="205">
        <v>504</v>
      </c>
      <c r="I32" s="204">
        <v>109</v>
      </c>
      <c r="J32" s="206">
        <f t="shared" si="3"/>
        <v>591.8785803369481</v>
      </c>
      <c r="K32" s="206">
        <f t="shared" si="4"/>
        <v>0</v>
      </c>
      <c r="L32" s="206">
        <f t="shared" si="5"/>
        <v>0</v>
      </c>
      <c r="M32" s="206">
        <f t="shared" si="6"/>
        <v>0</v>
      </c>
      <c r="N32" s="206">
        <f t="shared" si="7"/>
        <v>59.1878580336948</v>
      </c>
      <c r="O32" s="206">
        <f t="shared" si="8"/>
        <v>532.6907223032532</v>
      </c>
      <c r="P32" s="206">
        <f t="shared" si="9"/>
        <v>115.20493795844166</v>
      </c>
      <c r="Q32" s="204">
        <v>94614</v>
      </c>
    </row>
    <row r="33" spans="1:17" ht="16.5" customHeight="1">
      <c r="A33" s="203"/>
      <c r="B33" s="203" t="s">
        <v>211</v>
      </c>
      <c r="C33" s="204">
        <f t="shared" si="0"/>
        <v>458</v>
      </c>
      <c r="D33" s="204">
        <v>358</v>
      </c>
      <c r="E33" s="204">
        <v>0</v>
      </c>
      <c r="F33" s="204">
        <v>0</v>
      </c>
      <c r="G33" s="204">
        <v>50</v>
      </c>
      <c r="H33" s="205">
        <v>50</v>
      </c>
      <c r="I33" s="204">
        <v>5</v>
      </c>
      <c r="J33" s="206">
        <f t="shared" si="3"/>
        <v>1442.7014427014428</v>
      </c>
      <c r="K33" s="206">
        <f t="shared" si="4"/>
        <v>1127.7011277011277</v>
      </c>
      <c r="L33" s="206">
        <f t="shared" si="5"/>
        <v>0</v>
      </c>
      <c r="M33" s="206">
        <f t="shared" si="6"/>
        <v>0</v>
      </c>
      <c r="N33" s="206">
        <f t="shared" si="7"/>
        <v>157.50015750015748</v>
      </c>
      <c r="O33" s="206">
        <f t="shared" si="8"/>
        <v>157.50015750015748</v>
      </c>
      <c r="P33" s="206">
        <f t="shared" si="9"/>
        <v>15.75001575001575</v>
      </c>
      <c r="Q33" s="204">
        <v>31746</v>
      </c>
    </row>
    <row r="34" spans="1:17" ht="16.5" customHeight="1">
      <c r="A34" s="208"/>
      <c r="B34" s="208" t="s">
        <v>212</v>
      </c>
      <c r="C34" s="209">
        <f t="shared" si="0"/>
        <v>0</v>
      </c>
      <c r="D34" s="209">
        <v>0</v>
      </c>
      <c r="E34" s="209">
        <v>0</v>
      </c>
      <c r="F34" s="209">
        <v>0</v>
      </c>
      <c r="G34" s="209">
        <v>0</v>
      </c>
      <c r="H34" s="210">
        <v>0</v>
      </c>
      <c r="I34" s="209">
        <v>38</v>
      </c>
      <c r="J34" s="211">
        <f t="shared" si="3"/>
        <v>0</v>
      </c>
      <c r="K34" s="211">
        <f t="shared" si="4"/>
        <v>0</v>
      </c>
      <c r="L34" s="211">
        <f t="shared" si="5"/>
        <v>0</v>
      </c>
      <c r="M34" s="211">
        <f t="shared" si="6"/>
        <v>0</v>
      </c>
      <c r="N34" s="211">
        <f t="shared" si="7"/>
        <v>0</v>
      </c>
      <c r="O34" s="211">
        <f t="shared" si="8"/>
        <v>0</v>
      </c>
      <c r="P34" s="211">
        <f t="shared" si="9"/>
        <v>113.32120597620253</v>
      </c>
      <c r="Q34" s="209">
        <v>33533</v>
      </c>
    </row>
    <row r="35" spans="1:17" ht="16.5" customHeight="1">
      <c r="A35" s="212" t="s">
        <v>213</v>
      </c>
      <c r="B35" s="198"/>
      <c r="C35" s="200">
        <f t="shared" si="0"/>
        <v>4442</v>
      </c>
      <c r="D35" s="200">
        <f aca="true" t="shared" si="16" ref="D35:I35">SUM(D36)</f>
        <v>847</v>
      </c>
      <c r="E35" s="200">
        <f t="shared" si="16"/>
        <v>6</v>
      </c>
      <c r="F35" s="200">
        <f t="shared" si="16"/>
        <v>50</v>
      </c>
      <c r="G35" s="200">
        <f t="shared" si="16"/>
        <v>1293</v>
      </c>
      <c r="H35" s="201">
        <f t="shared" si="16"/>
        <v>2246</v>
      </c>
      <c r="I35" s="200">
        <f t="shared" si="16"/>
        <v>211</v>
      </c>
      <c r="J35" s="202">
        <f t="shared" si="3"/>
        <v>1531.5973850439964</v>
      </c>
      <c r="K35" s="202">
        <f t="shared" si="4"/>
        <v>292.0447962927206</v>
      </c>
      <c r="L35" s="202">
        <f t="shared" si="5"/>
        <v>2.068794306678068</v>
      </c>
      <c r="M35" s="202">
        <f t="shared" si="6"/>
        <v>17.239952555650568</v>
      </c>
      <c r="N35" s="202">
        <f t="shared" si="7"/>
        <v>445.8251730891236</v>
      </c>
      <c r="O35" s="202">
        <f t="shared" si="8"/>
        <v>774.4186687998235</v>
      </c>
      <c r="P35" s="202">
        <f t="shared" si="9"/>
        <v>72.7525997848454</v>
      </c>
      <c r="Q35" s="200">
        <f>SUM(Q36)</f>
        <v>290024</v>
      </c>
    </row>
    <row r="36" spans="1:17" ht="16.5" customHeight="1">
      <c r="A36" s="224" t="s">
        <v>47</v>
      </c>
      <c r="B36" s="224"/>
      <c r="C36" s="225">
        <f t="shared" si="0"/>
        <v>4442</v>
      </c>
      <c r="D36" s="225">
        <f aca="true" t="shared" si="17" ref="D36:I36">SUM(D37:D42)</f>
        <v>847</v>
      </c>
      <c r="E36" s="225">
        <f t="shared" si="17"/>
        <v>6</v>
      </c>
      <c r="F36" s="225">
        <f t="shared" si="17"/>
        <v>50</v>
      </c>
      <c r="G36" s="225">
        <f t="shared" si="17"/>
        <v>1293</v>
      </c>
      <c r="H36" s="226">
        <f t="shared" si="17"/>
        <v>2246</v>
      </c>
      <c r="I36" s="225">
        <f t="shared" si="17"/>
        <v>211</v>
      </c>
      <c r="J36" s="227">
        <f t="shared" si="3"/>
        <v>1531.5973850439964</v>
      </c>
      <c r="K36" s="227">
        <f t="shared" si="4"/>
        <v>292.0447962927206</v>
      </c>
      <c r="L36" s="227">
        <f t="shared" si="5"/>
        <v>2.068794306678068</v>
      </c>
      <c r="M36" s="227">
        <f t="shared" si="6"/>
        <v>17.239952555650568</v>
      </c>
      <c r="N36" s="227">
        <f t="shared" si="7"/>
        <v>445.8251730891236</v>
      </c>
      <c r="O36" s="227">
        <f t="shared" si="8"/>
        <v>774.4186687998235</v>
      </c>
      <c r="P36" s="227">
        <f t="shared" si="9"/>
        <v>72.7525997848454</v>
      </c>
      <c r="Q36" s="225">
        <f>SUM(Q37:Q42)</f>
        <v>290024</v>
      </c>
    </row>
    <row r="37" spans="1:17" ht="16.5" customHeight="1">
      <c r="A37" s="203"/>
      <c r="B37" s="203" t="s">
        <v>48</v>
      </c>
      <c r="C37" s="204">
        <f aca="true" t="shared" si="18" ref="C37:C58">SUM(D37:H37)</f>
        <v>430</v>
      </c>
      <c r="D37" s="204">
        <v>0</v>
      </c>
      <c r="E37" s="204">
        <v>0</v>
      </c>
      <c r="F37" s="204">
        <v>0</v>
      </c>
      <c r="G37" s="204">
        <v>0</v>
      </c>
      <c r="H37" s="205">
        <v>430</v>
      </c>
      <c r="I37" s="204">
        <v>73</v>
      </c>
      <c r="J37" s="206">
        <f aca="true" t="shared" si="19" ref="J37:J68">SUM(C37/Q37*100000)</f>
        <v>985.7863365428702</v>
      </c>
      <c r="K37" s="206">
        <f aca="true" t="shared" si="20" ref="K37:K68">SUM(D37/Q37*100000)</f>
        <v>0</v>
      </c>
      <c r="L37" s="206">
        <f aca="true" t="shared" si="21" ref="L37:L68">SUM(E37/Q37*100000)</f>
        <v>0</v>
      </c>
      <c r="M37" s="206">
        <f aca="true" t="shared" si="22" ref="M37:M68">SUM(F37/Q37*100000)</f>
        <v>0</v>
      </c>
      <c r="N37" s="206">
        <f aca="true" t="shared" si="23" ref="N37:N68">SUM(G37/Q37*100000)</f>
        <v>0</v>
      </c>
      <c r="O37" s="206">
        <f aca="true" t="shared" si="24" ref="O37:O68">SUM(H37/Q37*100000)</f>
        <v>985.7863365428702</v>
      </c>
      <c r="P37" s="206">
        <f aca="true" t="shared" si="25" ref="P37:P68">SUM(I37/Q37*100000)</f>
        <v>167.3544245758826</v>
      </c>
      <c r="Q37" s="204">
        <v>43620</v>
      </c>
    </row>
    <row r="38" spans="1:17" ht="16.5" customHeight="1">
      <c r="A38" s="203"/>
      <c r="B38" s="203" t="s">
        <v>49</v>
      </c>
      <c r="C38" s="204">
        <f t="shared" si="18"/>
        <v>1779</v>
      </c>
      <c r="D38" s="204">
        <v>445</v>
      </c>
      <c r="E38" s="204">
        <v>0</v>
      </c>
      <c r="F38" s="204">
        <v>0</v>
      </c>
      <c r="G38" s="204">
        <v>723</v>
      </c>
      <c r="H38" s="205">
        <v>611</v>
      </c>
      <c r="I38" s="204">
        <v>31</v>
      </c>
      <c r="J38" s="206">
        <f t="shared" si="19"/>
        <v>2120.1287093314263</v>
      </c>
      <c r="K38" s="206">
        <f t="shared" si="20"/>
        <v>530.3301156000476</v>
      </c>
      <c r="L38" s="206">
        <f t="shared" si="21"/>
        <v>0</v>
      </c>
      <c r="M38" s="206">
        <f t="shared" si="22"/>
        <v>0</v>
      </c>
      <c r="N38" s="206">
        <f t="shared" si="23"/>
        <v>861.637468716482</v>
      </c>
      <c r="O38" s="206">
        <f t="shared" si="24"/>
        <v>728.1611250148969</v>
      </c>
      <c r="P38" s="206">
        <f t="shared" si="25"/>
        <v>36.94434513168871</v>
      </c>
      <c r="Q38" s="204">
        <v>83910</v>
      </c>
    </row>
    <row r="39" spans="1:17" ht="16.5" customHeight="1">
      <c r="A39" s="203"/>
      <c r="B39" s="203" t="s">
        <v>50</v>
      </c>
      <c r="C39" s="204">
        <f t="shared" si="18"/>
        <v>870</v>
      </c>
      <c r="D39" s="204">
        <v>0</v>
      </c>
      <c r="E39" s="204">
        <v>0</v>
      </c>
      <c r="F39" s="204">
        <v>50</v>
      </c>
      <c r="G39" s="204">
        <v>340</v>
      </c>
      <c r="H39" s="205">
        <v>480</v>
      </c>
      <c r="I39" s="204">
        <v>72</v>
      </c>
      <c r="J39" s="206">
        <f t="shared" si="19"/>
        <v>1753.749395258829</v>
      </c>
      <c r="K39" s="206">
        <f t="shared" si="20"/>
        <v>0</v>
      </c>
      <c r="L39" s="206">
        <f t="shared" si="21"/>
        <v>0</v>
      </c>
      <c r="M39" s="206">
        <f t="shared" si="22"/>
        <v>100.79019512981776</v>
      </c>
      <c r="N39" s="206">
        <f t="shared" si="23"/>
        <v>685.3733268827608</v>
      </c>
      <c r="O39" s="206">
        <f t="shared" si="24"/>
        <v>967.5858732462507</v>
      </c>
      <c r="P39" s="206">
        <f t="shared" si="25"/>
        <v>145.1378809869376</v>
      </c>
      <c r="Q39" s="204">
        <v>49608</v>
      </c>
    </row>
    <row r="40" spans="1:17" ht="16.5" customHeight="1">
      <c r="A40" s="203"/>
      <c r="B40" s="203" t="s">
        <v>51</v>
      </c>
      <c r="C40" s="204">
        <f t="shared" si="18"/>
        <v>474</v>
      </c>
      <c r="D40" s="204">
        <v>0</v>
      </c>
      <c r="E40" s="204">
        <v>6</v>
      </c>
      <c r="F40" s="204">
        <v>0</v>
      </c>
      <c r="G40" s="204">
        <v>120</v>
      </c>
      <c r="H40" s="205">
        <v>348</v>
      </c>
      <c r="I40" s="204">
        <v>19</v>
      </c>
      <c r="J40" s="206">
        <f t="shared" si="19"/>
        <v>969.9797409294615</v>
      </c>
      <c r="K40" s="206">
        <f t="shared" si="20"/>
        <v>0</v>
      </c>
      <c r="L40" s="206">
        <f t="shared" si="21"/>
        <v>12.278224568727364</v>
      </c>
      <c r="M40" s="206">
        <f t="shared" si="22"/>
        <v>0</v>
      </c>
      <c r="N40" s="206">
        <f t="shared" si="23"/>
        <v>245.56449137454723</v>
      </c>
      <c r="O40" s="206">
        <f t="shared" si="24"/>
        <v>712.137024986187</v>
      </c>
      <c r="P40" s="206">
        <f t="shared" si="25"/>
        <v>38.88104446763665</v>
      </c>
      <c r="Q40" s="204">
        <v>48867</v>
      </c>
    </row>
    <row r="41" spans="1:17" ht="16.5" customHeight="1">
      <c r="A41" s="203"/>
      <c r="B41" s="203" t="s">
        <v>52</v>
      </c>
      <c r="C41" s="204">
        <f t="shared" si="18"/>
        <v>719</v>
      </c>
      <c r="D41" s="204">
        <v>402</v>
      </c>
      <c r="E41" s="204">
        <v>0</v>
      </c>
      <c r="F41" s="204">
        <v>0</v>
      </c>
      <c r="G41" s="204">
        <v>50</v>
      </c>
      <c r="H41" s="205">
        <v>267</v>
      </c>
      <c r="I41" s="204">
        <v>16</v>
      </c>
      <c r="J41" s="206">
        <f t="shared" si="19"/>
        <v>1799.659591509812</v>
      </c>
      <c r="K41" s="206">
        <f t="shared" si="20"/>
        <v>1006.2074489387264</v>
      </c>
      <c r="L41" s="206">
        <f t="shared" si="21"/>
        <v>0</v>
      </c>
      <c r="M41" s="206">
        <f t="shared" si="22"/>
        <v>0</v>
      </c>
      <c r="N41" s="206">
        <f t="shared" si="23"/>
        <v>125.15018021625951</v>
      </c>
      <c r="O41" s="206">
        <f t="shared" si="24"/>
        <v>668.3019623548258</v>
      </c>
      <c r="P41" s="206">
        <f t="shared" si="25"/>
        <v>40.04805766920305</v>
      </c>
      <c r="Q41" s="204">
        <v>39952</v>
      </c>
    </row>
    <row r="42" spans="1:17" ht="16.5" customHeight="1">
      <c r="A42" s="203"/>
      <c r="B42" s="203" t="s">
        <v>53</v>
      </c>
      <c r="C42" s="209">
        <f t="shared" si="18"/>
        <v>170</v>
      </c>
      <c r="D42" s="209">
        <v>0</v>
      </c>
      <c r="E42" s="209">
        <v>0</v>
      </c>
      <c r="F42" s="209">
        <v>0</v>
      </c>
      <c r="G42" s="209">
        <v>60</v>
      </c>
      <c r="H42" s="210">
        <v>110</v>
      </c>
      <c r="I42" s="209">
        <v>0</v>
      </c>
      <c r="J42" s="211">
        <f t="shared" si="19"/>
        <v>706.3614077367349</v>
      </c>
      <c r="K42" s="211">
        <f t="shared" si="20"/>
        <v>0</v>
      </c>
      <c r="L42" s="211">
        <f t="shared" si="21"/>
        <v>0</v>
      </c>
      <c r="M42" s="211">
        <f t="shared" si="22"/>
        <v>0</v>
      </c>
      <c r="N42" s="211">
        <f t="shared" si="23"/>
        <v>249.30402626002407</v>
      </c>
      <c r="O42" s="211">
        <f t="shared" si="24"/>
        <v>457.0573814767109</v>
      </c>
      <c r="P42" s="211">
        <f t="shared" si="25"/>
        <v>0</v>
      </c>
      <c r="Q42" s="209">
        <v>24067</v>
      </c>
    </row>
    <row r="43" spans="1:17" ht="16.5" customHeight="1">
      <c r="A43" s="212" t="s">
        <v>54</v>
      </c>
      <c r="B43" s="198"/>
      <c r="C43" s="200">
        <f t="shared" si="18"/>
        <v>6745</v>
      </c>
      <c r="D43" s="200">
        <f aca="true" t="shared" si="26" ref="D43:I43">SUM(D44:D45)</f>
        <v>1311</v>
      </c>
      <c r="E43" s="200">
        <f t="shared" si="26"/>
        <v>6</v>
      </c>
      <c r="F43" s="200">
        <f t="shared" si="26"/>
        <v>0</v>
      </c>
      <c r="G43" s="200">
        <f t="shared" si="26"/>
        <v>1377</v>
      </c>
      <c r="H43" s="201">
        <f t="shared" si="26"/>
        <v>4051</v>
      </c>
      <c r="I43" s="200">
        <f t="shared" si="26"/>
        <v>751</v>
      </c>
      <c r="J43" s="202">
        <f t="shared" si="19"/>
        <v>1155.652416761329</v>
      </c>
      <c r="K43" s="202">
        <f t="shared" si="20"/>
        <v>224.6197655113569</v>
      </c>
      <c r="L43" s="202">
        <f t="shared" si="21"/>
        <v>1.0280080801435099</v>
      </c>
      <c r="M43" s="202">
        <f t="shared" si="22"/>
        <v>0</v>
      </c>
      <c r="N43" s="202">
        <f t="shared" si="23"/>
        <v>235.92785439293553</v>
      </c>
      <c r="O43" s="202">
        <f t="shared" si="24"/>
        <v>694.0767887768931</v>
      </c>
      <c r="P43" s="202">
        <f t="shared" si="25"/>
        <v>128.67234469796264</v>
      </c>
      <c r="Q43" s="200">
        <f>SUM(Q44:Q45)</f>
        <v>583653</v>
      </c>
    </row>
    <row r="44" spans="1:17" ht="16.5" customHeight="1">
      <c r="A44" s="213" t="s">
        <v>55</v>
      </c>
      <c r="B44" s="214" t="s">
        <v>56</v>
      </c>
      <c r="C44" s="215">
        <f t="shared" si="18"/>
        <v>6159</v>
      </c>
      <c r="D44" s="215">
        <v>982</v>
      </c>
      <c r="E44" s="215">
        <v>6</v>
      </c>
      <c r="F44" s="215">
        <v>0</v>
      </c>
      <c r="G44" s="215">
        <v>1275</v>
      </c>
      <c r="H44" s="216">
        <v>3896</v>
      </c>
      <c r="I44" s="215">
        <v>686</v>
      </c>
      <c r="J44" s="217">
        <f t="shared" si="19"/>
        <v>1148.9235487355124</v>
      </c>
      <c r="K44" s="217">
        <f t="shared" si="20"/>
        <v>183.18605696675974</v>
      </c>
      <c r="L44" s="217">
        <f t="shared" si="21"/>
        <v>1.119263077189978</v>
      </c>
      <c r="M44" s="217">
        <f t="shared" si="22"/>
        <v>0</v>
      </c>
      <c r="N44" s="217">
        <f t="shared" si="23"/>
        <v>237.84340390287034</v>
      </c>
      <c r="O44" s="217">
        <f t="shared" si="24"/>
        <v>726.7748247886925</v>
      </c>
      <c r="P44" s="217">
        <f t="shared" si="25"/>
        <v>127.96907849205418</v>
      </c>
      <c r="Q44" s="215">
        <v>536067</v>
      </c>
    </row>
    <row r="45" spans="1:17" ht="16.5" customHeight="1">
      <c r="A45" s="203" t="s">
        <v>57</v>
      </c>
      <c r="B45" s="203"/>
      <c r="C45" s="204">
        <f t="shared" si="18"/>
        <v>586</v>
      </c>
      <c r="D45" s="204">
        <f aca="true" t="shared" si="27" ref="D45:I45">SUM(D46:D48)</f>
        <v>329</v>
      </c>
      <c r="E45" s="204">
        <f t="shared" si="27"/>
        <v>0</v>
      </c>
      <c r="F45" s="204">
        <f t="shared" si="27"/>
        <v>0</v>
      </c>
      <c r="G45" s="204">
        <f t="shared" si="27"/>
        <v>102</v>
      </c>
      <c r="H45" s="205">
        <f t="shared" si="27"/>
        <v>155</v>
      </c>
      <c r="I45" s="204">
        <f t="shared" si="27"/>
        <v>65</v>
      </c>
      <c r="J45" s="206">
        <f t="shared" si="19"/>
        <v>1231.454629512882</v>
      </c>
      <c r="K45" s="206">
        <f t="shared" si="20"/>
        <v>691.3798175934098</v>
      </c>
      <c r="L45" s="206">
        <f t="shared" si="21"/>
        <v>0</v>
      </c>
      <c r="M45" s="206">
        <f t="shared" si="22"/>
        <v>0</v>
      </c>
      <c r="N45" s="206">
        <f t="shared" si="23"/>
        <v>214.34875803807842</v>
      </c>
      <c r="O45" s="206">
        <f t="shared" si="24"/>
        <v>325.7260538813937</v>
      </c>
      <c r="P45" s="206">
        <f t="shared" si="25"/>
        <v>136.59479678897154</v>
      </c>
      <c r="Q45" s="204">
        <f>SUM(Q46:Q48)</f>
        <v>47586</v>
      </c>
    </row>
    <row r="46" spans="1:17" ht="16.5" customHeight="1">
      <c r="A46" s="203"/>
      <c r="B46" s="203" t="s">
        <v>58</v>
      </c>
      <c r="C46" s="204">
        <f t="shared" si="18"/>
        <v>0</v>
      </c>
      <c r="D46" s="204">
        <v>0</v>
      </c>
      <c r="E46" s="204">
        <v>0</v>
      </c>
      <c r="F46" s="204">
        <v>0</v>
      </c>
      <c r="G46" s="204">
        <v>0</v>
      </c>
      <c r="H46" s="205">
        <v>0</v>
      </c>
      <c r="I46" s="204">
        <v>0</v>
      </c>
      <c r="J46" s="206">
        <f t="shared" si="19"/>
        <v>0</v>
      </c>
      <c r="K46" s="206">
        <f t="shared" si="20"/>
        <v>0</v>
      </c>
      <c r="L46" s="206">
        <f t="shared" si="21"/>
        <v>0</v>
      </c>
      <c r="M46" s="206">
        <f t="shared" si="22"/>
        <v>0</v>
      </c>
      <c r="N46" s="206">
        <f t="shared" si="23"/>
        <v>0</v>
      </c>
      <c r="O46" s="206">
        <f t="shared" si="24"/>
        <v>0</v>
      </c>
      <c r="P46" s="206">
        <f t="shared" si="25"/>
        <v>0</v>
      </c>
      <c r="Q46" s="204">
        <v>13989</v>
      </c>
    </row>
    <row r="47" spans="1:17" ht="16.5" customHeight="1">
      <c r="A47" s="203"/>
      <c r="B47" s="203" t="s">
        <v>59</v>
      </c>
      <c r="C47" s="204">
        <f t="shared" si="18"/>
        <v>431</v>
      </c>
      <c r="D47" s="204">
        <v>329</v>
      </c>
      <c r="E47" s="204">
        <v>0</v>
      </c>
      <c r="F47" s="204">
        <v>0</v>
      </c>
      <c r="G47" s="204">
        <v>102</v>
      </c>
      <c r="H47" s="205">
        <v>0</v>
      </c>
      <c r="I47" s="204">
        <v>65</v>
      </c>
      <c r="J47" s="206">
        <f t="shared" si="19"/>
        <v>2082.22619450215</v>
      </c>
      <c r="K47" s="206">
        <f t="shared" si="20"/>
        <v>1589.4487656408523</v>
      </c>
      <c r="L47" s="206">
        <f t="shared" si="21"/>
        <v>0</v>
      </c>
      <c r="M47" s="206">
        <f t="shared" si="22"/>
        <v>0</v>
      </c>
      <c r="N47" s="206">
        <f t="shared" si="23"/>
        <v>492.77742886129766</v>
      </c>
      <c r="O47" s="206">
        <f t="shared" si="24"/>
        <v>0</v>
      </c>
      <c r="P47" s="206">
        <f t="shared" si="25"/>
        <v>314.0248321174936</v>
      </c>
      <c r="Q47" s="204">
        <v>20699</v>
      </c>
    </row>
    <row r="48" spans="1:17" ht="16.5" customHeight="1">
      <c r="A48" s="208"/>
      <c r="B48" s="208" t="s">
        <v>60</v>
      </c>
      <c r="C48" s="209">
        <f t="shared" si="18"/>
        <v>155</v>
      </c>
      <c r="D48" s="209">
        <v>0</v>
      </c>
      <c r="E48" s="209">
        <v>0</v>
      </c>
      <c r="F48" s="209">
        <v>0</v>
      </c>
      <c r="G48" s="209">
        <v>0</v>
      </c>
      <c r="H48" s="210">
        <v>155</v>
      </c>
      <c r="I48" s="209">
        <v>0</v>
      </c>
      <c r="J48" s="211">
        <f t="shared" si="19"/>
        <v>1201.736703364863</v>
      </c>
      <c r="K48" s="211">
        <f t="shared" si="20"/>
        <v>0</v>
      </c>
      <c r="L48" s="211">
        <f t="shared" si="21"/>
        <v>0</v>
      </c>
      <c r="M48" s="211">
        <f t="shared" si="22"/>
        <v>0</v>
      </c>
      <c r="N48" s="211">
        <f t="shared" si="23"/>
        <v>0</v>
      </c>
      <c r="O48" s="211">
        <f t="shared" si="24"/>
        <v>1201.736703364863</v>
      </c>
      <c r="P48" s="211">
        <f t="shared" si="25"/>
        <v>0</v>
      </c>
      <c r="Q48" s="209">
        <v>12898</v>
      </c>
    </row>
    <row r="49" spans="1:17" ht="16.5" customHeight="1">
      <c r="A49" s="212" t="s">
        <v>61</v>
      </c>
      <c r="B49" s="198"/>
      <c r="C49" s="200">
        <f t="shared" si="18"/>
        <v>3618</v>
      </c>
      <c r="D49" s="200">
        <f aca="true" t="shared" si="28" ref="D49:I49">SUM(D50,D55)</f>
        <v>918</v>
      </c>
      <c r="E49" s="200">
        <f t="shared" si="28"/>
        <v>4</v>
      </c>
      <c r="F49" s="200">
        <f t="shared" si="28"/>
        <v>0</v>
      </c>
      <c r="G49" s="200">
        <f t="shared" si="28"/>
        <v>653</v>
      </c>
      <c r="H49" s="201">
        <f t="shared" si="28"/>
        <v>2043</v>
      </c>
      <c r="I49" s="200">
        <f t="shared" si="28"/>
        <v>373</v>
      </c>
      <c r="J49" s="202">
        <f t="shared" si="19"/>
        <v>1295.395224438501</v>
      </c>
      <c r="K49" s="202">
        <f t="shared" si="20"/>
        <v>328.68237037991815</v>
      </c>
      <c r="L49" s="202">
        <f t="shared" si="21"/>
        <v>1.4321671911979006</v>
      </c>
      <c r="M49" s="202">
        <f t="shared" si="22"/>
        <v>0</v>
      </c>
      <c r="N49" s="202">
        <f t="shared" si="23"/>
        <v>233.80129396305725</v>
      </c>
      <c r="O49" s="202">
        <f t="shared" si="24"/>
        <v>731.4793929043276</v>
      </c>
      <c r="P49" s="202">
        <f t="shared" si="25"/>
        <v>133.54959057920422</v>
      </c>
      <c r="Q49" s="200">
        <f>SUM(Q50,Q55)</f>
        <v>279297</v>
      </c>
    </row>
    <row r="50" spans="1:17" ht="16.5" customHeight="1">
      <c r="A50" s="224" t="s">
        <v>62</v>
      </c>
      <c r="B50" s="224"/>
      <c r="C50" s="225">
        <f t="shared" si="18"/>
        <v>1825</v>
      </c>
      <c r="D50" s="225">
        <f aca="true" t="shared" si="29" ref="D50:I50">SUM(D51:D54)</f>
        <v>360</v>
      </c>
      <c r="E50" s="225">
        <f t="shared" si="29"/>
        <v>0</v>
      </c>
      <c r="F50" s="225">
        <f t="shared" si="29"/>
        <v>0</v>
      </c>
      <c r="G50" s="225">
        <f t="shared" si="29"/>
        <v>402</v>
      </c>
      <c r="H50" s="226">
        <f t="shared" si="29"/>
        <v>1063</v>
      </c>
      <c r="I50" s="225">
        <f t="shared" si="29"/>
        <v>146</v>
      </c>
      <c r="J50" s="227">
        <f t="shared" si="19"/>
        <v>1025.5113508653628</v>
      </c>
      <c r="K50" s="227">
        <f t="shared" si="20"/>
        <v>202.29265003371546</v>
      </c>
      <c r="L50" s="227">
        <f t="shared" si="21"/>
        <v>0</v>
      </c>
      <c r="M50" s="227">
        <f t="shared" si="22"/>
        <v>0</v>
      </c>
      <c r="N50" s="227">
        <f t="shared" si="23"/>
        <v>225.89345920431555</v>
      </c>
      <c r="O50" s="227">
        <f t="shared" si="24"/>
        <v>597.3252416273319</v>
      </c>
      <c r="P50" s="227">
        <f t="shared" si="25"/>
        <v>82.04090806922905</v>
      </c>
      <c r="Q50" s="225">
        <f>SUM(Q51:Q54)</f>
        <v>177960</v>
      </c>
    </row>
    <row r="51" spans="1:17" ht="16.5" customHeight="1">
      <c r="A51" s="203"/>
      <c r="B51" s="203" t="s">
        <v>63</v>
      </c>
      <c r="C51" s="204">
        <f>SUM(D51:H51)</f>
        <v>205</v>
      </c>
      <c r="D51" s="204">
        <v>0</v>
      </c>
      <c r="E51" s="204">
        <v>0</v>
      </c>
      <c r="F51" s="204">
        <v>0</v>
      </c>
      <c r="G51" s="204">
        <v>0</v>
      </c>
      <c r="H51" s="205">
        <v>205</v>
      </c>
      <c r="I51" s="204">
        <v>41</v>
      </c>
      <c r="J51" s="206">
        <f t="shared" si="19"/>
        <v>477.9111784590279</v>
      </c>
      <c r="K51" s="206">
        <f t="shared" si="20"/>
        <v>0</v>
      </c>
      <c r="L51" s="206">
        <f t="shared" si="21"/>
        <v>0</v>
      </c>
      <c r="M51" s="206">
        <f t="shared" si="22"/>
        <v>0</v>
      </c>
      <c r="N51" s="206">
        <f t="shared" si="23"/>
        <v>0</v>
      </c>
      <c r="O51" s="206">
        <f t="shared" si="24"/>
        <v>477.9111784590279</v>
      </c>
      <c r="P51" s="206">
        <f t="shared" si="25"/>
        <v>95.58223569180556</v>
      </c>
      <c r="Q51" s="204">
        <v>42895</v>
      </c>
    </row>
    <row r="52" spans="1:17" ht="16.5" customHeight="1">
      <c r="A52" s="203"/>
      <c r="B52" s="203" t="s">
        <v>64</v>
      </c>
      <c r="C52" s="204">
        <f t="shared" si="18"/>
        <v>1126</v>
      </c>
      <c r="D52" s="204">
        <v>360</v>
      </c>
      <c r="E52" s="204">
        <v>0</v>
      </c>
      <c r="F52" s="204">
        <v>0</v>
      </c>
      <c r="G52" s="204">
        <v>168</v>
      </c>
      <c r="H52" s="205">
        <v>598</v>
      </c>
      <c r="I52" s="204">
        <v>47</v>
      </c>
      <c r="J52" s="206">
        <f t="shared" si="19"/>
        <v>1383.1054771468228</v>
      </c>
      <c r="K52" s="206">
        <f t="shared" si="20"/>
        <v>442.2006854110624</v>
      </c>
      <c r="L52" s="206">
        <f t="shared" si="21"/>
        <v>0</v>
      </c>
      <c r="M52" s="206">
        <f t="shared" si="22"/>
        <v>0</v>
      </c>
      <c r="N52" s="206">
        <f t="shared" si="23"/>
        <v>206.36031985849579</v>
      </c>
      <c r="O52" s="206">
        <f t="shared" si="24"/>
        <v>734.5444718772648</v>
      </c>
      <c r="P52" s="206">
        <f t="shared" si="25"/>
        <v>57.73175615088869</v>
      </c>
      <c r="Q52" s="204">
        <v>81411</v>
      </c>
    </row>
    <row r="53" spans="1:17" ht="16.5" customHeight="1">
      <c r="A53" s="203"/>
      <c r="B53" s="203" t="s">
        <v>65</v>
      </c>
      <c r="C53" s="204">
        <f t="shared" si="18"/>
        <v>132</v>
      </c>
      <c r="D53" s="204">
        <v>0</v>
      </c>
      <c r="E53" s="204">
        <v>0</v>
      </c>
      <c r="F53" s="204">
        <v>0</v>
      </c>
      <c r="G53" s="204">
        <v>91</v>
      </c>
      <c r="H53" s="205">
        <v>41</v>
      </c>
      <c r="I53" s="204">
        <v>58</v>
      </c>
      <c r="J53" s="206">
        <f t="shared" si="19"/>
        <v>401.9610828587959</v>
      </c>
      <c r="K53" s="206">
        <f t="shared" si="20"/>
        <v>0</v>
      </c>
      <c r="L53" s="206">
        <f t="shared" si="21"/>
        <v>0</v>
      </c>
      <c r="M53" s="206">
        <f t="shared" si="22"/>
        <v>0</v>
      </c>
      <c r="N53" s="206">
        <f t="shared" si="23"/>
        <v>277.109534395079</v>
      </c>
      <c r="O53" s="206">
        <f t="shared" si="24"/>
        <v>124.85154846371694</v>
      </c>
      <c r="P53" s="206">
        <f t="shared" si="25"/>
        <v>176.61926368038004</v>
      </c>
      <c r="Q53" s="204">
        <v>32839</v>
      </c>
    </row>
    <row r="54" spans="1:17" ht="16.5" customHeight="1">
      <c r="A54" s="228"/>
      <c r="B54" s="228" t="s">
        <v>66</v>
      </c>
      <c r="C54" s="229">
        <f t="shared" si="18"/>
        <v>362</v>
      </c>
      <c r="D54" s="229">
        <v>0</v>
      </c>
      <c r="E54" s="229">
        <v>0</v>
      </c>
      <c r="F54" s="229">
        <v>0</v>
      </c>
      <c r="G54" s="229">
        <v>143</v>
      </c>
      <c r="H54" s="230">
        <v>219</v>
      </c>
      <c r="I54" s="229">
        <v>0</v>
      </c>
      <c r="J54" s="231">
        <f t="shared" si="19"/>
        <v>1739.1304347826087</v>
      </c>
      <c r="K54" s="231">
        <f t="shared" si="20"/>
        <v>0</v>
      </c>
      <c r="L54" s="231">
        <f t="shared" si="21"/>
        <v>0</v>
      </c>
      <c r="M54" s="231">
        <f t="shared" si="22"/>
        <v>0</v>
      </c>
      <c r="N54" s="231">
        <f t="shared" si="23"/>
        <v>687.0045640163344</v>
      </c>
      <c r="O54" s="231">
        <f t="shared" si="24"/>
        <v>1052.1258707662744</v>
      </c>
      <c r="P54" s="231">
        <f t="shared" si="25"/>
        <v>0</v>
      </c>
      <c r="Q54" s="229">
        <v>20815</v>
      </c>
    </row>
    <row r="55" spans="1:17" ht="16.5" customHeight="1">
      <c r="A55" s="203" t="s">
        <v>67</v>
      </c>
      <c r="B55" s="203"/>
      <c r="C55" s="204">
        <f t="shared" si="18"/>
        <v>1793</v>
      </c>
      <c r="D55" s="204">
        <f aca="true" t="shared" si="30" ref="D55:I55">SUM(D56:D58)</f>
        <v>558</v>
      </c>
      <c r="E55" s="204">
        <f t="shared" si="30"/>
        <v>4</v>
      </c>
      <c r="F55" s="204">
        <f t="shared" si="30"/>
        <v>0</v>
      </c>
      <c r="G55" s="204">
        <f t="shared" si="30"/>
        <v>251</v>
      </c>
      <c r="H55" s="205">
        <f t="shared" si="30"/>
        <v>980</v>
      </c>
      <c r="I55" s="204">
        <f t="shared" si="30"/>
        <v>227</v>
      </c>
      <c r="J55" s="206">
        <f t="shared" si="19"/>
        <v>1769.343872425669</v>
      </c>
      <c r="K55" s="206">
        <f t="shared" si="20"/>
        <v>550.6379703365997</v>
      </c>
      <c r="L55" s="206">
        <f t="shared" si="21"/>
        <v>3.9472255938107503</v>
      </c>
      <c r="M55" s="206">
        <f t="shared" si="22"/>
        <v>0</v>
      </c>
      <c r="N55" s="206">
        <f t="shared" si="23"/>
        <v>247.68840601162458</v>
      </c>
      <c r="O55" s="206">
        <f t="shared" si="24"/>
        <v>967.0702704836339</v>
      </c>
      <c r="P55" s="206">
        <f t="shared" si="25"/>
        <v>224.0050524487601</v>
      </c>
      <c r="Q55" s="204">
        <f>SUM(Q56:Q58)</f>
        <v>101337</v>
      </c>
    </row>
    <row r="56" spans="1:17" ht="16.5" customHeight="1">
      <c r="A56" s="203"/>
      <c r="B56" s="203" t="s">
        <v>68</v>
      </c>
      <c r="C56" s="204">
        <f t="shared" si="18"/>
        <v>757</v>
      </c>
      <c r="D56" s="204">
        <v>311</v>
      </c>
      <c r="E56" s="204">
        <v>0</v>
      </c>
      <c r="F56" s="204">
        <v>0</v>
      </c>
      <c r="G56" s="204">
        <v>78</v>
      </c>
      <c r="H56" s="205">
        <v>368</v>
      </c>
      <c r="I56" s="204">
        <v>27</v>
      </c>
      <c r="J56" s="206">
        <f t="shared" si="19"/>
        <v>2344.8874020382245</v>
      </c>
      <c r="K56" s="206">
        <f t="shared" si="20"/>
        <v>963.3553263327448</v>
      </c>
      <c r="L56" s="206">
        <f t="shared" si="21"/>
        <v>0</v>
      </c>
      <c r="M56" s="206">
        <f t="shared" si="22"/>
        <v>0</v>
      </c>
      <c r="N56" s="206">
        <f t="shared" si="23"/>
        <v>241.61323297091346</v>
      </c>
      <c r="O56" s="206">
        <f t="shared" si="24"/>
        <v>1139.9188427345662</v>
      </c>
      <c r="P56" s="206">
        <f t="shared" si="25"/>
        <v>83.63534987454698</v>
      </c>
      <c r="Q56" s="204">
        <v>32283</v>
      </c>
    </row>
    <row r="57" spans="1:17" ht="16.5" customHeight="1">
      <c r="A57" s="203"/>
      <c r="B57" s="203" t="s">
        <v>69</v>
      </c>
      <c r="C57" s="204">
        <f t="shared" si="18"/>
        <v>1006</v>
      </c>
      <c r="D57" s="204">
        <v>247</v>
      </c>
      <c r="E57" s="204">
        <v>4</v>
      </c>
      <c r="F57" s="204">
        <v>0</v>
      </c>
      <c r="G57" s="204">
        <v>143</v>
      </c>
      <c r="H57" s="205">
        <v>612</v>
      </c>
      <c r="I57" s="204">
        <v>160</v>
      </c>
      <c r="J57" s="206">
        <f t="shared" si="19"/>
        <v>1950.1793156925462</v>
      </c>
      <c r="K57" s="206">
        <f t="shared" si="20"/>
        <v>478.8213627992633</v>
      </c>
      <c r="L57" s="206">
        <f t="shared" si="21"/>
        <v>7.754192110109528</v>
      </c>
      <c r="M57" s="206">
        <f t="shared" si="22"/>
        <v>0</v>
      </c>
      <c r="N57" s="206">
        <f t="shared" si="23"/>
        <v>277.2123679364156</v>
      </c>
      <c r="O57" s="206">
        <f t="shared" si="24"/>
        <v>1186.3913928467578</v>
      </c>
      <c r="P57" s="206">
        <f t="shared" si="25"/>
        <v>310.16768440438113</v>
      </c>
      <c r="Q57" s="204">
        <v>51585</v>
      </c>
    </row>
    <row r="58" spans="1:17" ht="16.5" customHeight="1">
      <c r="A58" s="208"/>
      <c r="B58" s="208" t="s">
        <v>214</v>
      </c>
      <c r="C58" s="209">
        <f t="shared" si="18"/>
        <v>30</v>
      </c>
      <c r="D58" s="209">
        <v>0</v>
      </c>
      <c r="E58" s="209">
        <v>0</v>
      </c>
      <c r="F58" s="209">
        <v>0</v>
      </c>
      <c r="G58" s="209">
        <v>30</v>
      </c>
      <c r="H58" s="210">
        <v>0</v>
      </c>
      <c r="I58" s="209">
        <v>40</v>
      </c>
      <c r="J58" s="211">
        <f t="shared" si="19"/>
        <v>171.7327837884252</v>
      </c>
      <c r="K58" s="211">
        <f t="shared" si="20"/>
        <v>0</v>
      </c>
      <c r="L58" s="211">
        <f t="shared" si="21"/>
        <v>0</v>
      </c>
      <c r="M58" s="211">
        <f t="shared" si="22"/>
        <v>0</v>
      </c>
      <c r="N58" s="211">
        <f t="shared" si="23"/>
        <v>171.7327837884252</v>
      </c>
      <c r="O58" s="211">
        <f t="shared" si="24"/>
        <v>0</v>
      </c>
      <c r="P58" s="211">
        <f t="shared" si="25"/>
        <v>228.97704505123363</v>
      </c>
      <c r="Q58" s="209">
        <v>17469</v>
      </c>
    </row>
    <row r="59" spans="1:17" ht="16.5" customHeight="1">
      <c r="A59" s="212" t="s">
        <v>215</v>
      </c>
      <c r="B59" s="198"/>
      <c r="C59" s="200">
        <f aca="true" t="shared" si="31" ref="C59:C75">SUM(D59:H59)</f>
        <v>2341</v>
      </c>
      <c r="D59" s="200">
        <f aca="true" t="shared" si="32" ref="D59:I59">SUM(D60,D64)</f>
        <v>602</v>
      </c>
      <c r="E59" s="200">
        <f t="shared" si="32"/>
        <v>4</v>
      </c>
      <c r="F59" s="200">
        <f t="shared" si="32"/>
        <v>7</v>
      </c>
      <c r="G59" s="200">
        <f t="shared" si="32"/>
        <v>301</v>
      </c>
      <c r="H59" s="201">
        <f t="shared" si="32"/>
        <v>1427</v>
      </c>
      <c r="I59" s="200">
        <f t="shared" si="32"/>
        <v>103</v>
      </c>
      <c r="J59" s="202">
        <f t="shared" si="19"/>
        <v>1236.067183762692</v>
      </c>
      <c r="K59" s="202">
        <f t="shared" si="20"/>
        <v>317.8609332016833</v>
      </c>
      <c r="L59" s="202">
        <f t="shared" si="21"/>
        <v>2.112032778748726</v>
      </c>
      <c r="M59" s="202">
        <f t="shared" si="22"/>
        <v>3.6960573628102704</v>
      </c>
      <c r="N59" s="202">
        <f t="shared" si="23"/>
        <v>158.93046660084164</v>
      </c>
      <c r="O59" s="202">
        <f t="shared" si="24"/>
        <v>753.467693818608</v>
      </c>
      <c r="P59" s="202">
        <f t="shared" si="25"/>
        <v>54.3848440527797</v>
      </c>
      <c r="Q59" s="200">
        <f>SUM(Q60,Q64)</f>
        <v>189391</v>
      </c>
    </row>
    <row r="60" spans="1:17" ht="16.5" customHeight="1">
      <c r="A60" s="224" t="s">
        <v>72</v>
      </c>
      <c r="B60" s="224"/>
      <c r="C60" s="225">
        <f t="shared" si="31"/>
        <v>1195</v>
      </c>
      <c r="D60" s="225">
        <f aca="true" t="shared" si="33" ref="D60:I60">SUM(D61:D63)</f>
        <v>65</v>
      </c>
      <c r="E60" s="225">
        <f t="shared" si="33"/>
        <v>4</v>
      </c>
      <c r="F60" s="225">
        <f t="shared" si="33"/>
        <v>0</v>
      </c>
      <c r="G60" s="225">
        <f t="shared" si="33"/>
        <v>210</v>
      </c>
      <c r="H60" s="226">
        <f t="shared" si="33"/>
        <v>916</v>
      </c>
      <c r="I60" s="225">
        <f t="shared" si="33"/>
        <v>79</v>
      </c>
      <c r="J60" s="227">
        <f t="shared" si="19"/>
        <v>941.1746174263009</v>
      </c>
      <c r="K60" s="227">
        <f t="shared" si="20"/>
        <v>51.193598437413854</v>
      </c>
      <c r="L60" s="227">
        <f t="shared" si="21"/>
        <v>3.150375288456237</v>
      </c>
      <c r="M60" s="227">
        <f t="shared" si="22"/>
        <v>0</v>
      </c>
      <c r="N60" s="227">
        <f t="shared" si="23"/>
        <v>165.39470264395246</v>
      </c>
      <c r="O60" s="227">
        <f t="shared" si="24"/>
        <v>721.4359410564783</v>
      </c>
      <c r="P60" s="227">
        <f t="shared" si="25"/>
        <v>62.219911947010694</v>
      </c>
      <c r="Q60" s="225">
        <f>SUM(Q61:Q63)</f>
        <v>126969</v>
      </c>
    </row>
    <row r="61" spans="1:17" ht="16.5" customHeight="1">
      <c r="A61" s="203"/>
      <c r="B61" s="203" t="s">
        <v>73</v>
      </c>
      <c r="C61" s="204">
        <f t="shared" si="31"/>
        <v>763</v>
      </c>
      <c r="D61" s="204">
        <v>65</v>
      </c>
      <c r="E61" s="204">
        <v>4</v>
      </c>
      <c r="F61" s="204">
        <v>0</v>
      </c>
      <c r="G61" s="204">
        <v>40</v>
      </c>
      <c r="H61" s="205">
        <v>654</v>
      </c>
      <c r="I61" s="204">
        <v>60</v>
      </c>
      <c r="J61" s="206">
        <f t="shared" si="19"/>
        <v>861.3099135303547</v>
      </c>
      <c r="K61" s="206">
        <f t="shared" si="20"/>
        <v>73.37502539904726</v>
      </c>
      <c r="L61" s="206">
        <f t="shared" si="21"/>
        <v>4.515386178402908</v>
      </c>
      <c r="M61" s="206">
        <f t="shared" si="22"/>
        <v>0</v>
      </c>
      <c r="N61" s="206">
        <f t="shared" si="23"/>
        <v>45.153861784029075</v>
      </c>
      <c r="O61" s="206">
        <f t="shared" si="24"/>
        <v>738.2656401688755</v>
      </c>
      <c r="P61" s="206">
        <f t="shared" si="25"/>
        <v>67.73079267604362</v>
      </c>
      <c r="Q61" s="204">
        <v>88586</v>
      </c>
    </row>
    <row r="62" spans="1:17" ht="16.5" customHeight="1">
      <c r="A62" s="203"/>
      <c r="B62" s="203" t="s">
        <v>74</v>
      </c>
      <c r="C62" s="204">
        <f>SUM(D62:H62)</f>
        <v>152</v>
      </c>
      <c r="D62" s="204">
        <v>0</v>
      </c>
      <c r="E62" s="204">
        <v>0</v>
      </c>
      <c r="F62" s="204">
        <v>0</v>
      </c>
      <c r="G62" s="204">
        <v>0</v>
      </c>
      <c r="H62" s="205">
        <v>152</v>
      </c>
      <c r="I62" s="204">
        <v>19</v>
      </c>
      <c r="J62" s="206">
        <f t="shared" si="19"/>
        <v>719.1181340776837</v>
      </c>
      <c r="K62" s="206">
        <f t="shared" si="20"/>
        <v>0</v>
      </c>
      <c r="L62" s="206">
        <f t="shared" si="21"/>
        <v>0</v>
      </c>
      <c r="M62" s="206">
        <f t="shared" si="22"/>
        <v>0</v>
      </c>
      <c r="N62" s="206">
        <f t="shared" si="23"/>
        <v>0</v>
      </c>
      <c r="O62" s="206">
        <f t="shared" si="24"/>
        <v>719.1181340776837</v>
      </c>
      <c r="P62" s="206">
        <f t="shared" si="25"/>
        <v>89.88976675971047</v>
      </c>
      <c r="Q62" s="204">
        <v>21137</v>
      </c>
    </row>
    <row r="63" spans="1:17" ht="16.5" customHeight="1">
      <c r="A63" s="228"/>
      <c r="B63" s="228" t="s">
        <v>75</v>
      </c>
      <c r="C63" s="229">
        <f t="shared" si="31"/>
        <v>280</v>
      </c>
      <c r="D63" s="229">
        <v>0</v>
      </c>
      <c r="E63" s="229">
        <v>0</v>
      </c>
      <c r="F63" s="229">
        <v>0</v>
      </c>
      <c r="G63" s="229">
        <v>170</v>
      </c>
      <c r="H63" s="230">
        <v>110</v>
      </c>
      <c r="I63" s="229">
        <v>0</v>
      </c>
      <c r="J63" s="231">
        <f t="shared" si="19"/>
        <v>1623.5648846109243</v>
      </c>
      <c r="K63" s="231">
        <f t="shared" si="20"/>
        <v>0</v>
      </c>
      <c r="L63" s="231">
        <f t="shared" si="21"/>
        <v>0</v>
      </c>
      <c r="M63" s="231">
        <f t="shared" si="22"/>
        <v>0</v>
      </c>
      <c r="N63" s="231">
        <f t="shared" si="23"/>
        <v>985.7358227994897</v>
      </c>
      <c r="O63" s="231">
        <f t="shared" si="24"/>
        <v>637.8290618114345</v>
      </c>
      <c r="P63" s="231">
        <f t="shared" si="25"/>
        <v>0</v>
      </c>
      <c r="Q63" s="229">
        <v>17246</v>
      </c>
    </row>
    <row r="64" spans="1:17" ht="16.5" customHeight="1">
      <c r="A64" s="203" t="s">
        <v>76</v>
      </c>
      <c r="B64" s="203"/>
      <c r="C64" s="204">
        <f t="shared" si="31"/>
        <v>1146</v>
      </c>
      <c r="D64" s="204">
        <f aca="true" t="shared" si="34" ref="D64:I64">SUM(D65:D66)</f>
        <v>537</v>
      </c>
      <c r="E64" s="204">
        <f t="shared" si="34"/>
        <v>0</v>
      </c>
      <c r="F64" s="204">
        <f t="shared" si="34"/>
        <v>7</v>
      </c>
      <c r="G64" s="204">
        <f t="shared" si="34"/>
        <v>91</v>
      </c>
      <c r="H64" s="205">
        <f t="shared" si="34"/>
        <v>511</v>
      </c>
      <c r="I64" s="204">
        <f t="shared" si="34"/>
        <v>24</v>
      </c>
      <c r="J64" s="206">
        <f t="shared" si="19"/>
        <v>1835.8911922078755</v>
      </c>
      <c r="K64" s="206">
        <f t="shared" si="20"/>
        <v>860.2736214796066</v>
      </c>
      <c r="L64" s="206">
        <f t="shared" si="21"/>
        <v>0</v>
      </c>
      <c r="M64" s="206">
        <f t="shared" si="22"/>
        <v>11.213995065842171</v>
      </c>
      <c r="N64" s="206">
        <f t="shared" si="23"/>
        <v>145.7819358559482</v>
      </c>
      <c r="O64" s="206">
        <f t="shared" si="24"/>
        <v>818.6216398064786</v>
      </c>
      <c r="P64" s="206">
        <f t="shared" si="25"/>
        <v>38.44798308288744</v>
      </c>
      <c r="Q64" s="204">
        <f>SUM(Q65:Q66)</f>
        <v>62422</v>
      </c>
    </row>
    <row r="65" spans="1:17" ht="16.5" customHeight="1">
      <c r="A65" s="203"/>
      <c r="B65" s="203" t="s">
        <v>77</v>
      </c>
      <c r="C65" s="204">
        <f t="shared" si="31"/>
        <v>707</v>
      </c>
      <c r="D65" s="204">
        <v>287</v>
      </c>
      <c r="E65" s="204">
        <v>0</v>
      </c>
      <c r="F65" s="204">
        <v>7</v>
      </c>
      <c r="G65" s="204">
        <v>55</v>
      </c>
      <c r="H65" s="205">
        <v>358</v>
      </c>
      <c r="I65" s="204">
        <v>19</v>
      </c>
      <c r="J65" s="206">
        <f t="shared" si="19"/>
        <v>2532.3256563630503</v>
      </c>
      <c r="K65" s="206">
        <f t="shared" si="20"/>
        <v>1027.9737812958915</v>
      </c>
      <c r="L65" s="206">
        <f t="shared" si="21"/>
        <v>0</v>
      </c>
      <c r="M65" s="206">
        <f t="shared" si="22"/>
        <v>25.07253125111931</v>
      </c>
      <c r="N65" s="206">
        <f t="shared" si="23"/>
        <v>196.9984598302231</v>
      </c>
      <c r="O65" s="206">
        <f t="shared" si="24"/>
        <v>1282.2808839858162</v>
      </c>
      <c r="P65" s="206">
        <f t="shared" si="25"/>
        <v>68.05401339589527</v>
      </c>
      <c r="Q65" s="204">
        <v>27919</v>
      </c>
    </row>
    <row r="66" spans="1:17" ht="16.5" customHeight="1">
      <c r="A66" s="208"/>
      <c r="B66" s="208" t="s">
        <v>78</v>
      </c>
      <c r="C66" s="209">
        <f t="shared" si="31"/>
        <v>439</v>
      </c>
      <c r="D66" s="209">
        <v>250</v>
      </c>
      <c r="E66" s="209">
        <v>0</v>
      </c>
      <c r="F66" s="209">
        <v>0</v>
      </c>
      <c r="G66" s="209">
        <v>36</v>
      </c>
      <c r="H66" s="210">
        <v>153</v>
      </c>
      <c r="I66" s="209">
        <v>5</v>
      </c>
      <c r="J66" s="211">
        <f t="shared" si="19"/>
        <v>1272.3531287134451</v>
      </c>
      <c r="K66" s="211">
        <f t="shared" si="20"/>
        <v>724.5746746659711</v>
      </c>
      <c r="L66" s="211">
        <f t="shared" si="21"/>
        <v>0</v>
      </c>
      <c r="M66" s="211">
        <f t="shared" si="22"/>
        <v>0</v>
      </c>
      <c r="N66" s="211">
        <f t="shared" si="23"/>
        <v>104.33875315189984</v>
      </c>
      <c r="O66" s="211">
        <f t="shared" si="24"/>
        <v>443.4397008955743</v>
      </c>
      <c r="P66" s="211">
        <f t="shared" si="25"/>
        <v>14.491493493319421</v>
      </c>
      <c r="Q66" s="209">
        <v>34503</v>
      </c>
    </row>
    <row r="67" spans="1:17" ht="16.5" customHeight="1">
      <c r="A67" s="212" t="s">
        <v>79</v>
      </c>
      <c r="B67" s="198"/>
      <c r="C67" s="200">
        <f t="shared" si="31"/>
        <v>1565</v>
      </c>
      <c r="D67" s="200">
        <f aca="true" t="shared" si="35" ref="D67:I67">SUM(D68)</f>
        <v>266</v>
      </c>
      <c r="E67" s="200">
        <f t="shared" si="35"/>
        <v>4</v>
      </c>
      <c r="F67" s="200">
        <f t="shared" si="35"/>
        <v>50</v>
      </c>
      <c r="G67" s="200">
        <f t="shared" si="35"/>
        <v>381</v>
      </c>
      <c r="H67" s="201">
        <f t="shared" si="35"/>
        <v>864</v>
      </c>
      <c r="I67" s="200">
        <f t="shared" si="35"/>
        <v>84</v>
      </c>
      <c r="J67" s="202">
        <f t="shared" si="19"/>
        <v>1362.801187770492</v>
      </c>
      <c r="K67" s="202">
        <f t="shared" si="20"/>
        <v>231.6326619469335</v>
      </c>
      <c r="L67" s="202">
        <f t="shared" si="21"/>
        <v>3.483197924014037</v>
      </c>
      <c r="M67" s="202">
        <f t="shared" si="22"/>
        <v>43.539974050175466</v>
      </c>
      <c r="N67" s="202">
        <f t="shared" si="23"/>
        <v>331.77460226233705</v>
      </c>
      <c r="O67" s="202">
        <f t="shared" si="24"/>
        <v>752.370751587032</v>
      </c>
      <c r="P67" s="202">
        <f t="shared" si="25"/>
        <v>73.14715640429478</v>
      </c>
      <c r="Q67" s="200">
        <f>SUM(Q68)</f>
        <v>114837</v>
      </c>
    </row>
    <row r="68" spans="1:17" ht="16.5" customHeight="1">
      <c r="A68" s="224" t="s">
        <v>80</v>
      </c>
      <c r="B68" s="224"/>
      <c r="C68" s="225">
        <f t="shared" si="31"/>
        <v>1565</v>
      </c>
      <c r="D68" s="225">
        <f aca="true" t="shared" si="36" ref="D68:I68">SUM(D69:D70)</f>
        <v>266</v>
      </c>
      <c r="E68" s="225">
        <f t="shared" si="36"/>
        <v>4</v>
      </c>
      <c r="F68" s="225">
        <f t="shared" si="36"/>
        <v>50</v>
      </c>
      <c r="G68" s="225">
        <f t="shared" si="36"/>
        <v>381</v>
      </c>
      <c r="H68" s="226">
        <f t="shared" si="36"/>
        <v>864</v>
      </c>
      <c r="I68" s="225">
        <f t="shared" si="36"/>
        <v>84</v>
      </c>
      <c r="J68" s="227">
        <f t="shared" si="19"/>
        <v>1362.801187770492</v>
      </c>
      <c r="K68" s="227">
        <f t="shared" si="20"/>
        <v>231.6326619469335</v>
      </c>
      <c r="L68" s="227">
        <f t="shared" si="21"/>
        <v>3.483197924014037</v>
      </c>
      <c r="M68" s="227">
        <f t="shared" si="22"/>
        <v>43.539974050175466</v>
      </c>
      <c r="N68" s="227">
        <f t="shared" si="23"/>
        <v>331.77460226233705</v>
      </c>
      <c r="O68" s="227">
        <f t="shared" si="24"/>
        <v>752.370751587032</v>
      </c>
      <c r="P68" s="227">
        <f t="shared" si="25"/>
        <v>73.14715640429478</v>
      </c>
      <c r="Q68" s="225">
        <f>SUM(Q69:Q70)</f>
        <v>114837</v>
      </c>
    </row>
    <row r="69" spans="1:17" ht="16.5" customHeight="1">
      <c r="A69" s="203"/>
      <c r="B69" s="203" t="s">
        <v>81</v>
      </c>
      <c r="C69" s="204">
        <f t="shared" si="31"/>
        <v>387</v>
      </c>
      <c r="D69" s="204">
        <v>0</v>
      </c>
      <c r="E69" s="204">
        <v>0</v>
      </c>
      <c r="F69" s="204">
        <v>0</v>
      </c>
      <c r="G69" s="204">
        <v>113</v>
      </c>
      <c r="H69" s="205">
        <v>274</v>
      </c>
      <c r="I69" s="204">
        <v>47</v>
      </c>
      <c r="J69" s="206">
        <f aca="true" t="shared" si="37" ref="J69:J75">SUM(C69/Q69*100000)</f>
        <v>863.0109493120442</v>
      </c>
      <c r="K69" s="206">
        <f aca="true" t="shared" si="38" ref="K69:K75">SUM(D69/Q69*100000)</f>
        <v>0</v>
      </c>
      <c r="L69" s="206">
        <f aca="true" t="shared" si="39" ref="L69:L75">SUM(E69/Q69*100000)</f>
        <v>0</v>
      </c>
      <c r="M69" s="206">
        <f aca="true" t="shared" si="40" ref="M69:M75">SUM(F69/Q69*100000)</f>
        <v>0</v>
      </c>
      <c r="N69" s="206">
        <f aca="true" t="shared" si="41" ref="N69:N75">SUM(G69/Q69*100000)</f>
        <v>251.99027718930492</v>
      </c>
      <c r="O69" s="206">
        <f aca="true" t="shared" si="42" ref="O69:O75">SUM(H69/Q69*100000)</f>
        <v>611.0206721227394</v>
      </c>
      <c r="P69" s="206">
        <f aca="true" t="shared" si="43" ref="P69:P75">SUM(I69/Q69*100000)</f>
        <v>104.81011529112682</v>
      </c>
      <c r="Q69" s="204">
        <v>44843</v>
      </c>
    </row>
    <row r="70" spans="1:17" ht="16.5" customHeight="1">
      <c r="A70" s="208"/>
      <c r="B70" s="208" t="s">
        <v>82</v>
      </c>
      <c r="C70" s="209">
        <f t="shared" si="31"/>
        <v>1178</v>
      </c>
      <c r="D70" s="209">
        <v>266</v>
      </c>
      <c r="E70" s="209">
        <v>4</v>
      </c>
      <c r="F70" s="209">
        <v>50</v>
      </c>
      <c r="G70" s="209">
        <v>268</v>
      </c>
      <c r="H70" s="210">
        <v>590</v>
      </c>
      <c r="I70" s="209">
        <v>37</v>
      </c>
      <c r="J70" s="211">
        <f t="shared" si="37"/>
        <v>1683.0014001200104</v>
      </c>
      <c r="K70" s="211">
        <f t="shared" si="38"/>
        <v>380.03257422064746</v>
      </c>
      <c r="L70" s="211">
        <f t="shared" si="39"/>
        <v>5.714775552190187</v>
      </c>
      <c r="M70" s="211">
        <f t="shared" si="40"/>
        <v>71.43469440237735</v>
      </c>
      <c r="N70" s="211">
        <f t="shared" si="41"/>
        <v>382.88996199674256</v>
      </c>
      <c r="O70" s="211">
        <f t="shared" si="42"/>
        <v>842.9293939480527</v>
      </c>
      <c r="P70" s="211">
        <f t="shared" si="43"/>
        <v>52.86167385775924</v>
      </c>
      <c r="Q70" s="209">
        <v>69994</v>
      </c>
    </row>
    <row r="71" spans="1:17" ht="16.5" customHeight="1">
      <c r="A71" s="212" t="s">
        <v>216</v>
      </c>
      <c r="B71" s="198"/>
      <c r="C71" s="200">
        <f t="shared" si="31"/>
        <v>2077</v>
      </c>
      <c r="D71" s="200">
        <f aca="true" t="shared" si="44" ref="D71:I71">SUM(D72)</f>
        <v>393</v>
      </c>
      <c r="E71" s="200">
        <f t="shared" si="44"/>
        <v>4</v>
      </c>
      <c r="F71" s="200">
        <f t="shared" si="44"/>
        <v>26</v>
      </c>
      <c r="G71" s="200">
        <f t="shared" si="44"/>
        <v>976</v>
      </c>
      <c r="H71" s="201">
        <f t="shared" si="44"/>
        <v>678</v>
      </c>
      <c r="I71" s="200">
        <f t="shared" si="44"/>
        <v>206</v>
      </c>
      <c r="J71" s="202">
        <f t="shared" si="37"/>
        <v>1388.6103199753968</v>
      </c>
      <c r="K71" s="202">
        <f t="shared" si="38"/>
        <v>262.74619920574435</v>
      </c>
      <c r="L71" s="202">
        <f t="shared" si="39"/>
        <v>2.674261569524115</v>
      </c>
      <c r="M71" s="202">
        <f t="shared" si="40"/>
        <v>17.38270020190675</v>
      </c>
      <c r="N71" s="202">
        <f t="shared" si="41"/>
        <v>652.5198229638842</v>
      </c>
      <c r="O71" s="202">
        <f t="shared" si="42"/>
        <v>453.28733603433756</v>
      </c>
      <c r="P71" s="202">
        <f t="shared" si="43"/>
        <v>137.72447083049195</v>
      </c>
      <c r="Q71" s="200">
        <f>SUM(Q72)</f>
        <v>149574</v>
      </c>
    </row>
    <row r="72" spans="1:17" ht="16.5" customHeight="1">
      <c r="A72" s="224" t="s">
        <v>84</v>
      </c>
      <c r="B72" s="224"/>
      <c r="C72" s="225">
        <f t="shared" si="31"/>
        <v>2077</v>
      </c>
      <c r="D72" s="225">
        <f aca="true" t="shared" si="45" ref="D72:I72">SUM(D73:D75)</f>
        <v>393</v>
      </c>
      <c r="E72" s="225">
        <f t="shared" si="45"/>
        <v>4</v>
      </c>
      <c r="F72" s="225">
        <f t="shared" si="45"/>
        <v>26</v>
      </c>
      <c r="G72" s="225">
        <f t="shared" si="45"/>
        <v>976</v>
      </c>
      <c r="H72" s="226">
        <f t="shared" si="45"/>
        <v>678</v>
      </c>
      <c r="I72" s="225">
        <f t="shared" si="45"/>
        <v>206</v>
      </c>
      <c r="J72" s="227">
        <f t="shared" si="37"/>
        <v>1388.6103199753968</v>
      </c>
      <c r="K72" s="227">
        <f t="shared" si="38"/>
        <v>262.74619920574435</v>
      </c>
      <c r="L72" s="227">
        <f t="shared" si="39"/>
        <v>2.674261569524115</v>
      </c>
      <c r="M72" s="227">
        <f t="shared" si="40"/>
        <v>17.38270020190675</v>
      </c>
      <c r="N72" s="227">
        <f t="shared" si="41"/>
        <v>652.5198229638842</v>
      </c>
      <c r="O72" s="227">
        <f t="shared" si="42"/>
        <v>453.28733603433756</v>
      </c>
      <c r="P72" s="227">
        <f t="shared" si="43"/>
        <v>137.72447083049195</v>
      </c>
      <c r="Q72" s="225">
        <f>SUM(Q73:Q75)</f>
        <v>149574</v>
      </c>
    </row>
    <row r="73" spans="1:17" ht="16.5" customHeight="1">
      <c r="A73" s="203"/>
      <c r="B73" s="203" t="s">
        <v>85</v>
      </c>
      <c r="C73" s="204">
        <f t="shared" si="31"/>
        <v>865</v>
      </c>
      <c r="D73" s="204">
        <v>308</v>
      </c>
      <c r="E73" s="204">
        <v>4</v>
      </c>
      <c r="F73" s="204">
        <v>26</v>
      </c>
      <c r="G73" s="204">
        <v>100</v>
      </c>
      <c r="H73" s="205">
        <v>427</v>
      </c>
      <c r="I73" s="204">
        <v>116</v>
      </c>
      <c r="J73" s="206">
        <f t="shared" si="37"/>
        <v>1749.9140215654143</v>
      </c>
      <c r="K73" s="206">
        <f t="shared" si="38"/>
        <v>623.0907729967025</v>
      </c>
      <c r="L73" s="206">
        <f t="shared" si="39"/>
        <v>8.092087960996135</v>
      </c>
      <c r="M73" s="206">
        <f t="shared" si="40"/>
        <v>52.59857174647488</v>
      </c>
      <c r="N73" s="206">
        <f t="shared" si="41"/>
        <v>202.30219902490342</v>
      </c>
      <c r="O73" s="206">
        <f t="shared" si="42"/>
        <v>863.8303898363375</v>
      </c>
      <c r="P73" s="206">
        <f t="shared" si="43"/>
        <v>234.67055086888794</v>
      </c>
      <c r="Q73" s="204">
        <v>49431</v>
      </c>
    </row>
    <row r="74" spans="1:17" ht="16.5" customHeight="1">
      <c r="A74" s="203"/>
      <c r="B74" s="203" t="s">
        <v>86</v>
      </c>
      <c r="C74" s="204">
        <f t="shared" si="31"/>
        <v>630</v>
      </c>
      <c r="D74" s="204">
        <v>85</v>
      </c>
      <c r="E74" s="204">
        <v>0</v>
      </c>
      <c r="F74" s="204">
        <v>0</v>
      </c>
      <c r="G74" s="204">
        <v>504</v>
      </c>
      <c r="H74" s="205">
        <v>41</v>
      </c>
      <c r="I74" s="204">
        <v>23</v>
      </c>
      <c r="J74" s="206">
        <f t="shared" si="37"/>
        <v>1219.3705725235166</v>
      </c>
      <c r="K74" s="206">
        <f t="shared" si="38"/>
        <v>164.51825184841093</v>
      </c>
      <c r="L74" s="206">
        <f t="shared" si="39"/>
        <v>0</v>
      </c>
      <c r="M74" s="206">
        <f t="shared" si="40"/>
        <v>0</v>
      </c>
      <c r="N74" s="206">
        <f t="shared" si="41"/>
        <v>975.4964580188132</v>
      </c>
      <c r="O74" s="206">
        <f t="shared" si="42"/>
        <v>79.35586265629233</v>
      </c>
      <c r="P74" s="206">
        <f t="shared" si="43"/>
        <v>44.51670344133473</v>
      </c>
      <c r="Q74" s="204">
        <v>51666</v>
      </c>
    </row>
    <row r="75" spans="1:17" ht="16.5" customHeight="1">
      <c r="A75" s="208"/>
      <c r="B75" s="208" t="s">
        <v>177</v>
      </c>
      <c r="C75" s="209">
        <f t="shared" si="31"/>
        <v>582</v>
      </c>
      <c r="D75" s="209">
        <v>0</v>
      </c>
      <c r="E75" s="209">
        <v>0</v>
      </c>
      <c r="F75" s="209">
        <v>0</v>
      </c>
      <c r="G75" s="209">
        <v>372</v>
      </c>
      <c r="H75" s="210">
        <v>210</v>
      </c>
      <c r="I75" s="209">
        <v>67</v>
      </c>
      <c r="J75" s="211">
        <f t="shared" si="37"/>
        <v>1200.5693421622625</v>
      </c>
      <c r="K75" s="211">
        <f t="shared" si="38"/>
        <v>0</v>
      </c>
      <c r="L75" s="211">
        <f t="shared" si="39"/>
        <v>0</v>
      </c>
      <c r="M75" s="211">
        <f t="shared" si="40"/>
        <v>0</v>
      </c>
      <c r="N75" s="211">
        <f t="shared" si="41"/>
        <v>767.3742187016524</v>
      </c>
      <c r="O75" s="211">
        <f t="shared" si="42"/>
        <v>433.19512346061015</v>
      </c>
      <c r="P75" s="211">
        <f t="shared" si="43"/>
        <v>138.20987272314707</v>
      </c>
      <c r="Q75" s="209">
        <v>48477</v>
      </c>
    </row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</sheetData>
  <mergeCells count="9">
    <mergeCell ref="A1:P1"/>
    <mergeCell ref="B2:B4"/>
    <mergeCell ref="A2:A4"/>
    <mergeCell ref="J2:P2"/>
    <mergeCell ref="C2:I2"/>
    <mergeCell ref="I3:I4"/>
    <mergeCell ref="P3:P4"/>
    <mergeCell ref="J3:O3"/>
    <mergeCell ref="C3:H3"/>
  </mergeCells>
  <printOptions/>
  <pageMargins left="0.9055118110236221" right="0.15748031496062992" top="0.8267716535433072" bottom="0.8267716535433072" header="0.5118110236220472" footer="0.5118110236220472"/>
  <pageSetup fitToHeight="2" horizontalDpi="300" verticalDpi="300" orientation="portrait" paperSize="9" scale="77" r:id="rId1"/>
  <rowBreaks count="1" manualBreakCount="1">
    <brk id="4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workbookViewId="0" topLeftCell="A1">
      <selection activeCell="A1" sqref="A1"/>
    </sheetView>
  </sheetViews>
  <sheetFormatPr defaultColWidth="9.00390625" defaultRowHeight="13.5"/>
  <sheetData/>
  <printOptions/>
  <pageMargins left="0.5905511811023623" right="0.1968503937007874" top="0.7874015748031497" bottom="0.3937007874015748" header="0.5118110236220472" footer="0.5118110236220472"/>
  <pageSetup fitToHeight="1" fitToWidth="1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26" sqref="A26"/>
    </sheetView>
  </sheetViews>
  <sheetFormatPr defaultColWidth="9.00390625" defaultRowHeight="13.5"/>
  <cols>
    <col min="1" max="1" width="34.375" style="33" customWidth="1"/>
    <col min="2" max="2" width="10.50390625" style="33" customWidth="1"/>
    <col min="3" max="5" width="10.625" style="33" customWidth="1"/>
    <col min="6" max="6" width="11.625" style="33" customWidth="1"/>
    <col min="7" max="8" width="10.625" style="33" customWidth="1"/>
    <col min="9" max="9" width="9.00390625" style="33" customWidth="1"/>
    <col min="10" max="10" width="10.50390625" style="33" bestFit="1" customWidth="1"/>
    <col min="11" max="16384" width="9.00390625" style="33" customWidth="1"/>
  </cols>
  <sheetData>
    <row r="1" ht="21" customHeight="1">
      <c r="A1" s="32" t="s">
        <v>88</v>
      </c>
    </row>
    <row r="2" spans="1:8" ht="15" customHeight="1">
      <c r="A2" s="34"/>
      <c r="B2" s="34"/>
      <c r="C2" s="34"/>
      <c r="D2" s="34"/>
      <c r="E2" s="34"/>
      <c r="F2" s="34"/>
      <c r="G2" s="34" t="s">
        <v>99</v>
      </c>
      <c r="H2" s="34"/>
    </row>
    <row r="3" spans="1:8" ht="15" customHeight="1">
      <c r="A3" s="249" t="s">
        <v>100</v>
      </c>
      <c r="B3" s="243" t="s">
        <v>101</v>
      </c>
      <c r="C3" s="244"/>
      <c r="D3" s="244"/>
      <c r="E3" s="245"/>
      <c r="F3" s="251" t="s">
        <v>89</v>
      </c>
      <c r="G3" s="243" t="s">
        <v>102</v>
      </c>
      <c r="H3" s="246"/>
    </row>
    <row r="4" spans="1:8" ht="15" customHeight="1">
      <c r="A4" s="250"/>
      <c r="B4" s="36" t="s">
        <v>90</v>
      </c>
      <c r="C4" s="37" t="s">
        <v>91</v>
      </c>
      <c r="D4" s="37" t="s">
        <v>92</v>
      </c>
      <c r="E4" s="37" t="s">
        <v>93</v>
      </c>
      <c r="F4" s="252"/>
      <c r="G4" s="37" t="s">
        <v>92</v>
      </c>
      <c r="H4" s="37" t="s">
        <v>93</v>
      </c>
    </row>
    <row r="5" spans="1:8" ht="15" customHeight="1">
      <c r="A5" s="38" t="s">
        <v>5</v>
      </c>
      <c r="B5" s="39">
        <f>B7+B14+B19</f>
        <v>7913</v>
      </c>
      <c r="C5" s="39">
        <f>C7+C14+C19</f>
        <v>7995</v>
      </c>
      <c r="D5" s="39">
        <f>D7+D14+D19</f>
        <v>8013</v>
      </c>
      <c r="E5" s="39">
        <f>E7+E14+E19</f>
        <v>8090</v>
      </c>
      <c r="F5" s="40">
        <f>E5-D5</f>
        <v>77</v>
      </c>
      <c r="G5" s="41">
        <f>SUM(G7,G14,G19)</f>
        <v>1</v>
      </c>
      <c r="H5" s="41">
        <f>SUM(H7,H14,H19)</f>
        <v>1</v>
      </c>
    </row>
    <row r="6" spans="1:8" ht="15" customHeight="1">
      <c r="A6" s="38"/>
      <c r="B6" s="42"/>
      <c r="C6" s="42"/>
      <c r="D6" s="42"/>
      <c r="E6" s="42"/>
      <c r="F6" s="43"/>
      <c r="G6" s="44"/>
      <c r="H6" s="44"/>
    </row>
    <row r="7" spans="1:8" ht="15" customHeight="1">
      <c r="A7" s="38" t="s">
        <v>2</v>
      </c>
      <c r="B7" s="45">
        <f>SUM(B8:B9)</f>
        <v>354</v>
      </c>
      <c r="C7" s="45">
        <f>SUM(C8:C9)</f>
        <v>352</v>
      </c>
      <c r="D7" s="45">
        <f>SUM(D8:D9)</f>
        <v>350</v>
      </c>
      <c r="E7" s="45">
        <f>SUM(E8:E9)</f>
        <v>353</v>
      </c>
      <c r="F7" s="43">
        <f>E7-D7</f>
        <v>3</v>
      </c>
      <c r="G7" s="46">
        <f>D7/D5</f>
        <v>0.043679021589916385</v>
      </c>
      <c r="H7" s="41">
        <f>E7/E5</f>
        <v>0.043634116192830655</v>
      </c>
    </row>
    <row r="8" spans="1:8" ht="15" customHeight="1">
      <c r="A8" s="38" t="s">
        <v>94</v>
      </c>
      <c r="B8" s="42">
        <v>32</v>
      </c>
      <c r="C8" s="42">
        <v>32</v>
      </c>
      <c r="D8" s="42">
        <v>32</v>
      </c>
      <c r="E8" s="42">
        <v>32</v>
      </c>
      <c r="F8" s="43">
        <f aca="true" t="shared" si="0" ref="F8:F21">E8-D8</f>
        <v>0</v>
      </c>
      <c r="G8" s="46">
        <f>D8/D5</f>
        <v>0.003993510545363784</v>
      </c>
      <c r="H8" s="41">
        <f>E8/E5</f>
        <v>0.003955500618046972</v>
      </c>
    </row>
    <row r="9" spans="1:8" ht="15" customHeight="1">
      <c r="A9" s="38" t="s">
        <v>103</v>
      </c>
      <c r="B9" s="47">
        <v>322</v>
      </c>
      <c r="C9" s="47">
        <v>320</v>
      </c>
      <c r="D9" s="47">
        <v>318</v>
      </c>
      <c r="E9" s="47">
        <v>321</v>
      </c>
      <c r="F9" s="43">
        <f t="shared" si="0"/>
        <v>3</v>
      </c>
      <c r="G9" s="46">
        <f>D9/D5</f>
        <v>0.039685511044552604</v>
      </c>
      <c r="H9" s="41">
        <f>E9/E5</f>
        <v>0.039678615574783686</v>
      </c>
    </row>
    <row r="10" spans="1:8" ht="15" customHeight="1">
      <c r="A10" s="48" t="s">
        <v>95</v>
      </c>
      <c r="B10" s="47" t="s">
        <v>104</v>
      </c>
      <c r="C10" s="47">
        <v>0</v>
      </c>
      <c r="D10" s="47">
        <v>1</v>
      </c>
      <c r="E10" s="47">
        <v>1</v>
      </c>
      <c r="F10" s="43">
        <f>E10-D10</f>
        <v>0</v>
      </c>
      <c r="G10" s="46">
        <f>D10/D5</f>
        <v>0.00012479720454261825</v>
      </c>
      <c r="H10" s="41">
        <f>E10/E5</f>
        <v>0.00012360939431396787</v>
      </c>
    </row>
    <row r="11" spans="1:8" ht="15" customHeight="1">
      <c r="A11" s="48" t="s">
        <v>96</v>
      </c>
      <c r="B11" s="42">
        <v>169</v>
      </c>
      <c r="C11" s="42">
        <v>171</v>
      </c>
      <c r="D11" s="42">
        <v>174</v>
      </c>
      <c r="E11" s="42">
        <v>170</v>
      </c>
      <c r="F11" s="43">
        <f t="shared" si="0"/>
        <v>-4</v>
      </c>
      <c r="G11" s="46">
        <f>D11/D5</f>
        <v>0.021714713590415574</v>
      </c>
      <c r="H11" s="41">
        <f>E11/E5</f>
        <v>0.021013597033374538</v>
      </c>
    </row>
    <row r="12" spans="1:8" ht="15" customHeight="1">
      <c r="A12" s="48" t="s">
        <v>97</v>
      </c>
      <c r="B12" s="47">
        <v>8</v>
      </c>
      <c r="C12" s="47">
        <v>9</v>
      </c>
      <c r="D12" s="47">
        <v>8</v>
      </c>
      <c r="E12" s="47">
        <v>8</v>
      </c>
      <c r="F12" s="43">
        <f t="shared" si="0"/>
        <v>0</v>
      </c>
      <c r="G12" s="46">
        <f>D12/D5</f>
        <v>0.000998377636340946</v>
      </c>
      <c r="H12" s="41">
        <f>E12/E5</f>
        <v>0.000988875154511743</v>
      </c>
    </row>
    <row r="13" spans="1:8" ht="15" customHeight="1">
      <c r="A13" s="49"/>
      <c r="B13" s="42"/>
      <c r="C13" s="42"/>
      <c r="D13" s="42"/>
      <c r="E13" s="42"/>
      <c r="F13" s="43"/>
      <c r="G13" s="46"/>
      <c r="H13" s="41"/>
    </row>
    <row r="14" spans="1:8" ht="15" customHeight="1">
      <c r="A14" s="38" t="s">
        <v>105</v>
      </c>
      <c r="B14" s="39">
        <f>SUM(B15,B17)</f>
        <v>4712</v>
      </c>
      <c r="C14" s="39">
        <f>SUM(C15,C17)</f>
        <v>4771</v>
      </c>
      <c r="D14" s="39">
        <f>SUM(D15,D17)</f>
        <v>4800</v>
      </c>
      <c r="E14" s="39">
        <f>SUM(E15,E17)</f>
        <v>4851</v>
      </c>
      <c r="F14" s="43">
        <f t="shared" si="0"/>
        <v>51</v>
      </c>
      <c r="G14" s="46">
        <f>D14/D5</f>
        <v>0.5990265818045676</v>
      </c>
      <c r="H14" s="41">
        <f>E14/E5</f>
        <v>0.5996291718170581</v>
      </c>
    </row>
    <row r="15" spans="1:8" ht="15" customHeight="1">
      <c r="A15" s="38" t="s">
        <v>106</v>
      </c>
      <c r="B15" s="50">
        <v>454</v>
      </c>
      <c r="C15" s="50">
        <v>425</v>
      </c>
      <c r="D15" s="50">
        <v>391</v>
      </c>
      <c r="E15" s="50">
        <v>379</v>
      </c>
      <c r="F15" s="43">
        <f t="shared" si="0"/>
        <v>-12</v>
      </c>
      <c r="G15" s="46">
        <f>D15/D5</f>
        <v>0.048795706976163734</v>
      </c>
      <c r="H15" s="41">
        <f>E15/E5</f>
        <v>0.04684796044499382</v>
      </c>
    </row>
    <row r="16" spans="1:8" ht="15" customHeight="1">
      <c r="A16" s="48" t="s">
        <v>98</v>
      </c>
      <c r="B16" s="42">
        <v>77</v>
      </c>
      <c r="C16" s="42">
        <v>74</v>
      </c>
      <c r="D16" s="42">
        <v>76</v>
      </c>
      <c r="E16" s="42">
        <v>65</v>
      </c>
      <c r="F16" s="43">
        <f t="shared" si="0"/>
        <v>-11</v>
      </c>
      <c r="G16" s="46">
        <f>D16/D5</f>
        <v>0.009484587545238987</v>
      </c>
      <c r="H16" s="41">
        <f>E16/E5</f>
        <v>0.008034610630407911</v>
      </c>
    </row>
    <row r="17" spans="1:8" ht="15" customHeight="1">
      <c r="A17" s="38" t="s">
        <v>107</v>
      </c>
      <c r="B17" s="42">
        <v>4258</v>
      </c>
      <c r="C17" s="42">
        <v>4346</v>
      </c>
      <c r="D17" s="42">
        <v>4409</v>
      </c>
      <c r="E17" s="42">
        <v>4472</v>
      </c>
      <c r="F17" s="43">
        <f t="shared" si="0"/>
        <v>63</v>
      </c>
      <c r="G17" s="46">
        <f>D17/D5</f>
        <v>0.5502308748284038</v>
      </c>
      <c r="H17" s="41">
        <f>E17/E5</f>
        <v>0.5527812113720643</v>
      </c>
    </row>
    <row r="18" spans="1:8" ht="15" customHeight="1">
      <c r="A18" s="38"/>
      <c r="B18" s="42"/>
      <c r="C18" s="42"/>
      <c r="D18" s="42"/>
      <c r="E18" s="42"/>
      <c r="F18" s="43"/>
      <c r="G18" s="46">
        <f>D18/D5</f>
        <v>0</v>
      </c>
      <c r="H18" s="41">
        <f>E18/E5</f>
        <v>0</v>
      </c>
    </row>
    <row r="19" spans="1:8" ht="15" customHeight="1">
      <c r="A19" s="44" t="s">
        <v>108</v>
      </c>
      <c r="B19" s="45">
        <f>SUM(B20:B21)</f>
        <v>2847</v>
      </c>
      <c r="C19" s="45">
        <f>SUM(C20:C21)</f>
        <v>2872</v>
      </c>
      <c r="D19" s="45">
        <f>SUM(D20:D21)</f>
        <v>2863</v>
      </c>
      <c r="E19" s="45">
        <f>SUM(E20:E21)</f>
        <v>2886</v>
      </c>
      <c r="F19" s="43">
        <f t="shared" si="0"/>
        <v>23</v>
      </c>
      <c r="G19" s="46">
        <f>D19/D5</f>
        <v>0.35729439660551604</v>
      </c>
      <c r="H19" s="41">
        <f>E19/E5</f>
        <v>0.35673671199011125</v>
      </c>
    </row>
    <row r="20" spans="1:8" ht="15" customHeight="1">
      <c r="A20" s="38" t="s">
        <v>106</v>
      </c>
      <c r="B20" s="50">
        <v>1</v>
      </c>
      <c r="C20" s="50">
        <v>1</v>
      </c>
      <c r="D20" s="50">
        <v>4</v>
      </c>
      <c r="E20" s="50">
        <v>4</v>
      </c>
      <c r="F20" s="43">
        <f t="shared" si="0"/>
        <v>0</v>
      </c>
      <c r="G20" s="46">
        <f>D20/D5</f>
        <v>0.000499188818170473</v>
      </c>
      <c r="H20" s="41">
        <f>E20/E5</f>
        <v>0.0004944375772558715</v>
      </c>
    </row>
    <row r="21" spans="1:8" ht="15" customHeight="1">
      <c r="A21" s="51" t="s">
        <v>107</v>
      </c>
      <c r="B21" s="52">
        <v>2846</v>
      </c>
      <c r="C21" s="52">
        <v>2871</v>
      </c>
      <c r="D21" s="52">
        <v>2859</v>
      </c>
      <c r="E21" s="52">
        <v>2882</v>
      </c>
      <c r="F21" s="53">
        <f t="shared" si="0"/>
        <v>23</v>
      </c>
      <c r="G21" s="54">
        <f>D21/D5</f>
        <v>0.3567952077873456</v>
      </c>
      <c r="H21" s="54">
        <f>E21/E5</f>
        <v>0.3562422744128554</v>
      </c>
    </row>
    <row r="22" spans="1:8" ht="12.75" customHeight="1">
      <c r="A22" s="247"/>
      <c r="B22" s="247"/>
      <c r="C22" s="247"/>
      <c r="D22" s="247"/>
      <c r="E22" s="247"/>
      <c r="F22" s="247"/>
      <c r="G22" s="247"/>
      <c r="H22" s="248"/>
    </row>
    <row r="23" spans="1:8" ht="15" customHeight="1">
      <c r="A23" s="247"/>
      <c r="B23" s="247"/>
      <c r="C23" s="247"/>
      <c r="D23" s="247"/>
      <c r="E23" s="247"/>
      <c r="F23" s="247"/>
      <c r="G23" s="247"/>
      <c r="H23" s="248"/>
    </row>
  </sheetData>
  <mergeCells count="5">
    <mergeCell ref="B3:E3"/>
    <mergeCell ref="G3:H3"/>
    <mergeCell ref="A22:H23"/>
    <mergeCell ref="A3:A4"/>
    <mergeCell ref="F3:F4"/>
  </mergeCells>
  <printOptions horizontalCentered="1"/>
  <pageMargins left="0.7086614173228347" right="0.35433070866141736" top="0.7480314960629921" bottom="0.2755905511811024" header="0.5118110236220472" footer="0.5118110236220472"/>
  <pageSetup horizontalDpi="300" verticalDpi="300" orientation="portrait" paperSize="9" scale="83" r:id="rId1"/>
  <headerFooter alignWithMargins="0">
    <oddFooter>&amp;R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2" sqref="A2"/>
    </sheetView>
  </sheetViews>
  <sheetFormatPr defaultColWidth="9.00390625" defaultRowHeight="13.5"/>
  <cols>
    <col min="1" max="1" width="34.375" style="33" customWidth="1"/>
    <col min="2" max="2" width="10.50390625" style="33" customWidth="1"/>
    <col min="3" max="5" width="10.625" style="33" customWidth="1"/>
    <col min="6" max="6" width="11.625" style="33" customWidth="1"/>
    <col min="7" max="8" width="10.625" style="33" customWidth="1"/>
    <col min="9" max="9" width="9.00390625" style="33" customWidth="1"/>
    <col min="10" max="10" width="10.50390625" style="33" bestFit="1" customWidth="1"/>
    <col min="11" max="16384" width="9.00390625" style="33" customWidth="1"/>
  </cols>
  <sheetData>
    <row r="1" spans="1:6" ht="21" customHeight="1">
      <c r="A1" s="32" t="s">
        <v>123</v>
      </c>
      <c r="F1" s="55"/>
    </row>
    <row r="2" spans="1:8" ht="15" customHeight="1">
      <c r="A2" s="34"/>
      <c r="B2" s="34"/>
      <c r="C2" s="34"/>
      <c r="D2" s="34"/>
      <c r="E2" s="34"/>
      <c r="F2" s="34"/>
      <c r="G2" s="34" t="s">
        <v>99</v>
      </c>
      <c r="H2" s="34"/>
    </row>
    <row r="3" spans="1:8" ht="15" customHeight="1">
      <c r="A3" s="253" t="s">
        <v>100</v>
      </c>
      <c r="B3" s="243" t="s">
        <v>124</v>
      </c>
      <c r="C3" s="244"/>
      <c r="D3" s="244"/>
      <c r="E3" s="245"/>
      <c r="F3" s="251" t="s">
        <v>89</v>
      </c>
      <c r="G3" s="243" t="s">
        <v>102</v>
      </c>
      <c r="H3" s="246"/>
    </row>
    <row r="4" spans="1:8" ht="15" customHeight="1">
      <c r="A4" s="250"/>
      <c r="B4" s="37" t="s">
        <v>90</v>
      </c>
      <c r="C4" s="37" t="s">
        <v>91</v>
      </c>
      <c r="D4" s="37" t="s">
        <v>92</v>
      </c>
      <c r="E4" s="37" t="s">
        <v>93</v>
      </c>
      <c r="F4" s="252"/>
      <c r="G4" s="37" t="s">
        <v>92</v>
      </c>
      <c r="H4" s="37" t="s">
        <v>93</v>
      </c>
    </row>
    <row r="5" spans="1:8" ht="15" customHeight="1">
      <c r="A5" s="56" t="s">
        <v>5</v>
      </c>
      <c r="B5" s="57">
        <f>B7+B21+B24</f>
        <v>70229</v>
      </c>
      <c r="C5" s="57">
        <f>C7+C21+C24</f>
        <v>69829</v>
      </c>
      <c r="D5" s="57">
        <f>D7+D21+D24</f>
        <v>69318</v>
      </c>
      <c r="E5" s="57">
        <f>E7+E21+E24</f>
        <v>69200</v>
      </c>
      <c r="F5" s="58">
        <f>SUM(E5-D5)</f>
        <v>-118</v>
      </c>
      <c r="G5" s="59">
        <f>SUM(G7,G21,G24)</f>
        <v>1</v>
      </c>
      <c r="H5" s="59">
        <f>SUM(H7,H21,H24)</f>
        <v>0.9999999999999999</v>
      </c>
    </row>
    <row r="6" spans="1:8" ht="15" customHeight="1">
      <c r="A6" s="38"/>
      <c r="B6" s="42"/>
      <c r="C6" s="42"/>
      <c r="D6" s="42"/>
      <c r="E6" s="42"/>
      <c r="F6" s="43"/>
      <c r="G6" s="44"/>
      <c r="H6" s="44"/>
    </row>
    <row r="7" spans="1:8" ht="15" customHeight="1">
      <c r="A7" s="38" t="s">
        <v>2</v>
      </c>
      <c r="B7" s="45">
        <f>B8+B12+B14+B18+B19</f>
        <v>65242</v>
      </c>
      <c r="C7" s="45">
        <f>C8+C12+C14+C18+C19</f>
        <v>65117</v>
      </c>
      <c r="D7" s="45">
        <f>D8+D12+D14+D18+D19</f>
        <v>64908</v>
      </c>
      <c r="E7" s="45">
        <f>E8+E12+E14+E18+E19</f>
        <v>64972</v>
      </c>
      <c r="F7" s="58">
        <f>SUM(E7-D7)</f>
        <v>64</v>
      </c>
      <c r="G7" s="46">
        <f>D7/D5</f>
        <v>0.9363801609971436</v>
      </c>
      <c r="H7" s="41">
        <f>E7/E5</f>
        <v>0.9389017341040462</v>
      </c>
    </row>
    <row r="8" spans="1:8" ht="15" customHeight="1">
      <c r="A8" s="38" t="s">
        <v>125</v>
      </c>
      <c r="B8" s="39">
        <f>B9+B10</f>
        <v>11945</v>
      </c>
      <c r="C8" s="39">
        <f>C9+C10</f>
        <v>11945</v>
      </c>
      <c r="D8" s="50">
        <v>11955</v>
      </c>
      <c r="E8" s="39">
        <v>11883</v>
      </c>
      <c r="F8" s="58">
        <f>SUM(E8-D8)</f>
        <v>-72</v>
      </c>
      <c r="G8" s="46">
        <f>D8/D5</f>
        <v>0.17246602614039644</v>
      </c>
      <c r="H8" s="41">
        <f>E8/E5</f>
        <v>0.17171965317919075</v>
      </c>
    </row>
    <row r="9" spans="1:8" ht="15" customHeight="1">
      <c r="A9" s="38" t="s">
        <v>122</v>
      </c>
      <c r="B9" s="50">
        <v>10137</v>
      </c>
      <c r="C9" s="50">
        <v>10137</v>
      </c>
      <c r="D9" s="50">
        <v>10578</v>
      </c>
      <c r="E9" s="50">
        <v>10135</v>
      </c>
      <c r="F9" s="58">
        <f>SUM(E9-D9)</f>
        <v>-443</v>
      </c>
      <c r="G9" s="46">
        <f>D9/D5</f>
        <v>0.15260105600276985</v>
      </c>
      <c r="H9" s="41">
        <f>E9/E5</f>
        <v>0.14645953757225433</v>
      </c>
    </row>
    <row r="10" spans="1:8" ht="15" customHeight="1">
      <c r="A10" s="38" t="s">
        <v>126</v>
      </c>
      <c r="B10" s="42">
        <v>1808</v>
      </c>
      <c r="C10" s="42">
        <v>1808</v>
      </c>
      <c r="D10" s="45">
        <f>SUM(D8-D9)</f>
        <v>1377</v>
      </c>
      <c r="E10" s="45">
        <f>SUM(E8-E9)</f>
        <v>1748</v>
      </c>
      <c r="F10" s="58">
        <f>SUM(E10-D10)</f>
        <v>371</v>
      </c>
      <c r="G10" s="46">
        <f>D10/D5</f>
        <v>0.01986497013762659</v>
      </c>
      <c r="H10" s="41">
        <f>E10/E5</f>
        <v>0.025260115606936417</v>
      </c>
    </row>
    <row r="11" spans="1:8" ht="15" customHeight="1">
      <c r="A11" s="38"/>
      <c r="B11" s="42"/>
      <c r="C11" s="42"/>
      <c r="D11" s="42"/>
      <c r="E11" s="42"/>
      <c r="F11" s="43"/>
      <c r="G11" s="41"/>
      <c r="H11" s="41"/>
    </row>
    <row r="12" spans="1:8" ht="15" customHeight="1">
      <c r="A12" s="38" t="s">
        <v>127</v>
      </c>
      <c r="B12" s="42">
        <v>44</v>
      </c>
      <c r="C12" s="42">
        <v>48</v>
      </c>
      <c r="D12" s="42">
        <v>44</v>
      </c>
      <c r="E12" s="42">
        <v>44</v>
      </c>
      <c r="F12" s="58">
        <f>SUM(E12-D12)</f>
        <v>0</v>
      </c>
      <c r="G12" s="46">
        <f>D12/D5</f>
        <v>0.0006347557632938053</v>
      </c>
      <c r="H12" s="41">
        <f>E12/E5</f>
        <v>0.0006358381502890173</v>
      </c>
    </row>
    <row r="13" spans="1:8" ht="15" customHeight="1">
      <c r="A13" s="38"/>
      <c r="B13" s="50"/>
      <c r="C13" s="50"/>
      <c r="D13" s="50"/>
      <c r="E13" s="50"/>
      <c r="F13" s="43"/>
      <c r="G13" s="46"/>
      <c r="H13" s="41"/>
    </row>
    <row r="14" spans="1:8" ht="15" customHeight="1">
      <c r="A14" s="38" t="s">
        <v>128</v>
      </c>
      <c r="B14" s="39">
        <f>B16</f>
        <v>505</v>
      </c>
      <c r="C14" s="39">
        <f>C16</f>
        <v>505</v>
      </c>
      <c r="D14" s="39">
        <f>D16</f>
        <v>452</v>
      </c>
      <c r="E14" s="39">
        <f>E16</f>
        <v>441</v>
      </c>
      <c r="F14" s="58">
        <f>SUM(E14-D14)</f>
        <v>-11</v>
      </c>
      <c r="G14" s="46">
        <f>D14/D5</f>
        <v>0.006520672841109091</v>
      </c>
      <c r="H14" s="41">
        <f>E14/E5</f>
        <v>0.006372832369942197</v>
      </c>
    </row>
    <row r="15" spans="1:8" ht="15" customHeight="1">
      <c r="A15" s="38" t="s">
        <v>129</v>
      </c>
      <c r="B15" s="60" t="s">
        <v>130</v>
      </c>
      <c r="C15" s="60" t="s">
        <v>130</v>
      </c>
      <c r="D15" s="60">
        <v>0</v>
      </c>
      <c r="E15" s="60">
        <v>0</v>
      </c>
      <c r="F15" s="58" t="s">
        <v>130</v>
      </c>
      <c r="G15" s="61" t="s">
        <v>130</v>
      </c>
      <c r="H15" s="62" t="s">
        <v>130</v>
      </c>
    </row>
    <row r="16" spans="1:8" ht="15" customHeight="1">
      <c r="A16" s="38" t="s">
        <v>126</v>
      </c>
      <c r="B16" s="42">
        <v>505</v>
      </c>
      <c r="C16" s="42">
        <v>505</v>
      </c>
      <c r="D16" s="42">
        <v>452</v>
      </c>
      <c r="E16" s="42">
        <v>441</v>
      </c>
      <c r="F16" s="58">
        <f>SUM(E16-D16)</f>
        <v>-11</v>
      </c>
      <c r="G16" s="46">
        <f>D16/D5</f>
        <v>0.006520672841109091</v>
      </c>
      <c r="H16" s="41">
        <f>E16/E5</f>
        <v>0.006372832369942197</v>
      </c>
    </row>
    <row r="17" spans="1:8" ht="15" customHeight="1">
      <c r="A17" s="38"/>
      <c r="B17" s="42"/>
      <c r="C17" s="42"/>
      <c r="D17" s="42"/>
      <c r="E17" s="42"/>
      <c r="F17" s="43"/>
      <c r="G17" s="41"/>
      <c r="H17" s="41"/>
    </row>
    <row r="18" spans="1:8" ht="15" customHeight="1">
      <c r="A18" s="38" t="s">
        <v>131</v>
      </c>
      <c r="B18" s="42">
        <v>14190</v>
      </c>
      <c r="C18" s="42">
        <v>14462</v>
      </c>
      <c r="D18" s="42">
        <v>14668</v>
      </c>
      <c r="E18" s="42">
        <v>14608</v>
      </c>
      <c r="F18" s="58">
        <f>SUM(E18-D18)</f>
        <v>-60</v>
      </c>
      <c r="G18" s="46">
        <f>D18/D5</f>
        <v>0.21160448945439858</v>
      </c>
      <c r="H18" s="41">
        <f>E18/E5</f>
        <v>0.21109826589595376</v>
      </c>
    </row>
    <row r="19" spans="1:8" ht="15" customHeight="1">
      <c r="A19" s="38" t="s">
        <v>132</v>
      </c>
      <c r="B19" s="42">
        <v>38558</v>
      </c>
      <c r="C19" s="42">
        <v>38157</v>
      </c>
      <c r="D19" s="42">
        <v>37789</v>
      </c>
      <c r="E19" s="42">
        <v>37996</v>
      </c>
      <c r="F19" s="58">
        <f>SUM(E19-D19)</f>
        <v>207</v>
      </c>
      <c r="G19" s="46">
        <f>D19/D5</f>
        <v>0.5451542167979457</v>
      </c>
      <c r="H19" s="41">
        <f>E19/E5</f>
        <v>0.5490751445086706</v>
      </c>
    </row>
    <row r="20" spans="1:8" ht="15" customHeight="1">
      <c r="A20" s="38"/>
      <c r="B20" s="42"/>
      <c r="C20" s="42"/>
      <c r="D20" s="42"/>
      <c r="E20" s="42"/>
      <c r="F20" s="63"/>
      <c r="G20" s="64"/>
      <c r="H20" s="49"/>
    </row>
    <row r="21" spans="1:8" ht="15" customHeight="1">
      <c r="A21" s="38" t="s">
        <v>105</v>
      </c>
      <c r="B21" s="42">
        <v>4986</v>
      </c>
      <c r="C21" s="42">
        <v>4711</v>
      </c>
      <c r="D21" s="42">
        <v>4403</v>
      </c>
      <c r="E21" s="42">
        <v>4221</v>
      </c>
      <c r="F21" s="58">
        <f>SUM(E21-D21)</f>
        <v>-182</v>
      </c>
      <c r="G21" s="46">
        <f>D21/D5</f>
        <v>0.0635188551314233</v>
      </c>
      <c r="H21" s="41">
        <f>E21/E5</f>
        <v>0.060997109826589596</v>
      </c>
    </row>
    <row r="22" spans="1:8" ht="15" customHeight="1">
      <c r="A22" s="65" t="s">
        <v>133</v>
      </c>
      <c r="B22" s="42">
        <v>769</v>
      </c>
      <c r="C22" s="42">
        <v>739</v>
      </c>
      <c r="D22" s="42">
        <v>744</v>
      </c>
      <c r="E22" s="42">
        <v>647</v>
      </c>
      <c r="F22" s="58">
        <f>SUM(E22-D22)</f>
        <v>-97</v>
      </c>
      <c r="G22" s="46">
        <f>D22/D5</f>
        <v>0.010733142906604345</v>
      </c>
      <c r="H22" s="41">
        <f>E22/E5</f>
        <v>0.00934971098265896</v>
      </c>
    </row>
    <row r="23" spans="1:8" ht="15" customHeight="1">
      <c r="A23" s="66"/>
      <c r="B23" s="50"/>
      <c r="C23" s="50"/>
      <c r="D23" s="50"/>
      <c r="E23" s="50"/>
      <c r="F23" s="67"/>
      <c r="G23" s="68"/>
      <c r="H23" s="41"/>
    </row>
    <row r="24" spans="1:8" ht="15" customHeight="1">
      <c r="A24" s="51" t="s">
        <v>108</v>
      </c>
      <c r="B24" s="69">
        <v>1</v>
      </c>
      <c r="C24" s="69">
        <v>1</v>
      </c>
      <c r="D24" s="69">
        <v>7</v>
      </c>
      <c r="E24" s="69">
        <v>7</v>
      </c>
      <c r="F24" s="70">
        <f>SUM(E24-D24)</f>
        <v>0</v>
      </c>
      <c r="G24" s="71">
        <f>D24/D5</f>
        <v>0.0001009838714331054</v>
      </c>
      <c r="H24" s="54">
        <f>E24/E5</f>
        <v>0.00010115606936416185</v>
      </c>
    </row>
  </sheetData>
  <mergeCells count="4">
    <mergeCell ref="B3:E3"/>
    <mergeCell ref="G3:H3"/>
    <mergeCell ref="A3:A4"/>
    <mergeCell ref="F3:F4"/>
  </mergeCells>
  <printOptions horizontalCentered="1"/>
  <pageMargins left="0.7086614173228347" right="0.35433070866141736" top="0.7480314960629921" bottom="0.2755905511811024" header="0.5118110236220472" footer="0.5118110236220472"/>
  <pageSetup horizontalDpi="300" verticalDpi="300" orientation="portrait" paperSize="9" scale="83" r:id="rId1"/>
  <headerFooter alignWithMargins="0">
    <oddFooter>&amp;R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2" sqref="A2"/>
    </sheetView>
  </sheetViews>
  <sheetFormatPr defaultColWidth="9.00390625" defaultRowHeight="13.5"/>
  <cols>
    <col min="1" max="1" width="34.375" style="33" customWidth="1"/>
    <col min="2" max="2" width="10.50390625" style="33" customWidth="1"/>
    <col min="3" max="5" width="10.625" style="33" customWidth="1"/>
    <col min="6" max="6" width="11.625" style="33" customWidth="1"/>
    <col min="7" max="8" width="10.625" style="33" customWidth="1"/>
    <col min="9" max="9" width="9.00390625" style="33" customWidth="1"/>
    <col min="10" max="10" width="10.50390625" style="33" bestFit="1" customWidth="1"/>
    <col min="11" max="16384" width="9.00390625" style="33" customWidth="1"/>
  </cols>
  <sheetData>
    <row r="1" ht="21" customHeight="1">
      <c r="A1" s="32" t="s">
        <v>134</v>
      </c>
    </row>
    <row r="2" spans="1:4" ht="15" customHeight="1">
      <c r="A2" s="34"/>
      <c r="B2" s="34"/>
      <c r="D2" s="34" t="s">
        <v>135</v>
      </c>
    </row>
    <row r="3" spans="1:5" ht="15" customHeight="1">
      <c r="A3" s="35" t="s">
        <v>100</v>
      </c>
      <c r="B3" s="37" t="s">
        <v>90</v>
      </c>
      <c r="C3" s="37" t="s">
        <v>91</v>
      </c>
      <c r="D3" s="37" t="s">
        <v>92</v>
      </c>
      <c r="E3" s="37" t="s">
        <v>93</v>
      </c>
    </row>
    <row r="4" spans="1:5" ht="15" customHeight="1">
      <c r="A4" s="38" t="s">
        <v>2</v>
      </c>
      <c r="B4" s="72">
        <v>184.3</v>
      </c>
      <c r="C4" s="72">
        <v>185</v>
      </c>
      <c r="D4" s="72">
        <v>185.5</v>
      </c>
      <c r="E4" s="72">
        <v>184.05665722379604</v>
      </c>
    </row>
    <row r="5" spans="1:5" ht="15" customHeight="1">
      <c r="A5" s="38" t="s">
        <v>94</v>
      </c>
      <c r="B5" s="72">
        <v>316.8</v>
      </c>
      <c r="C5" s="72">
        <v>316.8</v>
      </c>
      <c r="D5" s="72">
        <v>330.6</v>
      </c>
      <c r="E5" s="72">
        <v>316.71875</v>
      </c>
    </row>
    <row r="6" spans="1:5" ht="15" customHeight="1">
      <c r="A6" s="38" t="s">
        <v>136</v>
      </c>
      <c r="B6" s="72">
        <v>0</v>
      </c>
      <c r="C6" s="72">
        <v>0</v>
      </c>
      <c r="D6" s="72">
        <v>0</v>
      </c>
      <c r="E6" s="72">
        <v>0</v>
      </c>
    </row>
    <row r="7" spans="1:5" ht="15" customHeight="1">
      <c r="A7" s="38" t="s">
        <v>103</v>
      </c>
      <c r="B7" s="72">
        <v>171.1</v>
      </c>
      <c r="C7" s="72">
        <v>171.8</v>
      </c>
      <c r="D7" s="72">
        <v>170.8</v>
      </c>
      <c r="E7" s="72">
        <v>170.83177570093457</v>
      </c>
    </row>
    <row r="8" spans="1:5" ht="15" customHeight="1">
      <c r="A8" s="38"/>
      <c r="B8" s="72"/>
      <c r="C8" s="72"/>
      <c r="D8" s="72"/>
      <c r="E8" s="72"/>
    </row>
    <row r="9" spans="1:5" ht="15" customHeight="1">
      <c r="A9" s="51" t="s">
        <v>137</v>
      </c>
      <c r="B9" s="73">
        <v>11</v>
      </c>
      <c r="C9" s="73">
        <v>11.1</v>
      </c>
      <c r="D9" s="73">
        <v>11.3</v>
      </c>
      <c r="E9" s="73">
        <v>11.137203166226913</v>
      </c>
    </row>
  </sheetData>
  <printOptions horizontalCentered="1"/>
  <pageMargins left="0.7086614173228347" right="0.35433070866141736" top="0.7480314960629921" bottom="0.2755905511811024" header="0.5118110236220472" footer="0.5118110236220472"/>
  <pageSetup horizontalDpi="300" verticalDpi="300" orientation="portrait" paperSize="9" scale="83" r:id="rId1"/>
  <headerFooter alignWithMargins="0">
    <oddFooter>&amp;R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17"/>
  <sheetViews>
    <sheetView zoomScale="80" zoomScaleNormal="80" workbookViewId="0" topLeftCell="A1">
      <selection activeCell="A2" sqref="A2"/>
    </sheetView>
  </sheetViews>
  <sheetFormatPr defaultColWidth="9.00390625" defaultRowHeight="13.5"/>
  <cols>
    <col min="1" max="1" width="12.625" style="33" customWidth="1"/>
    <col min="2" max="5" width="7.00390625" style="33" customWidth="1"/>
    <col min="6" max="6" width="8.00390625" style="33" customWidth="1"/>
    <col min="7" max="7" width="8.125" style="33" customWidth="1"/>
    <col min="8" max="10" width="7.00390625" style="33" customWidth="1"/>
    <col min="11" max="11" width="8.00390625" style="75" customWidth="1"/>
    <col min="12" max="12" width="8.00390625" style="33" customWidth="1"/>
    <col min="13" max="13" width="8.125" style="33" customWidth="1"/>
    <col min="14" max="16" width="7.00390625" style="33" customWidth="1"/>
    <col min="17" max="18" width="8.00390625" style="33" customWidth="1"/>
    <col min="19" max="24" width="7.00390625" style="33" customWidth="1"/>
    <col min="25" max="16384" width="9.00390625" style="33" customWidth="1"/>
  </cols>
  <sheetData>
    <row r="1" ht="30" customHeight="1">
      <c r="A1" s="74" t="s">
        <v>140</v>
      </c>
    </row>
    <row r="2" spans="1:17" ht="30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L2" s="34"/>
      <c r="M2" s="34"/>
      <c r="O2" s="76"/>
      <c r="P2" s="34"/>
      <c r="Q2" s="76" t="s">
        <v>99</v>
      </c>
    </row>
    <row r="3" spans="1:17" ht="30" customHeight="1">
      <c r="A3" s="253" t="s">
        <v>141</v>
      </c>
      <c r="B3" s="257" t="s">
        <v>90</v>
      </c>
      <c r="C3" s="258"/>
      <c r="D3" s="258"/>
      <c r="E3" s="259"/>
      <c r="F3" s="257" t="s">
        <v>91</v>
      </c>
      <c r="G3" s="258"/>
      <c r="H3" s="258"/>
      <c r="I3" s="259"/>
      <c r="J3" s="257" t="s">
        <v>92</v>
      </c>
      <c r="K3" s="258"/>
      <c r="L3" s="258"/>
      <c r="M3" s="259"/>
      <c r="N3" s="257" t="s">
        <v>93</v>
      </c>
      <c r="O3" s="258"/>
      <c r="P3" s="258"/>
      <c r="Q3" s="259"/>
    </row>
    <row r="4" spans="1:17" s="77" customFormat="1" ht="30" customHeight="1">
      <c r="A4" s="256"/>
      <c r="B4" s="253" t="s">
        <v>5</v>
      </c>
      <c r="C4" s="253" t="s">
        <v>2</v>
      </c>
      <c r="D4" s="255" t="s">
        <v>138</v>
      </c>
      <c r="E4" s="255" t="s">
        <v>139</v>
      </c>
      <c r="F4" s="253" t="s">
        <v>5</v>
      </c>
      <c r="G4" s="253" t="s">
        <v>2</v>
      </c>
      <c r="H4" s="255" t="s">
        <v>138</v>
      </c>
      <c r="I4" s="255" t="s">
        <v>139</v>
      </c>
      <c r="J4" s="253" t="s">
        <v>5</v>
      </c>
      <c r="K4" s="253" t="s">
        <v>2</v>
      </c>
      <c r="L4" s="255" t="s">
        <v>138</v>
      </c>
      <c r="M4" s="255" t="s">
        <v>139</v>
      </c>
      <c r="N4" s="253" t="s">
        <v>5</v>
      </c>
      <c r="O4" s="253" t="s">
        <v>2</v>
      </c>
      <c r="P4" s="255" t="s">
        <v>138</v>
      </c>
      <c r="Q4" s="255" t="s">
        <v>139</v>
      </c>
    </row>
    <row r="5" spans="1:17" s="77" customFormat="1" ht="30" customHeight="1">
      <c r="A5" s="250"/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</row>
    <row r="6" spans="1:17" ht="30" customHeight="1">
      <c r="A6" s="65" t="s">
        <v>142</v>
      </c>
      <c r="B6" s="79">
        <f aca="true" t="shared" si="0" ref="B6:M6">SUM(B8:B17)</f>
        <v>7913</v>
      </c>
      <c r="C6" s="79">
        <f t="shared" si="0"/>
        <v>354</v>
      </c>
      <c r="D6" s="79">
        <f t="shared" si="0"/>
        <v>4712</v>
      </c>
      <c r="E6" s="79">
        <f t="shared" si="0"/>
        <v>2847</v>
      </c>
      <c r="F6" s="79">
        <f t="shared" si="0"/>
        <v>7995</v>
      </c>
      <c r="G6" s="79">
        <f t="shared" si="0"/>
        <v>352</v>
      </c>
      <c r="H6" s="79">
        <f t="shared" si="0"/>
        <v>4771</v>
      </c>
      <c r="I6" s="79">
        <f t="shared" si="0"/>
        <v>2872</v>
      </c>
      <c r="J6" s="79">
        <f t="shared" si="0"/>
        <v>8013</v>
      </c>
      <c r="K6" s="79">
        <f t="shared" si="0"/>
        <v>350</v>
      </c>
      <c r="L6" s="79">
        <f t="shared" si="0"/>
        <v>4800</v>
      </c>
      <c r="M6" s="79">
        <f t="shared" si="0"/>
        <v>2863</v>
      </c>
      <c r="N6" s="79">
        <f>SUM(N8:N17)</f>
        <v>8090</v>
      </c>
      <c r="O6" s="79">
        <f>SUM(O8:O17)</f>
        <v>353</v>
      </c>
      <c r="P6" s="79">
        <f>SUM(P8:P17)</f>
        <v>4851</v>
      </c>
      <c r="Q6" s="79">
        <f>SUM(Q8:Q17)</f>
        <v>2886</v>
      </c>
    </row>
    <row r="7" spans="1:17" ht="30" customHeight="1">
      <c r="A7" s="66"/>
      <c r="B7" s="80"/>
      <c r="C7" s="81"/>
      <c r="D7" s="80"/>
      <c r="E7" s="81"/>
      <c r="F7" s="80"/>
      <c r="G7" s="81"/>
      <c r="H7" s="80"/>
      <c r="I7" s="81"/>
      <c r="J7" s="80"/>
      <c r="K7" s="81"/>
      <c r="L7" s="80"/>
      <c r="M7" s="81"/>
      <c r="N7" s="80"/>
      <c r="O7" s="81"/>
      <c r="P7" s="80"/>
      <c r="Q7" s="81"/>
    </row>
    <row r="8" spans="1:17" ht="30" customHeight="1">
      <c r="A8" s="66" t="s">
        <v>143</v>
      </c>
      <c r="B8" s="82">
        <f aca="true" t="shared" si="1" ref="B8:B17">SUM(C8:E8)</f>
        <v>2524</v>
      </c>
      <c r="C8" s="81">
        <v>107</v>
      </c>
      <c r="D8" s="80">
        <v>1529</v>
      </c>
      <c r="E8" s="81">
        <v>888</v>
      </c>
      <c r="F8" s="82">
        <f aca="true" t="shared" si="2" ref="F8:F17">SUM(G8:I8)</f>
        <v>2550</v>
      </c>
      <c r="G8" s="81">
        <v>107</v>
      </c>
      <c r="H8" s="80">
        <v>1547</v>
      </c>
      <c r="I8" s="81">
        <v>896</v>
      </c>
      <c r="J8" s="82">
        <f aca="true" t="shared" si="3" ref="J8:J17">SUM(K8:M8)</f>
        <v>2541</v>
      </c>
      <c r="K8" s="81">
        <v>107</v>
      </c>
      <c r="L8" s="80">
        <v>1545</v>
      </c>
      <c r="M8" s="81">
        <v>889</v>
      </c>
      <c r="N8" s="82">
        <f aca="true" t="shared" si="4" ref="N8:N17">SUM(O8:Q8)</f>
        <v>2564</v>
      </c>
      <c r="O8" s="81">
        <v>107</v>
      </c>
      <c r="P8" s="80">
        <v>1559</v>
      </c>
      <c r="Q8" s="81">
        <v>898</v>
      </c>
    </row>
    <row r="9" spans="1:17" ht="30" customHeight="1">
      <c r="A9" s="66" t="s">
        <v>144</v>
      </c>
      <c r="B9" s="83">
        <f t="shared" si="1"/>
        <v>1637</v>
      </c>
      <c r="C9" s="81">
        <v>54</v>
      </c>
      <c r="D9" s="80">
        <v>1003</v>
      </c>
      <c r="E9" s="81">
        <v>580</v>
      </c>
      <c r="F9" s="83">
        <f t="shared" si="2"/>
        <v>1643</v>
      </c>
      <c r="G9" s="81">
        <v>53</v>
      </c>
      <c r="H9" s="80">
        <v>1012</v>
      </c>
      <c r="I9" s="81">
        <v>578</v>
      </c>
      <c r="J9" s="83">
        <f t="shared" si="3"/>
        <v>1639</v>
      </c>
      <c r="K9" s="81">
        <v>52</v>
      </c>
      <c r="L9" s="80">
        <v>1017</v>
      </c>
      <c r="M9" s="81">
        <v>570</v>
      </c>
      <c r="N9" s="83">
        <f t="shared" si="4"/>
        <v>1667</v>
      </c>
      <c r="O9" s="81">
        <v>53</v>
      </c>
      <c r="P9" s="80">
        <v>1037</v>
      </c>
      <c r="Q9" s="81">
        <v>577</v>
      </c>
    </row>
    <row r="10" spans="1:17" ht="30" customHeight="1">
      <c r="A10" s="66" t="s">
        <v>145</v>
      </c>
      <c r="B10" s="83">
        <f t="shared" si="1"/>
        <v>873</v>
      </c>
      <c r="C10" s="81">
        <v>34</v>
      </c>
      <c r="D10" s="80">
        <v>514</v>
      </c>
      <c r="E10" s="81">
        <v>325</v>
      </c>
      <c r="F10" s="83">
        <f t="shared" si="2"/>
        <v>894</v>
      </c>
      <c r="G10" s="81">
        <v>33</v>
      </c>
      <c r="H10" s="80">
        <v>526</v>
      </c>
      <c r="I10" s="81">
        <v>335</v>
      </c>
      <c r="J10" s="83">
        <f t="shared" si="3"/>
        <v>909</v>
      </c>
      <c r="K10" s="81">
        <v>33</v>
      </c>
      <c r="L10" s="80">
        <v>537</v>
      </c>
      <c r="M10" s="81">
        <v>339</v>
      </c>
      <c r="N10" s="83">
        <f t="shared" si="4"/>
        <v>924</v>
      </c>
      <c r="O10" s="81">
        <v>33</v>
      </c>
      <c r="P10" s="80">
        <v>546</v>
      </c>
      <c r="Q10" s="81">
        <v>345</v>
      </c>
    </row>
    <row r="11" spans="1:17" ht="30" customHeight="1">
      <c r="A11" s="66" t="s">
        <v>146</v>
      </c>
      <c r="B11" s="82">
        <f t="shared" si="1"/>
        <v>866</v>
      </c>
      <c r="C11" s="81">
        <v>41</v>
      </c>
      <c r="D11" s="80">
        <v>497</v>
      </c>
      <c r="E11" s="81">
        <v>328</v>
      </c>
      <c r="F11" s="82">
        <f t="shared" si="2"/>
        <v>877</v>
      </c>
      <c r="G11" s="81">
        <v>41</v>
      </c>
      <c r="H11" s="80">
        <v>505</v>
      </c>
      <c r="I11" s="81">
        <v>331</v>
      </c>
      <c r="J11" s="82">
        <f t="shared" si="3"/>
        <v>885</v>
      </c>
      <c r="K11" s="81">
        <v>40</v>
      </c>
      <c r="L11" s="80">
        <v>514</v>
      </c>
      <c r="M11" s="81">
        <v>331</v>
      </c>
      <c r="N11" s="82">
        <f t="shared" si="4"/>
        <v>894</v>
      </c>
      <c r="O11" s="81">
        <v>41</v>
      </c>
      <c r="P11" s="80">
        <v>521</v>
      </c>
      <c r="Q11" s="81">
        <v>332</v>
      </c>
    </row>
    <row r="12" spans="1:17" ht="30" customHeight="1">
      <c r="A12" s="66" t="s">
        <v>147</v>
      </c>
      <c r="B12" s="82">
        <f t="shared" si="1"/>
        <v>363</v>
      </c>
      <c r="C12" s="81">
        <v>21</v>
      </c>
      <c r="D12" s="80">
        <v>213</v>
      </c>
      <c r="E12" s="81">
        <v>129</v>
      </c>
      <c r="F12" s="82">
        <f t="shared" si="2"/>
        <v>361</v>
      </c>
      <c r="G12" s="81">
        <v>21</v>
      </c>
      <c r="H12" s="80">
        <v>212</v>
      </c>
      <c r="I12" s="81">
        <v>128</v>
      </c>
      <c r="J12" s="82">
        <f t="shared" si="3"/>
        <v>356</v>
      </c>
      <c r="K12" s="81">
        <v>21</v>
      </c>
      <c r="L12" s="80">
        <v>205</v>
      </c>
      <c r="M12" s="81">
        <v>130</v>
      </c>
      <c r="N12" s="82">
        <f t="shared" si="4"/>
        <v>357</v>
      </c>
      <c r="O12" s="81">
        <v>21</v>
      </c>
      <c r="P12" s="80">
        <v>207</v>
      </c>
      <c r="Q12" s="81">
        <v>129</v>
      </c>
    </row>
    <row r="13" spans="1:17" ht="30" customHeight="1">
      <c r="A13" s="66" t="s">
        <v>148</v>
      </c>
      <c r="B13" s="82">
        <f t="shared" si="1"/>
        <v>746</v>
      </c>
      <c r="C13" s="81">
        <v>41</v>
      </c>
      <c r="D13" s="80">
        <v>420</v>
      </c>
      <c r="E13" s="81">
        <v>285</v>
      </c>
      <c r="F13" s="82">
        <f t="shared" si="2"/>
        <v>755</v>
      </c>
      <c r="G13" s="81">
        <v>41</v>
      </c>
      <c r="H13" s="80">
        <v>426</v>
      </c>
      <c r="I13" s="81">
        <v>288</v>
      </c>
      <c r="J13" s="82">
        <f t="shared" si="3"/>
        <v>760</v>
      </c>
      <c r="K13" s="81">
        <v>41</v>
      </c>
      <c r="L13" s="80">
        <v>430</v>
      </c>
      <c r="M13" s="81">
        <v>289</v>
      </c>
      <c r="N13" s="82">
        <f t="shared" si="4"/>
        <v>769</v>
      </c>
      <c r="O13" s="81">
        <v>40</v>
      </c>
      <c r="P13" s="80">
        <v>434</v>
      </c>
      <c r="Q13" s="81">
        <v>295</v>
      </c>
    </row>
    <row r="14" spans="1:17" ht="30" customHeight="1">
      <c r="A14" s="66" t="s">
        <v>149</v>
      </c>
      <c r="B14" s="82">
        <f t="shared" si="1"/>
        <v>318</v>
      </c>
      <c r="C14" s="81">
        <v>23</v>
      </c>
      <c r="D14" s="80">
        <v>185</v>
      </c>
      <c r="E14" s="81">
        <v>110</v>
      </c>
      <c r="F14" s="82">
        <f t="shared" si="2"/>
        <v>320</v>
      </c>
      <c r="G14" s="81">
        <v>23</v>
      </c>
      <c r="H14" s="80">
        <v>183</v>
      </c>
      <c r="I14" s="81">
        <v>114</v>
      </c>
      <c r="J14" s="82">
        <f t="shared" si="3"/>
        <v>324</v>
      </c>
      <c r="K14" s="81">
        <v>23</v>
      </c>
      <c r="L14" s="80">
        <v>188</v>
      </c>
      <c r="M14" s="81">
        <v>113</v>
      </c>
      <c r="N14" s="82">
        <f t="shared" si="4"/>
        <v>322</v>
      </c>
      <c r="O14" s="81">
        <v>24</v>
      </c>
      <c r="P14" s="80">
        <v>187</v>
      </c>
      <c r="Q14" s="81">
        <v>111</v>
      </c>
    </row>
    <row r="15" spans="1:17" ht="30" customHeight="1">
      <c r="A15" s="66" t="s">
        <v>150</v>
      </c>
      <c r="B15" s="82">
        <f t="shared" si="1"/>
        <v>218</v>
      </c>
      <c r="C15" s="81">
        <v>14</v>
      </c>
      <c r="D15" s="80">
        <v>130</v>
      </c>
      <c r="E15" s="81">
        <v>74</v>
      </c>
      <c r="F15" s="82">
        <f t="shared" si="2"/>
        <v>221</v>
      </c>
      <c r="G15" s="81">
        <v>14</v>
      </c>
      <c r="H15" s="80">
        <v>133</v>
      </c>
      <c r="I15" s="81">
        <v>74</v>
      </c>
      <c r="J15" s="82">
        <f t="shared" si="3"/>
        <v>227</v>
      </c>
      <c r="K15" s="81">
        <v>14</v>
      </c>
      <c r="L15" s="80">
        <v>137</v>
      </c>
      <c r="M15" s="81">
        <v>76</v>
      </c>
      <c r="N15" s="82">
        <f t="shared" si="4"/>
        <v>224</v>
      </c>
      <c r="O15" s="81">
        <v>14</v>
      </c>
      <c r="P15" s="80">
        <v>134</v>
      </c>
      <c r="Q15" s="81">
        <v>76</v>
      </c>
    </row>
    <row r="16" spans="1:17" ht="30" customHeight="1">
      <c r="A16" s="66" t="s">
        <v>151</v>
      </c>
      <c r="B16" s="82">
        <f t="shared" si="1"/>
        <v>138</v>
      </c>
      <c r="C16" s="81">
        <v>7</v>
      </c>
      <c r="D16" s="80">
        <v>83</v>
      </c>
      <c r="E16" s="81">
        <v>48</v>
      </c>
      <c r="F16" s="82">
        <f t="shared" si="2"/>
        <v>141</v>
      </c>
      <c r="G16" s="81">
        <v>7</v>
      </c>
      <c r="H16" s="80">
        <v>85</v>
      </c>
      <c r="I16" s="81">
        <v>49</v>
      </c>
      <c r="J16" s="82">
        <f t="shared" si="3"/>
        <v>142</v>
      </c>
      <c r="K16" s="81">
        <v>7</v>
      </c>
      <c r="L16" s="80">
        <v>85</v>
      </c>
      <c r="M16" s="81">
        <v>50</v>
      </c>
      <c r="N16" s="82">
        <f t="shared" si="4"/>
        <v>139</v>
      </c>
      <c r="O16" s="81">
        <v>8</v>
      </c>
      <c r="P16" s="80">
        <v>85</v>
      </c>
      <c r="Q16" s="81">
        <v>46</v>
      </c>
    </row>
    <row r="17" spans="1:17" ht="30" customHeight="1">
      <c r="A17" s="84" t="s">
        <v>152</v>
      </c>
      <c r="B17" s="85">
        <f t="shared" si="1"/>
        <v>230</v>
      </c>
      <c r="C17" s="86">
        <v>12</v>
      </c>
      <c r="D17" s="87">
        <v>138</v>
      </c>
      <c r="E17" s="86">
        <v>80</v>
      </c>
      <c r="F17" s="85">
        <f t="shared" si="2"/>
        <v>233</v>
      </c>
      <c r="G17" s="86">
        <v>12</v>
      </c>
      <c r="H17" s="87">
        <v>142</v>
      </c>
      <c r="I17" s="86">
        <v>79</v>
      </c>
      <c r="J17" s="85">
        <f t="shared" si="3"/>
        <v>230</v>
      </c>
      <c r="K17" s="86">
        <v>12</v>
      </c>
      <c r="L17" s="87">
        <v>142</v>
      </c>
      <c r="M17" s="86">
        <v>76</v>
      </c>
      <c r="N17" s="85">
        <f t="shared" si="4"/>
        <v>230</v>
      </c>
      <c r="O17" s="86">
        <v>12</v>
      </c>
      <c r="P17" s="87">
        <v>141</v>
      </c>
      <c r="Q17" s="86">
        <v>77</v>
      </c>
    </row>
  </sheetData>
  <mergeCells count="21">
    <mergeCell ref="A3:A5"/>
    <mergeCell ref="N3:Q3"/>
    <mergeCell ref="B3:E3"/>
    <mergeCell ref="F3:I3"/>
    <mergeCell ref="J3:M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4:K5"/>
    <mergeCell ref="L4:L5"/>
    <mergeCell ref="M4:M5"/>
    <mergeCell ref="N4:N5"/>
  </mergeCells>
  <printOptions/>
  <pageMargins left="0.7874015748031497" right="0.5905511811023623" top="0.8661417322834646" bottom="0.984251968503937" header="0.5118110236220472" footer="0.5118110236220472"/>
  <pageSetup horizontalDpi="300" verticalDpi="300" orientation="portrait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8"/>
  <sheetViews>
    <sheetView zoomScale="65" zoomScaleNormal="65" workbookViewId="0" topLeftCell="A1">
      <selection activeCell="B2" sqref="B2"/>
    </sheetView>
  </sheetViews>
  <sheetFormatPr defaultColWidth="9.00390625" defaultRowHeight="13.5"/>
  <cols>
    <col min="1" max="1" width="12.625" style="33" customWidth="1"/>
    <col min="2" max="5" width="7.00390625" style="33" customWidth="1"/>
    <col min="6" max="6" width="8.00390625" style="33" customWidth="1"/>
    <col min="7" max="7" width="8.125" style="33" customWidth="1"/>
    <col min="8" max="10" width="7.00390625" style="33" customWidth="1"/>
    <col min="11" max="11" width="8.00390625" style="75" customWidth="1"/>
    <col min="12" max="12" width="8.00390625" style="33" customWidth="1"/>
    <col min="13" max="13" width="8.125" style="33" customWidth="1"/>
    <col min="14" max="16" width="7.00390625" style="33" customWidth="1"/>
    <col min="17" max="18" width="8.00390625" style="33" customWidth="1"/>
    <col min="19" max="24" width="7.00390625" style="33" customWidth="1"/>
    <col min="25" max="16384" width="9.00390625" style="33" customWidth="1"/>
  </cols>
  <sheetData>
    <row r="1" spans="1:11" s="88" customFormat="1" ht="30" customHeight="1">
      <c r="A1" s="74" t="s">
        <v>153</v>
      </c>
      <c r="K1" s="89"/>
    </row>
    <row r="2" spans="1:21" ht="30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90"/>
      <c r="L2" s="34"/>
      <c r="M2" s="34"/>
      <c r="N2" s="34"/>
      <c r="Q2" s="34"/>
      <c r="R2" s="34"/>
      <c r="T2" s="34"/>
      <c r="U2" s="34" t="s">
        <v>154</v>
      </c>
    </row>
    <row r="3" spans="1:25" ht="30" customHeight="1">
      <c r="A3" s="253" t="s">
        <v>141</v>
      </c>
      <c r="B3" s="260" t="s">
        <v>155</v>
      </c>
      <c r="C3" s="261"/>
      <c r="D3" s="261"/>
      <c r="E3" s="261"/>
      <c r="F3" s="261"/>
      <c r="G3" s="262"/>
      <c r="H3" s="260" t="s">
        <v>156</v>
      </c>
      <c r="I3" s="261"/>
      <c r="J3" s="261"/>
      <c r="K3" s="261"/>
      <c r="L3" s="261"/>
      <c r="M3" s="262"/>
      <c r="N3" s="260" t="s">
        <v>157</v>
      </c>
      <c r="O3" s="261"/>
      <c r="P3" s="261"/>
      <c r="Q3" s="261"/>
      <c r="R3" s="261"/>
      <c r="S3" s="262"/>
      <c r="T3" s="260" t="s">
        <v>158</v>
      </c>
      <c r="U3" s="261"/>
      <c r="V3" s="261"/>
      <c r="W3" s="261"/>
      <c r="X3" s="261"/>
      <c r="Y3" s="262"/>
    </row>
    <row r="4" spans="1:25" s="77" customFormat="1" ht="30" customHeight="1">
      <c r="A4" s="250"/>
      <c r="B4" s="91" t="s">
        <v>5</v>
      </c>
      <c r="C4" s="78" t="s">
        <v>159</v>
      </c>
      <c r="D4" s="91" t="s">
        <v>160</v>
      </c>
      <c r="E4" s="78" t="s">
        <v>161</v>
      </c>
      <c r="F4" s="91" t="s">
        <v>162</v>
      </c>
      <c r="G4" s="92" t="s">
        <v>163</v>
      </c>
      <c r="H4" s="91" t="s">
        <v>5</v>
      </c>
      <c r="I4" s="78" t="s">
        <v>159</v>
      </c>
      <c r="J4" s="91" t="s">
        <v>160</v>
      </c>
      <c r="K4" s="78" t="s">
        <v>161</v>
      </c>
      <c r="L4" s="91" t="s">
        <v>162</v>
      </c>
      <c r="M4" s="92" t="s">
        <v>163</v>
      </c>
      <c r="N4" s="91" t="s">
        <v>5</v>
      </c>
      <c r="O4" s="78" t="s">
        <v>159</v>
      </c>
      <c r="P4" s="91" t="s">
        <v>160</v>
      </c>
      <c r="Q4" s="78" t="s">
        <v>161</v>
      </c>
      <c r="R4" s="91" t="s">
        <v>162</v>
      </c>
      <c r="S4" s="92" t="s">
        <v>163</v>
      </c>
      <c r="T4" s="91" t="s">
        <v>5</v>
      </c>
      <c r="U4" s="78" t="s">
        <v>159</v>
      </c>
      <c r="V4" s="91" t="s">
        <v>160</v>
      </c>
      <c r="W4" s="78" t="s">
        <v>161</v>
      </c>
      <c r="X4" s="91" t="s">
        <v>162</v>
      </c>
      <c r="Y4" s="92" t="s">
        <v>163</v>
      </c>
    </row>
    <row r="5" spans="1:25" ht="30" customHeight="1">
      <c r="A5" s="65" t="s">
        <v>142</v>
      </c>
      <c r="B5" s="79">
        <f aca="true" t="shared" si="0" ref="B5:S5">SUM(B7:B16)</f>
        <v>65242</v>
      </c>
      <c r="C5" s="79">
        <f t="shared" si="0"/>
        <v>11945</v>
      </c>
      <c r="D5" s="79">
        <f t="shared" si="0"/>
        <v>44</v>
      </c>
      <c r="E5" s="79">
        <f t="shared" si="0"/>
        <v>505</v>
      </c>
      <c r="F5" s="79">
        <f t="shared" si="0"/>
        <v>14190</v>
      </c>
      <c r="G5" s="83">
        <f t="shared" si="0"/>
        <v>38558</v>
      </c>
      <c r="H5" s="79">
        <f t="shared" si="0"/>
        <v>65117</v>
      </c>
      <c r="I5" s="79">
        <f t="shared" si="0"/>
        <v>11945</v>
      </c>
      <c r="J5" s="79">
        <f t="shared" si="0"/>
        <v>48</v>
      </c>
      <c r="K5" s="79">
        <f t="shared" si="0"/>
        <v>505</v>
      </c>
      <c r="L5" s="79">
        <f t="shared" si="0"/>
        <v>14462</v>
      </c>
      <c r="M5" s="79">
        <f t="shared" si="0"/>
        <v>38157</v>
      </c>
      <c r="N5" s="79">
        <f t="shared" si="0"/>
        <v>64908</v>
      </c>
      <c r="O5" s="79">
        <f t="shared" si="0"/>
        <v>11955</v>
      </c>
      <c r="P5" s="79">
        <f t="shared" si="0"/>
        <v>44</v>
      </c>
      <c r="Q5" s="79">
        <f t="shared" si="0"/>
        <v>452</v>
      </c>
      <c r="R5" s="79">
        <f t="shared" si="0"/>
        <v>14668</v>
      </c>
      <c r="S5" s="79">
        <f t="shared" si="0"/>
        <v>37789</v>
      </c>
      <c r="T5" s="79">
        <f aca="true" t="shared" si="1" ref="T5:Y5">SUM(T7:T16)</f>
        <v>64972</v>
      </c>
      <c r="U5" s="79">
        <f t="shared" si="1"/>
        <v>11883</v>
      </c>
      <c r="V5" s="79">
        <f t="shared" si="1"/>
        <v>44</v>
      </c>
      <c r="W5" s="79">
        <f t="shared" si="1"/>
        <v>441</v>
      </c>
      <c r="X5" s="79">
        <f t="shared" si="1"/>
        <v>14608</v>
      </c>
      <c r="Y5" s="79">
        <f t="shared" si="1"/>
        <v>37996</v>
      </c>
    </row>
    <row r="6" spans="1:25" ht="30" customHeight="1">
      <c r="A6" s="66"/>
      <c r="B6" s="81"/>
      <c r="C6" s="81"/>
      <c r="D6" s="80"/>
      <c r="E6" s="81"/>
      <c r="F6" s="93"/>
      <c r="G6" s="64"/>
      <c r="H6" s="81"/>
      <c r="I6" s="81"/>
      <c r="J6" s="80"/>
      <c r="K6" s="81"/>
      <c r="L6" s="93"/>
      <c r="M6" s="49"/>
      <c r="N6" s="81"/>
      <c r="O6" s="81"/>
      <c r="P6" s="80"/>
      <c r="Q6" s="81"/>
      <c r="R6" s="93"/>
      <c r="S6" s="49"/>
      <c r="T6" s="81"/>
      <c r="U6" s="81"/>
      <c r="V6" s="80"/>
      <c r="W6" s="81"/>
      <c r="X6" s="93"/>
      <c r="Y6" s="49"/>
    </row>
    <row r="7" spans="1:25" ht="30" customHeight="1">
      <c r="A7" s="65" t="s">
        <v>143</v>
      </c>
      <c r="B7" s="79">
        <f>SUM(C7:G7)</f>
        <v>19027</v>
      </c>
      <c r="C7" s="81">
        <v>3732</v>
      </c>
      <c r="D7" s="80">
        <v>10</v>
      </c>
      <c r="E7" s="81">
        <v>100</v>
      </c>
      <c r="F7" s="93">
        <v>3463</v>
      </c>
      <c r="G7" s="80">
        <v>11722</v>
      </c>
      <c r="H7" s="79">
        <f>SUM(I7:M7)</f>
        <v>19011</v>
      </c>
      <c r="I7" s="81">
        <v>3732</v>
      </c>
      <c r="J7" s="80">
        <v>10</v>
      </c>
      <c r="K7" s="81">
        <v>100</v>
      </c>
      <c r="L7" s="93">
        <v>3517</v>
      </c>
      <c r="M7" s="81">
        <v>11652</v>
      </c>
      <c r="N7" s="79">
        <f>SUM(O7:S7)</f>
        <v>18954</v>
      </c>
      <c r="O7" s="81">
        <v>3677</v>
      </c>
      <c r="P7" s="80">
        <v>10</v>
      </c>
      <c r="Q7" s="81">
        <v>100</v>
      </c>
      <c r="R7" s="93">
        <v>3532</v>
      </c>
      <c r="S7" s="81">
        <v>11635</v>
      </c>
      <c r="T7" s="79">
        <f>SUM(U7:Y7)</f>
        <v>18952</v>
      </c>
      <c r="U7" s="81">
        <v>3677</v>
      </c>
      <c r="V7" s="80">
        <v>10</v>
      </c>
      <c r="W7" s="81">
        <v>100</v>
      </c>
      <c r="X7" s="93">
        <v>3514</v>
      </c>
      <c r="Y7" s="81">
        <v>11651</v>
      </c>
    </row>
    <row r="8" spans="1:25" ht="30" customHeight="1">
      <c r="A8" s="65" t="s">
        <v>144</v>
      </c>
      <c r="B8" s="79">
        <f aca="true" t="shared" si="2" ref="B8:B16">SUM(C8:G8)</f>
        <v>9719</v>
      </c>
      <c r="C8" s="81">
        <v>821</v>
      </c>
      <c r="D8" s="80"/>
      <c r="E8" s="81">
        <v>59</v>
      </c>
      <c r="F8" s="93">
        <v>2203</v>
      </c>
      <c r="G8" s="80">
        <v>6636</v>
      </c>
      <c r="H8" s="79">
        <f aca="true" t="shared" si="3" ref="H8:H16">SUM(I8:M8)</f>
        <v>9592</v>
      </c>
      <c r="I8" s="81">
        <v>821</v>
      </c>
      <c r="J8" s="80"/>
      <c r="K8" s="81">
        <v>59</v>
      </c>
      <c r="L8" s="93">
        <v>2337</v>
      </c>
      <c r="M8" s="81">
        <v>6375</v>
      </c>
      <c r="N8" s="79">
        <f aca="true" t="shared" si="4" ref="N8:N16">SUM(O8:S8)</f>
        <v>9585</v>
      </c>
      <c r="O8" s="81">
        <v>821</v>
      </c>
      <c r="P8" s="80">
        <v>0</v>
      </c>
      <c r="Q8" s="81">
        <v>59</v>
      </c>
      <c r="R8" s="93">
        <v>2373</v>
      </c>
      <c r="S8" s="81">
        <v>6332</v>
      </c>
      <c r="T8" s="79">
        <f aca="true" t="shared" si="5" ref="T8:T16">SUM(U8:Y8)</f>
        <v>9484</v>
      </c>
      <c r="U8" s="81">
        <v>796</v>
      </c>
      <c r="V8" s="80">
        <v>0</v>
      </c>
      <c r="W8" s="81">
        <v>60</v>
      </c>
      <c r="X8" s="93">
        <v>2333</v>
      </c>
      <c r="Y8" s="81">
        <v>6295</v>
      </c>
    </row>
    <row r="9" spans="1:25" ht="30" customHeight="1">
      <c r="A9" s="65" t="s">
        <v>145</v>
      </c>
      <c r="B9" s="79">
        <f t="shared" si="2"/>
        <v>8047</v>
      </c>
      <c r="C9" s="81">
        <v>1482</v>
      </c>
      <c r="D9" s="80"/>
      <c r="E9" s="81">
        <v>200</v>
      </c>
      <c r="F9" s="93">
        <v>2226</v>
      </c>
      <c r="G9" s="80">
        <v>4139</v>
      </c>
      <c r="H9" s="79">
        <f t="shared" si="3"/>
        <v>8017</v>
      </c>
      <c r="I9" s="81">
        <v>1482</v>
      </c>
      <c r="J9" s="80"/>
      <c r="K9" s="81">
        <v>200</v>
      </c>
      <c r="L9" s="93">
        <v>2226</v>
      </c>
      <c r="M9" s="81">
        <v>4109</v>
      </c>
      <c r="N9" s="79">
        <f t="shared" si="4"/>
        <v>8077</v>
      </c>
      <c r="O9" s="81">
        <v>1582</v>
      </c>
      <c r="P9" s="80">
        <v>0</v>
      </c>
      <c r="Q9" s="81">
        <v>160</v>
      </c>
      <c r="R9" s="93">
        <v>2166</v>
      </c>
      <c r="S9" s="81">
        <v>4169</v>
      </c>
      <c r="T9" s="79">
        <f t="shared" si="5"/>
        <v>8116</v>
      </c>
      <c r="U9" s="81">
        <v>1582</v>
      </c>
      <c r="V9" s="80">
        <v>0</v>
      </c>
      <c r="W9" s="81">
        <v>148</v>
      </c>
      <c r="X9" s="93">
        <v>2175</v>
      </c>
      <c r="Y9" s="81">
        <v>4211</v>
      </c>
    </row>
    <row r="10" spans="1:25" ht="30" customHeight="1">
      <c r="A10" s="65" t="s">
        <v>146</v>
      </c>
      <c r="B10" s="79">
        <f t="shared" si="2"/>
        <v>7644</v>
      </c>
      <c r="C10" s="81">
        <v>1530</v>
      </c>
      <c r="D10" s="80">
        <v>6</v>
      </c>
      <c r="E10" s="81"/>
      <c r="F10" s="93">
        <v>1506</v>
      </c>
      <c r="G10" s="80">
        <v>4602</v>
      </c>
      <c r="H10" s="79">
        <f t="shared" si="3"/>
        <v>7688</v>
      </c>
      <c r="I10" s="81">
        <v>1530</v>
      </c>
      <c r="J10" s="80">
        <v>6</v>
      </c>
      <c r="K10" s="81"/>
      <c r="L10" s="93">
        <v>1558</v>
      </c>
      <c r="M10" s="81">
        <v>4594</v>
      </c>
      <c r="N10" s="79">
        <f t="shared" si="4"/>
        <v>7584</v>
      </c>
      <c r="O10" s="81">
        <v>1530</v>
      </c>
      <c r="P10" s="80">
        <v>6</v>
      </c>
      <c r="Q10" s="81">
        <v>0</v>
      </c>
      <c r="R10" s="93">
        <v>1562</v>
      </c>
      <c r="S10" s="81">
        <v>4486</v>
      </c>
      <c r="T10" s="79">
        <f t="shared" si="5"/>
        <v>7632</v>
      </c>
      <c r="U10" s="81">
        <v>1491</v>
      </c>
      <c r="V10" s="80">
        <v>6</v>
      </c>
      <c r="W10" s="81">
        <v>0</v>
      </c>
      <c r="X10" s="93">
        <v>1605</v>
      </c>
      <c r="Y10" s="81">
        <v>4530</v>
      </c>
    </row>
    <row r="11" spans="1:25" ht="30" customHeight="1">
      <c r="A11" s="65" t="s">
        <v>164</v>
      </c>
      <c r="B11" s="79">
        <f t="shared" si="2"/>
        <v>4442</v>
      </c>
      <c r="C11" s="81">
        <v>847</v>
      </c>
      <c r="D11" s="80">
        <v>6</v>
      </c>
      <c r="E11" s="81">
        <v>50</v>
      </c>
      <c r="F11" s="93">
        <v>1248</v>
      </c>
      <c r="G11" s="80">
        <v>2291</v>
      </c>
      <c r="H11" s="79">
        <f t="shared" si="3"/>
        <v>4442</v>
      </c>
      <c r="I11" s="81">
        <v>847</v>
      </c>
      <c r="J11" s="80">
        <v>6</v>
      </c>
      <c r="K11" s="81">
        <v>50</v>
      </c>
      <c r="L11" s="93">
        <v>1248</v>
      </c>
      <c r="M11" s="81">
        <v>2291</v>
      </c>
      <c r="N11" s="79">
        <f t="shared" si="4"/>
        <v>4442</v>
      </c>
      <c r="O11" s="81">
        <v>847</v>
      </c>
      <c r="P11" s="80">
        <v>6</v>
      </c>
      <c r="Q11" s="81">
        <v>50</v>
      </c>
      <c r="R11" s="93">
        <v>1293</v>
      </c>
      <c r="S11" s="81">
        <v>2246</v>
      </c>
      <c r="T11" s="79">
        <f t="shared" si="5"/>
        <v>4442</v>
      </c>
      <c r="U11" s="81">
        <v>847</v>
      </c>
      <c r="V11" s="80">
        <v>6</v>
      </c>
      <c r="W11" s="81">
        <v>50</v>
      </c>
      <c r="X11" s="93">
        <v>1293</v>
      </c>
      <c r="Y11" s="81">
        <v>2246</v>
      </c>
    </row>
    <row r="12" spans="1:25" ht="30" customHeight="1">
      <c r="A12" s="65" t="s">
        <v>148</v>
      </c>
      <c r="B12" s="79">
        <f t="shared" si="2"/>
        <v>6792</v>
      </c>
      <c r="C12" s="81">
        <v>1311</v>
      </c>
      <c r="D12" s="80">
        <v>6</v>
      </c>
      <c r="E12" s="81"/>
      <c r="F12" s="93">
        <v>1395</v>
      </c>
      <c r="G12" s="80">
        <v>4080</v>
      </c>
      <c r="H12" s="79">
        <f t="shared" si="3"/>
        <v>6792</v>
      </c>
      <c r="I12" s="81">
        <v>1311</v>
      </c>
      <c r="J12" s="80">
        <v>6</v>
      </c>
      <c r="K12" s="81"/>
      <c r="L12" s="93">
        <v>1427</v>
      </c>
      <c r="M12" s="81">
        <v>4048</v>
      </c>
      <c r="N12" s="79">
        <f t="shared" si="4"/>
        <v>6787</v>
      </c>
      <c r="O12" s="81">
        <v>1311</v>
      </c>
      <c r="P12" s="80">
        <v>6</v>
      </c>
      <c r="Q12" s="81">
        <v>0</v>
      </c>
      <c r="R12" s="93">
        <v>1427</v>
      </c>
      <c r="S12" s="81">
        <v>4043</v>
      </c>
      <c r="T12" s="79">
        <f t="shared" si="5"/>
        <v>6745</v>
      </c>
      <c r="U12" s="81">
        <v>1311</v>
      </c>
      <c r="V12" s="80">
        <v>6</v>
      </c>
      <c r="W12" s="81">
        <v>0</v>
      </c>
      <c r="X12" s="93">
        <v>1377</v>
      </c>
      <c r="Y12" s="81">
        <v>4051</v>
      </c>
    </row>
    <row r="13" spans="1:25" ht="30" customHeight="1">
      <c r="A13" s="65" t="s">
        <v>149</v>
      </c>
      <c r="B13" s="79">
        <f t="shared" si="2"/>
        <v>3524</v>
      </c>
      <c r="C13" s="81">
        <v>918</v>
      </c>
      <c r="D13" s="80"/>
      <c r="E13" s="81"/>
      <c r="F13" s="93">
        <v>634</v>
      </c>
      <c r="G13" s="80">
        <v>1972</v>
      </c>
      <c r="H13" s="79">
        <f t="shared" si="3"/>
        <v>3528</v>
      </c>
      <c r="I13" s="81">
        <v>918</v>
      </c>
      <c r="J13" s="80">
        <v>4</v>
      </c>
      <c r="K13" s="81"/>
      <c r="L13" s="93">
        <v>634</v>
      </c>
      <c r="M13" s="81">
        <v>1972</v>
      </c>
      <c r="N13" s="79">
        <f t="shared" si="4"/>
        <v>3518</v>
      </c>
      <c r="O13" s="81">
        <v>918</v>
      </c>
      <c r="P13" s="80">
        <v>4</v>
      </c>
      <c r="Q13" s="81">
        <v>0</v>
      </c>
      <c r="R13" s="93">
        <v>653</v>
      </c>
      <c r="S13" s="81">
        <v>1943</v>
      </c>
      <c r="T13" s="79">
        <f t="shared" si="5"/>
        <v>3618</v>
      </c>
      <c r="U13" s="81">
        <v>918</v>
      </c>
      <c r="V13" s="80">
        <v>4</v>
      </c>
      <c r="W13" s="81">
        <v>0</v>
      </c>
      <c r="X13" s="93">
        <v>653</v>
      </c>
      <c r="Y13" s="81">
        <v>2043</v>
      </c>
    </row>
    <row r="14" spans="1:25" ht="30" customHeight="1">
      <c r="A14" s="65" t="s">
        <v>150</v>
      </c>
      <c r="B14" s="79">
        <f t="shared" si="2"/>
        <v>2411</v>
      </c>
      <c r="C14" s="81">
        <v>645</v>
      </c>
      <c r="D14" s="80">
        <v>8</v>
      </c>
      <c r="E14" s="81">
        <v>20</v>
      </c>
      <c r="F14" s="93">
        <v>206</v>
      </c>
      <c r="G14" s="80">
        <v>1532</v>
      </c>
      <c r="H14" s="79">
        <f t="shared" si="3"/>
        <v>2411</v>
      </c>
      <c r="I14" s="81">
        <v>645</v>
      </c>
      <c r="J14" s="80">
        <v>8</v>
      </c>
      <c r="K14" s="81">
        <v>20</v>
      </c>
      <c r="L14" s="93">
        <v>206</v>
      </c>
      <c r="M14" s="81">
        <v>1532</v>
      </c>
      <c r="N14" s="79">
        <f t="shared" si="4"/>
        <v>2349</v>
      </c>
      <c r="O14" s="81">
        <v>610</v>
      </c>
      <c r="P14" s="80">
        <v>4</v>
      </c>
      <c r="Q14" s="81">
        <v>7</v>
      </c>
      <c r="R14" s="93">
        <v>301</v>
      </c>
      <c r="S14" s="81">
        <v>1427</v>
      </c>
      <c r="T14" s="79">
        <f t="shared" si="5"/>
        <v>2341</v>
      </c>
      <c r="U14" s="81">
        <v>602</v>
      </c>
      <c r="V14" s="80">
        <v>4</v>
      </c>
      <c r="W14" s="81">
        <v>7</v>
      </c>
      <c r="X14" s="93">
        <v>301</v>
      </c>
      <c r="Y14" s="81">
        <v>1427</v>
      </c>
    </row>
    <row r="15" spans="1:25" ht="30" customHeight="1">
      <c r="A15" s="65" t="s">
        <v>151</v>
      </c>
      <c r="B15" s="79">
        <f t="shared" si="2"/>
        <v>1559</v>
      </c>
      <c r="C15" s="81">
        <v>266</v>
      </c>
      <c r="D15" s="80">
        <v>4</v>
      </c>
      <c r="E15" s="81">
        <v>50</v>
      </c>
      <c r="F15" s="93">
        <v>381</v>
      </c>
      <c r="G15" s="80">
        <v>858</v>
      </c>
      <c r="H15" s="79">
        <f t="shared" si="3"/>
        <v>1559</v>
      </c>
      <c r="I15" s="81">
        <v>266</v>
      </c>
      <c r="J15" s="80">
        <v>4</v>
      </c>
      <c r="K15" s="81">
        <v>50</v>
      </c>
      <c r="L15" s="93">
        <v>381</v>
      </c>
      <c r="M15" s="81">
        <v>858</v>
      </c>
      <c r="N15" s="79">
        <f t="shared" si="4"/>
        <v>1535</v>
      </c>
      <c r="O15" s="81">
        <v>266</v>
      </c>
      <c r="P15" s="80">
        <v>4</v>
      </c>
      <c r="Q15" s="81">
        <v>50</v>
      </c>
      <c r="R15" s="93">
        <v>381</v>
      </c>
      <c r="S15" s="81">
        <v>834</v>
      </c>
      <c r="T15" s="79">
        <f t="shared" si="5"/>
        <v>1565</v>
      </c>
      <c r="U15" s="81">
        <v>266</v>
      </c>
      <c r="V15" s="80">
        <v>4</v>
      </c>
      <c r="W15" s="81">
        <v>50</v>
      </c>
      <c r="X15" s="93">
        <v>381</v>
      </c>
      <c r="Y15" s="81">
        <v>864</v>
      </c>
    </row>
    <row r="16" spans="1:25" ht="30" customHeight="1">
      <c r="A16" s="94" t="s">
        <v>152</v>
      </c>
      <c r="B16" s="85">
        <f t="shared" si="2"/>
        <v>2077</v>
      </c>
      <c r="C16" s="86">
        <v>393</v>
      </c>
      <c r="D16" s="87">
        <v>4</v>
      </c>
      <c r="E16" s="86">
        <v>26</v>
      </c>
      <c r="F16" s="95">
        <v>928</v>
      </c>
      <c r="G16" s="87">
        <v>726</v>
      </c>
      <c r="H16" s="85">
        <f t="shared" si="3"/>
        <v>2077</v>
      </c>
      <c r="I16" s="86">
        <v>393</v>
      </c>
      <c r="J16" s="87">
        <v>4</v>
      </c>
      <c r="K16" s="86">
        <v>26</v>
      </c>
      <c r="L16" s="95">
        <v>928</v>
      </c>
      <c r="M16" s="86">
        <v>726</v>
      </c>
      <c r="N16" s="85">
        <f t="shared" si="4"/>
        <v>2077</v>
      </c>
      <c r="O16" s="86">
        <v>393</v>
      </c>
      <c r="P16" s="87">
        <v>4</v>
      </c>
      <c r="Q16" s="86">
        <v>26</v>
      </c>
      <c r="R16" s="95">
        <v>980</v>
      </c>
      <c r="S16" s="86">
        <v>674</v>
      </c>
      <c r="T16" s="85">
        <f t="shared" si="5"/>
        <v>2077</v>
      </c>
      <c r="U16" s="86">
        <v>393</v>
      </c>
      <c r="V16" s="87">
        <v>4</v>
      </c>
      <c r="W16" s="86">
        <v>26</v>
      </c>
      <c r="X16" s="95">
        <v>976</v>
      </c>
      <c r="Y16" s="86">
        <v>678</v>
      </c>
    </row>
    <row r="17" spans="1:21" ht="17.2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90"/>
      <c r="L17" s="34"/>
      <c r="M17" s="34"/>
      <c r="N17" s="34"/>
      <c r="O17" s="34"/>
      <c r="P17" s="34"/>
      <c r="Q17" s="34"/>
      <c r="R17" s="34"/>
      <c r="S17" s="34"/>
      <c r="T17" s="34"/>
      <c r="U17" s="34"/>
    </row>
    <row r="18" spans="1:21" ht="14.2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90"/>
      <c r="L18" s="34"/>
      <c r="M18" s="34"/>
      <c r="N18" s="34"/>
      <c r="O18" s="34"/>
      <c r="P18" s="34"/>
      <c r="Q18" s="34"/>
      <c r="R18" s="34"/>
      <c r="S18" s="34"/>
      <c r="T18" s="34"/>
      <c r="U18" s="34"/>
    </row>
  </sheetData>
  <mergeCells count="5">
    <mergeCell ref="T3:Y3"/>
    <mergeCell ref="A3:A4"/>
    <mergeCell ref="N3:S3"/>
    <mergeCell ref="H3:M3"/>
    <mergeCell ref="B3:G3"/>
  </mergeCells>
  <printOptions/>
  <pageMargins left="0.7874015748031497" right="0.5905511811023623" top="0.8661417322834646" bottom="0.984251968503937" header="0.5118110236220472" footer="0.5118110236220472"/>
  <pageSetup horizontalDpi="300" verticalDpi="300" orientation="portrait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N75"/>
  <sheetViews>
    <sheetView workbookViewId="0" topLeftCell="A1">
      <pane ySplit="4" topLeftCell="BM5" activePane="bottomLeft" state="frozen"/>
      <selection pane="topLeft" activeCell="G24" sqref="G24"/>
      <selection pane="bottomLeft" activeCell="A1" sqref="A1:K1"/>
    </sheetView>
  </sheetViews>
  <sheetFormatPr defaultColWidth="9.00390625" defaultRowHeight="13.5"/>
  <cols>
    <col min="1" max="1" width="7.50390625" style="30" bestFit="1" customWidth="1"/>
    <col min="2" max="2" width="9.125" style="1" bestFit="1" customWidth="1"/>
    <col min="3" max="6" width="7.50390625" style="31" customWidth="1"/>
    <col min="7" max="7" width="9.00390625" style="31" customWidth="1"/>
    <col min="8" max="11" width="7.50390625" style="31" customWidth="1"/>
    <col min="12" max="16384" width="9.50390625" style="1" customWidth="1"/>
  </cols>
  <sheetData>
    <row r="1" spans="1:11" ht="18" customHeight="1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8" customHeight="1">
      <c r="A2" s="240"/>
      <c r="B2" s="240" t="s">
        <v>1</v>
      </c>
      <c r="C2" s="272" t="s">
        <v>2</v>
      </c>
      <c r="D2" s="273"/>
      <c r="E2" s="273"/>
      <c r="F2" s="273"/>
      <c r="G2" s="239"/>
      <c r="H2" s="271" t="s">
        <v>3</v>
      </c>
      <c r="I2" s="271"/>
      <c r="J2" s="271"/>
      <c r="K2" s="265" t="s">
        <v>4</v>
      </c>
    </row>
    <row r="3" spans="1:11" s="2" customFormat="1" ht="18" customHeight="1">
      <c r="A3" s="241"/>
      <c r="B3" s="241"/>
      <c r="C3" s="263" t="s">
        <v>5</v>
      </c>
      <c r="D3" s="265" t="s">
        <v>6</v>
      </c>
      <c r="E3" s="265" t="s">
        <v>7</v>
      </c>
      <c r="F3" s="272" t="s">
        <v>8</v>
      </c>
      <c r="G3" s="239"/>
      <c r="H3" s="263" t="s">
        <v>5</v>
      </c>
      <c r="I3" s="269" t="s">
        <v>9</v>
      </c>
      <c r="J3" s="263" t="s">
        <v>10</v>
      </c>
      <c r="K3" s="267"/>
    </row>
    <row r="4" spans="1:11" s="2" customFormat="1" ht="24.75" customHeight="1">
      <c r="A4" s="236"/>
      <c r="B4" s="236"/>
      <c r="C4" s="264"/>
      <c r="D4" s="264"/>
      <c r="E4" s="264"/>
      <c r="F4" s="3" t="s">
        <v>5</v>
      </c>
      <c r="G4" s="4" t="s">
        <v>11</v>
      </c>
      <c r="H4" s="264"/>
      <c r="I4" s="270"/>
      <c r="J4" s="264"/>
      <c r="K4" s="268"/>
    </row>
    <row r="5" spans="1:11" s="2" customFormat="1" ht="21" customHeight="1">
      <c r="A5" s="5"/>
      <c r="B5" s="6" t="s">
        <v>12</v>
      </c>
      <c r="C5" s="7">
        <f>SUM(D5:F5)</f>
        <v>353</v>
      </c>
      <c r="D5" s="7">
        <f>SUM(D6,D16,D20,D28,D35,D43,D49,D59,D67,D71)</f>
        <v>32</v>
      </c>
      <c r="E5" s="7">
        <f>SUM(E6,E16,E20,E28,E35,E43,E49,E59,E67,E71)</f>
        <v>0</v>
      </c>
      <c r="F5" s="7">
        <f>SUM(F6,F16,F20,F28,F35,F43,F49,F59,F67,F71)</f>
        <v>321</v>
      </c>
      <c r="G5" s="7">
        <f>SUM(G6,G16,G20,G28,G35,G43,G49,G59,G67,G71)</f>
        <v>170</v>
      </c>
      <c r="H5" s="7">
        <f>SUM(I5:J5)</f>
        <v>4851</v>
      </c>
      <c r="I5" s="7">
        <f>SUM(I6,I16,I20,I28,I35,I43,I49,I59,I67,I71)</f>
        <v>379</v>
      </c>
      <c r="J5" s="7">
        <f>SUM(J6,J16,J20,J28,J35,J43,J49,J59,J67,J71)</f>
        <v>4472</v>
      </c>
      <c r="K5" s="7">
        <f>SUM(K6,K16,K20,K28,K35,K43,K49,K59,K67,K71)</f>
        <v>2886</v>
      </c>
    </row>
    <row r="6" spans="1:11" s="2" customFormat="1" ht="16.5" customHeight="1">
      <c r="A6" s="8" t="s">
        <v>13</v>
      </c>
      <c r="B6" s="9" t="s">
        <v>13</v>
      </c>
      <c r="C6" s="10">
        <f>SUM(D6:F6)</f>
        <v>107</v>
      </c>
      <c r="D6" s="10">
        <f>SUM(D7:D15)</f>
        <v>11</v>
      </c>
      <c r="E6" s="10">
        <f>SUM(E7:E15)</f>
        <v>0</v>
      </c>
      <c r="F6" s="10">
        <f>SUM(F7:F15)</f>
        <v>96</v>
      </c>
      <c r="G6" s="10">
        <f>SUM(G7:G15)</f>
        <v>44</v>
      </c>
      <c r="H6" s="10">
        <f aca="true" t="shared" si="0" ref="H6:H59">SUM(I6:J6)</f>
        <v>1559</v>
      </c>
      <c r="I6" s="10">
        <f>SUM(I7:I15)</f>
        <v>98</v>
      </c>
      <c r="J6" s="10">
        <f>SUM(J7:J15)</f>
        <v>1461</v>
      </c>
      <c r="K6" s="10">
        <f>SUM(K7:K15)</f>
        <v>898</v>
      </c>
    </row>
    <row r="7" spans="1:11" ht="16.5" customHeight="1">
      <c r="A7" s="11"/>
      <c r="B7" s="11" t="s">
        <v>14</v>
      </c>
      <c r="C7" s="12">
        <f aca="true" t="shared" si="1" ref="C7:C60">SUM(D7:F7)</f>
        <v>5</v>
      </c>
      <c r="D7" s="12">
        <v>0</v>
      </c>
      <c r="E7" s="12">
        <v>0</v>
      </c>
      <c r="F7" s="12">
        <v>5</v>
      </c>
      <c r="G7" s="12">
        <v>3</v>
      </c>
      <c r="H7" s="12">
        <f t="shared" si="0"/>
        <v>218</v>
      </c>
      <c r="I7" s="12">
        <v>22</v>
      </c>
      <c r="J7" s="12">
        <v>196</v>
      </c>
      <c r="K7" s="12">
        <v>127</v>
      </c>
    </row>
    <row r="8" spans="1:11" ht="16.5" customHeight="1">
      <c r="A8" s="11"/>
      <c r="B8" s="11" t="s">
        <v>15</v>
      </c>
      <c r="C8" s="12">
        <f t="shared" si="1"/>
        <v>8</v>
      </c>
      <c r="D8" s="12">
        <v>0</v>
      </c>
      <c r="E8" s="12">
        <v>0</v>
      </c>
      <c r="F8" s="12">
        <v>8</v>
      </c>
      <c r="G8" s="12">
        <v>6</v>
      </c>
      <c r="H8" s="12">
        <f t="shared" si="0"/>
        <v>170</v>
      </c>
      <c r="I8" s="12">
        <v>9</v>
      </c>
      <c r="J8" s="12">
        <v>161</v>
      </c>
      <c r="K8" s="12">
        <v>86</v>
      </c>
    </row>
    <row r="9" spans="1:11" ht="16.5" customHeight="1">
      <c r="A9" s="11"/>
      <c r="B9" s="11" t="s">
        <v>16</v>
      </c>
      <c r="C9" s="12">
        <f t="shared" si="1"/>
        <v>11</v>
      </c>
      <c r="D9" s="12">
        <v>1</v>
      </c>
      <c r="E9" s="12">
        <v>0</v>
      </c>
      <c r="F9" s="12">
        <v>10</v>
      </c>
      <c r="G9" s="12">
        <v>4</v>
      </c>
      <c r="H9" s="12">
        <f t="shared" si="0"/>
        <v>143</v>
      </c>
      <c r="I9" s="12">
        <v>9</v>
      </c>
      <c r="J9" s="12">
        <v>134</v>
      </c>
      <c r="K9" s="12">
        <v>72</v>
      </c>
    </row>
    <row r="10" spans="1:11" ht="16.5" customHeight="1">
      <c r="A10" s="11"/>
      <c r="B10" s="11" t="s">
        <v>17</v>
      </c>
      <c r="C10" s="12">
        <f t="shared" si="1"/>
        <v>9</v>
      </c>
      <c r="D10" s="12">
        <v>0</v>
      </c>
      <c r="E10" s="12">
        <v>0</v>
      </c>
      <c r="F10" s="12">
        <v>9</v>
      </c>
      <c r="G10" s="12">
        <v>5</v>
      </c>
      <c r="H10" s="12">
        <f t="shared" si="0"/>
        <v>138</v>
      </c>
      <c r="I10" s="12">
        <v>7</v>
      </c>
      <c r="J10" s="12">
        <v>131</v>
      </c>
      <c r="K10" s="12">
        <v>74</v>
      </c>
    </row>
    <row r="11" spans="1:14" ht="16.5" customHeight="1">
      <c r="A11" s="11"/>
      <c r="B11" s="11" t="s">
        <v>18</v>
      </c>
      <c r="C11" s="12">
        <f t="shared" si="1"/>
        <v>11</v>
      </c>
      <c r="D11" s="12">
        <v>0</v>
      </c>
      <c r="E11" s="12">
        <v>0</v>
      </c>
      <c r="F11" s="12">
        <v>11</v>
      </c>
      <c r="G11" s="12">
        <v>6</v>
      </c>
      <c r="H11" s="12">
        <f t="shared" si="0"/>
        <v>140</v>
      </c>
      <c r="I11" s="12">
        <v>12</v>
      </c>
      <c r="J11" s="12">
        <v>128</v>
      </c>
      <c r="K11" s="12">
        <v>80</v>
      </c>
      <c r="N11" s="13"/>
    </row>
    <row r="12" spans="1:14" ht="16.5" customHeight="1">
      <c r="A12" s="11"/>
      <c r="B12" s="11" t="s">
        <v>19</v>
      </c>
      <c r="C12" s="12">
        <f t="shared" si="1"/>
        <v>6</v>
      </c>
      <c r="D12" s="12">
        <v>0</v>
      </c>
      <c r="E12" s="12">
        <v>0</v>
      </c>
      <c r="F12" s="12">
        <v>6</v>
      </c>
      <c r="G12" s="12">
        <v>3</v>
      </c>
      <c r="H12" s="12">
        <f t="shared" si="0"/>
        <v>164</v>
      </c>
      <c r="I12" s="12">
        <v>10</v>
      </c>
      <c r="J12" s="12">
        <v>154</v>
      </c>
      <c r="K12" s="12">
        <v>100</v>
      </c>
      <c r="N12" s="14"/>
    </row>
    <row r="13" spans="1:14" ht="16.5" customHeight="1">
      <c r="A13" s="11"/>
      <c r="B13" s="11" t="s">
        <v>20</v>
      </c>
      <c r="C13" s="12">
        <f t="shared" si="1"/>
        <v>19</v>
      </c>
      <c r="D13" s="12">
        <v>4</v>
      </c>
      <c r="E13" s="12">
        <v>0</v>
      </c>
      <c r="F13" s="12">
        <v>15</v>
      </c>
      <c r="G13" s="12">
        <v>7</v>
      </c>
      <c r="H13" s="12">
        <f t="shared" si="0"/>
        <v>141</v>
      </c>
      <c r="I13" s="12">
        <v>12</v>
      </c>
      <c r="J13" s="12">
        <v>129</v>
      </c>
      <c r="K13" s="12">
        <v>99</v>
      </c>
      <c r="N13" s="15"/>
    </row>
    <row r="14" spans="1:14" ht="16.5" customHeight="1">
      <c r="A14" s="11"/>
      <c r="B14" s="11" t="s">
        <v>21</v>
      </c>
      <c r="C14" s="12">
        <f t="shared" si="1"/>
        <v>21</v>
      </c>
      <c r="D14" s="12">
        <v>0</v>
      </c>
      <c r="E14" s="12">
        <v>0</v>
      </c>
      <c r="F14" s="12">
        <v>21</v>
      </c>
      <c r="G14" s="12">
        <v>6</v>
      </c>
      <c r="H14" s="12">
        <f t="shared" si="0"/>
        <v>284</v>
      </c>
      <c r="I14" s="12">
        <v>8</v>
      </c>
      <c r="J14" s="12">
        <v>276</v>
      </c>
      <c r="K14" s="12">
        <v>178</v>
      </c>
      <c r="N14" s="13"/>
    </row>
    <row r="15" spans="1:11" ht="16.5" customHeight="1">
      <c r="A15" s="16"/>
      <c r="B15" s="16" t="s">
        <v>22</v>
      </c>
      <c r="C15" s="17">
        <f t="shared" si="1"/>
        <v>17</v>
      </c>
      <c r="D15" s="17">
        <v>6</v>
      </c>
      <c r="E15" s="17">
        <v>0</v>
      </c>
      <c r="F15" s="17">
        <v>11</v>
      </c>
      <c r="G15" s="17">
        <v>4</v>
      </c>
      <c r="H15" s="17">
        <f t="shared" si="0"/>
        <v>161</v>
      </c>
      <c r="I15" s="17">
        <v>9</v>
      </c>
      <c r="J15" s="17">
        <v>152</v>
      </c>
      <c r="K15" s="17">
        <v>82</v>
      </c>
    </row>
    <row r="16" spans="1:11" ht="16.5" customHeight="1">
      <c r="A16" s="18" t="s">
        <v>23</v>
      </c>
      <c r="B16" s="8"/>
      <c r="C16" s="10">
        <f t="shared" si="1"/>
        <v>53</v>
      </c>
      <c r="D16" s="10">
        <f>SUM(D17:D19)</f>
        <v>2</v>
      </c>
      <c r="E16" s="10">
        <f>SUM(E17:E19)</f>
        <v>0</v>
      </c>
      <c r="F16" s="10">
        <f>SUM(F17:F19)</f>
        <v>51</v>
      </c>
      <c r="G16" s="10">
        <f>SUM(G17:G19)</f>
        <v>32</v>
      </c>
      <c r="H16" s="10">
        <f t="shared" si="0"/>
        <v>1037</v>
      </c>
      <c r="I16" s="10">
        <f>SUM(I17:I19)</f>
        <v>61</v>
      </c>
      <c r="J16" s="10">
        <f>SUM(J17:J19)</f>
        <v>976</v>
      </c>
      <c r="K16" s="10">
        <f>SUM(K17:K19)</f>
        <v>577</v>
      </c>
    </row>
    <row r="17" spans="1:11" ht="16.5" customHeight="1">
      <c r="A17" s="19" t="s">
        <v>24</v>
      </c>
      <c r="B17" s="20" t="s">
        <v>25</v>
      </c>
      <c r="C17" s="21">
        <f t="shared" si="1"/>
        <v>26</v>
      </c>
      <c r="D17" s="21">
        <v>0</v>
      </c>
      <c r="E17" s="21">
        <v>0</v>
      </c>
      <c r="F17" s="21">
        <v>26</v>
      </c>
      <c r="G17" s="21">
        <v>18</v>
      </c>
      <c r="H17" s="21">
        <f t="shared" si="0"/>
        <v>485</v>
      </c>
      <c r="I17" s="21">
        <v>31</v>
      </c>
      <c r="J17" s="21">
        <v>454</v>
      </c>
      <c r="K17" s="21">
        <v>245</v>
      </c>
    </row>
    <row r="18" spans="1:11" ht="16.5" customHeight="1">
      <c r="A18" s="19" t="s">
        <v>26</v>
      </c>
      <c r="B18" s="20" t="s">
        <v>27</v>
      </c>
      <c r="C18" s="21">
        <f t="shared" si="1"/>
        <v>24</v>
      </c>
      <c r="D18" s="21">
        <v>2</v>
      </c>
      <c r="E18" s="21">
        <v>0</v>
      </c>
      <c r="F18" s="21">
        <v>22</v>
      </c>
      <c r="G18" s="21">
        <v>14</v>
      </c>
      <c r="H18" s="21">
        <f t="shared" si="0"/>
        <v>438</v>
      </c>
      <c r="I18" s="21">
        <v>24</v>
      </c>
      <c r="J18" s="21">
        <v>414</v>
      </c>
      <c r="K18" s="21">
        <v>268</v>
      </c>
    </row>
    <row r="19" spans="1:11" ht="16.5" customHeight="1">
      <c r="A19" s="22" t="s">
        <v>28</v>
      </c>
      <c r="B19" s="23" t="s">
        <v>29</v>
      </c>
      <c r="C19" s="24">
        <f t="shared" si="1"/>
        <v>3</v>
      </c>
      <c r="D19" s="24">
        <v>0</v>
      </c>
      <c r="E19" s="24">
        <v>0</v>
      </c>
      <c r="F19" s="24">
        <v>3</v>
      </c>
      <c r="G19" s="24">
        <v>0</v>
      </c>
      <c r="H19" s="24">
        <f t="shared" si="0"/>
        <v>114</v>
      </c>
      <c r="I19" s="24">
        <v>6</v>
      </c>
      <c r="J19" s="24">
        <v>108</v>
      </c>
      <c r="K19" s="24">
        <v>64</v>
      </c>
    </row>
    <row r="20" spans="1:11" ht="16.5" customHeight="1">
      <c r="A20" s="25" t="s">
        <v>30</v>
      </c>
      <c r="B20" s="11"/>
      <c r="C20" s="12">
        <f t="shared" si="1"/>
        <v>33</v>
      </c>
      <c r="D20" s="12">
        <f>SUM(D25,D21)</f>
        <v>4</v>
      </c>
      <c r="E20" s="12">
        <f>SUM(E25,E21)</f>
        <v>0</v>
      </c>
      <c r="F20" s="12">
        <f>SUM(F25,F21)</f>
        <v>29</v>
      </c>
      <c r="G20" s="12">
        <f>SUM(G25,G21)</f>
        <v>15</v>
      </c>
      <c r="H20" s="12">
        <f t="shared" si="0"/>
        <v>546</v>
      </c>
      <c r="I20" s="12">
        <f>SUM(I25,I21)</f>
        <v>36</v>
      </c>
      <c r="J20" s="12">
        <f>SUM(J25,J21)</f>
        <v>510</v>
      </c>
      <c r="K20" s="12">
        <f>SUM(K25,K21)</f>
        <v>345</v>
      </c>
    </row>
    <row r="21" spans="1:11" ht="16.5" customHeight="1">
      <c r="A21" s="26" t="s">
        <v>31</v>
      </c>
      <c r="B21" s="26"/>
      <c r="C21" s="27">
        <f t="shared" si="1"/>
        <v>18</v>
      </c>
      <c r="D21" s="27">
        <f>SUM(D22:D24)</f>
        <v>0</v>
      </c>
      <c r="E21" s="27">
        <f>SUM(E22:E24)</f>
        <v>0</v>
      </c>
      <c r="F21" s="27">
        <f>SUM(F22:F24)</f>
        <v>18</v>
      </c>
      <c r="G21" s="27">
        <f>SUM(G22:G24)</f>
        <v>9</v>
      </c>
      <c r="H21" s="27">
        <f t="shared" si="0"/>
        <v>284</v>
      </c>
      <c r="I21" s="27">
        <f>SUM(I22:I24)</f>
        <v>14</v>
      </c>
      <c r="J21" s="27">
        <f>SUM(J22:J24)</f>
        <v>270</v>
      </c>
      <c r="K21" s="27">
        <f>SUM(K22:K24)</f>
        <v>182</v>
      </c>
    </row>
    <row r="22" spans="1:11" ht="16.5" customHeight="1">
      <c r="A22" s="11"/>
      <c r="B22" s="11" t="s">
        <v>32</v>
      </c>
      <c r="C22" s="12">
        <f t="shared" si="1"/>
        <v>8</v>
      </c>
      <c r="D22" s="12">
        <v>0</v>
      </c>
      <c r="E22" s="12">
        <v>0</v>
      </c>
      <c r="F22" s="12">
        <v>8</v>
      </c>
      <c r="G22" s="12">
        <v>3</v>
      </c>
      <c r="H22" s="12">
        <f t="shared" si="0"/>
        <v>164</v>
      </c>
      <c r="I22" s="12">
        <v>9</v>
      </c>
      <c r="J22" s="12">
        <v>155</v>
      </c>
      <c r="K22" s="12">
        <v>104</v>
      </c>
    </row>
    <row r="23" spans="1:11" ht="16.5" customHeight="1">
      <c r="A23" s="11"/>
      <c r="B23" s="11" t="s">
        <v>33</v>
      </c>
      <c r="C23" s="12">
        <f t="shared" si="1"/>
        <v>8</v>
      </c>
      <c r="D23" s="12">
        <v>0</v>
      </c>
      <c r="E23" s="12">
        <v>0</v>
      </c>
      <c r="F23" s="12">
        <v>8</v>
      </c>
      <c r="G23" s="12">
        <v>4</v>
      </c>
      <c r="H23" s="12">
        <f t="shared" si="0"/>
        <v>104</v>
      </c>
      <c r="I23" s="12">
        <v>5</v>
      </c>
      <c r="J23" s="12">
        <v>99</v>
      </c>
      <c r="K23" s="12">
        <v>69</v>
      </c>
    </row>
    <row r="24" spans="1:11" ht="16.5" customHeight="1">
      <c r="A24" s="28"/>
      <c r="B24" s="28" t="s">
        <v>34</v>
      </c>
      <c r="C24" s="29">
        <f t="shared" si="1"/>
        <v>2</v>
      </c>
      <c r="D24" s="29">
        <v>0</v>
      </c>
      <c r="E24" s="29">
        <v>0</v>
      </c>
      <c r="F24" s="29">
        <v>2</v>
      </c>
      <c r="G24" s="29">
        <v>2</v>
      </c>
      <c r="H24" s="29">
        <f t="shared" si="0"/>
        <v>16</v>
      </c>
      <c r="I24" s="29">
        <v>0</v>
      </c>
      <c r="J24" s="29">
        <v>16</v>
      </c>
      <c r="K24" s="29">
        <v>9</v>
      </c>
    </row>
    <row r="25" spans="1:11" ht="16.5" customHeight="1">
      <c r="A25" s="11" t="s">
        <v>35</v>
      </c>
      <c r="B25" s="11"/>
      <c r="C25" s="12">
        <f t="shared" si="1"/>
        <v>15</v>
      </c>
      <c r="D25" s="12">
        <f>SUM(D26:D27)</f>
        <v>4</v>
      </c>
      <c r="E25" s="12">
        <f>SUM(E26:E27)</f>
        <v>0</v>
      </c>
      <c r="F25" s="12">
        <f>SUM(F26:F27)</f>
        <v>11</v>
      </c>
      <c r="G25" s="12">
        <f>SUM(G26:G27)</f>
        <v>6</v>
      </c>
      <c r="H25" s="12">
        <f t="shared" si="0"/>
        <v>262</v>
      </c>
      <c r="I25" s="12">
        <f>SUM(I26:I27)</f>
        <v>22</v>
      </c>
      <c r="J25" s="12">
        <f>SUM(J26:J27)</f>
        <v>240</v>
      </c>
      <c r="K25" s="12">
        <f>SUM(K26:K27)</f>
        <v>163</v>
      </c>
    </row>
    <row r="26" spans="1:11" ht="16.5" customHeight="1">
      <c r="A26" s="11"/>
      <c r="B26" s="11" t="s">
        <v>36</v>
      </c>
      <c r="C26" s="12">
        <f t="shared" si="1"/>
        <v>6</v>
      </c>
      <c r="D26" s="12">
        <v>0</v>
      </c>
      <c r="E26" s="12">
        <v>0</v>
      </c>
      <c r="F26" s="12">
        <v>6</v>
      </c>
      <c r="G26" s="12">
        <v>3</v>
      </c>
      <c r="H26" s="12">
        <f t="shared" si="0"/>
        <v>191</v>
      </c>
      <c r="I26" s="12">
        <v>15</v>
      </c>
      <c r="J26" s="12">
        <v>176</v>
      </c>
      <c r="K26" s="12">
        <v>120</v>
      </c>
    </row>
    <row r="27" spans="1:11" ht="16.5" customHeight="1">
      <c r="A27" s="16"/>
      <c r="B27" s="16" t="s">
        <v>37</v>
      </c>
      <c r="C27" s="17">
        <f t="shared" si="1"/>
        <v>9</v>
      </c>
      <c r="D27" s="17">
        <v>4</v>
      </c>
      <c r="E27" s="17">
        <v>0</v>
      </c>
      <c r="F27" s="17">
        <v>5</v>
      </c>
      <c r="G27" s="17">
        <v>3</v>
      </c>
      <c r="H27" s="17">
        <f t="shared" si="0"/>
        <v>71</v>
      </c>
      <c r="I27" s="17">
        <v>7</v>
      </c>
      <c r="J27" s="17">
        <v>64</v>
      </c>
      <c r="K27" s="17">
        <v>43</v>
      </c>
    </row>
    <row r="28" spans="1:11" ht="16.5" customHeight="1">
      <c r="A28" s="18" t="s">
        <v>38</v>
      </c>
      <c r="B28" s="8"/>
      <c r="C28" s="10">
        <f t="shared" si="1"/>
        <v>41</v>
      </c>
      <c r="D28" s="10">
        <f>SUM(D29:D30)</f>
        <v>4</v>
      </c>
      <c r="E28" s="10">
        <f>SUM(E29:E30)</f>
        <v>0</v>
      </c>
      <c r="F28" s="10">
        <f>SUM(F29:F30)</f>
        <v>37</v>
      </c>
      <c r="G28" s="10">
        <f>SUM(G29:G30)</f>
        <v>19</v>
      </c>
      <c r="H28" s="10">
        <f t="shared" si="0"/>
        <v>521</v>
      </c>
      <c r="I28" s="10">
        <f>SUM(I29:I30)</f>
        <v>46</v>
      </c>
      <c r="J28" s="10">
        <f>SUM(J29:J30)</f>
        <v>475</v>
      </c>
      <c r="K28" s="10">
        <f>SUM(K29:K30)</f>
        <v>332</v>
      </c>
    </row>
    <row r="29" spans="1:11" ht="16.5" customHeight="1">
      <c r="A29" s="19" t="s">
        <v>39</v>
      </c>
      <c r="B29" s="20" t="s">
        <v>40</v>
      </c>
      <c r="C29" s="21">
        <f t="shared" si="1"/>
        <v>22</v>
      </c>
      <c r="D29" s="21">
        <v>2</v>
      </c>
      <c r="E29" s="21">
        <v>0</v>
      </c>
      <c r="F29" s="21">
        <v>20</v>
      </c>
      <c r="G29" s="21">
        <v>11</v>
      </c>
      <c r="H29" s="21">
        <f t="shared" si="0"/>
        <v>235</v>
      </c>
      <c r="I29" s="21">
        <v>24</v>
      </c>
      <c r="J29" s="21">
        <v>211</v>
      </c>
      <c r="K29" s="21">
        <v>154</v>
      </c>
    </row>
    <row r="30" spans="1:11" ht="16.5" customHeight="1">
      <c r="A30" s="11" t="s">
        <v>41</v>
      </c>
      <c r="B30" s="11"/>
      <c r="C30" s="12">
        <f t="shared" si="1"/>
        <v>19</v>
      </c>
      <c r="D30" s="12">
        <f>SUM(D31:D34)</f>
        <v>2</v>
      </c>
      <c r="E30" s="12">
        <f>SUM(E31:E34)</f>
        <v>0</v>
      </c>
      <c r="F30" s="12">
        <f>SUM(F31:F34)</f>
        <v>17</v>
      </c>
      <c r="G30" s="12">
        <f>SUM(G31:G34)</f>
        <v>8</v>
      </c>
      <c r="H30" s="12">
        <f t="shared" si="0"/>
        <v>286</v>
      </c>
      <c r="I30" s="12">
        <f>SUM(I31:I34)</f>
        <v>22</v>
      </c>
      <c r="J30" s="12">
        <f>SUM(J31:J34)</f>
        <v>264</v>
      </c>
      <c r="K30" s="12">
        <f>SUM(K31:K34)</f>
        <v>178</v>
      </c>
    </row>
    <row r="31" spans="1:11" ht="16.5" customHeight="1">
      <c r="A31" s="11"/>
      <c r="B31" s="11" t="s">
        <v>42</v>
      </c>
      <c r="C31" s="12">
        <f t="shared" si="1"/>
        <v>15</v>
      </c>
      <c r="D31" s="12">
        <v>1</v>
      </c>
      <c r="E31" s="12">
        <v>0</v>
      </c>
      <c r="F31" s="12">
        <v>14</v>
      </c>
      <c r="G31" s="12">
        <v>6</v>
      </c>
      <c r="H31" s="12">
        <f t="shared" si="0"/>
        <v>168</v>
      </c>
      <c r="I31" s="12">
        <v>13</v>
      </c>
      <c r="J31" s="12">
        <v>155</v>
      </c>
      <c r="K31" s="12">
        <v>116</v>
      </c>
    </row>
    <row r="32" spans="1:11" ht="16.5" customHeight="1">
      <c r="A32" s="11"/>
      <c r="B32" s="11" t="s">
        <v>43</v>
      </c>
      <c r="C32" s="12">
        <f t="shared" si="1"/>
        <v>2</v>
      </c>
      <c r="D32" s="12">
        <v>0</v>
      </c>
      <c r="E32" s="12">
        <v>0</v>
      </c>
      <c r="F32" s="12">
        <v>2</v>
      </c>
      <c r="G32" s="12">
        <v>1</v>
      </c>
      <c r="H32" s="12">
        <f t="shared" si="0"/>
        <v>74</v>
      </c>
      <c r="I32" s="12">
        <v>6</v>
      </c>
      <c r="J32" s="12">
        <v>68</v>
      </c>
      <c r="K32" s="12">
        <v>38</v>
      </c>
    </row>
    <row r="33" spans="1:11" ht="16.5" customHeight="1">
      <c r="A33" s="11"/>
      <c r="B33" s="11" t="s">
        <v>44</v>
      </c>
      <c r="C33" s="12">
        <f t="shared" si="1"/>
        <v>2</v>
      </c>
      <c r="D33" s="12">
        <v>1</v>
      </c>
      <c r="E33" s="12">
        <v>0</v>
      </c>
      <c r="F33" s="12">
        <v>1</v>
      </c>
      <c r="G33" s="12">
        <v>1</v>
      </c>
      <c r="H33" s="12">
        <f t="shared" si="0"/>
        <v>18</v>
      </c>
      <c r="I33" s="12">
        <v>1</v>
      </c>
      <c r="J33" s="12">
        <v>17</v>
      </c>
      <c r="K33" s="12">
        <v>12</v>
      </c>
    </row>
    <row r="34" spans="1:11" ht="16.5" customHeight="1">
      <c r="A34" s="16"/>
      <c r="B34" s="16" t="s">
        <v>45</v>
      </c>
      <c r="C34" s="17">
        <f t="shared" si="1"/>
        <v>0</v>
      </c>
      <c r="D34" s="17">
        <v>0</v>
      </c>
      <c r="E34" s="17">
        <v>0</v>
      </c>
      <c r="F34" s="17">
        <v>0</v>
      </c>
      <c r="G34" s="17">
        <v>0</v>
      </c>
      <c r="H34" s="17">
        <f t="shared" si="0"/>
        <v>26</v>
      </c>
      <c r="I34" s="17">
        <v>2</v>
      </c>
      <c r="J34" s="17">
        <v>24</v>
      </c>
      <c r="K34" s="17">
        <v>12</v>
      </c>
    </row>
    <row r="35" spans="1:11" ht="16.5" customHeight="1">
      <c r="A35" s="18" t="s">
        <v>46</v>
      </c>
      <c r="B35" s="8"/>
      <c r="C35" s="10">
        <f t="shared" si="1"/>
        <v>21</v>
      </c>
      <c r="D35" s="10">
        <f>SUM(D36)</f>
        <v>2</v>
      </c>
      <c r="E35" s="10">
        <f>SUM(E36)</f>
        <v>0</v>
      </c>
      <c r="F35" s="10">
        <f>SUM(F36)</f>
        <v>19</v>
      </c>
      <c r="G35" s="10">
        <f>SUM(G36)</f>
        <v>10</v>
      </c>
      <c r="H35" s="10">
        <f t="shared" si="0"/>
        <v>207</v>
      </c>
      <c r="I35" s="10">
        <f>SUM(I36)</f>
        <v>19</v>
      </c>
      <c r="J35" s="10">
        <f>SUM(J36)</f>
        <v>188</v>
      </c>
      <c r="K35" s="10">
        <f>SUM(K36)</f>
        <v>129</v>
      </c>
    </row>
    <row r="36" spans="1:11" ht="16.5" customHeight="1">
      <c r="A36" s="26" t="s">
        <v>47</v>
      </c>
      <c r="B36" s="26"/>
      <c r="C36" s="27">
        <f t="shared" si="1"/>
        <v>21</v>
      </c>
      <c r="D36" s="27">
        <f>SUM(D37:D42)</f>
        <v>2</v>
      </c>
      <c r="E36" s="27">
        <f>SUM(E37:E42)</f>
        <v>0</v>
      </c>
      <c r="F36" s="27">
        <f>SUM(F37:F42)</f>
        <v>19</v>
      </c>
      <c r="G36" s="27">
        <f>SUM(G37:G42)</f>
        <v>10</v>
      </c>
      <c r="H36" s="27">
        <f t="shared" si="0"/>
        <v>207</v>
      </c>
      <c r="I36" s="27">
        <f>SUM(I37:I42)</f>
        <v>19</v>
      </c>
      <c r="J36" s="27">
        <f>SUM(J37:J42)</f>
        <v>188</v>
      </c>
      <c r="K36" s="27">
        <f>SUM(K37:K42)</f>
        <v>129</v>
      </c>
    </row>
    <row r="37" spans="1:11" ht="16.5" customHeight="1">
      <c r="A37" s="11"/>
      <c r="B37" s="11" t="s">
        <v>48</v>
      </c>
      <c r="C37" s="12">
        <f t="shared" si="1"/>
        <v>2</v>
      </c>
      <c r="D37" s="12">
        <v>0</v>
      </c>
      <c r="E37" s="12">
        <v>0</v>
      </c>
      <c r="F37" s="12">
        <v>2</v>
      </c>
      <c r="G37" s="12">
        <v>0</v>
      </c>
      <c r="H37" s="12">
        <f t="shared" si="0"/>
        <v>37</v>
      </c>
      <c r="I37" s="12">
        <v>7</v>
      </c>
      <c r="J37" s="12">
        <v>30</v>
      </c>
      <c r="K37" s="12">
        <v>18</v>
      </c>
    </row>
    <row r="38" spans="1:11" ht="16.5" customHeight="1">
      <c r="A38" s="11"/>
      <c r="B38" s="11" t="s">
        <v>49</v>
      </c>
      <c r="C38" s="12">
        <f t="shared" si="1"/>
        <v>7</v>
      </c>
      <c r="D38" s="12">
        <v>1</v>
      </c>
      <c r="E38" s="12">
        <v>0</v>
      </c>
      <c r="F38" s="12">
        <v>6</v>
      </c>
      <c r="G38" s="12">
        <v>5</v>
      </c>
      <c r="H38" s="12">
        <f t="shared" si="0"/>
        <v>65</v>
      </c>
      <c r="I38" s="12">
        <v>3</v>
      </c>
      <c r="J38" s="12">
        <v>62</v>
      </c>
      <c r="K38" s="12">
        <v>47</v>
      </c>
    </row>
    <row r="39" spans="1:11" ht="16.5" customHeight="1">
      <c r="A39" s="11"/>
      <c r="B39" s="11" t="s">
        <v>50</v>
      </c>
      <c r="C39" s="12">
        <f t="shared" si="1"/>
        <v>4</v>
      </c>
      <c r="D39" s="12">
        <v>0</v>
      </c>
      <c r="E39" s="12">
        <v>0</v>
      </c>
      <c r="F39" s="12">
        <v>4</v>
      </c>
      <c r="G39" s="12">
        <v>2</v>
      </c>
      <c r="H39" s="12">
        <f t="shared" si="0"/>
        <v>35</v>
      </c>
      <c r="I39" s="12">
        <v>7</v>
      </c>
      <c r="J39" s="12">
        <v>28</v>
      </c>
      <c r="K39" s="12">
        <v>20</v>
      </c>
    </row>
    <row r="40" spans="1:11" ht="16.5" customHeight="1">
      <c r="A40" s="11"/>
      <c r="B40" s="11" t="s">
        <v>51</v>
      </c>
      <c r="C40" s="12">
        <f t="shared" si="1"/>
        <v>3</v>
      </c>
      <c r="D40" s="12">
        <v>0</v>
      </c>
      <c r="E40" s="12">
        <v>0</v>
      </c>
      <c r="F40" s="12">
        <v>3</v>
      </c>
      <c r="G40" s="12">
        <v>1</v>
      </c>
      <c r="H40" s="12">
        <f t="shared" si="0"/>
        <v>32</v>
      </c>
      <c r="I40" s="12">
        <v>1</v>
      </c>
      <c r="J40" s="12">
        <v>31</v>
      </c>
      <c r="K40" s="12">
        <v>17</v>
      </c>
    </row>
    <row r="41" spans="1:11" ht="16.5" customHeight="1">
      <c r="A41" s="11"/>
      <c r="B41" s="11" t="s">
        <v>52</v>
      </c>
      <c r="C41" s="12">
        <f t="shared" si="1"/>
        <v>3</v>
      </c>
      <c r="D41" s="12">
        <v>1</v>
      </c>
      <c r="E41" s="12">
        <v>0</v>
      </c>
      <c r="F41" s="12">
        <v>2</v>
      </c>
      <c r="G41" s="12">
        <v>1</v>
      </c>
      <c r="H41" s="12">
        <f t="shared" si="0"/>
        <v>27</v>
      </c>
      <c r="I41" s="12">
        <v>1</v>
      </c>
      <c r="J41" s="12">
        <v>26</v>
      </c>
      <c r="K41" s="12">
        <v>20</v>
      </c>
    </row>
    <row r="42" spans="1:11" ht="16.5" customHeight="1">
      <c r="A42" s="11"/>
      <c r="B42" s="11" t="s">
        <v>53</v>
      </c>
      <c r="C42" s="12">
        <f t="shared" si="1"/>
        <v>2</v>
      </c>
      <c r="D42" s="12">
        <v>0</v>
      </c>
      <c r="E42" s="12">
        <v>0</v>
      </c>
      <c r="F42" s="12">
        <v>2</v>
      </c>
      <c r="G42" s="12">
        <v>1</v>
      </c>
      <c r="H42" s="12">
        <f t="shared" si="0"/>
        <v>11</v>
      </c>
      <c r="I42" s="12">
        <v>0</v>
      </c>
      <c r="J42" s="12">
        <v>11</v>
      </c>
      <c r="K42" s="12">
        <v>7</v>
      </c>
    </row>
    <row r="43" spans="1:11" ht="16.5" customHeight="1">
      <c r="A43" s="18" t="s">
        <v>54</v>
      </c>
      <c r="B43" s="8"/>
      <c r="C43" s="10">
        <f t="shared" si="1"/>
        <v>40</v>
      </c>
      <c r="D43" s="10">
        <f>SUM(D44:D45)</f>
        <v>3</v>
      </c>
      <c r="E43" s="10">
        <f>SUM(E44:E45)</f>
        <v>0</v>
      </c>
      <c r="F43" s="10">
        <f>SUM(F44:F45)</f>
        <v>37</v>
      </c>
      <c r="G43" s="10">
        <f>SUM(G44:G45)</f>
        <v>19</v>
      </c>
      <c r="H43" s="10">
        <f t="shared" si="0"/>
        <v>434</v>
      </c>
      <c r="I43" s="10">
        <f>SUM(I44:I45)</f>
        <v>58</v>
      </c>
      <c r="J43" s="10">
        <f>SUM(J44:J45)</f>
        <v>376</v>
      </c>
      <c r="K43" s="10">
        <f>SUM(K44:K45)</f>
        <v>295</v>
      </c>
    </row>
    <row r="44" spans="1:11" ht="16.5" customHeight="1">
      <c r="A44" s="19" t="s">
        <v>55</v>
      </c>
      <c r="B44" s="20" t="s">
        <v>56</v>
      </c>
      <c r="C44" s="21">
        <f t="shared" si="1"/>
        <v>37</v>
      </c>
      <c r="D44" s="21">
        <v>2</v>
      </c>
      <c r="E44" s="21">
        <v>0</v>
      </c>
      <c r="F44" s="21">
        <v>35</v>
      </c>
      <c r="G44" s="21">
        <v>18</v>
      </c>
      <c r="H44" s="21">
        <f t="shared" si="0"/>
        <v>403</v>
      </c>
      <c r="I44" s="21">
        <v>54</v>
      </c>
      <c r="J44" s="21">
        <v>349</v>
      </c>
      <c r="K44" s="21">
        <v>279</v>
      </c>
    </row>
    <row r="45" spans="1:11" ht="16.5" customHeight="1">
      <c r="A45" s="11" t="s">
        <v>57</v>
      </c>
      <c r="B45" s="11"/>
      <c r="C45" s="12">
        <f t="shared" si="1"/>
        <v>3</v>
      </c>
      <c r="D45" s="12">
        <f>SUM(D46:D48)</f>
        <v>1</v>
      </c>
      <c r="E45" s="12">
        <f>SUM(E46:E48)</f>
        <v>0</v>
      </c>
      <c r="F45" s="12">
        <f>SUM(F46:F48)</f>
        <v>2</v>
      </c>
      <c r="G45" s="12">
        <f>SUM(G46:G48)</f>
        <v>1</v>
      </c>
      <c r="H45" s="12">
        <f t="shared" si="0"/>
        <v>31</v>
      </c>
      <c r="I45" s="12">
        <f>SUM(I46:I48)</f>
        <v>4</v>
      </c>
      <c r="J45" s="12">
        <f>SUM(J46:J48)</f>
        <v>27</v>
      </c>
      <c r="K45" s="12">
        <f>SUM(K46:K48)</f>
        <v>16</v>
      </c>
    </row>
    <row r="46" spans="1:11" ht="16.5" customHeight="1">
      <c r="A46" s="11"/>
      <c r="B46" s="11" t="s">
        <v>58</v>
      </c>
      <c r="C46" s="12">
        <f>SUM(D46:F46)</f>
        <v>0</v>
      </c>
      <c r="D46" s="12">
        <v>0</v>
      </c>
      <c r="E46" s="12">
        <v>0</v>
      </c>
      <c r="F46" s="12">
        <v>0</v>
      </c>
      <c r="G46" s="12">
        <v>0</v>
      </c>
      <c r="H46" s="12">
        <f>SUM(I46:J46)</f>
        <v>6</v>
      </c>
      <c r="I46" s="12">
        <v>0</v>
      </c>
      <c r="J46" s="12">
        <v>6</v>
      </c>
      <c r="K46" s="12">
        <v>4</v>
      </c>
    </row>
    <row r="47" spans="1:11" ht="16.5" customHeight="1">
      <c r="A47" s="11"/>
      <c r="B47" s="11" t="s">
        <v>59</v>
      </c>
      <c r="C47" s="12">
        <f t="shared" si="1"/>
        <v>2</v>
      </c>
      <c r="D47" s="12">
        <v>1</v>
      </c>
      <c r="E47" s="12">
        <v>0</v>
      </c>
      <c r="F47" s="12">
        <v>1</v>
      </c>
      <c r="G47" s="12">
        <v>1</v>
      </c>
      <c r="H47" s="12">
        <f t="shared" si="0"/>
        <v>16</v>
      </c>
      <c r="I47" s="12">
        <v>4</v>
      </c>
      <c r="J47" s="12">
        <v>12</v>
      </c>
      <c r="K47" s="12">
        <v>9</v>
      </c>
    </row>
    <row r="48" spans="1:11" ht="16.5" customHeight="1">
      <c r="A48" s="16"/>
      <c r="B48" s="16" t="s">
        <v>60</v>
      </c>
      <c r="C48" s="17">
        <f t="shared" si="1"/>
        <v>1</v>
      </c>
      <c r="D48" s="17">
        <v>0</v>
      </c>
      <c r="E48" s="17">
        <v>0</v>
      </c>
      <c r="F48" s="17">
        <v>1</v>
      </c>
      <c r="G48" s="17">
        <v>0</v>
      </c>
      <c r="H48" s="17">
        <f t="shared" si="0"/>
        <v>9</v>
      </c>
      <c r="I48" s="17">
        <v>0</v>
      </c>
      <c r="J48" s="17">
        <v>9</v>
      </c>
      <c r="K48" s="17">
        <v>3</v>
      </c>
    </row>
    <row r="49" spans="1:11" ht="16.5" customHeight="1">
      <c r="A49" s="18" t="s">
        <v>61</v>
      </c>
      <c r="B49" s="8"/>
      <c r="C49" s="10">
        <f t="shared" si="1"/>
        <v>24</v>
      </c>
      <c r="D49" s="10">
        <f>SUM(D50,D55)</f>
        <v>2</v>
      </c>
      <c r="E49" s="10">
        <f>SUM(E50,E55)</f>
        <v>0</v>
      </c>
      <c r="F49" s="10">
        <f>SUM(F50,F55)</f>
        <v>22</v>
      </c>
      <c r="G49" s="10">
        <f>SUM(G50,G55)</f>
        <v>12</v>
      </c>
      <c r="H49" s="10">
        <f t="shared" si="0"/>
        <v>187</v>
      </c>
      <c r="I49" s="10">
        <f>SUM(I50,I55)</f>
        <v>29</v>
      </c>
      <c r="J49" s="10">
        <f>SUM(J50,J55)</f>
        <v>158</v>
      </c>
      <c r="K49" s="10">
        <f>SUM(K50,K55)</f>
        <v>111</v>
      </c>
    </row>
    <row r="50" spans="1:11" ht="16.5" customHeight="1">
      <c r="A50" s="26" t="s">
        <v>62</v>
      </c>
      <c r="B50" s="26"/>
      <c r="C50" s="27">
        <f t="shared" si="1"/>
        <v>15</v>
      </c>
      <c r="D50" s="27">
        <f>SUM(D51:D54)</f>
        <v>1</v>
      </c>
      <c r="E50" s="27">
        <f>SUM(E51:E54)</f>
        <v>0</v>
      </c>
      <c r="F50" s="27">
        <f>SUM(F51:F54)</f>
        <v>14</v>
      </c>
      <c r="G50" s="27">
        <f>SUM(G51:G54)</f>
        <v>7</v>
      </c>
      <c r="H50" s="27">
        <f t="shared" si="0"/>
        <v>108</v>
      </c>
      <c r="I50" s="27">
        <f>SUM(I51:I54)</f>
        <v>13</v>
      </c>
      <c r="J50" s="27">
        <f>SUM(J51:J54)</f>
        <v>95</v>
      </c>
      <c r="K50" s="27">
        <f>SUM(K51:K54)</f>
        <v>68</v>
      </c>
    </row>
    <row r="51" spans="1:11" ht="16.5" customHeight="1">
      <c r="A51" s="11"/>
      <c r="B51" s="11" t="s">
        <v>63</v>
      </c>
      <c r="C51" s="12">
        <f>SUM(D51:F51)</f>
        <v>1</v>
      </c>
      <c r="D51" s="12">
        <v>0</v>
      </c>
      <c r="E51" s="12">
        <v>0</v>
      </c>
      <c r="F51" s="12">
        <v>1</v>
      </c>
      <c r="G51" s="12">
        <v>0</v>
      </c>
      <c r="H51" s="12">
        <f>SUM(I51:J51)</f>
        <v>32</v>
      </c>
      <c r="I51" s="12">
        <v>3</v>
      </c>
      <c r="J51" s="12">
        <v>29</v>
      </c>
      <c r="K51" s="12">
        <v>17</v>
      </c>
    </row>
    <row r="52" spans="1:11" ht="16.5" customHeight="1">
      <c r="A52" s="11"/>
      <c r="B52" s="11" t="s">
        <v>64</v>
      </c>
      <c r="C52" s="12">
        <f t="shared" si="1"/>
        <v>9</v>
      </c>
      <c r="D52" s="12">
        <v>1</v>
      </c>
      <c r="E52" s="12">
        <v>0</v>
      </c>
      <c r="F52" s="12">
        <v>8</v>
      </c>
      <c r="G52" s="12">
        <v>3</v>
      </c>
      <c r="H52" s="12">
        <f t="shared" si="0"/>
        <v>43</v>
      </c>
      <c r="I52" s="12">
        <v>5</v>
      </c>
      <c r="J52" s="12">
        <v>38</v>
      </c>
      <c r="K52" s="12">
        <v>30</v>
      </c>
    </row>
    <row r="53" spans="1:11" ht="16.5" customHeight="1">
      <c r="A53" s="11"/>
      <c r="B53" s="11" t="s">
        <v>65</v>
      </c>
      <c r="C53" s="12">
        <f t="shared" si="1"/>
        <v>1</v>
      </c>
      <c r="D53" s="12">
        <v>0</v>
      </c>
      <c r="E53" s="12">
        <v>0</v>
      </c>
      <c r="F53" s="12">
        <v>1</v>
      </c>
      <c r="G53" s="12">
        <v>1</v>
      </c>
      <c r="H53" s="12">
        <f t="shared" si="0"/>
        <v>19</v>
      </c>
      <c r="I53" s="12">
        <v>5</v>
      </c>
      <c r="J53" s="12">
        <v>14</v>
      </c>
      <c r="K53" s="12">
        <v>14</v>
      </c>
    </row>
    <row r="54" spans="1:11" ht="16.5" customHeight="1">
      <c r="A54" s="28"/>
      <c r="B54" s="28" t="s">
        <v>66</v>
      </c>
      <c r="C54" s="29">
        <f t="shared" si="1"/>
        <v>4</v>
      </c>
      <c r="D54" s="29">
        <v>0</v>
      </c>
      <c r="E54" s="29">
        <v>0</v>
      </c>
      <c r="F54" s="29">
        <v>4</v>
      </c>
      <c r="G54" s="29">
        <v>3</v>
      </c>
      <c r="H54" s="29">
        <f t="shared" si="0"/>
        <v>14</v>
      </c>
      <c r="I54" s="29">
        <v>0</v>
      </c>
      <c r="J54" s="29">
        <v>14</v>
      </c>
      <c r="K54" s="29">
        <v>7</v>
      </c>
    </row>
    <row r="55" spans="1:11" ht="16.5" customHeight="1">
      <c r="A55" s="11" t="s">
        <v>67</v>
      </c>
      <c r="B55" s="11"/>
      <c r="C55" s="12">
        <f t="shared" si="1"/>
        <v>9</v>
      </c>
      <c r="D55" s="12">
        <f>SUM(D56:D58)</f>
        <v>1</v>
      </c>
      <c r="E55" s="12">
        <f>SUM(E56:E58)</f>
        <v>0</v>
      </c>
      <c r="F55" s="12">
        <f>SUM(F56:F58)</f>
        <v>8</v>
      </c>
      <c r="G55" s="12">
        <f>SUM(G56:G58)</f>
        <v>5</v>
      </c>
      <c r="H55" s="12">
        <f t="shared" si="0"/>
        <v>79</v>
      </c>
      <c r="I55" s="12">
        <f>SUM(I56:I58)</f>
        <v>16</v>
      </c>
      <c r="J55" s="12">
        <f>SUM(J56:J58)</f>
        <v>63</v>
      </c>
      <c r="K55" s="12">
        <f>SUM(K56:K58)</f>
        <v>43</v>
      </c>
    </row>
    <row r="56" spans="1:11" ht="16.5" customHeight="1">
      <c r="A56" s="11"/>
      <c r="B56" s="11" t="s">
        <v>68</v>
      </c>
      <c r="C56" s="12">
        <f t="shared" si="1"/>
        <v>4</v>
      </c>
      <c r="D56" s="12">
        <v>0</v>
      </c>
      <c r="E56" s="12">
        <v>0</v>
      </c>
      <c r="F56" s="12">
        <v>4</v>
      </c>
      <c r="G56" s="12">
        <v>2</v>
      </c>
      <c r="H56" s="12">
        <f t="shared" si="0"/>
        <v>24</v>
      </c>
      <c r="I56" s="12">
        <v>3</v>
      </c>
      <c r="J56" s="12">
        <v>21</v>
      </c>
      <c r="K56" s="12">
        <v>16</v>
      </c>
    </row>
    <row r="57" spans="1:11" ht="16.5" customHeight="1">
      <c r="A57" s="11"/>
      <c r="B57" s="11" t="s">
        <v>69</v>
      </c>
      <c r="C57" s="12">
        <f t="shared" si="1"/>
        <v>4</v>
      </c>
      <c r="D57" s="12">
        <v>1</v>
      </c>
      <c r="E57" s="12">
        <v>0</v>
      </c>
      <c r="F57" s="12">
        <v>3</v>
      </c>
      <c r="G57" s="12">
        <v>2</v>
      </c>
      <c r="H57" s="12">
        <f t="shared" si="0"/>
        <v>43</v>
      </c>
      <c r="I57" s="12">
        <v>10</v>
      </c>
      <c r="J57" s="12">
        <v>33</v>
      </c>
      <c r="K57" s="12">
        <v>19</v>
      </c>
    </row>
    <row r="58" spans="1:11" ht="16.5" customHeight="1">
      <c r="A58" s="16"/>
      <c r="B58" s="16" t="s">
        <v>70</v>
      </c>
      <c r="C58" s="17">
        <f t="shared" si="1"/>
        <v>1</v>
      </c>
      <c r="D58" s="17">
        <v>0</v>
      </c>
      <c r="E58" s="17">
        <v>0</v>
      </c>
      <c r="F58" s="17">
        <v>1</v>
      </c>
      <c r="G58" s="17">
        <v>1</v>
      </c>
      <c r="H58" s="17">
        <f t="shared" si="0"/>
        <v>12</v>
      </c>
      <c r="I58" s="17">
        <v>3</v>
      </c>
      <c r="J58" s="17">
        <v>9</v>
      </c>
      <c r="K58" s="17">
        <v>8</v>
      </c>
    </row>
    <row r="59" spans="1:11" ht="16.5" customHeight="1">
      <c r="A59" s="18" t="s">
        <v>71</v>
      </c>
      <c r="B59" s="8"/>
      <c r="C59" s="10">
        <f t="shared" si="1"/>
        <v>14</v>
      </c>
      <c r="D59" s="10">
        <f>SUM(D60,D64)</f>
        <v>2</v>
      </c>
      <c r="E59" s="10">
        <f>SUM(E60,E64)</f>
        <v>0</v>
      </c>
      <c r="F59" s="10">
        <f>SUM(F60,F64)</f>
        <v>12</v>
      </c>
      <c r="G59" s="10">
        <f>SUM(G60,G64)</f>
        <v>5</v>
      </c>
      <c r="H59" s="10">
        <f t="shared" si="0"/>
        <v>134</v>
      </c>
      <c r="I59" s="10">
        <f>SUM(I60,I64)</f>
        <v>7</v>
      </c>
      <c r="J59" s="10">
        <f>SUM(J60,J64)</f>
        <v>127</v>
      </c>
      <c r="K59" s="10">
        <f>SUM(K60,K64)</f>
        <v>76</v>
      </c>
    </row>
    <row r="60" spans="1:11" ht="16.5" customHeight="1">
      <c r="A60" s="26" t="s">
        <v>72</v>
      </c>
      <c r="B60" s="26"/>
      <c r="C60" s="27">
        <f t="shared" si="1"/>
        <v>9</v>
      </c>
      <c r="D60" s="27">
        <f>SUM(D61:D63)</f>
        <v>0</v>
      </c>
      <c r="E60" s="27">
        <f>SUM(E61:E63)</f>
        <v>0</v>
      </c>
      <c r="F60" s="27">
        <f>SUM(F61:F63)</f>
        <v>9</v>
      </c>
      <c r="G60" s="27">
        <f>SUM(G61:G63)</f>
        <v>3</v>
      </c>
      <c r="H60" s="27">
        <f aca="true" t="shared" si="2" ref="H60:H75">SUM(I60:J60)</f>
        <v>87</v>
      </c>
      <c r="I60" s="27">
        <f>SUM(I61:I63)</f>
        <v>5</v>
      </c>
      <c r="J60" s="27">
        <f>SUM(J61:J63)</f>
        <v>82</v>
      </c>
      <c r="K60" s="27">
        <f>SUM(K61:K63)</f>
        <v>49</v>
      </c>
    </row>
    <row r="61" spans="1:11" ht="16.5" customHeight="1">
      <c r="A61" s="11"/>
      <c r="B61" s="11" t="s">
        <v>73</v>
      </c>
      <c r="C61" s="12">
        <f aca="true" t="shared" si="3" ref="C61:C75">SUM(D61:F61)</f>
        <v>4</v>
      </c>
      <c r="D61" s="12">
        <v>0</v>
      </c>
      <c r="E61" s="12">
        <v>0</v>
      </c>
      <c r="F61" s="12">
        <v>4</v>
      </c>
      <c r="G61" s="12">
        <v>1</v>
      </c>
      <c r="H61" s="12">
        <f t="shared" si="2"/>
        <v>62</v>
      </c>
      <c r="I61" s="12">
        <v>4</v>
      </c>
      <c r="J61" s="12">
        <v>58</v>
      </c>
      <c r="K61" s="12">
        <v>35</v>
      </c>
    </row>
    <row r="62" spans="1:11" ht="16.5" customHeight="1">
      <c r="A62" s="11"/>
      <c r="B62" s="11" t="s">
        <v>74</v>
      </c>
      <c r="C62" s="12">
        <f>SUM(D62:F62)</f>
        <v>2</v>
      </c>
      <c r="D62" s="12">
        <v>0</v>
      </c>
      <c r="E62" s="12">
        <v>0</v>
      </c>
      <c r="F62" s="12">
        <v>2</v>
      </c>
      <c r="G62" s="12">
        <v>0</v>
      </c>
      <c r="H62" s="12">
        <f>SUM(I62:J62)</f>
        <v>13</v>
      </c>
      <c r="I62" s="12">
        <v>1</v>
      </c>
      <c r="J62" s="12">
        <v>12</v>
      </c>
      <c r="K62" s="12">
        <v>8</v>
      </c>
    </row>
    <row r="63" spans="1:11" ht="16.5" customHeight="1">
      <c r="A63" s="28"/>
      <c r="B63" s="28" t="s">
        <v>75</v>
      </c>
      <c r="C63" s="29">
        <f>SUM(D63:F63)</f>
        <v>3</v>
      </c>
      <c r="D63" s="29">
        <v>0</v>
      </c>
      <c r="E63" s="29">
        <v>0</v>
      </c>
      <c r="F63" s="29">
        <v>3</v>
      </c>
      <c r="G63" s="29">
        <v>2</v>
      </c>
      <c r="H63" s="29">
        <f>SUM(I63:J63)</f>
        <v>12</v>
      </c>
      <c r="I63" s="29">
        <v>0</v>
      </c>
      <c r="J63" s="29">
        <v>12</v>
      </c>
      <c r="K63" s="29">
        <v>6</v>
      </c>
    </row>
    <row r="64" spans="1:11" ht="16.5" customHeight="1">
      <c r="A64" s="11" t="s">
        <v>76</v>
      </c>
      <c r="B64" s="11"/>
      <c r="C64" s="12">
        <f t="shared" si="3"/>
        <v>5</v>
      </c>
      <c r="D64" s="12">
        <f>SUM(D65:D66)</f>
        <v>2</v>
      </c>
      <c r="E64" s="12">
        <f>SUM(E65:E66)</f>
        <v>0</v>
      </c>
      <c r="F64" s="12">
        <f>SUM(F65:F66)</f>
        <v>3</v>
      </c>
      <c r="G64" s="12">
        <f>SUM(G65:G66)</f>
        <v>2</v>
      </c>
      <c r="H64" s="12">
        <f t="shared" si="2"/>
        <v>47</v>
      </c>
      <c r="I64" s="12">
        <f>SUM(I65:I66)</f>
        <v>2</v>
      </c>
      <c r="J64" s="12">
        <f>SUM(J65:J66)</f>
        <v>45</v>
      </c>
      <c r="K64" s="12">
        <f>SUM(K65:K66)</f>
        <v>27</v>
      </c>
    </row>
    <row r="65" spans="1:11" ht="16.5" customHeight="1">
      <c r="A65" s="11"/>
      <c r="B65" s="11" t="s">
        <v>77</v>
      </c>
      <c r="C65" s="12">
        <f t="shared" si="3"/>
        <v>2</v>
      </c>
      <c r="D65" s="12">
        <v>1</v>
      </c>
      <c r="E65" s="12">
        <v>0</v>
      </c>
      <c r="F65" s="12">
        <v>1</v>
      </c>
      <c r="G65" s="12">
        <v>1</v>
      </c>
      <c r="H65" s="12">
        <f t="shared" si="2"/>
        <v>20</v>
      </c>
      <c r="I65" s="12">
        <v>1</v>
      </c>
      <c r="J65" s="12">
        <v>19</v>
      </c>
      <c r="K65" s="12">
        <v>10</v>
      </c>
    </row>
    <row r="66" spans="1:11" ht="16.5" customHeight="1">
      <c r="A66" s="16"/>
      <c r="B66" s="16" t="s">
        <v>78</v>
      </c>
      <c r="C66" s="17">
        <f t="shared" si="3"/>
        <v>3</v>
      </c>
      <c r="D66" s="17">
        <v>1</v>
      </c>
      <c r="E66" s="17">
        <v>0</v>
      </c>
      <c r="F66" s="17">
        <v>2</v>
      </c>
      <c r="G66" s="17">
        <v>1</v>
      </c>
      <c r="H66" s="17">
        <f t="shared" si="2"/>
        <v>27</v>
      </c>
      <c r="I66" s="17">
        <v>1</v>
      </c>
      <c r="J66" s="17">
        <v>26</v>
      </c>
      <c r="K66" s="17">
        <v>17</v>
      </c>
    </row>
    <row r="67" spans="1:11" ht="16.5" customHeight="1">
      <c r="A67" s="18" t="s">
        <v>79</v>
      </c>
      <c r="B67" s="8"/>
      <c r="C67" s="10">
        <f t="shared" si="3"/>
        <v>8</v>
      </c>
      <c r="D67" s="10">
        <f>SUM(D68)</f>
        <v>1</v>
      </c>
      <c r="E67" s="10">
        <f>SUM(E68)</f>
        <v>0</v>
      </c>
      <c r="F67" s="10">
        <f>SUM(F68)</f>
        <v>7</v>
      </c>
      <c r="G67" s="10">
        <f>SUM(G68)</f>
        <v>4</v>
      </c>
      <c r="H67" s="10">
        <f t="shared" si="2"/>
        <v>85</v>
      </c>
      <c r="I67" s="10">
        <f>SUM(I68)</f>
        <v>9</v>
      </c>
      <c r="J67" s="10">
        <f>SUM(J68)</f>
        <v>76</v>
      </c>
      <c r="K67" s="10">
        <f>SUM(K68)</f>
        <v>46</v>
      </c>
    </row>
    <row r="68" spans="1:11" ht="16.5" customHeight="1">
      <c r="A68" s="26" t="s">
        <v>80</v>
      </c>
      <c r="B68" s="26"/>
      <c r="C68" s="27">
        <f t="shared" si="3"/>
        <v>8</v>
      </c>
      <c r="D68" s="27">
        <f>SUM(D69:D70)</f>
        <v>1</v>
      </c>
      <c r="E68" s="27">
        <f>SUM(E69:E70)</f>
        <v>0</v>
      </c>
      <c r="F68" s="27">
        <f>SUM(F69:F70)</f>
        <v>7</v>
      </c>
      <c r="G68" s="27">
        <f>SUM(G69:G70)</f>
        <v>4</v>
      </c>
      <c r="H68" s="27">
        <f t="shared" si="2"/>
        <v>85</v>
      </c>
      <c r="I68" s="27">
        <f>SUM(I69:I70)</f>
        <v>9</v>
      </c>
      <c r="J68" s="27">
        <f>SUM(J69:J70)</f>
        <v>76</v>
      </c>
      <c r="K68" s="27">
        <f>SUM(K69:K70)</f>
        <v>46</v>
      </c>
    </row>
    <row r="69" spans="1:11" ht="16.5" customHeight="1">
      <c r="A69" s="11"/>
      <c r="B69" s="11" t="s">
        <v>81</v>
      </c>
      <c r="C69" s="12">
        <f t="shared" si="3"/>
        <v>4</v>
      </c>
      <c r="D69" s="12">
        <v>0</v>
      </c>
      <c r="E69" s="12">
        <v>0</v>
      </c>
      <c r="F69" s="12">
        <v>4</v>
      </c>
      <c r="G69" s="12">
        <v>3</v>
      </c>
      <c r="H69" s="12">
        <f t="shared" si="2"/>
        <v>33</v>
      </c>
      <c r="I69" s="12">
        <v>4</v>
      </c>
      <c r="J69" s="12">
        <v>29</v>
      </c>
      <c r="K69" s="12">
        <v>14</v>
      </c>
    </row>
    <row r="70" spans="1:11" ht="16.5" customHeight="1">
      <c r="A70" s="16"/>
      <c r="B70" s="16" t="s">
        <v>82</v>
      </c>
      <c r="C70" s="17">
        <f t="shared" si="3"/>
        <v>4</v>
      </c>
      <c r="D70" s="17">
        <v>1</v>
      </c>
      <c r="E70" s="17">
        <v>0</v>
      </c>
      <c r="F70" s="17">
        <v>3</v>
      </c>
      <c r="G70" s="17">
        <v>1</v>
      </c>
      <c r="H70" s="17">
        <f t="shared" si="2"/>
        <v>52</v>
      </c>
      <c r="I70" s="17">
        <v>5</v>
      </c>
      <c r="J70" s="17">
        <v>47</v>
      </c>
      <c r="K70" s="17">
        <v>32</v>
      </c>
    </row>
    <row r="71" spans="1:11" ht="16.5" customHeight="1">
      <c r="A71" s="18" t="s">
        <v>83</v>
      </c>
      <c r="B71" s="8"/>
      <c r="C71" s="10">
        <f t="shared" si="3"/>
        <v>12</v>
      </c>
      <c r="D71" s="10">
        <f>SUM(D72)</f>
        <v>1</v>
      </c>
      <c r="E71" s="10">
        <f>SUM(E72)</f>
        <v>0</v>
      </c>
      <c r="F71" s="10">
        <f>SUM(F72)</f>
        <v>11</v>
      </c>
      <c r="G71" s="10">
        <f>SUM(G72)</f>
        <v>10</v>
      </c>
      <c r="H71" s="10">
        <f t="shared" si="2"/>
        <v>141</v>
      </c>
      <c r="I71" s="10">
        <f>SUM(I72)</f>
        <v>16</v>
      </c>
      <c r="J71" s="10">
        <f>SUM(J72)</f>
        <v>125</v>
      </c>
      <c r="K71" s="10">
        <f>SUM(K72)</f>
        <v>77</v>
      </c>
    </row>
    <row r="72" spans="1:11" ht="16.5" customHeight="1">
      <c r="A72" s="26" t="s">
        <v>84</v>
      </c>
      <c r="B72" s="26"/>
      <c r="C72" s="27">
        <f t="shared" si="3"/>
        <v>12</v>
      </c>
      <c r="D72" s="27">
        <f>SUM(D73:D75)</f>
        <v>1</v>
      </c>
      <c r="E72" s="27">
        <f>SUM(E73:E75)</f>
        <v>0</v>
      </c>
      <c r="F72" s="27">
        <f>SUM(F73:F75)</f>
        <v>11</v>
      </c>
      <c r="G72" s="27">
        <f>SUM(G73:G75)</f>
        <v>10</v>
      </c>
      <c r="H72" s="27">
        <f t="shared" si="2"/>
        <v>141</v>
      </c>
      <c r="I72" s="27">
        <f>SUM(I73:I75)</f>
        <v>16</v>
      </c>
      <c r="J72" s="27">
        <f>SUM(J73:J75)</f>
        <v>125</v>
      </c>
      <c r="K72" s="27">
        <f>SUM(K73:K75)</f>
        <v>77</v>
      </c>
    </row>
    <row r="73" spans="1:11" ht="16.5" customHeight="1">
      <c r="A73" s="11"/>
      <c r="B73" s="11" t="s">
        <v>85</v>
      </c>
      <c r="C73" s="12">
        <f t="shared" si="3"/>
        <v>3</v>
      </c>
      <c r="D73" s="12">
        <v>1</v>
      </c>
      <c r="E73" s="12">
        <v>0</v>
      </c>
      <c r="F73" s="12">
        <v>2</v>
      </c>
      <c r="G73" s="12">
        <v>1</v>
      </c>
      <c r="H73" s="12">
        <f t="shared" si="2"/>
        <v>56</v>
      </c>
      <c r="I73" s="12">
        <v>10</v>
      </c>
      <c r="J73" s="12">
        <v>46</v>
      </c>
      <c r="K73" s="12">
        <v>27</v>
      </c>
    </row>
    <row r="74" spans="1:11" ht="16.5" customHeight="1">
      <c r="A74" s="11"/>
      <c r="B74" s="11" t="s">
        <v>86</v>
      </c>
      <c r="C74" s="12">
        <f t="shared" si="3"/>
        <v>5</v>
      </c>
      <c r="D74" s="12">
        <v>0</v>
      </c>
      <c r="E74" s="12">
        <v>0</v>
      </c>
      <c r="F74" s="12">
        <v>5</v>
      </c>
      <c r="G74" s="12">
        <v>5</v>
      </c>
      <c r="H74" s="12">
        <f t="shared" si="2"/>
        <v>41</v>
      </c>
      <c r="I74" s="12">
        <v>2</v>
      </c>
      <c r="J74" s="12">
        <v>39</v>
      </c>
      <c r="K74" s="12">
        <v>28</v>
      </c>
    </row>
    <row r="75" spans="1:11" ht="16.5" customHeight="1">
      <c r="A75" s="16"/>
      <c r="B75" s="16" t="s">
        <v>87</v>
      </c>
      <c r="C75" s="17">
        <f t="shared" si="3"/>
        <v>4</v>
      </c>
      <c r="D75" s="17">
        <v>0</v>
      </c>
      <c r="E75" s="17">
        <v>0</v>
      </c>
      <c r="F75" s="17">
        <v>4</v>
      </c>
      <c r="G75" s="17">
        <v>4</v>
      </c>
      <c r="H75" s="17">
        <f t="shared" si="2"/>
        <v>44</v>
      </c>
      <c r="I75" s="17">
        <v>4</v>
      </c>
      <c r="J75" s="17">
        <v>40</v>
      </c>
      <c r="K75" s="17">
        <v>22</v>
      </c>
    </row>
  </sheetData>
  <mergeCells count="13">
    <mergeCell ref="A2:A4"/>
    <mergeCell ref="B2:B4"/>
    <mergeCell ref="F3:G3"/>
    <mergeCell ref="C3:C4"/>
    <mergeCell ref="D3:D4"/>
    <mergeCell ref="E3:E4"/>
    <mergeCell ref="A1:K1"/>
    <mergeCell ref="H3:H4"/>
    <mergeCell ref="K2:K4"/>
    <mergeCell ref="I3:I4"/>
    <mergeCell ref="J3:J4"/>
    <mergeCell ref="H2:J2"/>
    <mergeCell ref="C2:G2"/>
  </mergeCells>
  <printOptions/>
  <pageMargins left="1.06" right="0.29" top="0.69" bottom="0.63" header="0.46" footer="0.2"/>
  <pageSetup fitToHeight="2" fitToWidth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/>
  <dimension ref="A1:O74"/>
  <sheetViews>
    <sheetView workbookViewId="0" topLeftCell="A1">
      <pane ySplit="3" topLeftCell="BM4" activePane="bottomLeft" state="frozen"/>
      <selection pane="topLeft" activeCell="G24" sqref="G24"/>
      <selection pane="bottomLeft" activeCell="A1" sqref="A1:O1"/>
    </sheetView>
  </sheetViews>
  <sheetFormatPr defaultColWidth="9.00390625" defaultRowHeight="13.5"/>
  <cols>
    <col min="1" max="1" width="7.50390625" style="139" bestFit="1" customWidth="1"/>
    <col min="2" max="2" width="9.125" style="96" bestFit="1" customWidth="1"/>
    <col min="3" max="4" width="6.875" style="140" customWidth="1"/>
    <col min="5" max="5" width="5.375" style="140" customWidth="1"/>
    <col min="6" max="6" width="4.625" style="140" customWidth="1"/>
    <col min="7" max="7" width="7.00390625" style="140" customWidth="1"/>
    <col min="8" max="8" width="6.75390625" style="140" customWidth="1"/>
    <col min="9" max="9" width="7.00390625" style="140" customWidth="1"/>
    <col min="10" max="10" width="6.875" style="140" customWidth="1"/>
    <col min="11" max="11" width="5.75390625" style="140" customWidth="1"/>
    <col min="12" max="12" width="5.375" style="140" customWidth="1"/>
    <col min="13" max="13" width="4.625" style="140" customWidth="1"/>
    <col min="14" max="15" width="6.875" style="140" customWidth="1"/>
    <col min="16" max="16" width="5.375" style="96" customWidth="1"/>
    <col min="17" max="16384" width="9.50390625" style="96" customWidth="1"/>
  </cols>
  <sheetData>
    <row r="1" spans="1:15" ht="18" customHeight="1">
      <c r="A1" s="237" t="s">
        <v>165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</row>
    <row r="2" spans="1:15" ht="21.75" customHeight="1">
      <c r="A2" s="238"/>
      <c r="B2" s="278" t="s">
        <v>1</v>
      </c>
      <c r="C2" s="277" t="s">
        <v>166</v>
      </c>
      <c r="D2" s="277"/>
      <c r="E2" s="277"/>
      <c r="F2" s="277"/>
      <c r="G2" s="277"/>
      <c r="H2" s="279"/>
      <c r="I2" s="275" t="s">
        <v>167</v>
      </c>
      <c r="J2" s="277" t="s">
        <v>8</v>
      </c>
      <c r="K2" s="277"/>
      <c r="L2" s="277"/>
      <c r="M2" s="277"/>
      <c r="N2" s="277"/>
      <c r="O2" s="277"/>
    </row>
    <row r="3" spans="1:15" s="99" customFormat="1" ht="21.75" customHeight="1">
      <c r="A3" s="274"/>
      <c r="B3" s="278"/>
      <c r="C3" s="97" t="s">
        <v>5</v>
      </c>
      <c r="D3" s="97" t="s">
        <v>159</v>
      </c>
      <c r="E3" s="97" t="s">
        <v>160</v>
      </c>
      <c r="F3" s="97" t="s">
        <v>161</v>
      </c>
      <c r="G3" s="97" t="s">
        <v>162</v>
      </c>
      <c r="H3" s="98" t="s">
        <v>163</v>
      </c>
      <c r="I3" s="276"/>
      <c r="J3" s="97" t="s">
        <v>5</v>
      </c>
      <c r="K3" s="97" t="s">
        <v>159</v>
      </c>
      <c r="L3" s="97" t="s">
        <v>160</v>
      </c>
      <c r="M3" s="97" t="s">
        <v>161</v>
      </c>
      <c r="N3" s="97" t="s">
        <v>162</v>
      </c>
      <c r="O3" s="97" t="s">
        <v>163</v>
      </c>
    </row>
    <row r="4" spans="1:15" s="105" customFormat="1" ht="21" customHeight="1">
      <c r="A4" s="100"/>
      <c r="B4" s="101" t="s">
        <v>12</v>
      </c>
      <c r="C4" s="102">
        <f aca="true" t="shared" si="0" ref="C4:C35">SUM(D4:H4)</f>
        <v>64972</v>
      </c>
      <c r="D4" s="102">
        <f aca="true" t="shared" si="1" ref="D4:I4">SUM(D5,D15,D19,D27,D34,D42,D48,D58,D66,D70)</f>
        <v>11883</v>
      </c>
      <c r="E4" s="102">
        <f t="shared" si="1"/>
        <v>44</v>
      </c>
      <c r="F4" s="102">
        <f t="shared" si="1"/>
        <v>441</v>
      </c>
      <c r="G4" s="102">
        <f t="shared" si="1"/>
        <v>14608</v>
      </c>
      <c r="H4" s="103">
        <f t="shared" si="1"/>
        <v>37996</v>
      </c>
      <c r="I4" s="104">
        <f t="shared" si="1"/>
        <v>10135</v>
      </c>
      <c r="J4" s="102">
        <f aca="true" t="shared" si="2" ref="J4:J35">SUM(K4:O4)</f>
        <v>54837</v>
      </c>
      <c r="K4" s="102">
        <f>SUM(K5,K15,K19,K27,K34,K42,K48,K58,K66,K70)</f>
        <v>1748</v>
      </c>
      <c r="L4" s="102">
        <f>SUM(L5,L15,L19,L27,L34,L42,L48,L58,L66,L70)</f>
        <v>44</v>
      </c>
      <c r="M4" s="102">
        <f>SUM(M5,M15,M19,M27,M34,M42,M48,M58,M66,M70)</f>
        <v>441</v>
      </c>
      <c r="N4" s="102">
        <f>SUM(N5,N15,N19,N27,N34,N42,N48,N58,N66,N70)</f>
        <v>14608</v>
      </c>
      <c r="O4" s="102">
        <f>SUM(O5,O15,O19,O27,O34,O42,O48,O58,O66,O70)</f>
        <v>37996</v>
      </c>
    </row>
    <row r="5" spans="1:15" s="105" customFormat="1" ht="16.5" customHeight="1">
      <c r="A5" s="106" t="s">
        <v>13</v>
      </c>
      <c r="B5" s="107" t="s">
        <v>13</v>
      </c>
      <c r="C5" s="108">
        <f t="shared" si="0"/>
        <v>18952</v>
      </c>
      <c r="D5" s="108">
        <f aca="true" t="shared" si="3" ref="D5:I5">SUM(D6:D14)</f>
        <v>3677</v>
      </c>
      <c r="E5" s="108">
        <f t="shared" si="3"/>
        <v>10</v>
      </c>
      <c r="F5" s="108">
        <f t="shared" si="3"/>
        <v>100</v>
      </c>
      <c r="G5" s="108">
        <f t="shared" si="3"/>
        <v>3514</v>
      </c>
      <c r="H5" s="109">
        <f t="shared" si="3"/>
        <v>11651</v>
      </c>
      <c r="I5" s="110">
        <f t="shared" si="3"/>
        <v>3235</v>
      </c>
      <c r="J5" s="108">
        <f t="shared" si="2"/>
        <v>15717</v>
      </c>
      <c r="K5" s="108">
        <f>SUM(K6:K14)</f>
        <v>442</v>
      </c>
      <c r="L5" s="108">
        <f>SUM(L6:L14)</f>
        <v>10</v>
      </c>
      <c r="M5" s="108">
        <f>SUM(M6:M14)</f>
        <v>100</v>
      </c>
      <c r="N5" s="108">
        <f>SUM(N6:N14)</f>
        <v>3514</v>
      </c>
      <c r="O5" s="108">
        <f>SUM(O6:O14)</f>
        <v>11651</v>
      </c>
    </row>
    <row r="6" spans="1:15" ht="16.5" customHeight="1">
      <c r="A6" s="111"/>
      <c r="B6" s="111" t="s">
        <v>14</v>
      </c>
      <c r="C6" s="112">
        <f t="shared" si="0"/>
        <v>1072</v>
      </c>
      <c r="D6" s="112">
        <v>0</v>
      </c>
      <c r="E6" s="112">
        <v>0</v>
      </c>
      <c r="F6" s="112">
        <v>0</v>
      </c>
      <c r="G6" s="112">
        <v>265</v>
      </c>
      <c r="H6" s="113">
        <v>807</v>
      </c>
      <c r="I6" s="114">
        <v>0</v>
      </c>
      <c r="J6" s="112">
        <f t="shared" si="2"/>
        <v>1072</v>
      </c>
      <c r="K6" s="112">
        <f aca="true" t="shared" si="4" ref="K6:K14">SUM(D6-I6)</f>
        <v>0</v>
      </c>
      <c r="L6" s="112">
        <v>0</v>
      </c>
      <c r="M6" s="112">
        <v>0</v>
      </c>
      <c r="N6" s="112">
        <v>265</v>
      </c>
      <c r="O6" s="112">
        <v>807</v>
      </c>
    </row>
    <row r="7" spans="1:15" ht="16.5" customHeight="1">
      <c r="A7" s="111"/>
      <c r="B7" s="111" t="s">
        <v>15</v>
      </c>
      <c r="C7" s="112">
        <f t="shared" si="0"/>
        <v>977</v>
      </c>
      <c r="D7" s="112">
        <v>0</v>
      </c>
      <c r="E7" s="112">
        <v>0</v>
      </c>
      <c r="F7" s="112">
        <v>0</v>
      </c>
      <c r="G7" s="112">
        <v>392</v>
      </c>
      <c r="H7" s="113">
        <v>585</v>
      </c>
      <c r="I7" s="114">
        <v>0</v>
      </c>
      <c r="J7" s="112">
        <f t="shared" si="2"/>
        <v>977</v>
      </c>
      <c r="K7" s="112">
        <f t="shared" si="4"/>
        <v>0</v>
      </c>
      <c r="L7" s="112">
        <v>0</v>
      </c>
      <c r="M7" s="112">
        <v>0</v>
      </c>
      <c r="N7" s="112">
        <v>392</v>
      </c>
      <c r="O7" s="112">
        <v>585</v>
      </c>
    </row>
    <row r="8" spans="1:15" ht="16.5" customHeight="1">
      <c r="A8" s="111"/>
      <c r="B8" s="111" t="s">
        <v>16</v>
      </c>
      <c r="C8" s="112">
        <f t="shared" si="0"/>
        <v>1675</v>
      </c>
      <c r="D8" s="112">
        <v>300</v>
      </c>
      <c r="E8" s="112">
        <v>0</v>
      </c>
      <c r="F8" s="112">
        <v>0</v>
      </c>
      <c r="G8" s="112">
        <v>217</v>
      </c>
      <c r="H8" s="113">
        <v>1158</v>
      </c>
      <c r="I8" s="114">
        <v>300</v>
      </c>
      <c r="J8" s="112">
        <f t="shared" si="2"/>
        <v>1375</v>
      </c>
      <c r="K8" s="112">
        <f t="shared" si="4"/>
        <v>0</v>
      </c>
      <c r="L8" s="112">
        <v>0</v>
      </c>
      <c r="M8" s="112">
        <v>0</v>
      </c>
      <c r="N8" s="112">
        <v>217</v>
      </c>
      <c r="O8" s="112">
        <v>1158</v>
      </c>
    </row>
    <row r="9" spans="1:15" ht="16.5" customHeight="1">
      <c r="A9" s="111"/>
      <c r="B9" s="111" t="s">
        <v>17</v>
      </c>
      <c r="C9" s="112">
        <f t="shared" si="0"/>
        <v>1229</v>
      </c>
      <c r="D9" s="112">
        <v>0</v>
      </c>
      <c r="E9" s="112">
        <v>0</v>
      </c>
      <c r="F9" s="112">
        <v>0</v>
      </c>
      <c r="G9" s="112">
        <v>371</v>
      </c>
      <c r="H9" s="113">
        <v>858</v>
      </c>
      <c r="I9" s="114">
        <v>0</v>
      </c>
      <c r="J9" s="112">
        <f t="shared" si="2"/>
        <v>1229</v>
      </c>
      <c r="K9" s="112">
        <f t="shared" si="4"/>
        <v>0</v>
      </c>
      <c r="L9" s="112">
        <v>0</v>
      </c>
      <c r="M9" s="112">
        <v>0</v>
      </c>
      <c r="N9" s="112">
        <v>371</v>
      </c>
      <c r="O9" s="112">
        <v>858</v>
      </c>
    </row>
    <row r="10" spans="1:15" ht="16.5" customHeight="1">
      <c r="A10" s="111"/>
      <c r="B10" s="111" t="s">
        <v>18</v>
      </c>
      <c r="C10" s="112">
        <f t="shared" si="0"/>
        <v>1678</v>
      </c>
      <c r="D10" s="112">
        <v>0</v>
      </c>
      <c r="E10" s="112">
        <v>0</v>
      </c>
      <c r="F10" s="112">
        <v>0</v>
      </c>
      <c r="G10" s="112">
        <v>506</v>
      </c>
      <c r="H10" s="113">
        <v>1172</v>
      </c>
      <c r="I10" s="114">
        <v>0</v>
      </c>
      <c r="J10" s="112">
        <f t="shared" si="2"/>
        <v>1678</v>
      </c>
      <c r="K10" s="112">
        <f t="shared" si="4"/>
        <v>0</v>
      </c>
      <c r="L10" s="112">
        <v>0</v>
      </c>
      <c r="M10" s="112">
        <v>0</v>
      </c>
      <c r="N10" s="112">
        <v>506</v>
      </c>
      <c r="O10" s="112">
        <v>1172</v>
      </c>
    </row>
    <row r="11" spans="1:15" ht="16.5" customHeight="1">
      <c r="A11" s="111"/>
      <c r="B11" s="111" t="s">
        <v>19</v>
      </c>
      <c r="C11" s="112">
        <f t="shared" si="0"/>
        <v>1023</v>
      </c>
      <c r="D11" s="112">
        <v>0</v>
      </c>
      <c r="E11" s="112">
        <v>0</v>
      </c>
      <c r="F11" s="112">
        <v>0</v>
      </c>
      <c r="G11" s="112">
        <v>197</v>
      </c>
      <c r="H11" s="113">
        <v>826</v>
      </c>
      <c r="I11" s="114">
        <v>0</v>
      </c>
      <c r="J11" s="112">
        <f t="shared" si="2"/>
        <v>1023</v>
      </c>
      <c r="K11" s="112">
        <f t="shared" si="4"/>
        <v>0</v>
      </c>
      <c r="L11" s="112">
        <v>0</v>
      </c>
      <c r="M11" s="112">
        <v>0</v>
      </c>
      <c r="N11" s="112">
        <v>197</v>
      </c>
      <c r="O11" s="112">
        <v>826</v>
      </c>
    </row>
    <row r="12" spans="1:15" ht="16.5" customHeight="1">
      <c r="A12" s="111"/>
      <c r="B12" s="111" t="s">
        <v>20</v>
      </c>
      <c r="C12" s="112">
        <f t="shared" si="0"/>
        <v>3711</v>
      </c>
      <c r="D12" s="112">
        <v>1508</v>
      </c>
      <c r="E12" s="112">
        <v>0</v>
      </c>
      <c r="F12" s="112">
        <v>0</v>
      </c>
      <c r="G12" s="112">
        <v>856</v>
      </c>
      <c r="H12" s="113">
        <v>1347</v>
      </c>
      <c r="I12" s="114">
        <f>495+172+345+100</f>
        <v>1112</v>
      </c>
      <c r="J12" s="112">
        <f t="shared" si="2"/>
        <v>2599</v>
      </c>
      <c r="K12" s="112">
        <f t="shared" si="4"/>
        <v>396</v>
      </c>
      <c r="L12" s="112">
        <v>0</v>
      </c>
      <c r="M12" s="112">
        <v>0</v>
      </c>
      <c r="N12" s="112">
        <v>856</v>
      </c>
      <c r="O12" s="112">
        <v>1347</v>
      </c>
    </row>
    <row r="13" spans="1:15" ht="16.5" customHeight="1">
      <c r="A13" s="111"/>
      <c r="B13" s="111" t="s">
        <v>21</v>
      </c>
      <c r="C13" s="112">
        <f t="shared" si="0"/>
        <v>3901</v>
      </c>
      <c r="D13" s="112">
        <v>46</v>
      </c>
      <c r="E13" s="112">
        <v>10</v>
      </c>
      <c r="F13" s="112">
        <v>0</v>
      </c>
      <c r="G13" s="112">
        <v>345</v>
      </c>
      <c r="H13" s="113">
        <v>3500</v>
      </c>
      <c r="I13" s="114">
        <v>0</v>
      </c>
      <c r="J13" s="112">
        <f t="shared" si="2"/>
        <v>3901</v>
      </c>
      <c r="K13" s="112">
        <f t="shared" si="4"/>
        <v>46</v>
      </c>
      <c r="L13" s="112">
        <v>10</v>
      </c>
      <c r="M13" s="112">
        <v>0</v>
      </c>
      <c r="N13" s="112">
        <v>345</v>
      </c>
      <c r="O13" s="112">
        <v>3500</v>
      </c>
    </row>
    <row r="14" spans="1:15" ht="16.5" customHeight="1">
      <c r="A14" s="115"/>
      <c r="B14" s="115" t="s">
        <v>22</v>
      </c>
      <c r="C14" s="116">
        <f t="shared" si="0"/>
        <v>3686</v>
      </c>
      <c r="D14" s="116">
        <v>1823</v>
      </c>
      <c r="E14" s="116">
        <v>0</v>
      </c>
      <c r="F14" s="116">
        <v>100</v>
      </c>
      <c r="G14" s="116">
        <v>365</v>
      </c>
      <c r="H14" s="117">
        <v>1398</v>
      </c>
      <c r="I14" s="118">
        <f>322+465+402+176+278+180</f>
        <v>1823</v>
      </c>
      <c r="J14" s="116">
        <f t="shared" si="2"/>
        <v>1863</v>
      </c>
      <c r="K14" s="116">
        <f t="shared" si="4"/>
        <v>0</v>
      </c>
      <c r="L14" s="116">
        <v>0</v>
      </c>
      <c r="M14" s="116">
        <v>100</v>
      </c>
      <c r="N14" s="116">
        <v>365</v>
      </c>
      <c r="O14" s="116">
        <v>1398</v>
      </c>
    </row>
    <row r="15" spans="1:15" ht="16.5" customHeight="1">
      <c r="A15" s="119" t="s">
        <v>23</v>
      </c>
      <c r="B15" s="106"/>
      <c r="C15" s="108">
        <f t="shared" si="0"/>
        <v>9484</v>
      </c>
      <c r="D15" s="108">
        <f aca="true" t="shared" si="5" ref="D15:I15">SUM(D16:D18)</f>
        <v>796</v>
      </c>
      <c r="E15" s="108">
        <f t="shared" si="5"/>
        <v>0</v>
      </c>
      <c r="F15" s="108">
        <f t="shared" si="5"/>
        <v>60</v>
      </c>
      <c r="G15" s="108">
        <f t="shared" si="5"/>
        <v>2333</v>
      </c>
      <c r="H15" s="109">
        <f t="shared" si="5"/>
        <v>6295</v>
      </c>
      <c r="I15" s="110">
        <f t="shared" si="5"/>
        <v>737</v>
      </c>
      <c r="J15" s="108">
        <f t="shared" si="2"/>
        <v>8747</v>
      </c>
      <c r="K15" s="108">
        <f>SUM(K16:K18)</f>
        <v>59</v>
      </c>
      <c r="L15" s="108">
        <f>SUM(L16:L18)</f>
        <v>0</v>
      </c>
      <c r="M15" s="108">
        <f>SUM(M16:M18)</f>
        <v>60</v>
      </c>
      <c r="N15" s="108">
        <f>SUM(N16:N18)</f>
        <v>2333</v>
      </c>
      <c r="O15" s="108">
        <f>SUM(O16:O18)</f>
        <v>6295</v>
      </c>
    </row>
    <row r="16" spans="1:15" ht="16.5" customHeight="1">
      <c r="A16" s="120" t="s">
        <v>24</v>
      </c>
      <c r="B16" s="121" t="s">
        <v>25</v>
      </c>
      <c r="C16" s="122">
        <f t="shared" si="0"/>
        <v>4033</v>
      </c>
      <c r="D16" s="122">
        <v>0</v>
      </c>
      <c r="E16" s="122">
        <v>0</v>
      </c>
      <c r="F16" s="122">
        <v>0</v>
      </c>
      <c r="G16" s="122">
        <v>1185</v>
      </c>
      <c r="H16" s="123">
        <v>2848</v>
      </c>
      <c r="I16" s="124">
        <v>0</v>
      </c>
      <c r="J16" s="122">
        <f t="shared" si="2"/>
        <v>4033</v>
      </c>
      <c r="K16" s="122">
        <f>SUM(D16-I16)</f>
        <v>0</v>
      </c>
      <c r="L16" s="122">
        <v>0</v>
      </c>
      <c r="M16" s="122">
        <v>0</v>
      </c>
      <c r="N16" s="122">
        <v>1185</v>
      </c>
      <c r="O16" s="122">
        <v>2848</v>
      </c>
    </row>
    <row r="17" spans="1:15" ht="16.5" customHeight="1">
      <c r="A17" s="120" t="s">
        <v>26</v>
      </c>
      <c r="B17" s="121" t="s">
        <v>27</v>
      </c>
      <c r="C17" s="122">
        <f t="shared" si="0"/>
        <v>5039</v>
      </c>
      <c r="D17" s="122">
        <v>796</v>
      </c>
      <c r="E17" s="122">
        <v>0</v>
      </c>
      <c r="F17" s="122">
        <v>60</v>
      </c>
      <c r="G17" s="122">
        <v>1148</v>
      </c>
      <c r="H17" s="123">
        <v>3035</v>
      </c>
      <c r="I17" s="124">
        <f>427+310</f>
        <v>737</v>
      </c>
      <c r="J17" s="122">
        <f t="shared" si="2"/>
        <v>4302</v>
      </c>
      <c r="K17" s="122">
        <f>SUM(D17-I17)</f>
        <v>59</v>
      </c>
      <c r="L17" s="122">
        <v>0</v>
      </c>
      <c r="M17" s="122">
        <v>60</v>
      </c>
      <c r="N17" s="122">
        <v>1148</v>
      </c>
      <c r="O17" s="122">
        <v>3035</v>
      </c>
    </row>
    <row r="18" spans="1:15" ht="16.5" customHeight="1">
      <c r="A18" s="125" t="s">
        <v>28</v>
      </c>
      <c r="B18" s="126" t="s">
        <v>29</v>
      </c>
      <c r="C18" s="127">
        <f t="shared" si="0"/>
        <v>412</v>
      </c>
      <c r="D18" s="127">
        <v>0</v>
      </c>
      <c r="E18" s="127">
        <v>0</v>
      </c>
      <c r="F18" s="127">
        <v>0</v>
      </c>
      <c r="G18" s="127">
        <v>0</v>
      </c>
      <c r="H18" s="128">
        <v>412</v>
      </c>
      <c r="I18" s="129">
        <v>0</v>
      </c>
      <c r="J18" s="127">
        <f t="shared" si="2"/>
        <v>412</v>
      </c>
      <c r="K18" s="127">
        <f>SUM(D18-I18)</f>
        <v>0</v>
      </c>
      <c r="L18" s="127">
        <v>0</v>
      </c>
      <c r="M18" s="127">
        <v>0</v>
      </c>
      <c r="N18" s="127">
        <v>0</v>
      </c>
      <c r="O18" s="127">
        <v>412</v>
      </c>
    </row>
    <row r="19" spans="1:15" ht="16.5" customHeight="1">
      <c r="A19" s="130" t="s">
        <v>168</v>
      </c>
      <c r="B19" s="111"/>
      <c r="C19" s="112">
        <f t="shared" si="0"/>
        <v>8116</v>
      </c>
      <c r="D19" s="112">
        <f aca="true" t="shared" si="6" ref="D19:I19">SUM(D24,D20)</f>
        <v>1582</v>
      </c>
      <c r="E19" s="112">
        <f t="shared" si="6"/>
        <v>0</v>
      </c>
      <c r="F19" s="112">
        <f t="shared" si="6"/>
        <v>148</v>
      </c>
      <c r="G19" s="112">
        <f t="shared" si="6"/>
        <v>2175</v>
      </c>
      <c r="H19" s="113">
        <f t="shared" si="6"/>
        <v>4211</v>
      </c>
      <c r="I19" s="114">
        <f t="shared" si="6"/>
        <v>1326</v>
      </c>
      <c r="J19" s="112">
        <f t="shared" si="2"/>
        <v>6790</v>
      </c>
      <c r="K19" s="112">
        <f>SUM(K24,K20)</f>
        <v>256</v>
      </c>
      <c r="L19" s="112">
        <f>SUM(L24,L20)</f>
        <v>0</v>
      </c>
      <c r="M19" s="112">
        <f>SUM(M24,M20)</f>
        <v>148</v>
      </c>
      <c r="N19" s="112">
        <f>SUM(N24,N20)</f>
        <v>2175</v>
      </c>
      <c r="O19" s="112">
        <f>SUM(O24,O20)</f>
        <v>4211</v>
      </c>
    </row>
    <row r="20" spans="1:15" ht="16.5" customHeight="1">
      <c r="A20" s="131" t="s">
        <v>31</v>
      </c>
      <c r="B20" s="131"/>
      <c r="C20" s="132">
        <f t="shared" si="0"/>
        <v>3986</v>
      </c>
      <c r="D20" s="132">
        <f aca="true" t="shared" si="7" ref="D20:I20">SUM(D21:D23)</f>
        <v>256</v>
      </c>
      <c r="E20" s="132">
        <f t="shared" si="7"/>
        <v>0</v>
      </c>
      <c r="F20" s="132">
        <f t="shared" si="7"/>
        <v>0</v>
      </c>
      <c r="G20" s="132">
        <f t="shared" si="7"/>
        <v>1406</v>
      </c>
      <c r="H20" s="133">
        <f t="shared" si="7"/>
        <v>2324</v>
      </c>
      <c r="I20" s="134">
        <f t="shared" si="7"/>
        <v>0</v>
      </c>
      <c r="J20" s="132">
        <f t="shared" si="2"/>
        <v>3986</v>
      </c>
      <c r="K20" s="132">
        <f>SUM(K21:K23)</f>
        <v>256</v>
      </c>
      <c r="L20" s="132">
        <f>SUM(L21:L23)</f>
        <v>0</v>
      </c>
      <c r="M20" s="132">
        <f>SUM(M21:M23)</f>
        <v>0</v>
      </c>
      <c r="N20" s="132">
        <f>SUM(N21:N23)</f>
        <v>1406</v>
      </c>
      <c r="O20" s="132">
        <f>SUM(O21:O23)</f>
        <v>2324</v>
      </c>
    </row>
    <row r="21" spans="1:15" ht="16.5" customHeight="1">
      <c r="A21" s="111"/>
      <c r="B21" s="111" t="s">
        <v>32</v>
      </c>
      <c r="C21" s="112">
        <f t="shared" si="0"/>
        <v>1528</v>
      </c>
      <c r="D21" s="112">
        <v>232</v>
      </c>
      <c r="E21" s="112">
        <v>0</v>
      </c>
      <c r="F21" s="112">
        <v>0</v>
      </c>
      <c r="G21" s="112">
        <v>186</v>
      </c>
      <c r="H21" s="113">
        <v>1110</v>
      </c>
      <c r="I21" s="114">
        <v>0</v>
      </c>
      <c r="J21" s="112">
        <f t="shared" si="2"/>
        <v>1528</v>
      </c>
      <c r="K21" s="112">
        <f>SUM(D21-I21)</f>
        <v>232</v>
      </c>
      <c r="L21" s="112">
        <v>0</v>
      </c>
      <c r="M21" s="112">
        <v>0</v>
      </c>
      <c r="N21" s="112">
        <v>186</v>
      </c>
      <c r="O21" s="112">
        <v>1110</v>
      </c>
    </row>
    <row r="22" spans="1:15" ht="16.5" customHeight="1">
      <c r="A22" s="111"/>
      <c r="B22" s="111" t="s">
        <v>33</v>
      </c>
      <c r="C22" s="112">
        <f t="shared" si="0"/>
        <v>1889</v>
      </c>
      <c r="D22" s="112">
        <v>24</v>
      </c>
      <c r="E22" s="112">
        <v>0</v>
      </c>
      <c r="F22" s="112">
        <v>0</v>
      </c>
      <c r="G22" s="112">
        <v>651</v>
      </c>
      <c r="H22" s="113">
        <v>1214</v>
      </c>
      <c r="I22" s="114">
        <v>0</v>
      </c>
      <c r="J22" s="112">
        <f t="shared" si="2"/>
        <v>1889</v>
      </c>
      <c r="K22" s="112">
        <f>SUM(D22-I22)</f>
        <v>24</v>
      </c>
      <c r="L22" s="112">
        <v>0</v>
      </c>
      <c r="M22" s="112">
        <v>0</v>
      </c>
      <c r="N22" s="112">
        <v>651</v>
      </c>
      <c r="O22" s="112">
        <v>1214</v>
      </c>
    </row>
    <row r="23" spans="1:15" ht="16.5" customHeight="1">
      <c r="A23" s="135"/>
      <c r="B23" s="135" t="s">
        <v>34</v>
      </c>
      <c r="C23" s="136">
        <f t="shared" si="0"/>
        <v>569</v>
      </c>
      <c r="D23" s="136">
        <v>0</v>
      </c>
      <c r="E23" s="136">
        <v>0</v>
      </c>
      <c r="F23" s="136">
        <v>0</v>
      </c>
      <c r="G23" s="136">
        <v>569</v>
      </c>
      <c r="H23" s="137">
        <v>0</v>
      </c>
      <c r="I23" s="138">
        <v>0</v>
      </c>
      <c r="J23" s="136">
        <f t="shared" si="2"/>
        <v>569</v>
      </c>
      <c r="K23" s="136">
        <f>SUM(D23-I23)</f>
        <v>0</v>
      </c>
      <c r="L23" s="136">
        <v>0</v>
      </c>
      <c r="M23" s="136">
        <v>0</v>
      </c>
      <c r="N23" s="136">
        <v>569</v>
      </c>
      <c r="O23" s="136">
        <v>0</v>
      </c>
    </row>
    <row r="24" spans="1:15" ht="16.5" customHeight="1">
      <c r="A24" s="111" t="s">
        <v>35</v>
      </c>
      <c r="B24" s="111"/>
      <c r="C24" s="112">
        <f t="shared" si="0"/>
        <v>4130</v>
      </c>
      <c r="D24" s="112">
        <f aca="true" t="shared" si="8" ref="D24:I24">SUM(D25:D26)</f>
        <v>1326</v>
      </c>
      <c r="E24" s="112">
        <f t="shared" si="8"/>
        <v>0</v>
      </c>
      <c r="F24" s="112">
        <f t="shared" si="8"/>
        <v>148</v>
      </c>
      <c r="G24" s="112">
        <f t="shared" si="8"/>
        <v>769</v>
      </c>
      <c r="H24" s="113">
        <f t="shared" si="8"/>
        <v>1887</v>
      </c>
      <c r="I24" s="114">
        <f t="shared" si="8"/>
        <v>1326</v>
      </c>
      <c r="J24" s="112">
        <f t="shared" si="2"/>
        <v>2804</v>
      </c>
      <c r="K24" s="112">
        <f>SUM(K25:K26)</f>
        <v>0</v>
      </c>
      <c r="L24" s="112">
        <f>SUM(L25:L26)</f>
        <v>0</v>
      </c>
      <c r="M24" s="112">
        <f>SUM(M25:M26)</f>
        <v>148</v>
      </c>
      <c r="N24" s="112">
        <f>SUM(N25:N26)</f>
        <v>769</v>
      </c>
      <c r="O24" s="112">
        <f>SUM(O25:O26)</f>
        <v>1887</v>
      </c>
    </row>
    <row r="25" spans="1:15" ht="16.5" customHeight="1">
      <c r="A25" s="111"/>
      <c r="B25" s="111" t="s">
        <v>36</v>
      </c>
      <c r="C25" s="112">
        <f t="shared" si="0"/>
        <v>1180</v>
      </c>
      <c r="D25" s="112">
        <v>0</v>
      </c>
      <c r="E25" s="112">
        <v>0</v>
      </c>
      <c r="F25" s="112">
        <v>0</v>
      </c>
      <c r="G25" s="112">
        <v>127</v>
      </c>
      <c r="H25" s="113">
        <v>1053</v>
      </c>
      <c r="I25" s="114">
        <v>0</v>
      </c>
      <c r="J25" s="112">
        <f t="shared" si="2"/>
        <v>1180</v>
      </c>
      <c r="K25" s="112">
        <f>SUM(D25-I25)</f>
        <v>0</v>
      </c>
      <c r="L25" s="112">
        <v>0</v>
      </c>
      <c r="M25" s="112">
        <v>0</v>
      </c>
      <c r="N25" s="112">
        <v>127</v>
      </c>
      <c r="O25" s="112">
        <v>1053</v>
      </c>
    </row>
    <row r="26" spans="1:15" ht="16.5" customHeight="1">
      <c r="A26" s="115"/>
      <c r="B26" s="115" t="s">
        <v>37</v>
      </c>
      <c r="C26" s="116">
        <f t="shared" si="0"/>
        <v>2950</v>
      </c>
      <c r="D26" s="116">
        <v>1326</v>
      </c>
      <c r="E26" s="116">
        <v>0</v>
      </c>
      <c r="F26" s="116">
        <v>148</v>
      </c>
      <c r="G26" s="116">
        <v>642</v>
      </c>
      <c r="H26" s="117">
        <v>834</v>
      </c>
      <c r="I26" s="118">
        <f>681+145+200+300</f>
        <v>1326</v>
      </c>
      <c r="J26" s="116">
        <f t="shared" si="2"/>
        <v>1624</v>
      </c>
      <c r="K26" s="116">
        <f>SUM(D26-I26)</f>
        <v>0</v>
      </c>
      <c r="L26" s="116">
        <v>0</v>
      </c>
      <c r="M26" s="116">
        <v>148</v>
      </c>
      <c r="N26" s="116">
        <v>642</v>
      </c>
      <c r="O26" s="116">
        <v>834</v>
      </c>
    </row>
    <row r="27" spans="1:15" ht="16.5" customHeight="1">
      <c r="A27" s="119" t="s">
        <v>169</v>
      </c>
      <c r="B27" s="106"/>
      <c r="C27" s="108">
        <f t="shared" si="0"/>
        <v>7632</v>
      </c>
      <c r="D27" s="108">
        <f aca="true" t="shared" si="9" ref="D27:I27">SUM(D28:D29)</f>
        <v>1491</v>
      </c>
      <c r="E27" s="108">
        <f t="shared" si="9"/>
        <v>6</v>
      </c>
      <c r="F27" s="108">
        <f t="shared" si="9"/>
        <v>0</v>
      </c>
      <c r="G27" s="108">
        <f t="shared" si="9"/>
        <v>1605</v>
      </c>
      <c r="H27" s="109">
        <f t="shared" si="9"/>
        <v>4530</v>
      </c>
      <c r="I27" s="110">
        <f t="shared" si="9"/>
        <v>1491</v>
      </c>
      <c r="J27" s="108">
        <f t="shared" si="2"/>
        <v>6141</v>
      </c>
      <c r="K27" s="108">
        <f>SUM(K28:K29)</f>
        <v>0</v>
      </c>
      <c r="L27" s="108">
        <f>SUM(L28:L29)</f>
        <v>6</v>
      </c>
      <c r="M27" s="108">
        <f>SUM(M28:M29)</f>
        <v>0</v>
      </c>
      <c r="N27" s="108">
        <f>SUM(N28:N29)</f>
        <v>1605</v>
      </c>
      <c r="O27" s="108">
        <f>SUM(O28:O29)</f>
        <v>4530</v>
      </c>
    </row>
    <row r="28" spans="1:15" ht="16.5" customHeight="1">
      <c r="A28" s="120" t="s">
        <v>39</v>
      </c>
      <c r="B28" s="121" t="s">
        <v>40</v>
      </c>
      <c r="C28" s="122">
        <f t="shared" si="0"/>
        <v>3672</v>
      </c>
      <c r="D28" s="122">
        <v>708</v>
      </c>
      <c r="E28" s="122">
        <v>0</v>
      </c>
      <c r="F28" s="122">
        <v>0</v>
      </c>
      <c r="G28" s="122">
        <v>689</v>
      </c>
      <c r="H28" s="123">
        <v>2275</v>
      </c>
      <c r="I28" s="124">
        <f>305+403</f>
        <v>708</v>
      </c>
      <c r="J28" s="122">
        <f t="shared" si="2"/>
        <v>2964</v>
      </c>
      <c r="K28" s="122">
        <f>SUM(D28-I28)</f>
        <v>0</v>
      </c>
      <c r="L28" s="122">
        <v>0</v>
      </c>
      <c r="M28" s="122">
        <v>0</v>
      </c>
      <c r="N28" s="122">
        <v>689</v>
      </c>
      <c r="O28" s="122">
        <v>2275</v>
      </c>
    </row>
    <row r="29" spans="1:15" ht="16.5" customHeight="1">
      <c r="A29" s="111" t="s">
        <v>41</v>
      </c>
      <c r="B29" s="111"/>
      <c r="C29" s="112">
        <f t="shared" si="0"/>
        <v>3960</v>
      </c>
      <c r="D29" s="112">
        <f aca="true" t="shared" si="10" ref="D29:I29">SUM(D30:D33)</f>
        <v>783</v>
      </c>
      <c r="E29" s="112">
        <f t="shared" si="10"/>
        <v>6</v>
      </c>
      <c r="F29" s="112">
        <f t="shared" si="10"/>
        <v>0</v>
      </c>
      <c r="G29" s="112">
        <f t="shared" si="10"/>
        <v>916</v>
      </c>
      <c r="H29" s="113">
        <f t="shared" si="10"/>
        <v>2255</v>
      </c>
      <c r="I29" s="114">
        <f t="shared" si="10"/>
        <v>783</v>
      </c>
      <c r="J29" s="112">
        <f t="shared" si="2"/>
        <v>3177</v>
      </c>
      <c r="K29" s="112">
        <f>SUM(K30:K33)</f>
        <v>0</v>
      </c>
      <c r="L29" s="112">
        <f>SUM(L30:L33)</f>
        <v>6</v>
      </c>
      <c r="M29" s="112">
        <f>SUM(M30:M33)</f>
        <v>0</v>
      </c>
      <c r="N29" s="112">
        <f>SUM(N30:N33)</f>
        <v>916</v>
      </c>
      <c r="O29" s="112">
        <f>SUM(O30:O33)</f>
        <v>2255</v>
      </c>
    </row>
    <row r="30" spans="1:15" ht="16.5" customHeight="1">
      <c r="A30" s="111"/>
      <c r="B30" s="111" t="s">
        <v>42</v>
      </c>
      <c r="C30" s="112">
        <f t="shared" si="0"/>
        <v>2942</v>
      </c>
      <c r="D30" s="112">
        <v>425</v>
      </c>
      <c r="E30" s="112">
        <v>6</v>
      </c>
      <c r="F30" s="112">
        <v>0</v>
      </c>
      <c r="G30" s="112">
        <v>810</v>
      </c>
      <c r="H30" s="113">
        <v>1701</v>
      </c>
      <c r="I30" s="114">
        <v>425</v>
      </c>
      <c r="J30" s="112">
        <f t="shared" si="2"/>
        <v>2517</v>
      </c>
      <c r="K30" s="112">
        <f>SUM(D30-I30)</f>
        <v>0</v>
      </c>
      <c r="L30" s="112">
        <v>6</v>
      </c>
      <c r="M30" s="112">
        <v>0</v>
      </c>
      <c r="N30" s="112">
        <v>810</v>
      </c>
      <c r="O30" s="112">
        <v>1701</v>
      </c>
    </row>
    <row r="31" spans="1:15" ht="16.5" customHeight="1">
      <c r="A31" s="111"/>
      <c r="B31" s="111" t="s">
        <v>43</v>
      </c>
      <c r="C31" s="112">
        <f t="shared" si="0"/>
        <v>560</v>
      </c>
      <c r="D31" s="112">
        <v>0</v>
      </c>
      <c r="E31" s="112">
        <v>0</v>
      </c>
      <c r="F31" s="112">
        <v>0</v>
      </c>
      <c r="G31" s="112">
        <v>56</v>
      </c>
      <c r="H31" s="113">
        <v>504</v>
      </c>
      <c r="I31" s="114">
        <v>0</v>
      </c>
      <c r="J31" s="112">
        <f t="shared" si="2"/>
        <v>560</v>
      </c>
      <c r="K31" s="112">
        <f>SUM(D31-I31)</f>
        <v>0</v>
      </c>
      <c r="L31" s="112">
        <v>0</v>
      </c>
      <c r="M31" s="112">
        <v>0</v>
      </c>
      <c r="N31" s="112">
        <v>56</v>
      </c>
      <c r="O31" s="112">
        <v>504</v>
      </c>
    </row>
    <row r="32" spans="1:15" ht="16.5" customHeight="1">
      <c r="A32" s="111"/>
      <c r="B32" s="111" t="s">
        <v>170</v>
      </c>
      <c r="C32" s="112">
        <f t="shared" si="0"/>
        <v>458</v>
      </c>
      <c r="D32" s="112">
        <v>358</v>
      </c>
      <c r="E32" s="112">
        <v>0</v>
      </c>
      <c r="F32" s="112">
        <v>0</v>
      </c>
      <c r="G32" s="112">
        <v>50</v>
      </c>
      <c r="H32" s="113">
        <v>50</v>
      </c>
      <c r="I32" s="114">
        <v>358</v>
      </c>
      <c r="J32" s="112">
        <f t="shared" si="2"/>
        <v>100</v>
      </c>
      <c r="K32" s="112">
        <f>SUM(D32-I32)</f>
        <v>0</v>
      </c>
      <c r="L32" s="112">
        <v>0</v>
      </c>
      <c r="M32" s="112">
        <v>0</v>
      </c>
      <c r="N32" s="112">
        <v>50</v>
      </c>
      <c r="O32" s="112">
        <v>50</v>
      </c>
    </row>
    <row r="33" spans="1:15" ht="16.5" customHeight="1">
      <c r="A33" s="115"/>
      <c r="B33" s="115" t="s">
        <v>171</v>
      </c>
      <c r="C33" s="116">
        <f t="shared" si="0"/>
        <v>0</v>
      </c>
      <c r="D33" s="116">
        <v>0</v>
      </c>
      <c r="E33" s="116">
        <v>0</v>
      </c>
      <c r="F33" s="116">
        <v>0</v>
      </c>
      <c r="G33" s="116">
        <v>0</v>
      </c>
      <c r="H33" s="117">
        <v>0</v>
      </c>
      <c r="I33" s="118">
        <v>0</v>
      </c>
      <c r="J33" s="116">
        <f t="shared" si="2"/>
        <v>0</v>
      </c>
      <c r="K33" s="116">
        <f>SUM(D33-I33)</f>
        <v>0</v>
      </c>
      <c r="L33" s="116">
        <v>0</v>
      </c>
      <c r="M33" s="116">
        <v>0</v>
      </c>
      <c r="N33" s="116">
        <v>0</v>
      </c>
      <c r="O33" s="116">
        <v>0</v>
      </c>
    </row>
    <row r="34" spans="1:15" ht="16.5" customHeight="1">
      <c r="A34" s="119" t="s">
        <v>172</v>
      </c>
      <c r="B34" s="106"/>
      <c r="C34" s="108">
        <f t="shared" si="0"/>
        <v>4442</v>
      </c>
      <c r="D34" s="108">
        <f aca="true" t="shared" si="11" ref="D34:I34">SUM(D35)</f>
        <v>847</v>
      </c>
      <c r="E34" s="108">
        <f t="shared" si="11"/>
        <v>6</v>
      </c>
      <c r="F34" s="108">
        <f t="shared" si="11"/>
        <v>50</v>
      </c>
      <c r="G34" s="108">
        <f t="shared" si="11"/>
        <v>1293</v>
      </c>
      <c r="H34" s="109">
        <f t="shared" si="11"/>
        <v>2246</v>
      </c>
      <c r="I34" s="110">
        <f t="shared" si="11"/>
        <v>847</v>
      </c>
      <c r="J34" s="108">
        <f t="shared" si="2"/>
        <v>3595</v>
      </c>
      <c r="K34" s="108">
        <f>SUM(K35)</f>
        <v>0</v>
      </c>
      <c r="L34" s="108">
        <f>SUM(L35)</f>
        <v>6</v>
      </c>
      <c r="M34" s="108">
        <f>SUM(M35)</f>
        <v>50</v>
      </c>
      <c r="N34" s="108">
        <f>SUM(N35)</f>
        <v>1293</v>
      </c>
      <c r="O34" s="108">
        <f>SUM(O35)</f>
        <v>2246</v>
      </c>
    </row>
    <row r="35" spans="1:15" ht="16.5" customHeight="1">
      <c r="A35" s="131" t="s">
        <v>47</v>
      </c>
      <c r="B35" s="131"/>
      <c r="C35" s="132">
        <f t="shared" si="0"/>
        <v>4442</v>
      </c>
      <c r="D35" s="132">
        <f aca="true" t="shared" si="12" ref="D35:I35">SUM(D36:D41)</f>
        <v>847</v>
      </c>
      <c r="E35" s="132">
        <f t="shared" si="12"/>
        <v>6</v>
      </c>
      <c r="F35" s="132">
        <f t="shared" si="12"/>
        <v>50</v>
      </c>
      <c r="G35" s="132">
        <f t="shared" si="12"/>
        <v>1293</v>
      </c>
      <c r="H35" s="133">
        <f t="shared" si="12"/>
        <v>2246</v>
      </c>
      <c r="I35" s="134">
        <f t="shared" si="12"/>
        <v>847</v>
      </c>
      <c r="J35" s="132">
        <f t="shared" si="2"/>
        <v>3595</v>
      </c>
      <c r="K35" s="132">
        <f>SUM(K36:K41)</f>
        <v>0</v>
      </c>
      <c r="L35" s="132">
        <f>SUM(L36:L41)</f>
        <v>6</v>
      </c>
      <c r="M35" s="132">
        <f>SUM(M36:M41)</f>
        <v>50</v>
      </c>
      <c r="N35" s="132">
        <f>SUM(N36:N41)</f>
        <v>1293</v>
      </c>
      <c r="O35" s="132">
        <f>SUM(O36:O41)</f>
        <v>2246</v>
      </c>
    </row>
    <row r="36" spans="1:15" ht="16.5" customHeight="1">
      <c r="A36" s="111"/>
      <c r="B36" s="111" t="s">
        <v>48</v>
      </c>
      <c r="C36" s="112">
        <f aca="true" t="shared" si="13" ref="C36:C57">SUM(D36:H36)</f>
        <v>430</v>
      </c>
      <c r="D36" s="112">
        <v>0</v>
      </c>
      <c r="E36" s="112">
        <v>0</v>
      </c>
      <c r="F36" s="112">
        <v>0</v>
      </c>
      <c r="G36" s="112">
        <v>0</v>
      </c>
      <c r="H36" s="113">
        <v>430</v>
      </c>
      <c r="I36" s="114">
        <v>0</v>
      </c>
      <c r="J36" s="112">
        <f aca="true" t="shared" si="14" ref="J36:J57">SUM(K36:O36)</f>
        <v>430</v>
      </c>
      <c r="K36" s="112">
        <f aca="true" t="shared" si="15" ref="K36:K41">SUM(D36-I36)</f>
        <v>0</v>
      </c>
      <c r="L36" s="112">
        <v>0</v>
      </c>
      <c r="M36" s="112">
        <v>0</v>
      </c>
      <c r="N36" s="112">
        <v>0</v>
      </c>
      <c r="O36" s="112">
        <v>430</v>
      </c>
    </row>
    <row r="37" spans="1:15" ht="16.5" customHeight="1">
      <c r="A37" s="111"/>
      <c r="B37" s="111" t="s">
        <v>49</v>
      </c>
      <c r="C37" s="112">
        <f t="shared" si="13"/>
        <v>1779</v>
      </c>
      <c r="D37" s="112">
        <v>445</v>
      </c>
      <c r="E37" s="112">
        <v>0</v>
      </c>
      <c r="F37" s="112">
        <v>0</v>
      </c>
      <c r="G37" s="112">
        <v>723</v>
      </c>
      <c r="H37" s="113">
        <v>611</v>
      </c>
      <c r="I37" s="114">
        <v>445</v>
      </c>
      <c r="J37" s="112">
        <f t="shared" si="14"/>
        <v>1334</v>
      </c>
      <c r="K37" s="112">
        <f t="shared" si="15"/>
        <v>0</v>
      </c>
      <c r="L37" s="112">
        <v>0</v>
      </c>
      <c r="M37" s="112">
        <v>0</v>
      </c>
      <c r="N37" s="112">
        <v>723</v>
      </c>
      <c r="O37" s="112">
        <v>611</v>
      </c>
    </row>
    <row r="38" spans="1:15" ht="16.5" customHeight="1">
      <c r="A38" s="111"/>
      <c r="B38" s="111" t="s">
        <v>50</v>
      </c>
      <c r="C38" s="112">
        <f t="shared" si="13"/>
        <v>870</v>
      </c>
      <c r="D38" s="112">
        <v>0</v>
      </c>
      <c r="E38" s="112">
        <v>0</v>
      </c>
      <c r="F38" s="112">
        <v>50</v>
      </c>
      <c r="G38" s="112">
        <v>340</v>
      </c>
      <c r="H38" s="113">
        <v>480</v>
      </c>
      <c r="I38" s="114">
        <v>0</v>
      </c>
      <c r="J38" s="112">
        <f t="shared" si="14"/>
        <v>870</v>
      </c>
      <c r="K38" s="112">
        <f t="shared" si="15"/>
        <v>0</v>
      </c>
      <c r="L38" s="112">
        <v>0</v>
      </c>
      <c r="M38" s="112">
        <v>50</v>
      </c>
      <c r="N38" s="112">
        <v>340</v>
      </c>
      <c r="O38" s="112">
        <v>480</v>
      </c>
    </row>
    <row r="39" spans="1:15" ht="16.5" customHeight="1">
      <c r="A39" s="111"/>
      <c r="B39" s="111" t="s">
        <v>51</v>
      </c>
      <c r="C39" s="112">
        <f t="shared" si="13"/>
        <v>474</v>
      </c>
      <c r="D39" s="112">
        <v>0</v>
      </c>
      <c r="E39" s="112">
        <v>6</v>
      </c>
      <c r="F39" s="112">
        <v>0</v>
      </c>
      <c r="G39" s="112">
        <v>120</v>
      </c>
      <c r="H39" s="113">
        <v>348</v>
      </c>
      <c r="I39" s="114">
        <v>0</v>
      </c>
      <c r="J39" s="112">
        <f t="shared" si="14"/>
        <v>474</v>
      </c>
      <c r="K39" s="112">
        <f t="shared" si="15"/>
        <v>0</v>
      </c>
      <c r="L39" s="112">
        <v>6</v>
      </c>
      <c r="M39" s="112">
        <v>0</v>
      </c>
      <c r="N39" s="112">
        <v>120</v>
      </c>
      <c r="O39" s="112">
        <v>348</v>
      </c>
    </row>
    <row r="40" spans="1:15" ht="16.5" customHeight="1">
      <c r="A40" s="111"/>
      <c r="B40" s="111" t="s">
        <v>52</v>
      </c>
      <c r="C40" s="112">
        <f t="shared" si="13"/>
        <v>719</v>
      </c>
      <c r="D40" s="112">
        <v>402</v>
      </c>
      <c r="E40" s="112">
        <v>0</v>
      </c>
      <c r="F40" s="112">
        <v>0</v>
      </c>
      <c r="G40" s="112">
        <v>50</v>
      </c>
      <c r="H40" s="113">
        <v>267</v>
      </c>
      <c r="I40" s="114">
        <v>402</v>
      </c>
      <c r="J40" s="112">
        <f t="shared" si="14"/>
        <v>317</v>
      </c>
      <c r="K40" s="112">
        <f t="shared" si="15"/>
        <v>0</v>
      </c>
      <c r="L40" s="112">
        <v>0</v>
      </c>
      <c r="M40" s="112">
        <v>0</v>
      </c>
      <c r="N40" s="112">
        <v>50</v>
      </c>
      <c r="O40" s="112">
        <v>267</v>
      </c>
    </row>
    <row r="41" spans="1:15" ht="16.5" customHeight="1">
      <c r="A41" s="111"/>
      <c r="B41" s="111" t="s">
        <v>53</v>
      </c>
      <c r="C41" s="112">
        <f t="shared" si="13"/>
        <v>170</v>
      </c>
      <c r="D41" s="112">
        <v>0</v>
      </c>
      <c r="E41" s="112">
        <v>0</v>
      </c>
      <c r="F41" s="112">
        <v>0</v>
      </c>
      <c r="G41" s="112">
        <v>60</v>
      </c>
      <c r="H41" s="113">
        <v>110</v>
      </c>
      <c r="I41" s="114">
        <v>0</v>
      </c>
      <c r="J41" s="112">
        <f t="shared" si="14"/>
        <v>170</v>
      </c>
      <c r="K41" s="112">
        <f t="shared" si="15"/>
        <v>0</v>
      </c>
      <c r="L41" s="112">
        <v>0</v>
      </c>
      <c r="M41" s="112">
        <v>0</v>
      </c>
      <c r="N41" s="112">
        <v>60</v>
      </c>
      <c r="O41" s="112">
        <v>110</v>
      </c>
    </row>
    <row r="42" spans="1:15" ht="16.5" customHeight="1">
      <c r="A42" s="119" t="s">
        <v>54</v>
      </c>
      <c r="B42" s="106"/>
      <c r="C42" s="108">
        <f t="shared" si="13"/>
        <v>6745</v>
      </c>
      <c r="D42" s="108">
        <f aca="true" t="shared" si="16" ref="D42:I42">SUM(D43:D44)</f>
        <v>1311</v>
      </c>
      <c r="E42" s="108">
        <f t="shared" si="16"/>
        <v>6</v>
      </c>
      <c r="F42" s="108">
        <f t="shared" si="16"/>
        <v>0</v>
      </c>
      <c r="G42" s="108">
        <f t="shared" si="16"/>
        <v>1377</v>
      </c>
      <c r="H42" s="109">
        <f t="shared" si="16"/>
        <v>4051</v>
      </c>
      <c r="I42" s="110">
        <f t="shared" si="16"/>
        <v>826</v>
      </c>
      <c r="J42" s="108">
        <f t="shared" si="14"/>
        <v>5919</v>
      </c>
      <c r="K42" s="108">
        <f>SUM(K43:K44)</f>
        <v>485</v>
      </c>
      <c r="L42" s="108">
        <f>SUM(L43:L44)</f>
        <v>6</v>
      </c>
      <c r="M42" s="108">
        <f>SUM(M43:M44)</f>
        <v>0</v>
      </c>
      <c r="N42" s="108">
        <f>SUM(N43:N44)</f>
        <v>1377</v>
      </c>
      <c r="O42" s="108">
        <f>SUM(O43:O44)</f>
        <v>4051</v>
      </c>
    </row>
    <row r="43" spans="1:15" ht="16.5" customHeight="1">
      <c r="A43" s="120" t="s">
        <v>55</v>
      </c>
      <c r="B43" s="121" t="s">
        <v>56</v>
      </c>
      <c r="C43" s="122">
        <f t="shared" si="13"/>
        <v>6159</v>
      </c>
      <c r="D43" s="122">
        <v>982</v>
      </c>
      <c r="E43" s="122">
        <v>6</v>
      </c>
      <c r="F43" s="122">
        <v>0</v>
      </c>
      <c r="G43" s="122">
        <v>1275</v>
      </c>
      <c r="H43" s="123">
        <v>3896</v>
      </c>
      <c r="I43" s="124">
        <f>219+278</f>
        <v>497</v>
      </c>
      <c r="J43" s="122">
        <f t="shared" si="14"/>
        <v>5662</v>
      </c>
      <c r="K43" s="122">
        <f>SUM(D43-I43)</f>
        <v>485</v>
      </c>
      <c r="L43" s="122">
        <v>6</v>
      </c>
      <c r="M43" s="122">
        <v>0</v>
      </c>
      <c r="N43" s="122">
        <v>1275</v>
      </c>
      <c r="O43" s="122">
        <v>3896</v>
      </c>
    </row>
    <row r="44" spans="1:15" ht="16.5" customHeight="1">
      <c r="A44" s="111" t="s">
        <v>57</v>
      </c>
      <c r="B44" s="111"/>
      <c r="C44" s="112">
        <f t="shared" si="13"/>
        <v>586</v>
      </c>
      <c r="D44" s="112">
        <f aca="true" t="shared" si="17" ref="D44:I44">SUM(D45:D47)</f>
        <v>329</v>
      </c>
      <c r="E44" s="112">
        <f t="shared" si="17"/>
        <v>0</v>
      </c>
      <c r="F44" s="112">
        <f t="shared" si="17"/>
        <v>0</v>
      </c>
      <c r="G44" s="112">
        <f t="shared" si="17"/>
        <v>102</v>
      </c>
      <c r="H44" s="113">
        <f t="shared" si="17"/>
        <v>155</v>
      </c>
      <c r="I44" s="114">
        <f t="shared" si="17"/>
        <v>329</v>
      </c>
      <c r="J44" s="112">
        <f t="shared" si="14"/>
        <v>257</v>
      </c>
      <c r="K44" s="112">
        <f>SUM(K45:K47)</f>
        <v>0</v>
      </c>
      <c r="L44" s="112">
        <f>SUM(L45:L47)</f>
        <v>0</v>
      </c>
      <c r="M44" s="112">
        <f>SUM(M45:M47)</f>
        <v>0</v>
      </c>
      <c r="N44" s="112">
        <f>SUM(N45:N47)</f>
        <v>102</v>
      </c>
      <c r="O44" s="112">
        <f>SUM(O45:O47)</f>
        <v>155</v>
      </c>
    </row>
    <row r="45" spans="1:15" ht="16.5" customHeight="1">
      <c r="A45" s="111"/>
      <c r="B45" s="111" t="s">
        <v>58</v>
      </c>
      <c r="C45" s="112">
        <f t="shared" si="13"/>
        <v>0</v>
      </c>
      <c r="D45" s="112">
        <v>0</v>
      </c>
      <c r="E45" s="112">
        <v>0</v>
      </c>
      <c r="F45" s="112">
        <v>0</v>
      </c>
      <c r="G45" s="112">
        <v>0</v>
      </c>
      <c r="H45" s="113">
        <v>0</v>
      </c>
      <c r="I45" s="114">
        <v>0</v>
      </c>
      <c r="J45" s="112">
        <f t="shared" si="14"/>
        <v>0</v>
      </c>
      <c r="K45" s="112">
        <f>SUM(D45-I45)</f>
        <v>0</v>
      </c>
      <c r="L45" s="112">
        <v>0</v>
      </c>
      <c r="M45" s="112">
        <v>0</v>
      </c>
      <c r="N45" s="112">
        <v>0</v>
      </c>
      <c r="O45" s="112">
        <v>0</v>
      </c>
    </row>
    <row r="46" spans="1:15" ht="16.5" customHeight="1">
      <c r="A46" s="111"/>
      <c r="B46" s="111" t="s">
        <v>59</v>
      </c>
      <c r="C46" s="112">
        <f t="shared" si="13"/>
        <v>431</v>
      </c>
      <c r="D46" s="112">
        <v>329</v>
      </c>
      <c r="E46" s="112">
        <v>0</v>
      </c>
      <c r="F46" s="112">
        <v>0</v>
      </c>
      <c r="G46" s="112">
        <v>102</v>
      </c>
      <c r="H46" s="113">
        <v>0</v>
      </c>
      <c r="I46" s="114">
        <v>329</v>
      </c>
      <c r="J46" s="112">
        <f t="shared" si="14"/>
        <v>102</v>
      </c>
      <c r="K46" s="112">
        <f>SUM(D46-I46)</f>
        <v>0</v>
      </c>
      <c r="L46" s="112">
        <v>0</v>
      </c>
      <c r="M46" s="112">
        <v>0</v>
      </c>
      <c r="N46" s="112">
        <v>102</v>
      </c>
      <c r="O46" s="112">
        <v>0</v>
      </c>
    </row>
    <row r="47" spans="1:15" ht="16.5" customHeight="1">
      <c r="A47" s="115"/>
      <c r="B47" s="115" t="s">
        <v>60</v>
      </c>
      <c r="C47" s="116">
        <f t="shared" si="13"/>
        <v>155</v>
      </c>
      <c r="D47" s="116">
        <v>0</v>
      </c>
      <c r="E47" s="116">
        <v>0</v>
      </c>
      <c r="F47" s="116">
        <v>0</v>
      </c>
      <c r="G47" s="116">
        <v>0</v>
      </c>
      <c r="H47" s="117">
        <v>155</v>
      </c>
      <c r="I47" s="118">
        <v>0</v>
      </c>
      <c r="J47" s="116">
        <f t="shared" si="14"/>
        <v>155</v>
      </c>
      <c r="K47" s="116">
        <f>SUM(D47-I47)</f>
        <v>0</v>
      </c>
      <c r="L47" s="116">
        <v>0</v>
      </c>
      <c r="M47" s="116">
        <v>0</v>
      </c>
      <c r="N47" s="116">
        <v>0</v>
      </c>
      <c r="O47" s="116">
        <v>155</v>
      </c>
    </row>
    <row r="48" spans="1:15" ht="16.5" customHeight="1">
      <c r="A48" s="119" t="s">
        <v>61</v>
      </c>
      <c r="B48" s="106"/>
      <c r="C48" s="108">
        <f t="shared" si="13"/>
        <v>3618</v>
      </c>
      <c r="D48" s="108">
        <f aca="true" t="shared" si="18" ref="D48:I48">SUM(D49,D54)</f>
        <v>918</v>
      </c>
      <c r="E48" s="108">
        <f t="shared" si="18"/>
        <v>4</v>
      </c>
      <c r="F48" s="108">
        <f t="shared" si="18"/>
        <v>0</v>
      </c>
      <c r="G48" s="108">
        <f t="shared" si="18"/>
        <v>653</v>
      </c>
      <c r="H48" s="109">
        <f t="shared" si="18"/>
        <v>2043</v>
      </c>
      <c r="I48" s="110">
        <f t="shared" si="18"/>
        <v>607</v>
      </c>
      <c r="J48" s="108">
        <f t="shared" si="14"/>
        <v>3011</v>
      </c>
      <c r="K48" s="108">
        <f>SUM(K49,K54)</f>
        <v>311</v>
      </c>
      <c r="L48" s="108">
        <f>SUM(L49,L54)</f>
        <v>4</v>
      </c>
      <c r="M48" s="108">
        <f>SUM(M49,M54)</f>
        <v>0</v>
      </c>
      <c r="N48" s="108">
        <f>SUM(N49,N54)</f>
        <v>653</v>
      </c>
      <c r="O48" s="108">
        <f>SUM(O49,O54)</f>
        <v>2043</v>
      </c>
    </row>
    <row r="49" spans="1:15" ht="16.5" customHeight="1">
      <c r="A49" s="131" t="s">
        <v>62</v>
      </c>
      <c r="B49" s="131"/>
      <c r="C49" s="132">
        <f t="shared" si="13"/>
        <v>1825</v>
      </c>
      <c r="D49" s="132">
        <f aca="true" t="shared" si="19" ref="D49:I49">SUM(D50:D53)</f>
        <v>360</v>
      </c>
      <c r="E49" s="132">
        <f t="shared" si="19"/>
        <v>0</v>
      </c>
      <c r="F49" s="132">
        <f t="shared" si="19"/>
        <v>0</v>
      </c>
      <c r="G49" s="132">
        <f t="shared" si="19"/>
        <v>402</v>
      </c>
      <c r="H49" s="133">
        <f t="shared" si="19"/>
        <v>1063</v>
      </c>
      <c r="I49" s="134">
        <f t="shared" si="19"/>
        <v>360</v>
      </c>
      <c r="J49" s="132">
        <f t="shared" si="14"/>
        <v>1465</v>
      </c>
      <c r="K49" s="132">
        <f>SUM(K50:K53)</f>
        <v>0</v>
      </c>
      <c r="L49" s="132">
        <f>SUM(L50:L53)</f>
        <v>0</v>
      </c>
      <c r="M49" s="132">
        <f>SUM(M50:M53)</f>
        <v>0</v>
      </c>
      <c r="N49" s="132">
        <f>SUM(N50:N53)</f>
        <v>402</v>
      </c>
      <c r="O49" s="132">
        <f>SUM(O50:O53)</f>
        <v>1063</v>
      </c>
    </row>
    <row r="50" spans="1:15" ht="16.5" customHeight="1">
      <c r="A50" s="111"/>
      <c r="B50" s="111" t="s">
        <v>63</v>
      </c>
      <c r="C50" s="112">
        <f>SUM(D50:H50)</f>
        <v>205</v>
      </c>
      <c r="D50" s="112">
        <v>0</v>
      </c>
      <c r="E50" s="112">
        <v>0</v>
      </c>
      <c r="F50" s="112">
        <v>0</v>
      </c>
      <c r="G50" s="112">
        <v>0</v>
      </c>
      <c r="H50" s="113">
        <v>205</v>
      </c>
      <c r="I50" s="114">
        <v>0</v>
      </c>
      <c r="J50" s="112">
        <f>SUM(K50:O50)</f>
        <v>205</v>
      </c>
      <c r="K50" s="112">
        <f>SUM(D50-I50)</f>
        <v>0</v>
      </c>
      <c r="L50" s="112">
        <v>0</v>
      </c>
      <c r="M50" s="112">
        <v>0</v>
      </c>
      <c r="N50" s="112">
        <v>0</v>
      </c>
      <c r="O50" s="112">
        <v>205</v>
      </c>
    </row>
    <row r="51" spans="1:15" ht="16.5" customHeight="1">
      <c r="A51" s="111"/>
      <c r="B51" s="111" t="s">
        <v>64</v>
      </c>
      <c r="C51" s="112">
        <f t="shared" si="13"/>
        <v>1126</v>
      </c>
      <c r="D51" s="112">
        <v>360</v>
      </c>
      <c r="E51" s="112">
        <v>0</v>
      </c>
      <c r="F51" s="112">
        <v>0</v>
      </c>
      <c r="G51" s="112">
        <v>168</v>
      </c>
      <c r="H51" s="113">
        <v>598</v>
      </c>
      <c r="I51" s="114">
        <v>360</v>
      </c>
      <c r="J51" s="112">
        <f t="shared" si="14"/>
        <v>766</v>
      </c>
      <c r="K51" s="112">
        <f>SUM(D51-I51)</f>
        <v>0</v>
      </c>
      <c r="L51" s="112">
        <v>0</v>
      </c>
      <c r="M51" s="112">
        <v>0</v>
      </c>
      <c r="N51" s="112">
        <v>168</v>
      </c>
      <c r="O51" s="112">
        <v>598</v>
      </c>
    </row>
    <row r="52" spans="1:15" ht="16.5" customHeight="1">
      <c r="A52" s="111"/>
      <c r="B52" s="111" t="s">
        <v>65</v>
      </c>
      <c r="C52" s="112">
        <f t="shared" si="13"/>
        <v>132</v>
      </c>
      <c r="D52" s="112">
        <v>0</v>
      </c>
      <c r="E52" s="112">
        <v>0</v>
      </c>
      <c r="F52" s="112">
        <v>0</v>
      </c>
      <c r="G52" s="112">
        <v>91</v>
      </c>
      <c r="H52" s="113">
        <v>41</v>
      </c>
      <c r="I52" s="114">
        <v>0</v>
      </c>
      <c r="J52" s="112">
        <f t="shared" si="14"/>
        <v>132</v>
      </c>
      <c r="K52" s="112">
        <f>SUM(D52-I52)</f>
        <v>0</v>
      </c>
      <c r="L52" s="112">
        <v>0</v>
      </c>
      <c r="M52" s="112">
        <v>0</v>
      </c>
      <c r="N52" s="112">
        <v>91</v>
      </c>
      <c r="O52" s="112">
        <v>41</v>
      </c>
    </row>
    <row r="53" spans="1:15" ht="16.5" customHeight="1">
      <c r="A53" s="135"/>
      <c r="B53" s="135" t="s">
        <v>173</v>
      </c>
      <c r="C53" s="136">
        <f t="shared" si="13"/>
        <v>362</v>
      </c>
      <c r="D53" s="136">
        <v>0</v>
      </c>
      <c r="E53" s="136">
        <v>0</v>
      </c>
      <c r="F53" s="136">
        <v>0</v>
      </c>
      <c r="G53" s="136">
        <v>143</v>
      </c>
      <c r="H53" s="137">
        <v>219</v>
      </c>
      <c r="I53" s="138">
        <v>0</v>
      </c>
      <c r="J53" s="136">
        <f t="shared" si="14"/>
        <v>362</v>
      </c>
      <c r="K53" s="136">
        <f>SUM(D53-I53)</f>
        <v>0</v>
      </c>
      <c r="L53" s="136">
        <v>0</v>
      </c>
      <c r="M53" s="136">
        <v>0</v>
      </c>
      <c r="N53" s="136">
        <v>143</v>
      </c>
      <c r="O53" s="136">
        <v>219</v>
      </c>
    </row>
    <row r="54" spans="1:15" ht="16.5" customHeight="1">
      <c r="A54" s="111" t="s">
        <v>67</v>
      </c>
      <c r="B54" s="111"/>
      <c r="C54" s="112">
        <f t="shared" si="13"/>
        <v>1793</v>
      </c>
      <c r="D54" s="112">
        <f aca="true" t="shared" si="20" ref="D54:I54">SUM(D55:D57)</f>
        <v>558</v>
      </c>
      <c r="E54" s="112">
        <f t="shared" si="20"/>
        <v>4</v>
      </c>
      <c r="F54" s="112">
        <f t="shared" si="20"/>
        <v>0</v>
      </c>
      <c r="G54" s="112">
        <f t="shared" si="20"/>
        <v>251</v>
      </c>
      <c r="H54" s="113">
        <f t="shared" si="20"/>
        <v>980</v>
      </c>
      <c r="I54" s="114">
        <f t="shared" si="20"/>
        <v>247</v>
      </c>
      <c r="J54" s="112">
        <f t="shared" si="14"/>
        <v>1546</v>
      </c>
      <c r="K54" s="112">
        <f>SUM(K55:K57)</f>
        <v>311</v>
      </c>
      <c r="L54" s="112">
        <f>SUM(L55:L57)</f>
        <v>4</v>
      </c>
      <c r="M54" s="112">
        <f>SUM(M55:M57)</f>
        <v>0</v>
      </c>
      <c r="N54" s="112">
        <f>SUM(N55:N57)</f>
        <v>251</v>
      </c>
      <c r="O54" s="112">
        <f>SUM(O55:O57)</f>
        <v>980</v>
      </c>
    </row>
    <row r="55" spans="1:15" ht="16.5" customHeight="1">
      <c r="A55" s="111"/>
      <c r="B55" s="111" t="s">
        <v>68</v>
      </c>
      <c r="C55" s="112">
        <f t="shared" si="13"/>
        <v>757</v>
      </c>
      <c r="D55" s="112">
        <v>311</v>
      </c>
      <c r="E55" s="112">
        <v>0</v>
      </c>
      <c r="F55" s="112">
        <v>0</v>
      </c>
      <c r="G55" s="112">
        <v>78</v>
      </c>
      <c r="H55" s="113">
        <v>368</v>
      </c>
      <c r="I55" s="114">
        <v>0</v>
      </c>
      <c r="J55" s="112">
        <f t="shared" si="14"/>
        <v>757</v>
      </c>
      <c r="K55" s="112">
        <f>SUM(D55-I55)</f>
        <v>311</v>
      </c>
      <c r="L55" s="112">
        <v>0</v>
      </c>
      <c r="M55" s="112">
        <v>0</v>
      </c>
      <c r="N55" s="112">
        <v>78</v>
      </c>
      <c r="O55" s="112">
        <v>368</v>
      </c>
    </row>
    <row r="56" spans="1:15" ht="16.5" customHeight="1">
      <c r="A56" s="111"/>
      <c r="B56" s="111" t="s">
        <v>69</v>
      </c>
      <c r="C56" s="112">
        <f t="shared" si="13"/>
        <v>1006</v>
      </c>
      <c r="D56" s="112">
        <v>247</v>
      </c>
      <c r="E56" s="112">
        <v>4</v>
      </c>
      <c r="F56" s="112">
        <v>0</v>
      </c>
      <c r="G56" s="112">
        <v>143</v>
      </c>
      <c r="H56" s="113">
        <v>612</v>
      </c>
      <c r="I56" s="114">
        <v>247</v>
      </c>
      <c r="J56" s="112">
        <f t="shared" si="14"/>
        <v>759</v>
      </c>
      <c r="K56" s="112">
        <f>SUM(D56-I56)</f>
        <v>0</v>
      </c>
      <c r="L56" s="112">
        <v>4</v>
      </c>
      <c r="M56" s="112">
        <v>0</v>
      </c>
      <c r="N56" s="112">
        <v>143</v>
      </c>
      <c r="O56" s="112">
        <v>612</v>
      </c>
    </row>
    <row r="57" spans="1:15" ht="16.5" customHeight="1">
      <c r="A57" s="115"/>
      <c r="B57" s="115" t="s">
        <v>174</v>
      </c>
      <c r="C57" s="116">
        <f t="shared" si="13"/>
        <v>30</v>
      </c>
      <c r="D57" s="116">
        <v>0</v>
      </c>
      <c r="E57" s="116">
        <v>0</v>
      </c>
      <c r="F57" s="116">
        <v>0</v>
      </c>
      <c r="G57" s="116">
        <v>30</v>
      </c>
      <c r="H57" s="117">
        <v>0</v>
      </c>
      <c r="I57" s="118">
        <v>0</v>
      </c>
      <c r="J57" s="116">
        <f t="shared" si="14"/>
        <v>30</v>
      </c>
      <c r="K57" s="116">
        <f>SUM(D57-I57)</f>
        <v>0</v>
      </c>
      <c r="L57" s="116">
        <v>0</v>
      </c>
      <c r="M57" s="116">
        <v>0</v>
      </c>
      <c r="N57" s="116">
        <v>30</v>
      </c>
      <c r="O57" s="116">
        <v>0</v>
      </c>
    </row>
    <row r="58" spans="1:15" ht="16.5" customHeight="1">
      <c r="A58" s="119" t="s">
        <v>175</v>
      </c>
      <c r="B58" s="106"/>
      <c r="C58" s="108">
        <f aca="true" t="shared" si="21" ref="C58:C74">SUM(D58:H58)</f>
        <v>2341</v>
      </c>
      <c r="D58" s="108">
        <f aca="true" t="shared" si="22" ref="D58:I58">SUM(D59,D63)</f>
        <v>602</v>
      </c>
      <c r="E58" s="108">
        <f t="shared" si="22"/>
        <v>4</v>
      </c>
      <c r="F58" s="108">
        <f t="shared" si="22"/>
        <v>7</v>
      </c>
      <c r="G58" s="108">
        <f t="shared" si="22"/>
        <v>301</v>
      </c>
      <c r="H58" s="109">
        <f t="shared" si="22"/>
        <v>1427</v>
      </c>
      <c r="I58" s="110">
        <f t="shared" si="22"/>
        <v>537</v>
      </c>
      <c r="J58" s="108">
        <f aca="true" t="shared" si="23" ref="J58:J74">SUM(K58:O58)</f>
        <v>1804</v>
      </c>
      <c r="K58" s="108">
        <f>SUM(K59,K63)</f>
        <v>65</v>
      </c>
      <c r="L58" s="108">
        <f>SUM(L59,L63)</f>
        <v>4</v>
      </c>
      <c r="M58" s="108">
        <f>SUM(M59,M63)</f>
        <v>7</v>
      </c>
      <c r="N58" s="108">
        <f>SUM(N59,N63)</f>
        <v>301</v>
      </c>
      <c r="O58" s="108">
        <f>SUM(O59,O63)</f>
        <v>1427</v>
      </c>
    </row>
    <row r="59" spans="1:15" ht="16.5" customHeight="1">
      <c r="A59" s="131" t="s">
        <v>72</v>
      </c>
      <c r="B59" s="131"/>
      <c r="C59" s="132">
        <f t="shared" si="21"/>
        <v>1195</v>
      </c>
      <c r="D59" s="132">
        <f aca="true" t="shared" si="24" ref="D59:I59">SUM(D60:D62)</f>
        <v>65</v>
      </c>
      <c r="E59" s="132">
        <f t="shared" si="24"/>
        <v>4</v>
      </c>
      <c r="F59" s="132">
        <f t="shared" si="24"/>
        <v>0</v>
      </c>
      <c r="G59" s="132">
        <f t="shared" si="24"/>
        <v>210</v>
      </c>
      <c r="H59" s="133">
        <f t="shared" si="24"/>
        <v>916</v>
      </c>
      <c r="I59" s="134">
        <f t="shared" si="24"/>
        <v>0</v>
      </c>
      <c r="J59" s="132">
        <f t="shared" si="23"/>
        <v>1195</v>
      </c>
      <c r="K59" s="132">
        <f>SUM(K60:K62)</f>
        <v>65</v>
      </c>
      <c r="L59" s="132">
        <f>SUM(L60:L62)</f>
        <v>4</v>
      </c>
      <c r="M59" s="132">
        <f>SUM(M60:M62)</f>
        <v>0</v>
      </c>
      <c r="N59" s="132">
        <f>SUM(N60:N62)</f>
        <v>210</v>
      </c>
      <c r="O59" s="132">
        <f>SUM(O60:O62)</f>
        <v>916</v>
      </c>
    </row>
    <row r="60" spans="1:15" ht="16.5" customHeight="1">
      <c r="A60" s="111"/>
      <c r="B60" s="111" t="s">
        <v>73</v>
      </c>
      <c r="C60" s="112">
        <f t="shared" si="21"/>
        <v>763</v>
      </c>
      <c r="D60" s="112">
        <v>65</v>
      </c>
      <c r="E60" s="112">
        <v>4</v>
      </c>
      <c r="F60" s="112">
        <v>0</v>
      </c>
      <c r="G60" s="112">
        <v>40</v>
      </c>
      <c r="H60" s="113">
        <v>654</v>
      </c>
      <c r="I60" s="114">
        <v>0</v>
      </c>
      <c r="J60" s="112">
        <f t="shared" si="23"/>
        <v>763</v>
      </c>
      <c r="K60" s="112">
        <f>SUM(D60-I60)</f>
        <v>65</v>
      </c>
      <c r="L60" s="112">
        <v>4</v>
      </c>
      <c r="M60" s="112">
        <v>0</v>
      </c>
      <c r="N60" s="112">
        <v>40</v>
      </c>
      <c r="O60" s="112">
        <v>654</v>
      </c>
    </row>
    <row r="61" spans="1:15" ht="16.5" customHeight="1">
      <c r="A61" s="111"/>
      <c r="B61" s="111" t="s">
        <v>74</v>
      </c>
      <c r="C61" s="112">
        <f>SUM(D61:H61)</f>
        <v>152</v>
      </c>
      <c r="D61" s="112">
        <v>0</v>
      </c>
      <c r="E61" s="112">
        <v>0</v>
      </c>
      <c r="F61" s="112">
        <v>0</v>
      </c>
      <c r="G61" s="112">
        <v>0</v>
      </c>
      <c r="H61" s="113">
        <v>152</v>
      </c>
      <c r="I61" s="114">
        <v>0</v>
      </c>
      <c r="J61" s="112">
        <f>SUM(K61:O61)</f>
        <v>152</v>
      </c>
      <c r="K61" s="112">
        <f>SUM(D61-I61)</f>
        <v>0</v>
      </c>
      <c r="L61" s="112">
        <v>0</v>
      </c>
      <c r="M61" s="112">
        <v>0</v>
      </c>
      <c r="N61" s="112">
        <v>0</v>
      </c>
      <c r="O61" s="112">
        <v>152</v>
      </c>
    </row>
    <row r="62" spans="1:15" ht="16.5" customHeight="1">
      <c r="A62" s="135"/>
      <c r="B62" s="135" t="s">
        <v>75</v>
      </c>
      <c r="C62" s="136">
        <f t="shared" si="21"/>
        <v>280</v>
      </c>
      <c r="D62" s="136">
        <v>0</v>
      </c>
      <c r="E62" s="136">
        <v>0</v>
      </c>
      <c r="F62" s="136">
        <v>0</v>
      </c>
      <c r="G62" s="136">
        <v>170</v>
      </c>
      <c r="H62" s="137">
        <v>110</v>
      </c>
      <c r="I62" s="138">
        <v>0</v>
      </c>
      <c r="J62" s="136">
        <f t="shared" si="23"/>
        <v>280</v>
      </c>
      <c r="K62" s="136">
        <f>SUM(D62-I62)</f>
        <v>0</v>
      </c>
      <c r="L62" s="136">
        <v>0</v>
      </c>
      <c r="M62" s="136">
        <v>0</v>
      </c>
      <c r="N62" s="136">
        <v>170</v>
      </c>
      <c r="O62" s="136">
        <v>110</v>
      </c>
    </row>
    <row r="63" spans="1:15" ht="16.5" customHeight="1">
      <c r="A63" s="111" t="s">
        <v>76</v>
      </c>
      <c r="B63" s="111"/>
      <c r="C63" s="112">
        <f t="shared" si="21"/>
        <v>1146</v>
      </c>
      <c r="D63" s="112">
        <f aca="true" t="shared" si="25" ref="D63:I63">SUM(D64:D65)</f>
        <v>537</v>
      </c>
      <c r="E63" s="112">
        <f t="shared" si="25"/>
        <v>0</v>
      </c>
      <c r="F63" s="112">
        <f t="shared" si="25"/>
        <v>7</v>
      </c>
      <c r="G63" s="112">
        <f t="shared" si="25"/>
        <v>91</v>
      </c>
      <c r="H63" s="113">
        <f t="shared" si="25"/>
        <v>511</v>
      </c>
      <c r="I63" s="114">
        <f t="shared" si="25"/>
        <v>537</v>
      </c>
      <c r="J63" s="112">
        <f t="shared" si="23"/>
        <v>609</v>
      </c>
      <c r="K63" s="112">
        <f>SUM(K64:K65)</f>
        <v>0</v>
      </c>
      <c r="L63" s="112">
        <f>SUM(L64:L65)</f>
        <v>0</v>
      </c>
      <c r="M63" s="112">
        <f>SUM(M64:M65)</f>
        <v>7</v>
      </c>
      <c r="N63" s="112">
        <f>SUM(N64:N65)</f>
        <v>91</v>
      </c>
      <c r="O63" s="112">
        <f>SUM(O64:O65)</f>
        <v>511</v>
      </c>
    </row>
    <row r="64" spans="1:15" ht="16.5" customHeight="1">
      <c r="A64" s="111"/>
      <c r="B64" s="111" t="s">
        <v>77</v>
      </c>
      <c r="C64" s="112">
        <f t="shared" si="21"/>
        <v>707</v>
      </c>
      <c r="D64" s="112">
        <v>287</v>
      </c>
      <c r="E64" s="112">
        <v>0</v>
      </c>
      <c r="F64" s="112">
        <v>7</v>
      </c>
      <c r="G64" s="112">
        <v>55</v>
      </c>
      <c r="H64" s="113">
        <v>358</v>
      </c>
      <c r="I64" s="114">
        <f>287</f>
        <v>287</v>
      </c>
      <c r="J64" s="112">
        <f t="shared" si="23"/>
        <v>420</v>
      </c>
      <c r="K64" s="112">
        <f>SUM(D64-I64)</f>
        <v>0</v>
      </c>
      <c r="L64" s="112">
        <v>0</v>
      </c>
      <c r="M64" s="112">
        <v>7</v>
      </c>
      <c r="N64" s="112">
        <v>55</v>
      </c>
      <c r="O64" s="112">
        <v>358</v>
      </c>
    </row>
    <row r="65" spans="1:15" ht="16.5" customHeight="1">
      <c r="A65" s="115"/>
      <c r="B65" s="115" t="s">
        <v>78</v>
      </c>
      <c r="C65" s="116">
        <f t="shared" si="21"/>
        <v>439</v>
      </c>
      <c r="D65" s="116">
        <v>250</v>
      </c>
      <c r="E65" s="116">
        <v>0</v>
      </c>
      <c r="F65" s="116">
        <v>0</v>
      </c>
      <c r="G65" s="116">
        <v>36</v>
      </c>
      <c r="H65" s="117">
        <v>153</v>
      </c>
      <c r="I65" s="118">
        <v>250</v>
      </c>
      <c r="J65" s="116">
        <f t="shared" si="23"/>
        <v>189</v>
      </c>
      <c r="K65" s="116">
        <f>SUM(D65-I65)</f>
        <v>0</v>
      </c>
      <c r="L65" s="116">
        <v>0</v>
      </c>
      <c r="M65" s="116">
        <v>0</v>
      </c>
      <c r="N65" s="116">
        <v>36</v>
      </c>
      <c r="O65" s="116">
        <v>153</v>
      </c>
    </row>
    <row r="66" spans="1:15" ht="16.5" customHeight="1">
      <c r="A66" s="119" t="s">
        <v>79</v>
      </c>
      <c r="B66" s="106"/>
      <c r="C66" s="108">
        <f t="shared" si="21"/>
        <v>1565</v>
      </c>
      <c r="D66" s="108">
        <f aca="true" t="shared" si="26" ref="D66:I66">SUM(D67)</f>
        <v>266</v>
      </c>
      <c r="E66" s="108">
        <f t="shared" si="26"/>
        <v>4</v>
      </c>
      <c r="F66" s="108">
        <f t="shared" si="26"/>
        <v>50</v>
      </c>
      <c r="G66" s="108">
        <f t="shared" si="26"/>
        <v>381</v>
      </c>
      <c r="H66" s="109">
        <f t="shared" si="26"/>
        <v>864</v>
      </c>
      <c r="I66" s="110">
        <f t="shared" si="26"/>
        <v>266</v>
      </c>
      <c r="J66" s="108">
        <f t="shared" si="23"/>
        <v>1299</v>
      </c>
      <c r="K66" s="108">
        <f>SUM(K67)</f>
        <v>0</v>
      </c>
      <c r="L66" s="108">
        <f>SUM(L67)</f>
        <v>4</v>
      </c>
      <c r="M66" s="108">
        <f>SUM(M67)</f>
        <v>50</v>
      </c>
      <c r="N66" s="108">
        <f>SUM(N67)</f>
        <v>381</v>
      </c>
      <c r="O66" s="108">
        <f>SUM(O67)</f>
        <v>864</v>
      </c>
    </row>
    <row r="67" spans="1:15" ht="16.5" customHeight="1">
      <c r="A67" s="131" t="s">
        <v>80</v>
      </c>
      <c r="B67" s="131"/>
      <c r="C67" s="132">
        <f t="shared" si="21"/>
        <v>1565</v>
      </c>
      <c r="D67" s="132">
        <f aca="true" t="shared" si="27" ref="D67:I67">SUM(D68:D69)</f>
        <v>266</v>
      </c>
      <c r="E67" s="132">
        <f t="shared" si="27"/>
        <v>4</v>
      </c>
      <c r="F67" s="132">
        <f t="shared" si="27"/>
        <v>50</v>
      </c>
      <c r="G67" s="132">
        <f t="shared" si="27"/>
        <v>381</v>
      </c>
      <c r="H67" s="133">
        <f t="shared" si="27"/>
        <v>864</v>
      </c>
      <c r="I67" s="134">
        <f t="shared" si="27"/>
        <v>266</v>
      </c>
      <c r="J67" s="132">
        <f t="shared" si="23"/>
        <v>1299</v>
      </c>
      <c r="K67" s="132">
        <f>SUM(K68:K69)</f>
        <v>0</v>
      </c>
      <c r="L67" s="132">
        <f>SUM(L68:L69)</f>
        <v>4</v>
      </c>
      <c r="M67" s="132">
        <f>SUM(M68:M69)</f>
        <v>50</v>
      </c>
      <c r="N67" s="132">
        <f>SUM(N68:N69)</f>
        <v>381</v>
      </c>
      <c r="O67" s="132">
        <f>SUM(O68:O69)</f>
        <v>864</v>
      </c>
    </row>
    <row r="68" spans="1:15" ht="16.5" customHeight="1">
      <c r="A68" s="111"/>
      <c r="B68" s="111" t="s">
        <v>81</v>
      </c>
      <c r="C68" s="112">
        <f t="shared" si="21"/>
        <v>387</v>
      </c>
      <c r="D68" s="112">
        <v>0</v>
      </c>
      <c r="E68" s="112">
        <v>0</v>
      </c>
      <c r="F68" s="112">
        <v>0</v>
      </c>
      <c r="G68" s="112">
        <v>113</v>
      </c>
      <c r="H68" s="113">
        <v>274</v>
      </c>
      <c r="I68" s="114">
        <v>0</v>
      </c>
      <c r="J68" s="112">
        <f t="shared" si="23"/>
        <v>387</v>
      </c>
      <c r="K68" s="112">
        <f>SUM(D68-I68)</f>
        <v>0</v>
      </c>
      <c r="L68" s="112">
        <v>0</v>
      </c>
      <c r="M68" s="112">
        <v>0</v>
      </c>
      <c r="N68" s="112">
        <v>113</v>
      </c>
      <c r="O68" s="112">
        <v>274</v>
      </c>
    </row>
    <row r="69" spans="1:15" ht="16.5" customHeight="1">
      <c r="A69" s="115"/>
      <c r="B69" s="115" t="s">
        <v>82</v>
      </c>
      <c r="C69" s="116">
        <f t="shared" si="21"/>
        <v>1178</v>
      </c>
      <c r="D69" s="116">
        <v>266</v>
      </c>
      <c r="E69" s="116">
        <v>4</v>
      </c>
      <c r="F69" s="116">
        <v>50</v>
      </c>
      <c r="G69" s="116">
        <v>268</v>
      </c>
      <c r="H69" s="117">
        <v>590</v>
      </c>
      <c r="I69" s="118">
        <v>266</v>
      </c>
      <c r="J69" s="116">
        <f t="shared" si="23"/>
        <v>912</v>
      </c>
      <c r="K69" s="116">
        <f>SUM(D69-I69)</f>
        <v>0</v>
      </c>
      <c r="L69" s="116">
        <v>4</v>
      </c>
      <c r="M69" s="116">
        <v>50</v>
      </c>
      <c r="N69" s="116">
        <v>268</v>
      </c>
      <c r="O69" s="116">
        <v>590</v>
      </c>
    </row>
    <row r="70" spans="1:15" ht="16.5" customHeight="1">
      <c r="A70" s="119" t="s">
        <v>176</v>
      </c>
      <c r="B70" s="106"/>
      <c r="C70" s="108">
        <f t="shared" si="21"/>
        <v>2077</v>
      </c>
      <c r="D70" s="108">
        <f aca="true" t="shared" si="28" ref="D70:I70">SUM(D71)</f>
        <v>393</v>
      </c>
      <c r="E70" s="108">
        <f t="shared" si="28"/>
        <v>4</v>
      </c>
      <c r="F70" s="108">
        <f t="shared" si="28"/>
        <v>26</v>
      </c>
      <c r="G70" s="108">
        <f t="shared" si="28"/>
        <v>976</v>
      </c>
      <c r="H70" s="109">
        <f t="shared" si="28"/>
        <v>678</v>
      </c>
      <c r="I70" s="110">
        <f t="shared" si="28"/>
        <v>263</v>
      </c>
      <c r="J70" s="108">
        <f t="shared" si="23"/>
        <v>1814</v>
      </c>
      <c r="K70" s="108">
        <f>SUM(K71)</f>
        <v>130</v>
      </c>
      <c r="L70" s="108">
        <f>SUM(L71)</f>
        <v>4</v>
      </c>
      <c r="M70" s="108">
        <f>SUM(M71)</f>
        <v>26</v>
      </c>
      <c r="N70" s="108">
        <f>SUM(N71)</f>
        <v>976</v>
      </c>
      <c r="O70" s="108">
        <f>SUM(O71)</f>
        <v>678</v>
      </c>
    </row>
    <row r="71" spans="1:15" ht="16.5" customHeight="1">
      <c r="A71" s="131" t="s">
        <v>84</v>
      </c>
      <c r="B71" s="131"/>
      <c r="C71" s="132">
        <f t="shared" si="21"/>
        <v>2077</v>
      </c>
      <c r="D71" s="132">
        <f aca="true" t="shared" si="29" ref="D71:I71">SUM(D72:D74)</f>
        <v>393</v>
      </c>
      <c r="E71" s="132">
        <f t="shared" si="29"/>
        <v>4</v>
      </c>
      <c r="F71" s="132">
        <f t="shared" si="29"/>
        <v>26</v>
      </c>
      <c r="G71" s="132">
        <f t="shared" si="29"/>
        <v>976</v>
      </c>
      <c r="H71" s="133">
        <f t="shared" si="29"/>
        <v>678</v>
      </c>
      <c r="I71" s="134">
        <f t="shared" si="29"/>
        <v>263</v>
      </c>
      <c r="J71" s="132">
        <f t="shared" si="23"/>
        <v>1814</v>
      </c>
      <c r="K71" s="132">
        <f>SUM(K72:K74)</f>
        <v>130</v>
      </c>
      <c r="L71" s="132">
        <f>SUM(L72:L74)</f>
        <v>4</v>
      </c>
      <c r="M71" s="132">
        <f>SUM(M72:M74)</f>
        <v>26</v>
      </c>
      <c r="N71" s="132">
        <f>SUM(N72:N74)</f>
        <v>976</v>
      </c>
      <c r="O71" s="132">
        <f>SUM(O72:O74)</f>
        <v>678</v>
      </c>
    </row>
    <row r="72" spans="1:15" ht="16.5" customHeight="1">
      <c r="A72" s="111"/>
      <c r="B72" s="111" t="s">
        <v>85</v>
      </c>
      <c r="C72" s="112">
        <f t="shared" si="21"/>
        <v>865</v>
      </c>
      <c r="D72" s="112">
        <v>308</v>
      </c>
      <c r="E72" s="112">
        <v>4</v>
      </c>
      <c r="F72" s="112">
        <v>26</v>
      </c>
      <c r="G72" s="112">
        <v>100</v>
      </c>
      <c r="H72" s="113">
        <v>427</v>
      </c>
      <c r="I72" s="114">
        <v>263</v>
      </c>
      <c r="J72" s="112">
        <f t="shared" si="23"/>
        <v>602</v>
      </c>
      <c r="K72" s="112">
        <f>SUM(D72-I72)</f>
        <v>45</v>
      </c>
      <c r="L72" s="112">
        <v>4</v>
      </c>
      <c r="M72" s="112">
        <v>26</v>
      </c>
      <c r="N72" s="112">
        <v>100</v>
      </c>
      <c r="O72" s="112">
        <v>427</v>
      </c>
    </row>
    <row r="73" spans="1:15" ht="16.5" customHeight="1">
      <c r="A73" s="111"/>
      <c r="B73" s="111" t="s">
        <v>86</v>
      </c>
      <c r="C73" s="112">
        <f t="shared" si="21"/>
        <v>630</v>
      </c>
      <c r="D73" s="112">
        <v>85</v>
      </c>
      <c r="E73" s="112">
        <v>0</v>
      </c>
      <c r="F73" s="112">
        <v>0</v>
      </c>
      <c r="G73" s="112">
        <v>504</v>
      </c>
      <c r="H73" s="113">
        <v>41</v>
      </c>
      <c r="I73" s="114">
        <v>0</v>
      </c>
      <c r="J73" s="112">
        <f t="shared" si="23"/>
        <v>630</v>
      </c>
      <c r="K73" s="112">
        <f>SUM(D73-I73)</f>
        <v>85</v>
      </c>
      <c r="L73" s="112">
        <v>0</v>
      </c>
      <c r="M73" s="112">
        <v>0</v>
      </c>
      <c r="N73" s="112">
        <v>504</v>
      </c>
      <c r="O73" s="112">
        <v>41</v>
      </c>
    </row>
    <row r="74" spans="1:15" ht="16.5" customHeight="1">
      <c r="A74" s="115"/>
      <c r="B74" s="115" t="s">
        <v>177</v>
      </c>
      <c r="C74" s="116">
        <f t="shared" si="21"/>
        <v>582</v>
      </c>
      <c r="D74" s="116">
        <v>0</v>
      </c>
      <c r="E74" s="116">
        <v>0</v>
      </c>
      <c r="F74" s="116">
        <v>0</v>
      </c>
      <c r="G74" s="116">
        <v>372</v>
      </c>
      <c r="H74" s="117">
        <v>210</v>
      </c>
      <c r="I74" s="118">
        <v>0</v>
      </c>
      <c r="J74" s="116">
        <f t="shared" si="23"/>
        <v>582</v>
      </c>
      <c r="K74" s="116">
        <f>SUM(D74-I74)</f>
        <v>0</v>
      </c>
      <c r="L74" s="116">
        <v>0</v>
      </c>
      <c r="M74" s="116">
        <v>0</v>
      </c>
      <c r="N74" s="116">
        <v>372</v>
      </c>
      <c r="O74" s="116">
        <v>210</v>
      </c>
    </row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</sheetData>
  <mergeCells count="6">
    <mergeCell ref="A1:O1"/>
    <mergeCell ref="A2:A3"/>
    <mergeCell ref="I2:I3"/>
    <mergeCell ref="J2:O2"/>
    <mergeCell ref="B2:B3"/>
    <mergeCell ref="C2:H2"/>
  </mergeCells>
  <printOptions/>
  <pageMargins left="0.6692913385826772" right="0.1968503937007874" top="0.8267716535433072" bottom="0.8267716535433072" header="0.5118110236220472" footer="0.5118110236220472"/>
  <pageSetup fitToHeight="2" horizontalDpi="300" verticalDpi="300" orientation="portrait" paperSize="9" scale="98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兵庫県</cp:lastModifiedBy>
  <cp:lastPrinted>2008-07-18T01:54:52Z</cp:lastPrinted>
  <dcterms:created xsi:type="dcterms:W3CDTF">1997-01-08T22:48:59Z</dcterms:created>
  <dcterms:modified xsi:type="dcterms:W3CDTF">2010-01-12T04:17:13Z</dcterms:modified>
  <cp:category/>
  <cp:version/>
  <cp:contentType/>
  <cp:contentStatus/>
</cp:coreProperties>
</file>