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概要" sheetId="2" r:id="rId2"/>
    <sheet name="表１" sheetId="3" r:id="rId3"/>
    <sheet name="表２" sheetId="4" r:id="rId4"/>
    <sheet name="表３" sheetId="5" r:id="rId5"/>
    <sheet name="表４" sheetId="6" r:id="rId6"/>
    <sheet name="表５" sheetId="7" r:id="rId7"/>
    <sheet name="統計表1" sheetId="8" r:id="rId8"/>
    <sheet name="統計表2" sheetId="9" r:id="rId9"/>
    <sheet name="統計表3" sheetId="10" r:id="rId10"/>
    <sheet name="統計表4" sheetId="11" r:id="rId11"/>
    <sheet name="正誤情報" sheetId="12" r:id="rId12"/>
  </sheets>
  <definedNames>
    <definedName name="_xlnm.Print_Area" localSheetId="10">'統計表4'!$A$2:$P$86</definedName>
    <definedName name="_xlnm.Print_Area" localSheetId="2">'表１'!$A$1:$H$21</definedName>
    <definedName name="_xlnm.Print_Area" localSheetId="3">'表２'!$A$1:$H$26</definedName>
    <definedName name="_xlnm.Print_Area" localSheetId="4">'表３'!$A$1:$H$10</definedName>
    <definedName name="_xlnm.Print_Titles" localSheetId="7">'統計表1'!$2:$3</definedName>
    <definedName name="_xlnm.Print_Titles" localSheetId="8">'統計表2'!$2:$3</definedName>
    <definedName name="_xlnm.Print_Titles" localSheetId="9">'統計表3'!$2:$3</definedName>
    <definedName name="_xlnm.Print_Titles" localSheetId="10">'統計表4'!$2:$4</definedName>
  </definedNames>
  <calcPr fullCalcOnLoad="1"/>
</workbook>
</file>

<file path=xl/sharedStrings.xml><?xml version="1.0" encoding="utf-8"?>
<sst xmlns="http://schemas.openxmlformats.org/spreadsheetml/2006/main" count="608" uniqueCount="243">
  <si>
    <t>概要</t>
  </si>
  <si>
    <t>表１</t>
  </si>
  <si>
    <t>施設の種類別にみた施設数</t>
  </si>
  <si>
    <t>表２</t>
  </si>
  <si>
    <t>病床の種類別にみた病床数</t>
  </si>
  <si>
    <t>表３</t>
  </si>
  <si>
    <t>施設の種類別にみた１施設あたり病床数</t>
  </si>
  <si>
    <t>表４</t>
  </si>
  <si>
    <t>医療施設数（２次医療圏別）</t>
  </si>
  <si>
    <t>表５</t>
  </si>
  <si>
    <t>病院病床数（２次医療圏別）</t>
  </si>
  <si>
    <t>統計表１</t>
  </si>
  <si>
    <t>医療施設数（保健所、市町別）</t>
  </si>
  <si>
    <t>統計表２</t>
  </si>
  <si>
    <t>病院病床数（保健所、市町別）</t>
  </si>
  <si>
    <t>統計表３</t>
  </si>
  <si>
    <t>統計表４</t>
  </si>
  <si>
    <t>区　　　　分</t>
  </si>
  <si>
    <t>平成１４年</t>
  </si>
  <si>
    <t>平成１５年</t>
  </si>
  <si>
    <t>平成１６年</t>
  </si>
  <si>
    <t>平成１７年</t>
  </si>
  <si>
    <t>病院</t>
  </si>
  <si>
    <t>　　精神病院</t>
  </si>
  <si>
    <t>　　一般病院</t>
  </si>
  <si>
    <t>表１　施設の種類別にみた施設数</t>
  </si>
  <si>
    <t>各年１０月１日現在</t>
  </si>
  <si>
    <t>区　　　　分</t>
  </si>
  <si>
    <t>施　　　設　　　数</t>
  </si>
  <si>
    <t>対平成１６年
増減数</t>
  </si>
  <si>
    <t>構成割合</t>
  </si>
  <si>
    <t>平成１４年</t>
  </si>
  <si>
    <t>平成１５年</t>
  </si>
  <si>
    <t>平成１６年</t>
  </si>
  <si>
    <t>平成１７年</t>
  </si>
  <si>
    <t>総数</t>
  </si>
  <si>
    <t>病院</t>
  </si>
  <si>
    <t>　　精神病院</t>
  </si>
  <si>
    <t>　　一般病院</t>
  </si>
  <si>
    <t>　　　　（再掲）地域医療支援病院</t>
  </si>
  <si>
    <t>-</t>
  </si>
  <si>
    <t>　　　　（再掲）療養病床を有する病院</t>
  </si>
  <si>
    <t>　　　　（再掲）感染症病床を有する病院</t>
  </si>
  <si>
    <t>一般診療所</t>
  </si>
  <si>
    <t>　　有床</t>
  </si>
  <si>
    <t>　　　　（再掲）療養病床を有する一般診療所</t>
  </si>
  <si>
    <t>　　無床</t>
  </si>
  <si>
    <t>歯科診療所</t>
  </si>
  <si>
    <t>表２　病床の種類別にみた病床数</t>
  </si>
  <si>
    <t>病　　　床　　　数</t>
  </si>
  <si>
    <t>　　精神病床</t>
  </si>
  <si>
    <t>　　　　精神病院</t>
  </si>
  <si>
    <t>　　　　一般病院</t>
  </si>
  <si>
    <t>　　感染症病床</t>
  </si>
  <si>
    <t>　　結核病床</t>
  </si>
  <si>
    <t>　　　　結核療養所</t>
  </si>
  <si>
    <t>-</t>
  </si>
  <si>
    <t>　　療養病床</t>
  </si>
  <si>
    <t>　　一般病床</t>
  </si>
  <si>
    <t>（再掲）療養病床</t>
  </si>
  <si>
    <t>※１：「一般病床」は、平成１４年は「一般病床」及び「経過的旧療養型病床群を除く経過的旧その他の病床」である。</t>
  </si>
  <si>
    <t>※２：「療養病床」は、平成１４年は「療養病床」及び「経過的旧療養型病床群」である。</t>
  </si>
  <si>
    <t>表３　施設の種類別にみた１施設当たり病床数</t>
  </si>
  <si>
    <t xml:space="preserve">      各年１０月１日現在</t>
  </si>
  <si>
    <t>　　結核療養所</t>
  </si>
  <si>
    <t>一般診療所（有床診療所）</t>
  </si>
  <si>
    <t>表４　医療施設数（２次医療圏別）</t>
  </si>
  <si>
    <t>区　　分</t>
  </si>
  <si>
    <t>一般</t>
  </si>
  <si>
    <t>歯科</t>
  </si>
  <si>
    <t>診療所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</si>
  <si>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</si>
  <si>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</si>
  <si>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</si>
  <si>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</si>
  <si>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</si>
  <si>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</si>
  <si>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</si>
  <si>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</si>
  <si>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</si>
  <si>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</si>
  <si>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</si>
  <si>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表５　病院病床数（２次医療圏別）</t>
  </si>
  <si>
    <t>　　　　　　　各年１０月１日現在</t>
  </si>
  <si>
    <t>平成１４年</t>
  </si>
  <si>
    <t>平成１５年</t>
  </si>
  <si>
    <t>平成１６年</t>
  </si>
  <si>
    <t>平成１７年</t>
  </si>
  <si>
    <t>精神</t>
  </si>
  <si>
    <t>感染症</t>
  </si>
  <si>
    <t>結核</t>
  </si>
  <si>
    <t>一般等※１</t>
  </si>
  <si>
    <t>療養等※２</t>
  </si>
  <si>
    <t>療養</t>
  </si>
  <si>
    <t>北播磨</t>
  </si>
  <si>
    <t>※２：「療養病床」は、平成１４年は「療養病床」及び「経過的旧療養型病床群」である。</t>
  </si>
  <si>
    <t>統計表1　医療施設数　（保健所、市町別）</t>
  </si>
  <si>
    <t>八千代町</t>
  </si>
  <si>
    <t>保健所</t>
  </si>
  <si>
    <t>市区町</t>
  </si>
  <si>
    <t>療養型
有する
（再掲）</t>
  </si>
  <si>
    <t>一般診療所</t>
  </si>
  <si>
    <t>歯科
診療所</t>
  </si>
  <si>
    <t>有床</t>
  </si>
  <si>
    <t>無床</t>
  </si>
  <si>
    <t>総　数</t>
  </si>
  <si>
    <t>神戸市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</si>
  <si>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</si>
  <si>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</si>
  <si>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</si>
  <si>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</si>
  <si>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</si>
  <si>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</si>
  <si>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</si>
  <si>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</si>
  <si>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</si>
  <si>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阪神南</t>
  </si>
  <si>
    <t>　尼崎市</t>
  </si>
  <si>
    <t>尼崎市</t>
  </si>
  <si>
    <t>　西宮市</t>
  </si>
  <si>
    <t>西宮市</t>
  </si>
  <si>
    <t>　芦屋市</t>
  </si>
  <si>
    <t>芦屋市</t>
  </si>
  <si>
    <t>阪神北</t>
  </si>
  <si>
    <t>　伊丹</t>
  </si>
  <si>
    <t>伊丹市</t>
  </si>
  <si>
    <t>川西市</t>
  </si>
  <si>
    <t>猪名川町</t>
  </si>
  <si>
    <t>　宝塚</t>
  </si>
  <si>
    <t>宝塚市</t>
  </si>
  <si>
    <t>三田市</t>
  </si>
  <si>
    <t>東播磨</t>
  </si>
  <si>
    <t>　明石</t>
  </si>
  <si>
    <t>明石市</t>
  </si>
  <si>
    <t>　加古川</t>
  </si>
  <si>
    <t>加古川市</t>
  </si>
  <si>
    <t>高砂市</t>
  </si>
  <si>
    <t>稲美町</t>
  </si>
  <si>
    <t>播磨町</t>
  </si>
  <si>
    <t>北播磨</t>
  </si>
  <si>
    <t>　社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</si>
  <si>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</si>
  <si>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</si>
  <si>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</si>
  <si>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</si>
  <si>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</si>
  <si>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</si>
  <si>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</si>
  <si>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</si>
  <si>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</si>
  <si>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</si>
  <si>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中播磨</t>
  </si>
  <si>
    <t>　姫路市</t>
  </si>
  <si>
    <t>姫路市</t>
  </si>
  <si>
    <t>　福崎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</si>
  <si>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</si>
  <si>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</si>
  <si>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</si>
  <si>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</si>
  <si>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</si>
  <si>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</si>
  <si>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</si>
  <si>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</t>
  </si>
  <si>
    <t>　龍野</t>
  </si>
  <si>
    <t>宍粟市</t>
  </si>
  <si>
    <t>たつの市</t>
  </si>
  <si>
    <t>太子町</t>
  </si>
  <si>
    <t>佐用町</t>
  </si>
  <si>
    <t>安富町</t>
  </si>
  <si>
    <t>　赤穂</t>
  </si>
  <si>
    <t>相生市</t>
  </si>
  <si>
    <t>赤穂市</t>
  </si>
  <si>
    <t>上郡町</t>
  </si>
  <si>
    <t>但馬</t>
  </si>
  <si>
    <t>　豊岡</t>
  </si>
  <si>
    <t>豊岡市</t>
  </si>
  <si>
    <t>香美町</t>
  </si>
  <si>
    <t>新温泉町</t>
  </si>
  <si>
    <t>　和田山</t>
  </si>
  <si>
    <t>養父市</t>
  </si>
  <si>
    <t>朝来市</t>
  </si>
  <si>
    <t>丹波</t>
  </si>
  <si>
    <t>　柏原</t>
  </si>
  <si>
    <t>篠山市</t>
  </si>
  <si>
    <t>丹波市</t>
  </si>
  <si>
    <t>淡路</t>
  </si>
  <si>
    <t>　洲本</t>
  </si>
  <si>
    <t>洲本市</t>
  </si>
  <si>
    <t>南あわじ市</t>
  </si>
  <si>
    <t>淡路市</t>
  </si>
  <si>
    <t>五色町</t>
  </si>
  <si>
    <t>統計表２　病院病床数　（保健所、市町別）</t>
  </si>
  <si>
    <t>病床別</t>
  </si>
  <si>
    <t>精神
 病院</t>
  </si>
  <si>
    <t>一般病院</t>
  </si>
  <si>
    <t>阪神北</t>
  </si>
  <si>
    <t>東播磨</t>
  </si>
  <si>
    <t>稲美町</t>
  </si>
  <si>
    <t>播磨町</t>
  </si>
  <si>
    <t>北播磨</t>
  </si>
  <si>
    <t>上郡町</t>
  </si>
  <si>
    <t>但馬</t>
  </si>
  <si>
    <t>淡路</t>
  </si>
  <si>
    <t>統計表３　医療施設数、人口１０万対施設数、1施設当たり人口（保健所、市町別）</t>
  </si>
  <si>
    <t>人口
（H17.10.1）</t>
  </si>
  <si>
    <t>歯科診療所</t>
  </si>
  <si>
    <t>施設数</t>
  </si>
  <si>
    <t>人口
10万対
施設数</t>
  </si>
  <si>
    <t>1施設当
人口
単位百人</t>
  </si>
  <si>
    <t>阪神北</t>
  </si>
  <si>
    <t>東播磨</t>
  </si>
  <si>
    <t>稲美町</t>
  </si>
  <si>
    <t>播磨町</t>
  </si>
  <si>
    <t>北播磨</t>
  </si>
  <si>
    <t>上郡町</t>
  </si>
  <si>
    <t>但馬</t>
  </si>
  <si>
    <t>淡路</t>
  </si>
  <si>
    <t>統計表4　病床数及び人口１０万対病床数（保健所、市町別）</t>
  </si>
  <si>
    <t>病床数</t>
  </si>
  <si>
    <t>人口１０万対病床数</t>
  </si>
  <si>
    <t>一般
診療所</t>
  </si>
  <si>
    <t>精神
病床</t>
  </si>
  <si>
    <t>感染症
病床</t>
  </si>
  <si>
    <t>結核
病床</t>
  </si>
  <si>
    <t>療養
病床</t>
  </si>
  <si>
    <t>一般
病床</t>
  </si>
  <si>
    <t>人口
（H17.10.1）</t>
  </si>
  <si>
    <t>阪神北</t>
  </si>
  <si>
    <t>東播磨</t>
  </si>
  <si>
    <t>稲美町</t>
  </si>
  <si>
    <t>播磨町</t>
  </si>
  <si>
    <t>北播磨</t>
  </si>
  <si>
    <t>上郡町</t>
  </si>
  <si>
    <t>但馬</t>
  </si>
  <si>
    <t>淡路</t>
  </si>
  <si>
    <t>表</t>
  </si>
  <si>
    <t>備考</t>
  </si>
  <si>
    <t>日付</t>
  </si>
  <si>
    <t>正誤情報</t>
  </si>
  <si>
    <t>推計人口を国勢調査人口に修正</t>
  </si>
  <si>
    <t>平成１７年医療施設調査</t>
  </si>
  <si>
    <t>病床数及び人口10万対病床数（保健所、市町別）</t>
  </si>
  <si>
    <t>医療施設数、人口10万対施設数、１施設当たり人口（保健所、市町別）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</si>
</sst>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  <numFmt numFmtId="178" formatCode="#,##0_ "/>
    <numFmt numFmtId="179" formatCode="0_ "/>
    <numFmt numFmtId="180" formatCode="0.0%"/>
    <numFmt numFmtId="181" formatCode="#,##0.0_ "/>
    <numFmt numFmtId="182" formatCode="0.0"/>
    <numFmt numFmtId="183" formatCode="#,##0.0_);[Red]\(#,##0.0\)"/>
    <numFmt numFmtId="184" formatCode="0;&quot;△ &quot;0"/>
    <numFmt numFmtId="185" formatCode="0.0000000_ "/>
    <numFmt numFmtId="186" formatCode="[&lt;=999]000;000\-00"/>
    <numFmt numFmtId="187" formatCode="mmm\-yyyy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178" fontId="4" fillId="0" borderId="5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4" xfId="0" applyNumberFormat="1" applyFont="1" applyFill="1" applyBorder="1" applyAlignment="1">
      <alignment/>
    </xf>
    <xf numFmtId="184" fontId="3" fillId="0" borderId="5" xfId="0" applyNumberFormat="1" applyFont="1" applyBorder="1" applyAlignment="1">
      <alignment/>
    </xf>
    <xf numFmtId="180" fontId="3" fillId="0" borderId="6" xfId="15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178" fontId="3" fillId="0" borderId="6" xfId="0" applyNumberFormat="1" applyFont="1" applyFill="1" applyBorder="1" applyAlignment="1">
      <alignment/>
    </xf>
    <xf numFmtId="184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6" xfId="0" applyNumberFormat="1" applyFont="1" applyFill="1" applyBorder="1" applyAlignment="1">
      <alignment/>
    </xf>
    <xf numFmtId="180" fontId="3" fillId="0" borderId="7" xfId="15" applyNumberFormat="1" applyFont="1" applyBorder="1" applyAlignment="1">
      <alignment/>
    </xf>
    <xf numFmtId="41" fontId="3" fillId="0" borderId="6" xfId="0" applyNumberFormat="1" applyFont="1" applyBorder="1" applyAlignment="1">
      <alignment horizontal="right"/>
    </xf>
    <xf numFmtId="41" fontId="3" fillId="0" borderId="6" xfId="0" applyNumberFormat="1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0" fillId="0" borderId="6" xfId="0" applyBorder="1" applyAlignment="1">
      <alignment/>
    </xf>
    <xf numFmtId="178" fontId="3" fillId="0" borderId="4" xfId="0" applyNumberFormat="1" applyFont="1" applyBorder="1" applyAlignment="1">
      <alignment/>
    </xf>
    <xf numFmtId="178" fontId="3" fillId="0" borderId="4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178" fontId="3" fillId="0" borderId="9" xfId="0" applyNumberFormat="1" applyFont="1" applyBorder="1" applyAlignment="1">
      <alignment/>
    </xf>
    <xf numFmtId="178" fontId="3" fillId="0" borderId="9" xfId="0" applyNumberFormat="1" applyFont="1" applyFill="1" applyBorder="1" applyAlignment="1">
      <alignment/>
    </xf>
    <xf numFmtId="184" fontId="3" fillId="0" borderId="9" xfId="0" applyNumberFormat="1" applyFont="1" applyBorder="1" applyAlignment="1">
      <alignment/>
    </xf>
    <xf numFmtId="180" fontId="3" fillId="0" borderId="9" xfId="15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178" fontId="4" fillId="0" borderId="5" xfId="0" applyNumberFormat="1" applyFont="1" applyFill="1" applyBorder="1" applyAlignment="1">
      <alignment/>
    </xf>
    <xf numFmtId="184" fontId="3" fillId="0" borderId="6" xfId="0" applyNumberFormat="1" applyFont="1" applyBorder="1" applyAlignment="1">
      <alignment horizontal="right"/>
    </xf>
    <xf numFmtId="180" fontId="3" fillId="0" borderId="5" xfId="15" applyNumberFormat="1" applyFont="1" applyBorder="1" applyAlignment="1">
      <alignment/>
    </xf>
    <xf numFmtId="41" fontId="3" fillId="0" borderId="4" xfId="0" applyNumberFormat="1" applyFont="1" applyBorder="1" applyAlignment="1">
      <alignment horizontal="right"/>
    </xf>
    <xf numFmtId="41" fontId="3" fillId="0" borderId="4" xfId="0" applyNumberFormat="1" applyFont="1" applyFill="1" applyBorder="1" applyAlignment="1">
      <alignment horizontal="right"/>
    </xf>
    <xf numFmtId="41" fontId="3" fillId="0" borderId="7" xfId="15" applyNumberFormat="1" applyFont="1" applyBorder="1" applyAlignment="1">
      <alignment horizontal="right"/>
    </xf>
    <xf numFmtId="41" fontId="3" fillId="0" borderId="6" xfId="15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4" fontId="3" fillId="0" borderId="4" xfId="0" applyNumberFormat="1" applyFont="1" applyBorder="1" applyAlignment="1">
      <alignment/>
    </xf>
    <xf numFmtId="180" fontId="3" fillId="0" borderId="4" xfId="15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3" fontId="3" fillId="0" borderId="6" xfId="0" applyNumberFormat="1" applyFont="1" applyBorder="1" applyAlignment="1">
      <alignment/>
    </xf>
    <xf numFmtId="183" fontId="3" fillId="0" borderId="6" xfId="0" applyNumberFormat="1" applyFont="1" applyFill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9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8" fontId="4" fillId="0" borderId="6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6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9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11" xfId="16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38" fontId="3" fillId="0" borderId="7" xfId="16" applyFont="1" applyBorder="1" applyAlignment="1">
      <alignment/>
    </xf>
    <xf numFmtId="0" fontId="3" fillId="0" borderId="8" xfId="0" applyFont="1" applyBorder="1" applyAlignment="1">
      <alignment horizontal="center"/>
    </xf>
    <xf numFmtId="38" fontId="3" fillId="0" borderId="12" xfId="16" applyFont="1" applyBorder="1" applyAlignment="1">
      <alignment/>
    </xf>
    <xf numFmtId="0" fontId="9" fillId="0" borderId="0" xfId="20" applyFont="1" applyFill="1" applyAlignment="1">
      <alignment horizontal="left" vertical="center"/>
      <protection/>
    </xf>
    <xf numFmtId="0" fontId="5" fillId="0" borderId="0" xfId="20" applyFont="1" applyFill="1" applyAlignment="1">
      <alignment vertical="center"/>
      <protection/>
    </xf>
    <xf numFmtId="43" fontId="5" fillId="0" borderId="0" xfId="20" applyNumberFormat="1" applyFont="1" applyFill="1" applyAlignment="1">
      <alignment vertical="center"/>
      <protection/>
    </xf>
    <xf numFmtId="43" fontId="5" fillId="0" borderId="3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3" xfId="20" applyFont="1" applyFill="1" applyBorder="1" applyAlignment="1">
      <alignment horizontal="left" vertical="center"/>
      <protection/>
    </xf>
    <xf numFmtId="0" fontId="10" fillId="0" borderId="3" xfId="20" applyFont="1" applyFill="1" applyBorder="1" applyAlignment="1">
      <alignment horizontal="center" vertical="center"/>
      <protection/>
    </xf>
    <xf numFmtId="41" fontId="5" fillId="0" borderId="3" xfId="20" applyNumberFormat="1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horizontal="left" vertical="center"/>
      <protection/>
    </xf>
    <xf numFmtId="41" fontId="5" fillId="0" borderId="5" xfId="20" applyNumberFormat="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41" fontId="5" fillId="0" borderId="6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41" fontId="5" fillId="0" borderId="9" xfId="20" applyNumberFormat="1" applyFont="1" applyFill="1" applyBorder="1" applyAlignment="1">
      <alignment vertical="center"/>
      <protection/>
    </xf>
    <xf numFmtId="0" fontId="10" fillId="0" borderId="5" xfId="20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41" fontId="5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horizontal="left" vertical="center"/>
      <protection/>
    </xf>
    <xf numFmtId="0" fontId="5" fillId="0" borderId="14" xfId="20" applyFont="1" applyFill="1" applyBorder="1" applyAlignment="1">
      <alignment vertical="center"/>
      <protection/>
    </xf>
    <xf numFmtId="41" fontId="5" fillId="0" borderId="14" xfId="20" applyNumberFormat="1" applyFont="1" applyFill="1" applyBorder="1" applyAlignment="1">
      <alignment vertical="center"/>
      <protection/>
    </xf>
    <xf numFmtId="0" fontId="10" fillId="0" borderId="6" xfId="20" applyFont="1" applyFill="1" applyBorder="1" applyAlignment="1">
      <alignment horizontal="left" vertical="center"/>
      <protection/>
    </xf>
    <xf numFmtId="0" fontId="5" fillId="0" borderId="15" xfId="20" applyFont="1" applyFill="1" applyBorder="1" applyAlignment="1">
      <alignment vertical="center"/>
      <protection/>
    </xf>
    <xf numFmtId="41" fontId="5" fillId="0" borderId="15" xfId="20" applyNumberFormat="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41" fontId="5" fillId="0" borderId="16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horizontal="left" vertical="center"/>
      <protection/>
    </xf>
    <xf numFmtId="0" fontId="9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43" fontId="5" fillId="0" borderId="0" xfId="21" applyNumberFormat="1" applyFont="1" applyAlignment="1">
      <alignment vertical="center"/>
      <protection/>
    </xf>
    <xf numFmtId="43" fontId="5" fillId="0" borderId="3" xfId="21" applyNumberFormat="1" applyFont="1" applyFill="1" applyBorder="1" applyAlignment="1">
      <alignment horizontal="center" vertical="center" shrinkToFit="1"/>
      <protection/>
    </xf>
    <xf numFmtId="43" fontId="5" fillId="0" borderId="1" xfId="21" applyNumberFormat="1" applyFont="1" applyFill="1" applyBorder="1" applyAlignment="1">
      <alignment horizontal="center" vertical="center" shrinkToFit="1"/>
      <protection/>
    </xf>
    <xf numFmtId="0" fontId="5" fillId="0" borderId="0" xfId="21" applyFont="1" applyAlignment="1">
      <alignment horizontal="center" vertical="center" shrinkToFit="1"/>
      <protection/>
    </xf>
    <xf numFmtId="0" fontId="5" fillId="0" borderId="3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41" fontId="5" fillId="0" borderId="3" xfId="21" applyNumberFormat="1" applyFont="1" applyFill="1" applyBorder="1" applyAlignment="1">
      <alignment vertical="center"/>
      <protection/>
    </xf>
    <xf numFmtId="41" fontId="5" fillId="0" borderId="1" xfId="21" applyNumberFormat="1" applyFont="1" applyFill="1" applyBorder="1" applyAlignment="1">
      <alignment vertical="center"/>
      <protection/>
    </xf>
    <xf numFmtId="41" fontId="5" fillId="0" borderId="17" xfId="21" applyNumberFormat="1" applyFont="1" applyFill="1" applyBorder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5" xfId="21" applyFont="1" applyFill="1" applyBorder="1" applyAlignment="1">
      <alignment vertical="center"/>
      <protection/>
    </xf>
    <xf numFmtId="0" fontId="5" fillId="0" borderId="5" xfId="21" applyFont="1" applyFill="1" applyBorder="1" applyAlignment="1">
      <alignment horizontal="left" vertical="center"/>
      <protection/>
    </xf>
    <xf numFmtId="41" fontId="5" fillId="0" borderId="5" xfId="21" applyNumberFormat="1" applyFont="1" applyFill="1" applyBorder="1" applyAlignment="1">
      <alignment vertical="center"/>
      <protection/>
    </xf>
    <xf numFmtId="41" fontId="5" fillId="0" borderId="10" xfId="21" applyNumberFormat="1" applyFont="1" applyFill="1" applyBorder="1" applyAlignment="1">
      <alignment vertical="center"/>
      <protection/>
    </xf>
    <xf numFmtId="41" fontId="5" fillId="0" borderId="18" xfId="21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41" fontId="5" fillId="0" borderId="6" xfId="21" applyNumberFormat="1" applyFont="1" applyFill="1" applyBorder="1" applyAlignment="1">
      <alignment vertical="center"/>
      <protection/>
    </xf>
    <xf numFmtId="41" fontId="5" fillId="0" borderId="4" xfId="21" applyNumberFormat="1" applyFont="1" applyFill="1" applyBorder="1" applyAlignment="1">
      <alignment vertical="center"/>
      <protection/>
    </xf>
    <xf numFmtId="41" fontId="5" fillId="0" borderId="19" xfId="21" applyNumberFormat="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41" fontId="5" fillId="0" borderId="9" xfId="21" applyNumberFormat="1" applyFont="1" applyFill="1" applyBorder="1" applyAlignment="1">
      <alignment vertical="center"/>
      <protection/>
    </xf>
    <xf numFmtId="41" fontId="5" fillId="0" borderId="8" xfId="21" applyNumberFormat="1" applyFont="1" applyFill="1" applyBorder="1" applyAlignment="1">
      <alignment vertical="center"/>
      <protection/>
    </xf>
    <xf numFmtId="41" fontId="5" fillId="0" borderId="20" xfId="21" applyNumberFormat="1" applyFont="1" applyFill="1" applyBorder="1" applyAlignment="1">
      <alignment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5" fillId="0" borderId="13" xfId="21" applyFont="1" applyFill="1" applyBorder="1" applyAlignment="1">
      <alignment vertical="center"/>
      <protection/>
    </xf>
    <xf numFmtId="41" fontId="5" fillId="0" borderId="13" xfId="21" applyNumberFormat="1" applyFont="1" applyFill="1" applyBorder="1" applyAlignment="1">
      <alignment vertical="center"/>
      <protection/>
    </xf>
    <xf numFmtId="41" fontId="5" fillId="0" borderId="21" xfId="21" applyNumberFormat="1" applyFont="1" applyFill="1" applyBorder="1" applyAlignment="1">
      <alignment vertical="center"/>
      <protection/>
    </xf>
    <xf numFmtId="41" fontId="5" fillId="0" borderId="22" xfId="21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4" xfId="21" applyFont="1" applyFill="1" applyBorder="1" applyAlignment="1">
      <alignment vertical="center"/>
      <protection/>
    </xf>
    <xf numFmtId="41" fontId="5" fillId="0" borderId="14" xfId="21" applyNumberFormat="1" applyFont="1" applyFill="1" applyBorder="1" applyAlignment="1">
      <alignment vertical="center"/>
      <protection/>
    </xf>
    <xf numFmtId="41" fontId="5" fillId="0" borderId="23" xfId="21" applyNumberFormat="1" applyFont="1" applyFill="1" applyBorder="1" applyAlignment="1">
      <alignment vertical="center"/>
      <protection/>
    </xf>
    <xf numFmtId="41" fontId="5" fillId="0" borderId="24" xfId="21" applyNumberFormat="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41" fontId="5" fillId="0" borderId="15" xfId="21" applyNumberFormat="1" applyFont="1" applyFill="1" applyBorder="1" applyAlignment="1">
      <alignment vertical="center"/>
      <protection/>
    </xf>
    <xf numFmtId="41" fontId="5" fillId="0" borderId="25" xfId="21" applyNumberFormat="1" applyFont="1" applyFill="1" applyBorder="1" applyAlignment="1">
      <alignment vertical="center"/>
      <protection/>
    </xf>
    <xf numFmtId="41" fontId="5" fillId="0" borderId="26" xfId="21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41" fontId="5" fillId="0" borderId="16" xfId="21" applyNumberFormat="1" applyFont="1" applyFill="1" applyBorder="1" applyAlignment="1">
      <alignment vertical="center"/>
      <protection/>
    </xf>
    <xf numFmtId="41" fontId="5" fillId="0" borderId="27" xfId="21" applyNumberFormat="1" applyFont="1" applyFill="1" applyBorder="1" applyAlignment="1">
      <alignment vertical="center"/>
      <protection/>
    </xf>
    <xf numFmtId="41" fontId="5" fillId="0" borderId="28" xfId="21" applyNumberFormat="1" applyFont="1" applyFill="1" applyBorder="1" applyAlignment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43" fontId="5" fillId="0" borderId="0" xfId="22" applyNumberFormat="1" applyFont="1" applyAlignment="1">
      <alignment vertical="center"/>
      <protection/>
    </xf>
    <xf numFmtId="177" fontId="5" fillId="0" borderId="0" xfId="22" applyNumberFormat="1" applyFont="1" applyAlignment="1">
      <alignment vertical="center"/>
      <protection/>
    </xf>
    <xf numFmtId="43" fontId="5" fillId="0" borderId="3" xfId="22" applyNumberFormat="1" applyFont="1" applyFill="1" applyBorder="1" applyAlignment="1">
      <alignment horizontal="center" vertical="center"/>
      <protection/>
    </xf>
    <xf numFmtId="177" fontId="8" fillId="0" borderId="3" xfId="22" applyNumberFormat="1" applyFont="1" applyFill="1" applyBorder="1" applyAlignment="1">
      <alignment horizontal="center" vertical="center" wrapText="1"/>
      <protection/>
    </xf>
    <xf numFmtId="0" fontId="5" fillId="0" borderId="0" xfId="22" applyFont="1" applyAlignment="1">
      <alignment horizontal="center" vertical="center"/>
      <protection/>
    </xf>
    <xf numFmtId="0" fontId="5" fillId="0" borderId="3" xfId="22" applyFont="1" applyFill="1" applyBorder="1" applyAlignment="1">
      <alignment horizontal="left" vertical="center"/>
      <protection/>
    </xf>
    <xf numFmtId="0" fontId="10" fillId="0" borderId="3" xfId="22" applyFont="1" applyFill="1" applyBorder="1" applyAlignment="1">
      <alignment horizontal="center" vertical="center"/>
      <protection/>
    </xf>
    <xf numFmtId="41" fontId="5" fillId="0" borderId="3" xfId="22" applyNumberFormat="1" applyFont="1" applyFill="1" applyBorder="1" applyAlignment="1">
      <alignment vertical="center"/>
      <protection/>
    </xf>
    <xf numFmtId="177" fontId="5" fillId="0" borderId="3" xfId="22" applyNumberFormat="1" applyFont="1" applyFill="1" applyBorder="1" applyAlignment="1">
      <alignment vertical="center"/>
      <protection/>
    </xf>
    <xf numFmtId="0" fontId="5" fillId="0" borderId="5" xfId="22" applyFont="1" applyFill="1" applyBorder="1" applyAlignment="1">
      <alignment vertical="center"/>
      <protection/>
    </xf>
    <xf numFmtId="0" fontId="5" fillId="0" borderId="5" xfId="22" applyFont="1" applyFill="1" applyBorder="1" applyAlignment="1">
      <alignment horizontal="left" vertical="center"/>
      <protection/>
    </xf>
    <xf numFmtId="41" fontId="5" fillId="0" borderId="5" xfId="22" applyNumberFormat="1" applyFont="1" applyFill="1" applyBorder="1" applyAlignment="1">
      <alignment vertical="center"/>
      <protection/>
    </xf>
    <xf numFmtId="177" fontId="5" fillId="0" borderId="5" xfId="22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41" fontId="5" fillId="0" borderId="6" xfId="22" applyNumberFormat="1" applyFont="1" applyFill="1" applyBorder="1" applyAlignment="1">
      <alignment vertical="center"/>
      <protection/>
    </xf>
    <xf numFmtId="177" fontId="5" fillId="0" borderId="6" xfId="22" applyNumberFormat="1" applyFont="1" applyFill="1" applyBorder="1" applyAlignment="1">
      <alignment vertical="center"/>
      <protection/>
    </xf>
    <xf numFmtId="0" fontId="5" fillId="0" borderId="9" xfId="22" applyFont="1" applyFill="1" applyBorder="1" applyAlignment="1">
      <alignment vertical="center"/>
      <protection/>
    </xf>
    <xf numFmtId="41" fontId="5" fillId="0" borderId="9" xfId="22" applyNumberFormat="1" applyFont="1" applyFill="1" applyBorder="1" applyAlignment="1">
      <alignment vertical="center"/>
      <protection/>
    </xf>
    <xf numFmtId="177" fontId="5" fillId="0" borderId="9" xfId="22" applyNumberFormat="1" applyFont="1" applyFill="1" applyBorder="1" applyAlignment="1">
      <alignment vertical="center"/>
      <protection/>
    </xf>
    <xf numFmtId="0" fontId="10" fillId="0" borderId="5" xfId="22" applyFont="1" applyFill="1" applyBorder="1" applyAlignment="1">
      <alignment horizontal="left" vertical="center"/>
      <protection/>
    </xf>
    <xf numFmtId="41" fontId="5" fillId="0" borderId="29" xfId="22" applyNumberFormat="1" applyFont="1" applyFill="1" applyBorder="1" applyAlignment="1">
      <alignment vertical="center"/>
      <protection/>
    </xf>
    <xf numFmtId="177" fontId="5" fillId="0" borderId="29" xfId="22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horizontal="left" vertical="center"/>
      <protection/>
    </xf>
    <xf numFmtId="0" fontId="5" fillId="0" borderId="13" xfId="22" applyFont="1" applyFill="1" applyBorder="1" applyAlignment="1">
      <alignment vertical="center"/>
      <protection/>
    </xf>
    <xf numFmtId="41" fontId="5" fillId="0" borderId="13" xfId="22" applyNumberFormat="1" applyFont="1" applyFill="1" applyBorder="1" applyAlignment="1">
      <alignment vertical="center"/>
      <protection/>
    </xf>
    <xf numFmtId="177" fontId="5" fillId="0" borderId="13" xfId="22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horizontal="left" vertical="center"/>
      <protection/>
    </xf>
    <xf numFmtId="0" fontId="5" fillId="0" borderId="14" xfId="22" applyFont="1" applyFill="1" applyBorder="1" applyAlignment="1">
      <alignment vertical="center"/>
      <protection/>
    </xf>
    <xf numFmtId="41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0" fontId="10" fillId="0" borderId="6" xfId="22" applyFont="1" applyFill="1" applyBorder="1" applyAlignment="1">
      <alignment horizontal="left" vertical="center"/>
      <protection/>
    </xf>
    <xf numFmtId="0" fontId="5" fillId="0" borderId="15" xfId="22" applyFont="1" applyFill="1" applyBorder="1" applyAlignment="1">
      <alignment vertical="center"/>
      <protection/>
    </xf>
    <xf numFmtId="41" fontId="5" fillId="0" borderId="15" xfId="22" applyNumberFormat="1" applyFont="1" applyFill="1" applyBorder="1" applyAlignment="1">
      <alignment vertical="center"/>
      <protection/>
    </xf>
    <xf numFmtId="177" fontId="5" fillId="0" borderId="15" xfId="22" applyNumberFormat="1" applyFont="1" applyFill="1" applyBorder="1" applyAlignment="1">
      <alignment vertical="center"/>
      <protection/>
    </xf>
    <xf numFmtId="0" fontId="5" fillId="0" borderId="16" xfId="22" applyFont="1" applyFill="1" applyBorder="1" applyAlignment="1">
      <alignment vertical="center"/>
      <protection/>
    </xf>
    <xf numFmtId="41" fontId="5" fillId="0" borderId="16" xfId="22" applyNumberFormat="1" applyFont="1" applyFill="1" applyBorder="1" applyAlignment="1">
      <alignment vertical="center"/>
      <protection/>
    </xf>
    <xf numFmtId="177" fontId="5" fillId="0" borderId="16" xfId="22" applyNumberFormat="1" applyFont="1" applyFill="1" applyBorder="1" applyAlignment="1">
      <alignment vertical="center"/>
      <protection/>
    </xf>
    <xf numFmtId="0" fontId="10" fillId="0" borderId="29" xfId="22" applyFont="1" applyFill="1" applyBorder="1" applyAlignment="1">
      <alignment horizontal="left"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horizontal="left" vertical="center"/>
      <protection/>
    </xf>
    <xf numFmtId="0" fontId="5" fillId="0" borderId="0" xfId="22" applyFont="1" applyAlignment="1">
      <alignment horizontal="left" vertical="center"/>
      <protection/>
    </xf>
    <xf numFmtId="0" fontId="9" fillId="0" borderId="0" xfId="23" applyFont="1" applyFill="1" applyAlignment="1">
      <alignment horizontal="left" vertical="center"/>
      <protection/>
    </xf>
    <xf numFmtId="0" fontId="5" fillId="0" borderId="0" xfId="23" applyFont="1" applyFill="1" applyAlignment="1">
      <alignment vertical="center"/>
      <protection/>
    </xf>
    <xf numFmtId="43" fontId="5" fillId="0" borderId="0" xfId="23" applyNumberFormat="1" applyFont="1" applyFill="1" applyAlignment="1">
      <alignment vertical="center"/>
      <protection/>
    </xf>
    <xf numFmtId="177" fontId="5" fillId="0" borderId="0" xfId="23" applyNumberFormat="1" applyFont="1" applyFill="1" applyAlignment="1">
      <alignment vertical="center"/>
      <protection/>
    </xf>
    <xf numFmtId="43" fontId="5" fillId="0" borderId="3" xfId="23" applyNumberFormat="1" applyFont="1" applyFill="1" applyBorder="1" applyAlignment="1">
      <alignment horizontal="center" vertical="center" wrapText="1"/>
      <protection/>
    </xf>
    <xf numFmtId="177" fontId="5" fillId="0" borderId="3" xfId="23" applyNumberFormat="1" applyFont="1" applyFill="1" applyBorder="1" applyAlignment="1">
      <alignment horizontal="center" vertical="center" wrapText="1"/>
      <protection/>
    </xf>
    <xf numFmtId="43" fontId="5" fillId="0" borderId="9" xfId="23" applyNumberFormat="1" applyFont="1" applyFill="1" applyBorder="1" applyAlignment="1">
      <alignment horizontal="center" vertical="center"/>
      <protection/>
    </xf>
    <xf numFmtId="177" fontId="5" fillId="0" borderId="9" xfId="23" applyNumberFormat="1" applyFont="1" applyFill="1" applyBorder="1" applyAlignment="1">
      <alignment horizontal="center"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5" fillId="0" borderId="0" xfId="23" applyFont="1" applyFill="1" applyAlignment="1">
      <alignment horizontal="center" vertical="center" wrapText="1"/>
      <protection/>
    </xf>
    <xf numFmtId="0" fontId="5" fillId="0" borderId="3" xfId="23" applyFont="1" applyFill="1" applyBorder="1" applyAlignment="1">
      <alignment horizontal="left" vertical="center"/>
      <protection/>
    </xf>
    <xf numFmtId="0" fontId="10" fillId="0" borderId="3" xfId="23" applyFont="1" applyFill="1" applyBorder="1" applyAlignment="1">
      <alignment horizontal="center" vertical="center"/>
      <protection/>
    </xf>
    <xf numFmtId="41" fontId="5" fillId="0" borderId="3" xfId="23" applyNumberFormat="1" applyFont="1" applyFill="1" applyBorder="1" applyAlignment="1">
      <alignment vertical="center"/>
      <protection/>
    </xf>
    <xf numFmtId="177" fontId="5" fillId="0" borderId="3" xfId="23" applyNumberFormat="1" applyFont="1" applyFill="1" applyBorder="1" applyAlignment="1">
      <alignment vertical="center"/>
      <protection/>
    </xf>
    <xf numFmtId="0" fontId="5" fillId="0" borderId="5" xfId="23" applyFont="1" applyFill="1" applyBorder="1" applyAlignment="1">
      <alignment vertical="center"/>
      <protection/>
    </xf>
    <xf numFmtId="0" fontId="5" fillId="0" borderId="5" xfId="23" applyFont="1" applyFill="1" applyBorder="1" applyAlignment="1">
      <alignment horizontal="left" vertical="center"/>
      <protection/>
    </xf>
    <xf numFmtId="41" fontId="5" fillId="0" borderId="5" xfId="23" applyNumberFormat="1" applyFont="1" applyFill="1" applyBorder="1" applyAlignment="1">
      <alignment vertical="center"/>
      <protection/>
    </xf>
    <xf numFmtId="41" fontId="5" fillId="0" borderId="10" xfId="23" applyNumberFormat="1" applyFont="1" applyFill="1" applyBorder="1" applyAlignment="1">
      <alignment vertical="center"/>
      <protection/>
    </xf>
    <xf numFmtId="177" fontId="5" fillId="0" borderId="5" xfId="23" applyNumberFormat="1" applyFont="1" applyFill="1" applyBorder="1" applyAlignment="1">
      <alignment vertical="center"/>
      <protection/>
    </xf>
    <xf numFmtId="0" fontId="5" fillId="0" borderId="6" xfId="23" applyFont="1" applyFill="1" applyBorder="1" applyAlignment="1">
      <alignment vertical="center"/>
      <protection/>
    </xf>
    <xf numFmtId="41" fontId="5" fillId="0" borderId="6" xfId="23" applyNumberFormat="1" applyFont="1" applyFill="1" applyBorder="1" applyAlignment="1">
      <alignment vertical="center"/>
      <protection/>
    </xf>
    <xf numFmtId="41" fontId="5" fillId="0" borderId="4" xfId="23" applyNumberFormat="1" applyFont="1" applyFill="1" applyBorder="1" applyAlignment="1">
      <alignment vertical="center"/>
      <protection/>
    </xf>
    <xf numFmtId="177" fontId="5" fillId="0" borderId="6" xfId="23" applyNumberFormat="1" applyFont="1" applyFill="1" applyBorder="1" applyAlignment="1">
      <alignment vertical="center"/>
      <protection/>
    </xf>
    <xf numFmtId="0" fontId="5" fillId="0" borderId="9" xfId="23" applyFont="1" applyFill="1" applyBorder="1" applyAlignment="1">
      <alignment vertical="center"/>
      <protection/>
    </xf>
    <xf numFmtId="41" fontId="5" fillId="0" borderId="9" xfId="23" applyNumberFormat="1" applyFont="1" applyFill="1" applyBorder="1" applyAlignment="1">
      <alignment vertical="center"/>
      <protection/>
    </xf>
    <xf numFmtId="41" fontId="5" fillId="0" borderId="8" xfId="23" applyNumberFormat="1" applyFont="1" applyFill="1" applyBorder="1" applyAlignment="1">
      <alignment vertical="center"/>
      <protection/>
    </xf>
    <xf numFmtId="177" fontId="5" fillId="0" borderId="9" xfId="23" applyNumberFormat="1" applyFont="1" applyFill="1" applyBorder="1" applyAlignment="1">
      <alignment vertical="center"/>
      <protection/>
    </xf>
    <xf numFmtId="0" fontId="10" fillId="0" borderId="5" xfId="23" applyFont="1" applyFill="1" applyBorder="1" applyAlignment="1">
      <alignment horizontal="left" vertical="center"/>
      <protection/>
    </xf>
    <xf numFmtId="0" fontId="5" fillId="0" borderId="13" xfId="23" applyFont="1" applyFill="1" applyBorder="1" applyAlignment="1">
      <alignment horizontal="left" vertical="center"/>
      <protection/>
    </xf>
    <xf numFmtId="0" fontId="5" fillId="0" borderId="13" xfId="23" applyFont="1" applyFill="1" applyBorder="1" applyAlignment="1">
      <alignment vertical="center"/>
      <protection/>
    </xf>
    <xf numFmtId="41" fontId="5" fillId="0" borderId="13" xfId="23" applyNumberFormat="1" applyFont="1" applyFill="1" applyBorder="1" applyAlignment="1">
      <alignment vertical="center"/>
      <protection/>
    </xf>
    <xf numFmtId="41" fontId="5" fillId="0" borderId="21" xfId="23" applyNumberFormat="1" applyFont="1" applyFill="1" applyBorder="1" applyAlignment="1">
      <alignment vertical="center"/>
      <protection/>
    </xf>
    <xf numFmtId="177" fontId="5" fillId="0" borderId="13" xfId="23" applyNumberFormat="1" applyFont="1" applyFill="1" applyBorder="1" applyAlignment="1">
      <alignment vertical="center"/>
      <protection/>
    </xf>
    <xf numFmtId="0" fontId="5" fillId="0" borderId="14" xfId="23" applyFont="1" applyFill="1" applyBorder="1" applyAlignment="1">
      <alignment horizontal="left" vertical="center"/>
      <protection/>
    </xf>
    <xf numFmtId="0" fontId="5" fillId="0" borderId="14" xfId="23" applyFont="1" applyFill="1" applyBorder="1" applyAlignment="1">
      <alignment vertical="center"/>
      <protection/>
    </xf>
    <xf numFmtId="41" fontId="5" fillId="0" borderId="14" xfId="23" applyNumberFormat="1" applyFont="1" applyFill="1" applyBorder="1" applyAlignment="1">
      <alignment vertical="center"/>
      <protection/>
    </xf>
    <xf numFmtId="41" fontId="5" fillId="0" borderId="23" xfId="23" applyNumberFormat="1" applyFont="1" applyFill="1" applyBorder="1" applyAlignment="1">
      <alignment vertical="center"/>
      <protection/>
    </xf>
    <xf numFmtId="177" fontId="5" fillId="0" borderId="14" xfId="23" applyNumberFormat="1" applyFont="1" applyFill="1" applyBorder="1" applyAlignment="1">
      <alignment vertical="center"/>
      <protection/>
    </xf>
    <xf numFmtId="0" fontId="10" fillId="0" borderId="6" xfId="23" applyFont="1" applyFill="1" applyBorder="1" applyAlignment="1">
      <alignment horizontal="left" vertical="center"/>
      <protection/>
    </xf>
    <xf numFmtId="0" fontId="5" fillId="0" borderId="15" xfId="23" applyFont="1" applyFill="1" applyBorder="1" applyAlignment="1">
      <alignment vertical="center"/>
      <protection/>
    </xf>
    <xf numFmtId="41" fontId="5" fillId="0" borderId="15" xfId="23" applyNumberFormat="1" applyFont="1" applyFill="1" applyBorder="1" applyAlignment="1">
      <alignment vertical="center"/>
      <protection/>
    </xf>
    <xf numFmtId="41" fontId="5" fillId="0" borderId="25" xfId="23" applyNumberFormat="1" applyFont="1" applyFill="1" applyBorder="1" applyAlignment="1">
      <alignment vertical="center"/>
      <protection/>
    </xf>
    <xf numFmtId="177" fontId="5" fillId="0" borderId="15" xfId="23" applyNumberFormat="1" applyFont="1" applyFill="1" applyBorder="1" applyAlignment="1">
      <alignment vertical="center"/>
      <protection/>
    </xf>
    <xf numFmtId="0" fontId="5" fillId="0" borderId="16" xfId="23" applyFont="1" applyFill="1" applyBorder="1" applyAlignment="1">
      <alignment vertical="center"/>
      <protection/>
    </xf>
    <xf numFmtId="41" fontId="5" fillId="0" borderId="16" xfId="23" applyNumberFormat="1" applyFont="1" applyFill="1" applyBorder="1" applyAlignment="1">
      <alignment vertical="center"/>
      <protection/>
    </xf>
    <xf numFmtId="41" fontId="5" fillId="0" borderId="27" xfId="23" applyNumberFormat="1" applyFont="1" applyFill="1" applyBorder="1" applyAlignment="1">
      <alignment vertical="center"/>
      <protection/>
    </xf>
    <xf numFmtId="177" fontId="5" fillId="0" borderId="16" xfId="23" applyNumberFormat="1" applyFont="1" applyFill="1" applyBorder="1" applyAlignment="1">
      <alignment vertical="center"/>
      <protection/>
    </xf>
    <xf numFmtId="0" fontId="5" fillId="0" borderId="30" xfId="23" applyFont="1" applyFill="1" applyBorder="1" applyAlignment="1">
      <alignment vertical="center"/>
      <protection/>
    </xf>
    <xf numFmtId="0" fontId="5" fillId="0" borderId="0" xfId="23" applyFont="1" applyFill="1" applyAlignment="1">
      <alignment horizontal="left" vertical="center"/>
      <protection/>
    </xf>
    <xf numFmtId="0" fontId="0" fillId="0" borderId="3" xfId="0" applyBorder="1" applyAlignment="1">
      <alignment/>
    </xf>
    <xf numFmtId="57" fontId="0" fillId="0" borderId="3" xfId="0" applyNumberFormat="1" applyBorder="1" applyAlignment="1">
      <alignment/>
    </xf>
    <xf numFmtId="49" fontId="3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3" xfId="20" applyFont="1" applyFill="1" applyBorder="1" applyAlignment="1">
      <alignment horizontal="center" vertical="center"/>
      <protection/>
    </xf>
    <xf numFmtId="43" fontId="5" fillId="0" borderId="3" xfId="20" applyNumberFormat="1" applyFont="1" applyFill="1" applyBorder="1" applyAlignment="1">
      <alignment horizontal="center" vertical="center" wrapText="1"/>
      <protection/>
    </xf>
    <xf numFmtId="43" fontId="5" fillId="0" borderId="3" xfId="20" applyNumberFormat="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43" fontId="5" fillId="0" borderId="18" xfId="21" applyNumberFormat="1" applyFont="1" applyFill="1" applyBorder="1" applyAlignment="1">
      <alignment horizontal="center" vertical="center" wrapText="1"/>
      <protection/>
    </xf>
    <xf numFmtId="43" fontId="5" fillId="0" borderId="20" xfId="21" applyNumberFormat="1" applyFont="1" applyFill="1" applyBorder="1" applyAlignment="1">
      <alignment horizontal="center" vertical="center"/>
      <protection/>
    </xf>
    <xf numFmtId="43" fontId="5" fillId="0" borderId="3" xfId="21" applyNumberFormat="1" applyFont="1" applyFill="1" applyBorder="1" applyAlignment="1">
      <alignment horizontal="center" vertical="center"/>
      <protection/>
    </xf>
    <xf numFmtId="43" fontId="5" fillId="0" borderId="1" xfId="21" applyNumberFormat="1" applyFont="1" applyFill="1" applyBorder="1" applyAlignment="1">
      <alignment horizontal="center" vertical="center"/>
      <protection/>
    </xf>
    <xf numFmtId="0" fontId="5" fillId="0" borderId="3" xfId="22" applyFont="1" applyFill="1" applyBorder="1" applyAlignment="1">
      <alignment horizontal="center" vertical="center"/>
      <protection/>
    </xf>
    <xf numFmtId="43" fontId="5" fillId="0" borderId="3" xfId="22" applyNumberFormat="1" applyFont="1" applyFill="1" applyBorder="1" applyAlignment="1">
      <alignment horizontal="center" vertical="center"/>
      <protection/>
    </xf>
    <xf numFmtId="0" fontId="5" fillId="0" borderId="5" xfId="22" applyFont="1" applyFill="1" applyBorder="1" applyAlignment="1">
      <alignment horizontal="center" vertical="center" wrapText="1"/>
      <protection/>
    </xf>
    <xf numFmtId="0" fontId="5" fillId="0" borderId="9" xfId="22" applyFont="1" applyFill="1" applyBorder="1" applyAlignment="1">
      <alignment horizontal="center" vertical="center" wrapText="1"/>
      <protection/>
    </xf>
    <xf numFmtId="0" fontId="5" fillId="0" borderId="3" xfId="23" applyFont="1" applyFill="1" applyBorder="1" applyAlignment="1">
      <alignment horizontal="center" vertical="center"/>
      <protection/>
    </xf>
    <xf numFmtId="43" fontId="5" fillId="0" borderId="3" xfId="23" applyNumberFormat="1" applyFont="1" applyFill="1" applyBorder="1" applyAlignment="1">
      <alignment horizontal="center" vertical="center"/>
      <protection/>
    </xf>
    <xf numFmtId="43" fontId="5" fillId="0" borderId="3" xfId="23" applyNumberFormat="1" applyFont="1" applyFill="1" applyBorder="1" applyAlignment="1">
      <alignment horizontal="center" vertical="center" wrapText="1"/>
      <protection/>
    </xf>
    <xf numFmtId="177" fontId="5" fillId="0" borderId="3" xfId="23" applyNumberFormat="1" applyFont="1" applyFill="1" applyBorder="1" applyAlignment="1">
      <alignment horizontal="center" vertical="center" wrapText="1"/>
      <protection/>
    </xf>
    <xf numFmtId="177" fontId="5" fillId="0" borderId="3" xfId="23" applyNumberFormat="1" applyFont="1" applyFill="1" applyBorder="1" applyAlignment="1">
      <alignment horizontal="center" vertical="center"/>
      <protection/>
    </xf>
    <xf numFmtId="43" fontId="5" fillId="0" borderId="5" xfId="23" applyNumberFormat="1" applyFont="1" applyFill="1" applyBorder="1" applyAlignment="1">
      <alignment vertical="center"/>
      <protection/>
    </xf>
    <xf numFmtId="43" fontId="5" fillId="0" borderId="3" xfId="23" applyNumberFormat="1" applyFont="1" applyFill="1" applyBorder="1" applyAlignment="1">
      <alignment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oukeihyou1" xfId="20"/>
    <cellStyle name="標準_toukeihyou2" xfId="21"/>
    <cellStyle name="標準_toukeihyou3" xfId="22"/>
    <cellStyle name="標準_toukeihyou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114300</xdr:rowOff>
    </xdr:from>
    <xdr:to>
      <xdr:col>8</xdr:col>
      <xdr:colOff>381000</xdr:colOff>
      <xdr:row>20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57721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3"/>
  <sheetViews>
    <sheetView tabSelected="1" workbookViewId="0" topLeftCell="A1">
      <selection activeCell="C3" sqref="C3"/>
    </sheetView>
  </sheetViews>
  <sheetFormatPr defaultColWidth="9.00390625" defaultRowHeight="13.5"/>
  <cols>
    <col min="3" max="3" width="59.50390625" style="0" bestFit="1" customWidth="1"/>
  </cols>
  <sheetData>
    <row r="2" spans="2:3" s="1" customFormat="1" ht="20.25" customHeight="1">
      <c r="B2" s="250" t="s">
        <v>240</v>
      </c>
      <c r="C2" s="250"/>
    </row>
    <row r="3" s="1" customFormat="1" ht="20.25" customHeight="1">
      <c r="B3" s="1" t="s">
        <v>0</v>
      </c>
    </row>
    <row r="4" spans="2:3" s="1" customFormat="1" ht="20.25" customHeight="1">
      <c r="B4" s="1" t="s">
        <v>1</v>
      </c>
      <c r="C4" s="1" t="s">
        <v>2</v>
      </c>
    </row>
    <row r="5" spans="2:3" s="1" customFormat="1" ht="20.25" customHeight="1">
      <c r="B5" s="1" t="s">
        <v>3</v>
      </c>
      <c r="C5" s="1" t="s">
        <v>4</v>
      </c>
    </row>
    <row r="6" spans="2:3" s="1" customFormat="1" ht="20.25" customHeight="1">
      <c r="B6" s="1" t="s">
        <v>5</v>
      </c>
      <c r="C6" s="1" t="s">
        <v>6</v>
      </c>
    </row>
    <row r="7" spans="2:3" s="1" customFormat="1" ht="20.25" customHeight="1">
      <c r="B7" s="1" t="s">
        <v>7</v>
      </c>
      <c r="C7" s="1" t="s">
        <v>8</v>
      </c>
    </row>
    <row r="8" spans="2:3" s="1" customFormat="1" ht="20.25" customHeight="1">
      <c r="B8" s="1" t="s">
        <v>9</v>
      </c>
      <c r="C8" s="1" t="s">
        <v>10</v>
      </c>
    </row>
    <row r="9" spans="2:3" s="1" customFormat="1" ht="20.25" customHeight="1">
      <c r="B9" s="1" t="s">
        <v>11</v>
      </c>
      <c r="C9" s="1" t="s">
        <v>12</v>
      </c>
    </row>
    <row r="10" spans="2:3" s="1" customFormat="1" ht="20.25" customHeight="1">
      <c r="B10" s="1" t="s">
        <v>13</v>
      </c>
      <c r="C10" s="1" t="s">
        <v>14</v>
      </c>
    </row>
    <row r="11" spans="2:3" s="1" customFormat="1" ht="20.25" customHeight="1">
      <c r="B11" s="1" t="s">
        <v>15</v>
      </c>
      <c r="C11" s="1" t="s">
        <v>242</v>
      </c>
    </row>
    <row r="12" spans="2:3" s="1" customFormat="1" ht="20.25" customHeight="1">
      <c r="B12" s="1" t="s">
        <v>16</v>
      </c>
      <c r="C12" s="1" t="s">
        <v>241</v>
      </c>
    </row>
    <row r="13" ht="13.5">
      <c r="B13" s="1" t="s">
        <v>238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85"/>
  <sheetViews>
    <sheetView showZeros="0" workbookViewId="0" topLeftCell="A1">
      <pane ySplit="3" topLeftCell="BM4" activePane="bottomLeft" state="frozen"/>
      <selection pane="topLeft" activeCell="A1" sqref="A1"/>
      <selection pane="bottomLeft" activeCell="H27" sqref="H27"/>
    </sheetView>
  </sheetViews>
  <sheetFormatPr defaultColWidth="9.00390625" defaultRowHeight="13.5"/>
  <cols>
    <col min="1" max="1" width="7.50390625" style="197" bestFit="1" customWidth="1"/>
    <col min="2" max="2" width="9.125" style="156" bestFit="1" customWidth="1"/>
    <col min="3" max="3" width="9.375" style="157" bestFit="1" customWidth="1"/>
    <col min="4" max="4" width="7.375" style="157" bestFit="1" customWidth="1"/>
    <col min="5" max="5" width="6.50390625" style="158" bestFit="1" customWidth="1"/>
    <col min="6" max="6" width="8.00390625" style="158" bestFit="1" customWidth="1"/>
    <col min="7" max="7" width="7.375" style="157" bestFit="1" customWidth="1"/>
    <col min="8" max="8" width="6.50390625" style="158" bestFit="1" customWidth="1"/>
    <col min="9" max="9" width="8.00390625" style="158" bestFit="1" customWidth="1"/>
    <col min="10" max="10" width="7.375" style="157" bestFit="1" customWidth="1"/>
    <col min="11" max="11" width="6.50390625" style="158" bestFit="1" customWidth="1"/>
    <col min="12" max="12" width="8.00390625" style="158" bestFit="1" customWidth="1"/>
    <col min="13" max="16384" width="9.50390625" style="156" customWidth="1"/>
  </cols>
  <sheetData>
    <row r="1" ht="20.25" customHeight="1">
      <c r="A1" s="155" t="s">
        <v>203</v>
      </c>
    </row>
    <row r="2" spans="1:12" ht="18.75" customHeight="1">
      <c r="A2" s="275" t="s">
        <v>98</v>
      </c>
      <c r="B2" s="275" t="s">
        <v>99</v>
      </c>
      <c r="C2" s="277" t="s">
        <v>204</v>
      </c>
      <c r="D2" s="276" t="s">
        <v>36</v>
      </c>
      <c r="E2" s="276"/>
      <c r="F2" s="276"/>
      <c r="G2" s="276" t="s">
        <v>101</v>
      </c>
      <c r="H2" s="276"/>
      <c r="I2" s="276"/>
      <c r="J2" s="276" t="s">
        <v>205</v>
      </c>
      <c r="K2" s="276"/>
      <c r="L2" s="276"/>
    </row>
    <row r="3" spans="1:12" s="161" customFormat="1" ht="36.75" customHeight="1">
      <c r="A3" s="275"/>
      <c r="B3" s="275"/>
      <c r="C3" s="278"/>
      <c r="D3" s="159" t="s">
        <v>206</v>
      </c>
      <c r="E3" s="160" t="s">
        <v>207</v>
      </c>
      <c r="F3" s="160" t="s">
        <v>208</v>
      </c>
      <c r="G3" s="159" t="s">
        <v>206</v>
      </c>
      <c r="H3" s="160" t="s">
        <v>207</v>
      </c>
      <c r="I3" s="160" t="s">
        <v>208</v>
      </c>
      <c r="J3" s="159" t="s">
        <v>206</v>
      </c>
      <c r="K3" s="160" t="s">
        <v>207</v>
      </c>
      <c r="L3" s="160" t="s">
        <v>208</v>
      </c>
    </row>
    <row r="4" spans="1:12" s="161" customFormat="1" ht="13.5" customHeight="1">
      <c r="A4" s="162"/>
      <c r="B4" s="163" t="s">
        <v>105</v>
      </c>
      <c r="C4" s="164">
        <v>5590601</v>
      </c>
      <c r="D4" s="164">
        <v>350</v>
      </c>
      <c r="E4" s="165">
        <f>SUM(D4/C4*100000)</f>
        <v>6.260507591223197</v>
      </c>
      <c r="F4" s="165">
        <f>SUM(C4/D4/100)</f>
        <v>159.73145714285715</v>
      </c>
      <c r="G4" s="164">
        <v>4800</v>
      </c>
      <c r="H4" s="165">
        <f>SUM(G4/C4*100000)</f>
        <v>85.85838982248957</v>
      </c>
      <c r="I4" s="165">
        <f>SUM(C4/G4/100)</f>
        <v>11.647085416666666</v>
      </c>
      <c r="J4" s="164">
        <v>2863</v>
      </c>
      <c r="K4" s="165">
        <f>SUM(J4/C4*100000)</f>
        <v>51.21095209620575</v>
      </c>
      <c r="L4" s="165">
        <f>SUM(C4/J4/100)</f>
        <v>19.527073000349287</v>
      </c>
    </row>
    <row r="5" spans="1:12" s="161" customFormat="1" ht="13.5" customHeight="1">
      <c r="A5" s="166" t="s">
        <v>106</v>
      </c>
      <c r="B5" s="167" t="s">
        <v>106</v>
      </c>
      <c r="C5" s="168">
        <v>1525393</v>
      </c>
      <c r="D5" s="168">
        <v>107</v>
      </c>
      <c r="E5" s="169">
        <f aca="true" t="shared" si="0" ref="E5:E68">SUM(D5/C5*100000)</f>
        <v>7.014585749377374</v>
      </c>
      <c r="F5" s="169">
        <f aca="true" t="shared" si="1" ref="F5:F68">SUM(C5/D5/100)</f>
        <v>142.56009345794394</v>
      </c>
      <c r="G5" s="168">
        <v>1545</v>
      </c>
      <c r="H5" s="169">
        <f>SUM(G5/C5*100000)</f>
        <v>101.28537367091629</v>
      </c>
      <c r="I5" s="169">
        <f>SUM(C5/G5/100)</f>
        <v>9.873093851132687</v>
      </c>
      <c r="J5" s="168">
        <v>889</v>
      </c>
      <c r="K5" s="169">
        <f>SUM(J5/C5*100000)</f>
        <v>58.28006290837836</v>
      </c>
      <c r="L5" s="169">
        <f>SUM(C5/J5/100)</f>
        <v>17.158526434195725</v>
      </c>
    </row>
    <row r="6" spans="1:12" ht="13.5" customHeight="1">
      <c r="A6" s="170"/>
      <c r="B6" s="170" t="s">
        <v>107</v>
      </c>
      <c r="C6" s="171">
        <v>206037</v>
      </c>
      <c r="D6" s="171">
        <v>5</v>
      </c>
      <c r="E6" s="172">
        <f t="shared" si="0"/>
        <v>2.4267485936991897</v>
      </c>
      <c r="F6" s="172">
        <f t="shared" si="1"/>
        <v>412.074</v>
      </c>
      <c r="G6" s="171">
        <v>210</v>
      </c>
      <c r="H6" s="172">
        <f>SUM(G6/C6*100000)</f>
        <v>101.92344093536599</v>
      </c>
      <c r="I6" s="172">
        <f>SUM(C6/G6/100)</f>
        <v>9.811285714285713</v>
      </c>
      <c r="J6" s="171">
        <v>122</v>
      </c>
      <c r="K6" s="172">
        <f aca="true" t="shared" si="2" ref="K6:K69">SUM(J6/C6*100000)</f>
        <v>59.21266568626024</v>
      </c>
      <c r="L6" s="172">
        <f aca="true" t="shared" si="3" ref="L6:L69">SUM(C6/J6/100)</f>
        <v>16.88827868852459</v>
      </c>
    </row>
    <row r="7" spans="1:12" ht="13.5" customHeight="1">
      <c r="A7" s="170"/>
      <c r="B7" s="170" t="s">
        <v>108</v>
      </c>
      <c r="C7" s="171">
        <v>128050</v>
      </c>
      <c r="D7" s="171">
        <v>8</v>
      </c>
      <c r="E7" s="172">
        <f t="shared" si="0"/>
        <v>6.247559547051933</v>
      </c>
      <c r="F7" s="172">
        <f t="shared" si="1"/>
        <v>160.0625</v>
      </c>
      <c r="G7" s="171">
        <v>170</v>
      </c>
      <c r="H7" s="172">
        <f aca="true" t="shared" si="4" ref="H7:H70">SUM(G7/C7*100000)</f>
        <v>132.76064037485358</v>
      </c>
      <c r="I7" s="172">
        <f>SUM(C7/G7/100)</f>
        <v>7.5323529411764705</v>
      </c>
      <c r="J7" s="171">
        <v>87</v>
      </c>
      <c r="K7" s="172">
        <f t="shared" si="2"/>
        <v>67.94221007418977</v>
      </c>
      <c r="L7" s="172">
        <f t="shared" si="3"/>
        <v>14.7183908045977</v>
      </c>
    </row>
    <row r="8" spans="1:12" ht="13.5" customHeight="1">
      <c r="A8" s="170"/>
      <c r="B8" s="170" t="s">
        <v>109</v>
      </c>
      <c r="C8" s="171">
        <v>106985</v>
      </c>
      <c r="D8" s="171">
        <v>11</v>
      </c>
      <c r="E8" s="172">
        <f t="shared" si="0"/>
        <v>10.281815207739402</v>
      </c>
      <c r="F8" s="172">
        <f t="shared" si="1"/>
        <v>97.2590909090909</v>
      </c>
      <c r="G8" s="171">
        <v>146</v>
      </c>
      <c r="H8" s="172">
        <f t="shared" si="4"/>
        <v>136.4677291209048</v>
      </c>
      <c r="I8" s="172">
        <f aca="true" t="shared" si="5" ref="I8:I71">SUM(C8/G8/100)</f>
        <v>7.3277397260273975</v>
      </c>
      <c r="J8" s="171">
        <v>72</v>
      </c>
      <c r="K8" s="172">
        <f t="shared" si="2"/>
        <v>67.29915408702155</v>
      </c>
      <c r="L8" s="172">
        <f t="shared" si="3"/>
        <v>14.859027777777778</v>
      </c>
    </row>
    <row r="9" spans="1:12" ht="13.5" customHeight="1">
      <c r="A9" s="170"/>
      <c r="B9" s="170" t="s">
        <v>110</v>
      </c>
      <c r="C9" s="171">
        <v>103791</v>
      </c>
      <c r="D9" s="171">
        <v>9</v>
      </c>
      <c r="E9" s="172">
        <f t="shared" si="0"/>
        <v>8.671272075613492</v>
      </c>
      <c r="F9" s="172">
        <f t="shared" si="1"/>
        <v>115.32333333333334</v>
      </c>
      <c r="G9" s="171">
        <v>137</v>
      </c>
      <c r="H9" s="172">
        <f t="shared" si="4"/>
        <v>131.99603048433872</v>
      </c>
      <c r="I9" s="172">
        <f t="shared" si="5"/>
        <v>7.575985401459855</v>
      </c>
      <c r="J9" s="171">
        <v>73</v>
      </c>
      <c r="K9" s="172">
        <f t="shared" si="2"/>
        <v>70.33365127997611</v>
      </c>
      <c r="L9" s="172">
        <f t="shared" si="3"/>
        <v>14.217945205479452</v>
      </c>
    </row>
    <row r="10" spans="1:12" ht="13.5" customHeight="1">
      <c r="A10" s="170"/>
      <c r="B10" s="170" t="s">
        <v>111</v>
      </c>
      <c r="C10" s="171">
        <v>171628</v>
      </c>
      <c r="D10" s="171">
        <v>11</v>
      </c>
      <c r="E10" s="172">
        <f t="shared" si="0"/>
        <v>6.409210618314028</v>
      </c>
      <c r="F10" s="172">
        <f t="shared" si="1"/>
        <v>156.02545454545455</v>
      </c>
      <c r="G10" s="171">
        <v>139</v>
      </c>
      <c r="H10" s="172">
        <f t="shared" si="4"/>
        <v>80.98911599505908</v>
      </c>
      <c r="I10" s="172">
        <f t="shared" si="5"/>
        <v>12.347338129496402</v>
      </c>
      <c r="J10" s="171">
        <v>80</v>
      </c>
      <c r="K10" s="172">
        <f t="shared" si="2"/>
        <v>46.612440860465654</v>
      </c>
      <c r="L10" s="172">
        <f t="shared" si="3"/>
        <v>21.4535</v>
      </c>
    </row>
    <row r="11" spans="1:12" ht="13.5" customHeight="1">
      <c r="A11" s="170"/>
      <c r="B11" s="170" t="s">
        <v>112</v>
      </c>
      <c r="C11" s="171">
        <v>222729</v>
      </c>
      <c r="D11" s="171">
        <v>6</v>
      </c>
      <c r="E11" s="172">
        <f t="shared" si="0"/>
        <v>2.6938566598871274</v>
      </c>
      <c r="F11" s="172">
        <f t="shared" si="1"/>
        <v>371.215</v>
      </c>
      <c r="G11" s="171">
        <v>162</v>
      </c>
      <c r="H11" s="172">
        <f t="shared" si="4"/>
        <v>72.73412981695243</v>
      </c>
      <c r="I11" s="172">
        <f t="shared" si="5"/>
        <v>13.748703703703704</v>
      </c>
      <c r="J11" s="171">
        <v>99</v>
      </c>
      <c r="K11" s="172">
        <f t="shared" si="2"/>
        <v>44.4486348881376</v>
      </c>
      <c r="L11" s="172">
        <f t="shared" si="3"/>
        <v>22.49787878787879</v>
      </c>
    </row>
    <row r="12" spans="1:12" ht="13.5" customHeight="1">
      <c r="A12" s="170"/>
      <c r="B12" s="170" t="s">
        <v>113</v>
      </c>
      <c r="C12" s="171">
        <v>225945</v>
      </c>
      <c r="D12" s="171">
        <v>19</v>
      </c>
      <c r="E12" s="172">
        <f t="shared" si="0"/>
        <v>8.409126114762442</v>
      </c>
      <c r="F12" s="172">
        <f t="shared" si="1"/>
        <v>118.91842105263159</v>
      </c>
      <c r="G12" s="171">
        <v>144</v>
      </c>
      <c r="H12" s="172">
        <f t="shared" si="4"/>
        <v>63.73232423819956</v>
      </c>
      <c r="I12" s="172">
        <f t="shared" si="5"/>
        <v>15.690625</v>
      </c>
      <c r="J12" s="171">
        <v>100</v>
      </c>
      <c r="K12" s="172">
        <f t="shared" si="2"/>
        <v>44.2585584987497</v>
      </c>
      <c r="L12" s="172">
        <f t="shared" si="3"/>
        <v>22.594499999999996</v>
      </c>
    </row>
    <row r="13" spans="1:12" ht="13.5" customHeight="1">
      <c r="A13" s="170"/>
      <c r="B13" s="170" t="s">
        <v>114</v>
      </c>
      <c r="C13" s="171">
        <v>116591</v>
      </c>
      <c r="D13" s="171">
        <v>21</v>
      </c>
      <c r="E13" s="172">
        <f t="shared" si="0"/>
        <v>18.011681862236365</v>
      </c>
      <c r="F13" s="172">
        <f t="shared" si="1"/>
        <v>55.519523809523804</v>
      </c>
      <c r="G13" s="171">
        <v>284</v>
      </c>
      <c r="H13" s="172">
        <f t="shared" si="4"/>
        <v>243.5865547083394</v>
      </c>
      <c r="I13" s="172">
        <f t="shared" si="5"/>
        <v>4.10531690140845</v>
      </c>
      <c r="J13" s="171">
        <v>176</v>
      </c>
      <c r="K13" s="172">
        <f t="shared" si="2"/>
        <v>150.95504798826667</v>
      </c>
      <c r="L13" s="172">
        <f t="shared" si="3"/>
        <v>6.624488636363636</v>
      </c>
    </row>
    <row r="14" spans="1:12" ht="13.5" customHeight="1">
      <c r="A14" s="173"/>
      <c r="B14" s="173" t="s">
        <v>115</v>
      </c>
      <c r="C14" s="174">
        <v>243637</v>
      </c>
      <c r="D14" s="174">
        <v>17</v>
      </c>
      <c r="E14" s="175">
        <f t="shared" si="0"/>
        <v>6.977593715240296</v>
      </c>
      <c r="F14" s="175">
        <f t="shared" si="1"/>
        <v>143.31588235294117</v>
      </c>
      <c r="G14" s="174">
        <v>153</v>
      </c>
      <c r="H14" s="175">
        <f t="shared" si="4"/>
        <v>62.79834343716266</v>
      </c>
      <c r="I14" s="175">
        <f t="shared" si="5"/>
        <v>15.923986928104576</v>
      </c>
      <c r="J14" s="174">
        <v>80</v>
      </c>
      <c r="K14" s="175">
        <f t="shared" si="2"/>
        <v>32.835735130542574</v>
      </c>
      <c r="L14" s="175">
        <f t="shared" si="3"/>
        <v>30.454625</v>
      </c>
    </row>
    <row r="15" spans="1:12" ht="13.5" customHeight="1">
      <c r="A15" s="176" t="s">
        <v>116</v>
      </c>
      <c r="B15" s="166"/>
      <c r="C15" s="168">
        <v>1018574</v>
      </c>
      <c r="D15" s="177">
        <v>52</v>
      </c>
      <c r="E15" s="178">
        <f t="shared" si="0"/>
        <v>5.105176452569966</v>
      </c>
      <c r="F15" s="178">
        <f t="shared" si="1"/>
        <v>195.8796153846154</v>
      </c>
      <c r="G15" s="177">
        <v>1017</v>
      </c>
      <c r="H15" s="178">
        <f t="shared" si="4"/>
        <v>99.84547023583951</v>
      </c>
      <c r="I15" s="178">
        <f t="shared" si="5"/>
        <v>10.015476892822026</v>
      </c>
      <c r="J15" s="177">
        <v>570</v>
      </c>
      <c r="K15" s="178">
        <f t="shared" si="2"/>
        <v>55.96058803778616</v>
      </c>
      <c r="L15" s="178">
        <f t="shared" si="3"/>
        <v>17.869719298245613</v>
      </c>
    </row>
    <row r="16" spans="1:12" ht="13.5" customHeight="1">
      <c r="A16" s="179" t="s">
        <v>117</v>
      </c>
      <c r="B16" s="180" t="s">
        <v>118</v>
      </c>
      <c r="C16" s="181">
        <v>462647</v>
      </c>
      <c r="D16" s="181">
        <v>26</v>
      </c>
      <c r="E16" s="182">
        <f t="shared" si="0"/>
        <v>5.619835425281045</v>
      </c>
      <c r="F16" s="182">
        <f t="shared" si="1"/>
        <v>177.94115384615384</v>
      </c>
      <c r="G16" s="181">
        <v>482</v>
      </c>
      <c r="H16" s="182">
        <f t="shared" si="4"/>
        <v>104.18310288405632</v>
      </c>
      <c r="I16" s="182">
        <f t="shared" si="5"/>
        <v>9.598485477178423</v>
      </c>
      <c r="J16" s="181">
        <v>244</v>
      </c>
      <c r="K16" s="182">
        <f t="shared" si="2"/>
        <v>52.73999399109904</v>
      </c>
      <c r="L16" s="182">
        <f t="shared" si="3"/>
        <v>18.96094262295082</v>
      </c>
    </row>
    <row r="17" spans="1:12" ht="13.5" customHeight="1">
      <c r="A17" s="179" t="s">
        <v>119</v>
      </c>
      <c r="B17" s="180" t="s">
        <v>120</v>
      </c>
      <c r="C17" s="181">
        <v>465337</v>
      </c>
      <c r="D17" s="181">
        <v>23</v>
      </c>
      <c r="E17" s="182">
        <f t="shared" si="0"/>
        <v>4.94265446332443</v>
      </c>
      <c r="F17" s="182">
        <f t="shared" si="1"/>
        <v>202.3204347826087</v>
      </c>
      <c r="G17" s="181">
        <v>425</v>
      </c>
      <c r="H17" s="182">
        <f t="shared" si="4"/>
        <v>91.33165856142968</v>
      </c>
      <c r="I17" s="182">
        <f t="shared" si="5"/>
        <v>10.949105882352942</v>
      </c>
      <c r="J17" s="181">
        <v>266</v>
      </c>
      <c r="K17" s="182">
        <f t="shared" si="2"/>
        <v>57.16287335844775</v>
      </c>
      <c r="L17" s="182">
        <f t="shared" si="3"/>
        <v>17.493872180451127</v>
      </c>
    </row>
    <row r="18" spans="1:12" ht="13.5" customHeight="1">
      <c r="A18" s="183" t="s">
        <v>121</v>
      </c>
      <c r="B18" s="184" t="s">
        <v>122</v>
      </c>
      <c r="C18" s="185">
        <v>90590</v>
      </c>
      <c r="D18" s="185">
        <v>3</v>
      </c>
      <c r="E18" s="186">
        <f t="shared" si="0"/>
        <v>3.3116237995363726</v>
      </c>
      <c r="F18" s="186">
        <f t="shared" si="1"/>
        <v>301.9666666666667</v>
      </c>
      <c r="G18" s="185">
        <v>110</v>
      </c>
      <c r="H18" s="186">
        <f t="shared" si="4"/>
        <v>121.42620598300034</v>
      </c>
      <c r="I18" s="186">
        <f t="shared" si="5"/>
        <v>8.235454545454544</v>
      </c>
      <c r="J18" s="185">
        <v>60</v>
      </c>
      <c r="K18" s="186">
        <f t="shared" si="2"/>
        <v>66.23247599072745</v>
      </c>
      <c r="L18" s="186">
        <f t="shared" si="3"/>
        <v>15.098333333333333</v>
      </c>
    </row>
    <row r="19" spans="1:12" ht="13.5" customHeight="1">
      <c r="A19" s="187" t="s">
        <v>209</v>
      </c>
      <c r="B19" s="170"/>
      <c r="C19" s="171">
        <v>713373</v>
      </c>
      <c r="D19" s="171">
        <v>33</v>
      </c>
      <c r="E19" s="169">
        <f t="shared" si="0"/>
        <v>4.625910989061823</v>
      </c>
      <c r="F19" s="169">
        <f t="shared" si="1"/>
        <v>216.17363636363635</v>
      </c>
      <c r="G19" s="171">
        <v>537</v>
      </c>
      <c r="H19" s="169">
        <f t="shared" si="4"/>
        <v>75.27618791291512</v>
      </c>
      <c r="I19" s="169">
        <f t="shared" si="5"/>
        <v>13.28441340782123</v>
      </c>
      <c r="J19" s="171">
        <v>339</v>
      </c>
      <c r="K19" s="169">
        <f t="shared" si="2"/>
        <v>47.52072197854419</v>
      </c>
      <c r="L19" s="169">
        <f t="shared" si="3"/>
        <v>21.043451327433626</v>
      </c>
    </row>
    <row r="20" spans="1:12" ht="13.5" customHeight="1">
      <c r="A20" s="188" t="s">
        <v>124</v>
      </c>
      <c r="B20" s="188"/>
      <c r="C20" s="189">
        <v>379939</v>
      </c>
      <c r="D20" s="189">
        <v>18</v>
      </c>
      <c r="E20" s="190">
        <f t="shared" si="0"/>
        <v>4.737602615156644</v>
      </c>
      <c r="F20" s="190">
        <f t="shared" si="1"/>
        <v>211.07722222222222</v>
      </c>
      <c r="G20" s="189">
        <v>282</v>
      </c>
      <c r="H20" s="190">
        <f t="shared" si="4"/>
        <v>74.22244097078742</v>
      </c>
      <c r="I20" s="190">
        <f t="shared" si="5"/>
        <v>13.473014184397163</v>
      </c>
      <c r="J20" s="189">
        <v>180</v>
      </c>
      <c r="K20" s="190">
        <f t="shared" si="2"/>
        <v>47.376026151566435</v>
      </c>
      <c r="L20" s="190">
        <f t="shared" si="3"/>
        <v>21.107722222222222</v>
      </c>
    </row>
    <row r="21" spans="1:12" ht="13.5" customHeight="1">
      <c r="A21" s="170"/>
      <c r="B21" s="170" t="s">
        <v>125</v>
      </c>
      <c r="C21" s="171">
        <v>192250</v>
      </c>
      <c r="D21" s="171">
        <v>8</v>
      </c>
      <c r="E21" s="172">
        <f t="shared" si="0"/>
        <v>4.161248374512353</v>
      </c>
      <c r="F21" s="172">
        <f t="shared" si="1"/>
        <v>240.3125</v>
      </c>
      <c r="G21" s="171">
        <v>163</v>
      </c>
      <c r="H21" s="172">
        <f t="shared" si="4"/>
        <v>84.78543563068921</v>
      </c>
      <c r="I21" s="172">
        <f t="shared" si="5"/>
        <v>11.794478527607362</v>
      </c>
      <c r="J21" s="171">
        <v>105</v>
      </c>
      <c r="K21" s="172">
        <f t="shared" si="2"/>
        <v>54.61638491547464</v>
      </c>
      <c r="L21" s="172">
        <f t="shared" si="3"/>
        <v>18.30952380952381</v>
      </c>
    </row>
    <row r="22" spans="1:12" ht="13.5" customHeight="1">
      <c r="A22" s="170"/>
      <c r="B22" s="170" t="s">
        <v>126</v>
      </c>
      <c r="C22" s="171">
        <v>157668</v>
      </c>
      <c r="D22" s="171">
        <v>8</v>
      </c>
      <c r="E22" s="172">
        <f t="shared" si="0"/>
        <v>5.073952862977903</v>
      </c>
      <c r="F22" s="172">
        <f t="shared" si="1"/>
        <v>197.085</v>
      </c>
      <c r="G22" s="171">
        <v>104</v>
      </c>
      <c r="H22" s="172">
        <f t="shared" si="4"/>
        <v>65.96138721871274</v>
      </c>
      <c r="I22" s="172">
        <f t="shared" si="5"/>
        <v>15.160384615384615</v>
      </c>
      <c r="J22" s="171">
        <v>68</v>
      </c>
      <c r="K22" s="172">
        <f t="shared" si="2"/>
        <v>43.128599335312174</v>
      </c>
      <c r="L22" s="172">
        <f t="shared" si="3"/>
        <v>23.18647058823529</v>
      </c>
    </row>
    <row r="23" spans="1:12" ht="13.5" customHeight="1">
      <c r="A23" s="191"/>
      <c r="B23" s="191" t="s">
        <v>127</v>
      </c>
      <c r="C23" s="192">
        <v>30021</v>
      </c>
      <c r="D23" s="192">
        <v>2</v>
      </c>
      <c r="E23" s="193">
        <f t="shared" si="0"/>
        <v>6.662003264381599</v>
      </c>
      <c r="F23" s="193">
        <f t="shared" si="1"/>
        <v>150.105</v>
      </c>
      <c r="G23" s="192">
        <v>15</v>
      </c>
      <c r="H23" s="193">
        <f t="shared" si="4"/>
        <v>49.965024482862</v>
      </c>
      <c r="I23" s="193">
        <f t="shared" si="5"/>
        <v>20.014</v>
      </c>
      <c r="J23" s="192">
        <v>7</v>
      </c>
      <c r="K23" s="193">
        <f t="shared" si="2"/>
        <v>23.317011425335597</v>
      </c>
      <c r="L23" s="193">
        <f t="shared" si="3"/>
        <v>42.887142857142855</v>
      </c>
    </row>
    <row r="24" spans="1:12" ht="13.5" customHeight="1">
      <c r="A24" s="170" t="s">
        <v>128</v>
      </c>
      <c r="B24" s="170"/>
      <c r="C24" s="171">
        <v>333434</v>
      </c>
      <c r="D24" s="171">
        <v>15</v>
      </c>
      <c r="E24" s="172">
        <f t="shared" si="0"/>
        <v>4.498641410294091</v>
      </c>
      <c r="F24" s="172">
        <f t="shared" si="1"/>
        <v>222.28933333333333</v>
      </c>
      <c r="G24" s="171">
        <v>255</v>
      </c>
      <c r="H24" s="172">
        <f t="shared" si="4"/>
        <v>76.47690397499954</v>
      </c>
      <c r="I24" s="172">
        <f t="shared" si="5"/>
        <v>13.075843137254902</v>
      </c>
      <c r="J24" s="171">
        <v>159</v>
      </c>
      <c r="K24" s="172">
        <f t="shared" si="2"/>
        <v>47.68559894911736</v>
      </c>
      <c r="L24" s="172">
        <f t="shared" si="3"/>
        <v>20.97069182389937</v>
      </c>
    </row>
    <row r="25" spans="1:12" ht="13.5" customHeight="1">
      <c r="A25" s="170"/>
      <c r="B25" s="170" t="s">
        <v>129</v>
      </c>
      <c r="C25" s="171">
        <v>219862</v>
      </c>
      <c r="D25" s="171">
        <v>6</v>
      </c>
      <c r="E25" s="172">
        <f t="shared" si="0"/>
        <v>2.728984544850861</v>
      </c>
      <c r="F25" s="172">
        <f t="shared" si="1"/>
        <v>366.43666666666667</v>
      </c>
      <c r="G25" s="171">
        <v>186</v>
      </c>
      <c r="H25" s="172">
        <f t="shared" si="4"/>
        <v>84.59852089037669</v>
      </c>
      <c r="I25" s="172">
        <f t="shared" si="5"/>
        <v>11.820537634408602</v>
      </c>
      <c r="J25" s="171">
        <v>117</v>
      </c>
      <c r="K25" s="172">
        <f t="shared" si="2"/>
        <v>53.215198624591785</v>
      </c>
      <c r="L25" s="172">
        <f t="shared" si="3"/>
        <v>18.79162393162393</v>
      </c>
    </row>
    <row r="26" spans="1:12" ht="13.5" customHeight="1">
      <c r="A26" s="173"/>
      <c r="B26" s="173" t="s">
        <v>130</v>
      </c>
      <c r="C26" s="174">
        <v>113572</v>
      </c>
      <c r="D26" s="174">
        <v>9</v>
      </c>
      <c r="E26" s="175">
        <f t="shared" si="0"/>
        <v>7.924488430246892</v>
      </c>
      <c r="F26" s="175">
        <f t="shared" si="1"/>
        <v>126.19111111111111</v>
      </c>
      <c r="G26" s="174">
        <v>69</v>
      </c>
      <c r="H26" s="175">
        <f t="shared" si="4"/>
        <v>60.7544112985595</v>
      </c>
      <c r="I26" s="175">
        <f t="shared" si="5"/>
        <v>16.459710144927534</v>
      </c>
      <c r="J26" s="174">
        <v>42</v>
      </c>
      <c r="K26" s="175">
        <f t="shared" si="2"/>
        <v>36.98094600781883</v>
      </c>
      <c r="L26" s="175">
        <f t="shared" si="3"/>
        <v>27.04095238095238</v>
      </c>
    </row>
    <row r="27" spans="1:12" ht="13.5" customHeight="1">
      <c r="A27" s="176" t="s">
        <v>210</v>
      </c>
      <c r="B27" s="166"/>
      <c r="C27" s="168">
        <v>718429</v>
      </c>
      <c r="D27" s="168">
        <v>40</v>
      </c>
      <c r="E27" s="169">
        <f t="shared" si="0"/>
        <v>5.567703976314988</v>
      </c>
      <c r="F27" s="169">
        <f t="shared" si="1"/>
        <v>179.60725</v>
      </c>
      <c r="G27" s="168">
        <v>514</v>
      </c>
      <c r="H27" s="169">
        <f t="shared" si="4"/>
        <v>71.54499609564759</v>
      </c>
      <c r="I27" s="169">
        <f t="shared" si="5"/>
        <v>13.977217898832684</v>
      </c>
      <c r="J27" s="168">
        <v>331</v>
      </c>
      <c r="K27" s="169">
        <f t="shared" si="2"/>
        <v>46.07275040400652</v>
      </c>
      <c r="L27" s="169">
        <f t="shared" si="3"/>
        <v>21.704803625377643</v>
      </c>
    </row>
    <row r="28" spans="1:12" ht="13.5" customHeight="1">
      <c r="A28" s="179" t="s">
        <v>132</v>
      </c>
      <c r="B28" s="180" t="s">
        <v>133</v>
      </c>
      <c r="C28" s="181">
        <v>291027</v>
      </c>
      <c r="D28" s="181">
        <v>21</v>
      </c>
      <c r="E28" s="182">
        <f t="shared" si="0"/>
        <v>7.215825335793586</v>
      </c>
      <c r="F28" s="182">
        <f t="shared" si="1"/>
        <v>138.5842857142857</v>
      </c>
      <c r="G28" s="181">
        <v>232</v>
      </c>
      <c r="H28" s="182">
        <f t="shared" si="4"/>
        <v>79.71768942400533</v>
      </c>
      <c r="I28" s="182">
        <f t="shared" si="5"/>
        <v>12.544267241379309</v>
      </c>
      <c r="J28" s="181">
        <v>156</v>
      </c>
      <c r="K28" s="182">
        <f t="shared" si="2"/>
        <v>53.60327392303807</v>
      </c>
      <c r="L28" s="182">
        <f t="shared" si="3"/>
        <v>18.655576923076925</v>
      </c>
    </row>
    <row r="29" spans="1:12" ht="13.5" customHeight="1">
      <c r="A29" s="170" t="s">
        <v>134</v>
      </c>
      <c r="B29" s="170"/>
      <c r="C29" s="171">
        <v>427402</v>
      </c>
      <c r="D29" s="171">
        <v>19</v>
      </c>
      <c r="E29" s="172">
        <f t="shared" si="0"/>
        <v>4.44546352146223</v>
      </c>
      <c r="F29" s="172">
        <f t="shared" si="1"/>
        <v>224.94842105263157</v>
      </c>
      <c r="G29" s="171">
        <v>282</v>
      </c>
      <c r="H29" s="172">
        <f t="shared" si="4"/>
        <v>65.980037529071</v>
      </c>
      <c r="I29" s="172">
        <f t="shared" si="5"/>
        <v>15.15609929078014</v>
      </c>
      <c r="J29" s="171">
        <v>175</v>
      </c>
      <c r="K29" s="172">
        <f t="shared" si="2"/>
        <v>40.94505875031001</v>
      </c>
      <c r="L29" s="172">
        <f t="shared" si="3"/>
        <v>24.422971428571426</v>
      </c>
    </row>
    <row r="30" spans="1:12" ht="13.5" customHeight="1">
      <c r="A30" s="170"/>
      <c r="B30" s="170" t="s">
        <v>135</v>
      </c>
      <c r="C30" s="171">
        <v>267100</v>
      </c>
      <c r="D30" s="171">
        <v>15</v>
      </c>
      <c r="E30" s="172">
        <f t="shared" si="0"/>
        <v>5.615874204417821</v>
      </c>
      <c r="F30" s="172">
        <f t="shared" si="1"/>
        <v>178.0666666666667</v>
      </c>
      <c r="G30" s="171">
        <v>164</v>
      </c>
      <c r="H30" s="172">
        <f t="shared" si="4"/>
        <v>61.400224634968176</v>
      </c>
      <c r="I30" s="172">
        <f t="shared" si="5"/>
        <v>16.28658536585366</v>
      </c>
      <c r="J30" s="171">
        <v>112</v>
      </c>
      <c r="K30" s="172">
        <f t="shared" si="2"/>
        <v>41.931860726319734</v>
      </c>
      <c r="L30" s="172">
        <f t="shared" si="3"/>
        <v>23.848214285714285</v>
      </c>
    </row>
    <row r="31" spans="1:12" ht="13.5" customHeight="1">
      <c r="A31" s="170"/>
      <c r="B31" s="170" t="s">
        <v>136</v>
      </c>
      <c r="C31" s="171">
        <v>94813</v>
      </c>
      <c r="D31" s="171">
        <v>2</v>
      </c>
      <c r="E31" s="172">
        <f t="shared" si="0"/>
        <v>2.1094153755286724</v>
      </c>
      <c r="F31" s="172">
        <f t="shared" si="1"/>
        <v>474.065</v>
      </c>
      <c r="G31" s="171">
        <v>73</v>
      </c>
      <c r="H31" s="172">
        <f t="shared" si="4"/>
        <v>76.99366120679653</v>
      </c>
      <c r="I31" s="172">
        <f t="shared" si="5"/>
        <v>12.988082191780823</v>
      </c>
      <c r="J31" s="171">
        <v>38</v>
      </c>
      <c r="K31" s="172">
        <f t="shared" si="2"/>
        <v>40.078892135044775</v>
      </c>
      <c r="L31" s="172">
        <f t="shared" si="3"/>
        <v>24.950789473684214</v>
      </c>
    </row>
    <row r="32" spans="1:12" ht="13.5" customHeight="1">
      <c r="A32" s="170"/>
      <c r="B32" s="170" t="s">
        <v>211</v>
      </c>
      <c r="C32" s="171">
        <v>31944</v>
      </c>
      <c r="D32" s="171">
        <v>2</v>
      </c>
      <c r="E32" s="172">
        <f t="shared" si="0"/>
        <v>6.260956674179814</v>
      </c>
      <c r="F32" s="172">
        <f t="shared" si="1"/>
        <v>159.72</v>
      </c>
      <c r="G32" s="171">
        <v>19</v>
      </c>
      <c r="H32" s="172">
        <f t="shared" si="4"/>
        <v>59.479088404708236</v>
      </c>
      <c r="I32" s="172">
        <f t="shared" si="5"/>
        <v>16.812631578947368</v>
      </c>
      <c r="J32" s="171">
        <v>12</v>
      </c>
      <c r="K32" s="172">
        <f t="shared" si="2"/>
        <v>37.56574004507889</v>
      </c>
      <c r="L32" s="172">
        <f t="shared" si="3"/>
        <v>26.62</v>
      </c>
    </row>
    <row r="33" spans="1:12" ht="13.5" customHeight="1">
      <c r="A33" s="173"/>
      <c r="B33" s="173" t="s">
        <v>212</v>
      </c>
      <c r="C33" s="174">
        <v>33545</v>
      </c>
      <c r="D33" s="174">
        <v>0</v>
      </c>
      <c r="E33" s="175">
        <f t="shared" si="0"/>
        <v>0</v>
      </c>
      <c r="F33" s="175">
        <v>0</v>
      </c>
      <c r="G33" s="174">
        <v>26</v>
      </c>
      <c r="H33" s="175">
        <f t="shared" si="4"/>
        <v>77.50782530928603</v>
      </c>
      <c r="I33" s="175">
        <f t="shared" si="5"/>
        <v>12.901923076923076</v>
      </c>
      <c r="J33" s="174">
        <v>13</v>
      </c>
      <c r="K33" s="175">
        <f t="shared" si="2"/>
        <v>38.75391265464302</v>
      </c>
      <c r="L33" s="175">
        <f t="shared" si="3"/>
        <v>25.803846153846152</v>
      </c>
    </row>
    <row r="34" spans="1:12" ht="13.5" customHeight="1">
      <c r="A34" s="176" t="s">
        <v>213</v>
      </c>
      <c r="B34" s="166"/>
      <c r="C34" s="168">
        <v>291745</v>
      </c>
      <c r="D34" s="168">
        <v>21</v>
      </c>
      <c r="E34" s="169">
        <f t="shared" si="0"/>
        <v>7.198066804915251</v>
      </c>
      <c r="F34" s="169">
        <f t="shared" si="1"/>
        <v>138.92619047619047</v>
      </c>
      <c r="G34" s="168">
        <v>205</v>
      </c>
      <c r="H34" s="169">
        <f t="shared" si="4"/>
        <v>70.26684261941078</v>
      </c>
      <c r="I34" s="169">
        <f t="shared" si="5"/>
        <v>14.231463414634147</v>
      </c>
      <c r="J34" s="168">
        <v>130</v>
      </c>
      <c r="K34" s="169">
        <f t="shared" si="2"/>
        <v>44.55946117328489</v>
      </c>
      <c r="L34" s="169">
        <f t="shared" si="3"/>
        <v>22.441923076923075</v>
      </c>
    </row>
    <row r="35" spans="1:12" ht="13.5" customHeight="1">
      <c r="A35" s="188" t="s">
        <v>140</v>
      </c>
      <c r="B35" s="188"/>
      <c r="C35" s="189">
        <v>291745</v>
      </c>
      <c r="D35" s="189">
        <v>21</v>
      </c>
      <c r="E35" s="190">
        <f t="shared" si="0"/>
        <v>7.198066804915251</v>
      </c>
      <c r="F35" s="190">
        <f t="shared" si="1"/>
        <v>138.92619047619047</v>
      </c>
      <c r="G35" s="189">
        <v>205</v>
      </c>
      <c r="H35" s="190">
        <f t="shared" si="4"/>
        <v>70.26684261941078</v>
      </c>
      <c r="I35" s="190">
        <f t="shared" si="5"/>
        <v>14.231463414634147</v>
      </c>
      <c r="J35" s="189">
        <v>130</v>
      </c>
      <c r="K35" s="190">
        <f t="shared" si="2"/>
        <v>44.55946117328489</v>
      </c>
      <c r="L35" s="190">
        <f t="shared" si="3"/>
        <v>22.441923076923075</v>
      </c>
    </row>
    <row r="36" spans="1:12" ht="13.5" customHeight="1">
      <c r="A36" s="170"/>
      <c r="B36" s="170" t="s">
        <v>141</v>
      </c>
      <c r="C36" s="171">
        <v>43953</v>
      </c>
      <c r="D36" s="171">
        <v>2</v>
      </c>
      <c r="E36" s="172">
        <f t="shared" si="0"/>
        <v>4.55031510932132</v>
      </c>
      <c r="F36" s="172">
        <f t="shared" si="1"/>
        <v>219.765</v>
      </c>
      <c r="G36" s="171">
        <v>39</v>
      </c>
      <c r="H36" s="172">
        <f t="shared" si="4"/>
        <v>88.73114463176576</v>
      </c>
      <c r="I36" s="172">
        <f t="shared" si="5"/>
        <v>11.27</v>
      </c>
      <c r="J36" s="171">
        <v>17</v>
      </c>
      <c r="K36" s="172">
        <f t="shared" si="2"/>
        <v>38.67767842923122</v>
      </c>
      <c r="L36" s="172">
        <f t="shared" si="3"/>
        <v>25.854705882352942</v>
      </c>
    </row>
    <row r="37" spans="1:12" ht="13.5" customHeight="1">
      <c r="A37" s="170"/>
      <c r="B37" s="170" t="s">
        <v>142</v>
      </c>
      <c r="C37" s="171">
        <v>75087</v>
      </c>
      <c r="D37" s="171">
        <v>6</v>
      </c>
      <c r="E37" s="172">
        <f t="shared" si="0"/>
        <v>7.990730752327301</v>
      </c>
      <c r="F37" s="172">
        <f t="shared" si="1"/>
        <v>125.145</v>
      </c>
      <c r="G37" s="171">
        <v>59</v>
      </c>
      <c r="H37" s="172">
        <f t="shared" si="4"/>
        <v>78.57551906455178</v>
      </c>
      <c r="I37" s="172">
        <f t="shared" si="5"/>
        <v>12.726610169491526</v>
      </c>
      <c r="J37" s="171">
        <v>43</v>
      </c>
      <c r="K37" s="172">
        <f t="shared" si="2"/>
        <v>57.26690372501232</v>
      </c>
      <c r="L37" s="172">
        <f t="shared" si="3"/>
        <v>17.462093023255814</v>
      </c>
    </row>
    <row r="38" spans="1:12" ht="13.5" customHeight="1">
      <c r="A38" s="170"/>
      <c r="B38" s="170" t="s">
        <v>143</v>
      </c>
      <c r="C38" s="171">
        <v>49761</v>
      </c>
      <c r="D38" s="171">
        <v>4</v>
      </c>
      <c r="E38" s="172">
        <f t="shared" si="0"/>
        <v>8.03842366511927</v>
      </c>
      <c r="F38" s="172">
        <f t="shared" si="1"/>
        <v>124.4025</v>
      </c>
      <c r="G38" s="171">
        <v>35</v>
      </c>
      <c r="H38" s="172">
        <f t="shared" si="4"/>
        <v>70.33620706979362</v>
      </c>
      <c r="I38" s="172">
        <f t="shared" si="5"/>
        <v>14.217428571428572</v>
      </c>
      <c r="J38" s="171">
        <v>20</v>
      </c>
      <c r="K38" s="172">
        <f t="shared" si="2"/>
        <v>40.19211832559635</v>
      </c>
      <c r="L38" s="172">
        <f t="shared" si="3"/>
        <v>24.8805</v>
      </c>
    </row>
    <row r="39" spans="1:12" ht="13.5" customHeight="1">
      <c r="A39" s="170"/>
      <c r="B39" s="170" t="s">
        <v>144</v>
      </c>
      <c r="C39" s="171">
        <v>49396</v>
      </c>
      <c r="D39" s="171">
        <v>3</v>
      </c>
      <c r="E39" s="172">
        <f t="shared" si="0"/>
        <v>6.073366264474856</v>
      </c>
      <c r="F39" s="172">
        <f t="shared" si="1"/>
        <v>164.6533333333333</v>
      </c>
      <c r="G39" s="171">
        <v>31</v>
      </c>
      <c r="H39" s="172">
        <f t="shared" si="4"/>
        <v>62.75811806624018</v>
      </c>
      <c r="I39" s="172">
        <f t="shared" si="5"/>
        <v>15.934193548387098</v>
      </c>
      <c r="J39" s="171">
        <v>19</v>
      </c>
      <c r="K39" s="172">
        <f t="shared" si="2"/>
        <v>38.464653008340754</v>
      </c>
      <c r="L39" s="172">
        <f t="shared" si="3"/>
        <v>25.997894736842103</v>
      </c>
    </row>
    <row r="40" spans="1:12" ht="13.5" customHeight="1">
      <c r="A40" s="170"/>
      <c r="B40" s="170" t="s">
        <v>145</v>
      </c>
      <c r="C40" s="171">
        <v>9274</v>
      </c>
      <c r="D40" s="171">
        <v>1</v>
      </c>
      <c r="E40" s="172">
        <f t="shared" si="0"/>
        <v>10.782833728703904</v>
      </c>
      <c r="F40" s="172">
        <f t="shared" si="1"/>
        <v>92.74</v>
      </c>
      <c r="G40" s="171">
        <v>3</v>
      </c>
      <c r="H40" s="172">
        <f t="shared" si="4"/>
        <v>32.34850118611171</v>
      </c>
      <c r="I40" s="172">
        <f t="shared" si="5"/>
        <v>30.913333333333334</v>
      </c>
      <c r="J40" s="171">
        <v>4</v>
      </c>
      <c r="K40" s="172">
        <f t="shared" si="2"/>
        <v>43.13133491481562</v>
      </c>
      <c r="L40" s="172">
        <f t="shared" si="3"/>
        <v>23.185</v>
      </c>
    </row>
    <row r="41" spans="1:12" ht="13.5" customHeight="1">
      <c r="A41" s="170"/>
      <c r="B41" s="170" t="s">
        <v>146</v>
      </c>
      <c r="C41" s="171">
        <v>20732</v>
      </c>
      <c r="D41" s="171">
        <v>2</v>
      </c>
      <c r="E41" s="172">
        <f t="shared" si="0"/>
        <v>9.646922631680495</v>
      </c>
      <c r="F41" s="172">
        <f t="shared" si="1"/>
        <v>103.66</v>
      </c>
      <c r="G41" s="171">
        <v>15</v>
      </c>
      <c r="H41" s="172">
        <f t="shared" si="4"/>
        <v>72.3519197376037</v>
      </c>
      <c r="I41" s="172">
        <f t="shared" si="5"/>
        <v>13.821333333333335</v>
      </c>
      <c r="J41" s="171">
        <v>10</v>
      </c>
      <c r="K41" s="172">
        <f t="shared" si="2"/>
        <v>48.23461315840247</v>
      </c>
      <c r="L41" s="172">
        <f t="shared" si="3"/>
        <v>20.732</v>
      </c>
    </row>
    <row r="42" spans="1:12" ht="13.5" customHeight="1">
      <c r="A42" s="170"/>
      <c r="B42" s="170" t="s">
        <v>147</v>
      </c>
      <c r="C42" s="171">
        <v>11967</v>
      </c>
      <c r="D42" s="171">
        <v>1</v>
      </c>
      <c r="E42" s="172">
        <f t="shared" si="0"/>
        <v>8.356313194618535</v>
      </c>
      <c r="F42" s="172">
        <f t="shared" si="1"/>
        <v>119.67</v>
      </c>
      <c r="G42" s="171">
        <v>8</v>
      </c>
      <c r="H42" s="172">
        <f t="shared" si="4"/>
        <v>66.85050555694828</v>
      </c>
      <c r="I42" s="172">
        <f t="shared" si="5"/>
        <v>14.95875</v>
      </c>
      <c r="J42" s="171">
        <v>6</v>
      </c>
      <c r="K42" s="172">
        <f t="shared" si="2"/>
        <v>50.137879167711205</v>
      </c>
      <c r="L42" s="172">
        <f t="shared" si="3"/>
        <v>19.945</v>
      </c>
    </row>
    <row r="43" spans="1:12" ht="13.5" customHeight="1">
      <c r="A43" s="170"/>
      <c r="B43" s="170" t="s">
        <v>148</v>
      </c>
      <c r="C43" s="171">
        <v>7271</v>
      </c>
      <c r="D43" s="171">
        <v>0</v>
      </c>
      <c r="E43" s="172">
        <f t="shared" si="0"/>
        <v>0</v>
      </c>
      <c r="F43" s="172">
        <v>0</v>
      </c>
      <c r="G43" s="171">
        <v>4</v>
      </c>
      <c r="H43" s="172">
        <f t="shared" si="4"/>
        <v>55.013065603080726</v>
      </c>
      <c r="I43" s="172">
        <f t="shared" si="5"/>
        <v>18.1775</v>
      </c>
      <c r="J43" s="171">
        <v>4</v>
      </c>
      <c r="K43" s="172">
        <f t="shared" si="2"/>
        <v>55.013065603080726</v>
      </c>
      <c r="L43" s="172">
        <f t="shared" si="3"/>
        <v>18.1775</v>
      </c>
    </row>
    <row r="44" spans="1:12" ht="13.5" customHeight="1">
      <c r="A44" s="170"/>
      <c r="B44" s="170" t="s">
        <v>149</v>
      </c>
      <c r="C44" s="171">
        <v>11256</v>
      </c>
      <c r="D44" s="171">
        <v>2</v>
      </c>
      <c r="E44" s="172">
        <f t="shared" si="0"/>
        <v>17.768301350390903</v>
      </c>
      <c r="F44" s="172">
        <f t="shared" si="1"/>
        <v>56.28</v>
      </c>
      <c r="G44" s="171">
        <v>5</v>
      </c>
      <c r="H44" s="172">
        <f t="shared" si="4"/>
        <v>44.420753375977256</v>
      </c>
      <c r="I44" s="172">
        <f t="shared" si="5"/>
        <v>22.511999999999997</v>
      </c>
      <c r="J44" s="171">
        <v>4</v>
      </c>
      <c r="K44" s="172">
        <f t="shared" si="2"/>
        <v>35.536602700781806</v>
      </c>
      <c r="L44" s="172">
        <f t="shared" si="3"/>
        <v>28.14</v>
      </c>
    </row>
    <row r="45" spans="1:12" ht="13.5" customHeight="1">
      <c r="A45" s="170"/>
      <c r="B45" s="170" t="s">
        <v>150</v>
      </c>
      <c r="C45" s="171">
        <v>7204</v>
      </c>
      <c r="D45" s="171">
        <v>0</v>
      </c>
      <c r="E45" s="172">
        <f t="shared" si="0"/>
        <v>0</v>
      </c>
      <c r="F45" s="172">
        <v>0</v>
      </c>
      <c r="G45" s="171">
        <v>3</v>
      </c>
      <c r="H45" s="172">
        <f t="shared" si="4"/>
        <v>41.6435313714603</v>
      </c>
      <c r="I45" s="172">
        <f t="shared" si="5"/>
        <v>24.013333333333335</v>
      </c>
      <c r="J45" s="171">
        <v>2</v>
      </c>
      <c r="K45" s="172">
        <f t="shared" si="2"/>
        <v>27.762354247640204</v>
      </c>
      <c r="L45" s="172">
        <f t="shared" si="3"/>
        <v>36.02</v>
      </c>
    </row>
    <row r="46" spans="1:12" ht="13.5" customHeight="1">
      <c r="A46" s="170"/>
      <c r="B46" s="170" t="s">
        <v>97</v>
      </c>
      <c r="C46" s="174">
        <v>5844</v>
      </c>
      <c r="D46" s="174">
        <v>0</v>
      </c>
      <c r="E46" s="175">
        <f t="shared" si="0"/>
        <v>0</v>
      </c>
      <c r="F46" s="175">
        <v>0</v>
      </c>
      <c r="G46" s="174">
        <v>3</v>
      </c>
      <c r="H46" s="175">
        <f t="shared" si="4"/>
        <v>51.3347022587269</v>
      </c>
      <c r="I46" s="175">
        <f t="shared" si="5"/>
        <v>19.48</v>
      </c>
      <c r="J46" s="174">
        <v>1</v>
      </c>
      <c r="K46" s="175">
        <f t="shared" si="2"/>
        <v>17.111567419575632</v>
      </c>
      <c r="L46" s="175">
        <f t="shared" si="3"/>
        <v>58.44</v>
      </c>
    </row>
    <row r="47" spans="1:12" ht="13.5" customHeight="1">
      <c r="A47" s="194" t="s">
        <v>151</v>
      </c>
      <c r="B47" s="195"/>
      <c r="C47" s="177">
        <v>578478</v>
      </c>
      <c r="D47" s="177">
        <v>41</v>
      </c>
      <c r="E47" s="178">
        <f t="shared" si="0"/>
        <v>7.087564263463779</v>
      </c>
      <c r="F47" s="178">
        <f t="shared" si="1"/>
        <v>141.09219512195122</v>
      </c>
      <c r="G47" s="177">
        <v>430</v>
      </c>
      <c r="H47" s="178">
        <f t="shared" si="4"/>
        <v>74.33299105583963</v>
      </c>
      <c r="I47" s="178">
        <f t="shared" si="5"/>
        <v>13.452976744186046</v>
      </c>
      <c r="J47" s="177">
        <v>289</v>
      </c>
      <c r="K47" s="178">
        <f t="shared" si="2"/>
        <v>49.958684686366645</v>
      </c>
      <c r="L47" s="178">
        <f t="shared" si="3"/>
        <v>20.016539792387544</v>
      </c>
    </row>
    <row r="48" spans="1:12" ht="13.5" customHeight="1">
      <c r="A48" s="196" t="s">
        <v>152</v>
      </c>
      <c r="B48" s="170" t="s">
        <v>153</v>
      </c>
      <c r="C48" s="171">
        <v>482304</v>
      </c>
      <c r="D48" s="171">
        <v>37</v>
      </c>
      <c r="E48" s="172">
        <f t="shared" si="0"/>
        <v>7.67151008492569</v>
      </c>
      <c r="F48" s="172">
        <f t="shared" si="1"/>
        <v>130.35243243243244</v>
      </c>
      <c r="G48" s="171">
        <v>374</v>
      </c>
      <c r="H48" s="172">
        <f t="shared" si="4"/>
        <v>77.54445329087049</v>
      </c>
      <c r="I48" s="172">
        <f t="shared" si="5"/>
        <v>12.895828877005346</v>
      </c>
      <c r="J48" s="171">
        <v>258</v>
      </c>
      <c r="K48" s="172">
        <f t="shared" si="2"/>
        <v>53.49323248407643</v>
      </c>
      <c r="L48" s="172">
        <f t="shared" si="3"/>
        <v>18.69395348837209</v>
      </c>
    </row>
    <row r="49" spans="1:12" ht="13.5" customHeight="1">
      <c r="A49" s="188" t="s">
        <v>154</v>
      </c>
      <c r="B49" s="188"/>
      <c r="C49" s="189">
        <v>96174</v>
      </c>
      <c r="D49" s="189">
        <v>4</v>
      </c>
      <c r="E49" s="190">
        <f t="shared" si="0"/>
        <v>4.159128246719487</v>
      </c>
      <c r="F49" s="190">
        <f t="shared" si="1"/>
        <v>240.435</v>
      </c>
      <c r="G49" s="189">
        <v>56</v>
      </c>
      <c r="H49" s="190">
        <f t="shared" si="4"/>
        <v>58.22779545407282</v>
      </c>
      <c r="I49" s="190">
        <f t="shared" si="5"/>
        <v>17.173928571428572</v>
      </c>
      <c r="J49" s="189">
        <v>31</v>
      </c>
      <c r="K49" s="190">
        <f t="shared" si="2"/>
        <v>32.23324391207603</v>
      </c>
      <c r="L49" s="190">
        <f t="shared" si="3"/>
        <v>31.023870967741935</v>
      </c>
    </row>
    <row r="50" spans="1:12" ht="13.5" customHeight="1">
      <c r="A50" s="170"/>
      <c r="B50" s="170" t="s">
        <v>155</v>
      </c>
      <c r="C50" s="171">
        <v>7724</v>
      </c>
      <c r="D50" s="171">
        <v>0</v>
      </c>
      <c r="E50" s="172">
        <f t="shared" si="0"/>
        <v>0</v>
      </c>
      <c r="F50" s="172">
        <v>0</v>
      </c>
      <c r="G50" s="171">
        <v>4</v>
      </c>
      <c r="H50" s="172">
        <f t="shared" si="4"/>
        <v>51.78663904712584</v>
      </c>
      <c r="I50" s="172">
        <f t="shared" si="5"/>
        <v>19.31</v>
      </c>
      <c r="J50" s="171">
        <v>3</v>
      </c>
      <c r="K50" s="172">
        <f t="shared" si="2"/>
        <v>38.839979285344384</v>
      </c>
      <c r="L50" s="172">
        <f t="shared" si="3"/>
        <v>25.746666666666666</v>
      </c>
    </row>
    <row r="51" spans="1:12" ht="13.5" customHeight="1">
      <c r="A51" s="170"/>
      <c r="B51" s="170" t="s">
        <v>156</v>
      </c>
      <c r="C51" s="171">
        <v>21228</v>
      </c>
      <c r="D51" s="171">
        <v>1</v>
      </c>
      <c r="E51" s="172">
        <f t="shared" si="0"/>
        <v>4.710759374411155</v>
      </c>
      <c r="F51" s="172">
        <f t="shared" si="1"/>
        <v>212.28</v>
      </c>
      <c r="G51" s="171">
        <v>11</v>
      </c>
      <c r="H51" s="172">
        <f t="shared" si="4"/>
        <v>51.81835311852271</v>
      </c>
      <c r="I51" s="172">
        <f t="shared" si="5"/>
        <v>19.298181818181817</v>
      </c>
      <c r="J51" s="171">
        <v>5</v>
      </c>
      <c r="K51" s="172">
        <f t="shared" si="2"/>
        <v>23.553796872055777</v>
      </c>
      <c r="L51" s="172">
        <f t="shared" si="3"/>
        <v>42.456</v>
      </c>
    </row>
    <row r="52" spans="1:12" ht="13.5" customHeight="1">
      <c r="A52" s="170"/>
      <c r="B52" s="170" t="s">
        <v>157</v>
      </c>
      <c r="C52" s="171">
        <v>8034</v>
      </c>
      <c r="D52" s="171">
        <v>1</v>
      </c>
      <c r="E52" s="172">
        <f t="shared" si="0"/>
        <v>12.447099825740603</v>
      </c>
      <c r="F52" s="172">
        <f t="shared" si="1"/>
        <v>80.34</v>
      </c>
      <c r="G52" s="171">
        <v>5</v>
      </c>
      <c r="H52" s="172">
        <f t="shared" si="4"/>
        <v>62.23549912870301</v>
      </c>
      <c r="I52" s="172">
        <f t="shared" si="5"/>
        <v>16.067999999999998</v>
      </c>
      <c r="J52" s="171">
        <v>2</v>
      </c>
      <c r="K52" s="172">
        <f t="shared" si="2"/>
        <v>24.894199651481205</v>
      </c>
      <c r="L52" s="172">
        <f t="shared" si="3"/>
        <v>40.17</v>
      </c>
    </row>
    <row r="53" spans="1:12" ht="13.5" customHeight="1">
      <c r="A53" s="170"/>
      <c r="B53" s="170" t="s">
        <v>158</v>
      </c>
      <c r="C53" s="171">
        <v>14150</v>
      </c>
      <c r="D53" s="171">
        <v>0</v>
      </c>
      <c r="E53" s="172">
        <f t="shared" si="0"/>
        <v>0</v>
      </c>
      <c r="F53" s="172">
        <v>0</v>
      </c>
      <c r="G53" s="171">
        <v>6</v>
      </c>
      <c r="H53" s="172">
        <f t="shared" si="4"/>
        <v>42.40282685512368</v>
      </c>
      <c r="I53" s="172">
        <f t="shared" si="5"/>
        <v>23.583333333333336</v>
      </c>
      <c r="J53" s="171">
        <v>4</v>
      </c>
      <c r="K53" s="172">
        <f t="shared" si="2"/>
        <v>28.26855123674912</v>
      </c>
      <c r="L53" s="172">
        <f t="shared" si="3"/>
        <v>35.375</v>
      </c>
    </row>
    <row r="54" spans="1:12" ht="13.5" customHeight="1">
      <c r="A54" s="170"/>
      <c r="B54" s="170" t="s">
        <v>159</v>
      </c>
      <c r="C54" s="171">
        <v>20669</v>
      </c>
      <c r="D54" s="171">
        <v>2</v>
      </c>
      <c r="E54" s="172">
        <f t="shared" si="0"/>
        <v>9.676326866321546</v>
      </c>
      <c r="F54" s="172">
        <f t="shared" si="1"/>
        <v>103.345</v>
      </c>
      <c r="G54" s="171">
        <v>15</v>
      </c>
      <c r="H54" s="172">
        <f t="shared" si="4"/>
        <v>72.57245149741158</v>
      </c>
      <c r="I54" s="172">
        <f t="shared" si="5"/>
        <v>13.779333333333334</v>
      </c>
      <c r="J54" s="171">
        <v>9</v>
      </c>
      <c r="K54" s="172">
        <f t="shared" si="2"/>
        <v>43.54347089844695</v>
      </c>
      <c r="L54" s="172">
        <f t="shared" si="3"/>
        <v>22.965555555555557</v>
      </c>
    </row>
    <row r="55" spans="1:12" ht="13.5" customHeight="1">
      <c r="A55" s="170"/>
      <c r="B55" s="170" t="s">
        <v>160</v>
      </c>
      <c r="C55" s="171">
        <v>19326</v>
      </c>
      <c r="D55" s="171">
        <v>0</v>
      </c>
      <c r="E55" s="172">
        <f t="shared" si="0"/>
        <v>0</v>
      </c>
      <c r="F55" s="172">
        <v>0</v>
      </c>
      <c r="G55" s="171">
        <v>11</v>
      </c>
      <c r="H55" s="172">
        <f t="shared" si="4"/>
        <v>56.918141363965645</v>
      </c>
      <c r="I55" s="172">
        <f t="shared" si="5"/>
        <v>17.56909090909091</v>
      </c>
      <c r="J55" s="171">
        <v>7</v>
      </c>
      <c r="K55" s="172">
        <f t="shared" si="2"/>
        <v>36.22063541343268</v>
      </c>
      <c r="L55" s="172">
        <f t="shared" si="3"/>
        <v>27.608571428571427</v>
      </c>
    </row>
    <row r="56" spans="1:12" ht="13.5" customHeight="1">
      <c r="A56" s="173"/>
      <c r="B56" s="173" t="s">
        <v>161</v>
      </c>
      <c r="C56" s="174">
        <v>5043</v>
      </c>
      <c r="D56" s="174">
        <v>0</v>
      </c>
      <c r="E56" s="175">
        <f t="shared" si="0"/>
        <v>0</v>
      </c>
      <c r="F56" s="175">
        <v>0</v>
      </c>
      <c r="G56" s="174">
        <v>4</v>
      </c>
      <c r="H56" s="175">
        <f t="shared" si="4"/>
        <v>79.3178663493952</v>
      </c>
      <c r="I56" s="175">
        <f t="shared" si="5"/>
        <v>12.6075</v>
      </c>
      <c r="J56" s="174">
        <v>1</v>
      </c>
      <c r="K56" s="175">
        <f t="shared" si="2"/>
        <v>19.8294665873488</v>
      </c>
      <c r="L56" s="175">
        <f t="shared" si="3"/>
        <v>50.43</v>
      </c>
    </row>
    <row r="57" spans="1:12" ht="13.5" customHeight="1">
      <c r="A57" s="194" t="s">
        <v>162</v>
      </c>
      <c r="B57" s="195"/>
      <c r="C57" s="177">
        <v>285952</v>
      </c>
      <c r="D57" s="177">
        <v>23</v>
      </c>
      <c r="E57" s="178">
        <f t="shared" si="0"/>
        <v>8.043307967770815</v>
      </c>
      <c r="F57" s="178">
        <f t="shared" si="1"/>
        <v>124.32695652173913</v>
      </c>
      <c r="G57" s="177">
        <v>188</v>
      </c>
      <c r="H57" s="178">
        <f t="shared" si="4"/>
        <v>65.74529991047449</v>
      </c>
      <c r="I57" s="178">
        <f t="shared" si="5"/>
        <v>15.210212765957447</v>
      </c>
      <c r="J57" s="177">
        <v>113</v>
      </c>
      <c r="K57" s="178">
        <f t="shared" si="2"/>
        <v>39.51712175470009</v>
      </c>
      <c r="L57" s="178">
        <f t="shared" si="3"/>
        <v>25.30548672566372</v>
      </c>
    </row>
    <row r="58" spans="1:12" ht="13.5" customHeight="1">
      <c r="A58" s="170" t="s">
        <v>163</v>
      </c>
      <c r="B58" s="170"/>
      <c r="C58" s="171">
        <v>184080</v>
      </c>
      <c r="D58" s="171">
        <v>14</v>
      </c>
      <c r="E58" s="172">
        <f t="shared" si="0"/>
        <v>7.605388961321164</v>
      </c>
      <c r="F58" s="172">
        <f t="shared" si="1"/>
        <v>131.4857142857143</v>
      </c>
      <c r="G58" s="171">
        <v>109</v>
      </c>
      <c r="H58" s="172">
        <f t="shared" si="4"/>
        <v>59.21338548457193</v>
      </c>
      <c r="I58" s="172">
        <f t="shared" si="5"/>
        <v>16.888073394495414</v>
      </c>
      <c r="J58" s="171">
        <v>70</v>
      </c>
      <c r="K58" s="172">
        <f t="shared" si="2"/>
        <v>38.026944806605826</v>
      </c>
      <c r="L58" s="172">
        <f t="shared" si="3"/>
        <v>26.29714285714286</v>
      </c>
    </row>
    <row r="59" spans="1:12" ht="13.5" customHeight="1">
      <c r="A59" s="170"/>
      <c r="B59" s="170" t="s">
        <v>164</v>
      </c>
      <c r="C59" s="171">
        <v>43302</v>
      </c>
      <c r="D59" s="171">
        <v>1</v>
      </c>
      <c r="E59" s="172">
        <f>SUM(D59/C59*100000)</f>
        <v>2.309362154173017</v>
      </c>
      <c r="F59" s="172">
        <f>SUM(C59/D59/100)</f>
        <v>433.02</v>
      </c>
      <c r="G59" s="171">
        <v>30</v>
      </c>
      <c r="H59" s="172">
        <f t="shared" si="4"/>
        <v>69.28086462519052</v>
      </c>
      <c r="I59" s="172">
        <f t="shared" si="5"/>
        <v>14.434000000000001</v>
      </c>
      <c r="J59" s="171">
        <v>17</v>
      </c>
      <c r="K59" s="172">
        <f t="shared" si="2"/>
        <v>39.2591566209413</v>
      </c>
      <c r="L59" s="172">
        <f t="shared" si="3"/>
        <v>25.47176470588235</v>
      </c>
    </row>
    <row r="60" spans="1:12" ht="13.5" customHeight="1">
      <c r="A60" s="170"/>
      <c r="B60" s="170" t="s">
        <v>165</v>
      </c>
      <c r="C60" s="171">
        <v>81561</v>
      </c>
      <c r="D60" s="171">
        <v>8</v>
      </c>
      <c r="E60" s="172">
        <f t="shared" si="0"/>
        <v>9.808609506994765</v>
      </c>
      <c r="F60" s="172">
        <f t="shared" si="1"/>
        <v>101.95125</v>
      </c>
      <c r="G60" s="171">
        <v>43</v>
      </c>
      <c r="H60" s="172">
        <f t="shared" si="4"/>
        <v>52.72127610009686</v>
      </c>
      <c r="I60" s="172">
        <f t="shared" si="5"/>
        <v>18.967674418604652</v>
      </c>
      <c r="J60" s="171">
        <v>30</v>
      </c>
      <c r="K60" s="172">
        <f t="shared" si="2"/>
        <v>36.78228565123037</v>
      </c>
      <c r="L60" s="172">
        <f t="shared" si="3"/>
        <v>27.186999999999998</v>
      </c>
    </row>
    <row r="61" spans="1:12" ht="13.5" customHeight="1">
      <c r="A61" s="170"/>
      <c r="B61" s="170" t="s">
        <v>166</v>
      </c>
      <c r="C61" s="171">
        <v>32555</v>
      </c>
      <c r="D61" s="171">
        <v>1</v>
      </c>
      <c r="E61" s="172">
        <f t="shared" si="0"/>
        <v>3.0717247734602977</v>
      </c>
      <c r="F61" s="172">
        <f t="shared" si="1"/>
        <v>325.55</v>
      </c>
      <c r="G61" s="171">
        <v>19</v>
      </c>
      <c r="H61" s="172">
        <f t="shared" si="4"/>
        <v>58.36277069574567</v>
      </c>
      <c r="I61" s="172">
        <f t="shared" si="5"/>
        <v>17.13421052631579</v>
      </c>
      <c r="J61" s="171">
        <v>14</v>
      </c>
      <c r="K61" s="172">
        <f t="shared" si="2"/>
        <v>43.00414682844417</v>
      </c>
      <c r="L61" s="172">
        <f t="shared" si="3"/>
        <v>23.253571428571426</v>
      </c>
    </row>
    <row r="62" spans="1:12" ht="13.5" customHeight="1">
      <c r="A62" s="170"/>
      <c r="B62" s="170" t="s">
        <v>167</v>
      </c>
      <c r="C62" s="171">
        <v>21012</v>
      </c>
      <c r="D62" s="171">
        <v>4</v>
      </c>
      <c r="E62" s="172">
        <f t="shared" si="0"/>
        <v>19.036740909956215</v>
      </c>
      <c r="F62" s="172">
        <f t="shared" si="1"/>
        <v>52.53</v>
      </c>
      <c r="G62" s="171">
        <v>15</v>
      </c>
      <c r="H62" s="172">
        <f t="shared" si="4"/>
        <v>71.3877784123358</v>
      </c>
      <c r="I62" s="172">
        <f t="shared" si="5"/>
        <v>14.008</v>
      </c>
      <c r="J62" s="171">
        <v>7</v>
      </c>
      <c r="K62" s="172">
        <f t="shared" si="2"/>
        <v>33.314296592423375</v>
      </c>
      <c r="L62" s="172">
        <f t="shared" si="3"/>
        <v>30.017142857142858</v>
      </c>
    </row>
    <row r="63" spans="1:12" ht="13.5" customHeight="1">
      <c r="A63" s="191"/>
      <c r="B63" s="191" t="s">
        <v>168</v>
      </c>
      <c r="C63" s="171">
        <v>5650</v>
      </c>
      <c r="D63" s="171">
        <v>0</v>
      </c>
      <c r="E63" s="172">
        <f t="shared" si="0"/>
        <v>0</v>
      </c>
      <c r="F63" s="172">
        <v>0</v>
      </c>
      <c r="G63" s="171">
        <v>2</v>
      </c>
      <c r="H63" s="172">
        <f t="shared" si="4"/>
        <v>35.39823008849557</v>
      </c>
      <c r="I63" s="172">
        <f t="shared" si="5"/>
        <v>28.25</v>
      </c>
      <c r="J63" s="171">
        <v>2</v>
      </c>
      <c r="K63" s="172">
        <f t="shared" si="2"/>
        <v>35.39823008849557</v>
      </c>
      <c r="L63" s="172">
        <f t="shared" si="3"/>
        <v>28.25</v>
      </c>
    </row>
    <row r="64" spans="1:12" ht="13.5" customHeight="1">
      <c r="A64" s="170" t="s">
        <v>169</v>
      </c>
      <c r="B64" s="170"/>
      <c r="C64" s="189">
        <v>101872</v>
      </c>
      <c r="D64" s="189">
        <v>9</v>
      </c>
      <c r="E64" s="190">
        <f t="shared" si="0"/>
        <v>8.834615988691692</v>
      </c>
      <c r="F64" s="190">
        <f t="shared" si="1"/>
        <v>113.19111111111111</v>
      </c>
      <c r="G64" s="189">
        <v>79</v>
      </c>
      <c r="H64" s="190">
        <f t="shared" si="4"/>
        <v>77.54829590073818</v>
      </c>
      <c r="I64" s="190">
        <f t="shared" si="5"/>
        <v>12.89518987341772</v>
      </c>
      <c r="J64" s="189">
        <v>43</v>
      </c>
      <c r="K64" s="190">
        <f t="shared" si="2"/>
        <v>42.209831945971416</v>
      </c>
      <c r="L64" s="190">
        <f t="shared" si="3"/>
        <v>23.691162790697675</v>
      </c>
    </row>
    <row r="65" spans="1:12" ht="13.5" customHeight="1">
      <c r="A65" s="170"/>
      <c r="B65" s="170" t="s">
        <v>170</v>
      </c>
      <c r="C65" s="171">
        <v>32475</v>
      </c>
      <c r="D65" s="171">
        <v>4</v>
      </c>
      <c r="E65" s="172">
        <f t="shared" si="0"/>
        <v>12.317167051578137</v>
      </c>
      <c r="F65" s="172">
        <f t="shared" si="1"/>
        <v>81.1875</v>
      </c>
      <c r="G65" s="171">
        <v>23</v>
      </c>
      <c r="H65" s="172">
        <f t="shared" si="4"/>
        <v>70.82371054657429</v>
      </c>
      <c r="I65" s="172">
        <f t="shared" si="5"/>
        <v>14.119565217391305</v>
      </c>
      <c r="J65" s="171">
        <v>16</v>
      </c>
      <c r="K65" s="172">
        <f t="shared" si="2"/>
        <v>49.26866820631255</v>
      </c>
      <c r="L65" s="172">
        <f t="shared" si="3"/>
        <v>20.296875</v>
      </c>
    </row>
    <row r="66" spans="1:12" ht="13.5" customHeight="1">
      <c r="A66" s="170"/>
      <c r="B66" s="170" t="s">
        <v>171</v>
      </c>
      <c r="C66" s="171">
        <v>51794</v>
      </c>
      <c r="D66" s="171">
        <v>4</v>
      </c>
      <c r="E66" s="172">
        <f t="shared" si="0"/>
        <v>7.722902266671816</v>
      </c>
      <c r="F66" s="172">
        <f t="shared" si="1"/>
        <v>129.485</v>
      </c>
      <c r="G66" s="171">
        <v>44</v>
      </c>
      <c r="H66" s="172">
        <f t="shared" si="4"/>
        <v>84.95192493338996</v>
      </c>
      <c r="I66" s="172">
        <f t="shared" si="5"/>
        <v>11.771363636363638</v>
      </c>
      <c r="J66" s="171">
        <v>19</v>
      </c>
      <c r="K66" s="172">
        <f t="shared" si="2"/>
        <v>36.68378576669112</v>
      </c>
      <c r="L66" s="172">
        <f t="shared" si="3"/>
        <v>27.26</v>
      </c>
    </row>
    <row r="67" spans="1:12" ht="13.5" customHeight="1">
      <c r="A67" s="173"/>
      <c r="B67" s="173" t="s">
        <v>214</v>
      </c>
      <c r="C67" s="174">
        <v>17603</v>
      </c>
      <c r="D67" s="174">
        <v>1</v>
      </c>
      <c r="E67" s="175">
        <f t="shared" si="0"/>
        <v>5.680849855138328</v>
      </c>
      <c r="F67" s="175">
        <f t="shared" si="1"/>
        <v>176.03</v>
      </c>
      <c r="G67" s="174">
        <v>12</v>
      </c>
      <c r="H67" s="175">
        <f t="shared" si="4"/>
        <v>68.17019826165995</v>
      </c>
      <c r="I67" s="175">
        <f t="shared" si="5"/>
        <v>14.669166666666667</v>
      </c>
      <c r="J67" s="174">
        <v>8</v>
      </c>
      <c r="K67" s="175">
        <f t="shared" si="2"/>
        <v>45.44679884110663</v>
      </c>
      <c r="L67" s="175">
        <f t="shared" si="3"/>
        <v>22.00375</v>
      </c>
    </row>
    <row r="68" spans="1:12" ht="13.5" customHeight="1">
      <c r="A68" s="176" t="s">
        <v>215</v>
      </c>
      <c r="B68" s="166"/>
      <c r="C68" s="177">
        <v>191211</v>
      </c>
      <c r="D68" s="177">
        <v>14</v>
      </c>
      <c r="E68" s="178">
        <f t="shared" si="0"/>
        <v>7.321754501571562</v>
      </c>
      <c r="F68" s="178">
        <f t="shared" si="1"/>
        <v>136.5792857142857</v>
      </c>
      <c r="G68" s="177">
        <v>137</v>
      </c>
      <c r="H68" s="178">
        <f t="shared" si="4"/>
        <v>71.64859762252172</v>
      </c>
      <c r="I68" s="178">
        <f t="shared" si="5"/>
        <v>13.957007299270074</v>
      </c>
      <c r="J68" s="177">
        <v>76</v>
      </c>
      <c r="K68" s="178">
        <f t="shared" si="2"/>
        <v>39.746667294245626</v>
      </c>
      <c r="L68" s="178">
        <f t="shared" si="3"/>
        <v>25.159342105263157</v>
      </c>
    </row>
    <row r="69" spans="1:12" ht="13.5" customHeight="1">
      <c r="A69" s="188" t="s">
        <v>174</v>
      </c>
      <c r="B69" s="188"/>
      <c r="C69" s="171">
        <v>128114</v>
      </c>
      <c r="D69" s="171">
        <v>9</v>
      </c>
      <c r="E69" s="172">
        <f aca="true" t="shared" si="6" ref="E69:E85">SUM(D69/C69*100000)</f>
        <v>7.024993365284043</v>
      </c>
      <c r="F69" s="172">
        <f aca="true" t="shared" si="7" ref="F69:F84">SUM(C69/D69/100)</f>
        <v>142.3488888888889</v>
      </c>
      <c r="G69" s="171">
        <v>90</v>
      </c>
      <c r="H69" s="172">
        <f t="shared" si="4"/>
        <v>70.24993365284044</v>
      </c>
      <c r="I69" s="172">
        <f t="shared" si="5"/>
        <v>14.234888888888888</v>
      </c>
      <c r="J69" s="171">
        <v>49</v>
      </c>
      <c r="K69" s="172">
        <f t="shared" si="2"/>
        <v>38.24718609987979</v>
      </c>
      <c r="L69" s="172">
        <f t="shared" si="3"/>
        <v>26.145714285714284</v>
      </c>
    </row>
    <row r="70" spans="1:12" ht="13.5" customHeight="1">
      <c r="A70" s="170"/>
      <c r="B70" s="170" t="s">
        <v>175</v>
      </c>
      <c r="C70" s="171">
        <v>89208</v>
      </c>
      <c r="D70" s="171">
        <v>4</v>
      </c>
      <c r="E70" s="172">
        <f t="shared" si="6"/>
        <v>4.4839027889875345</v>
      </c>
      <c r="F70" s="172">
        <f t="shared" si="7"/>
        <v>223.02</v>
      </c>
      <c r="G70" s="171">
        <v>63</v>
      </c>
      <c r="H70" s="172">
        <f t="shared" si="4"/>
        <v>70.62146892655367</v>
      </c>
      <c r="I70" s="172">
        <f t="shared" si="5"/>
        <v>14.16</v>
      </c>
      <c r="J70" s="171">
        <v>35</v>
      </c>
      <c r="K70" s="172">
        <f aca="true" t="shared" si="8" ref="K70:K85">SUM(J70/C70*100000)</f>
        <v>39.23414940364093</v>
      </c>
      <c r="L70" s="172">
        <f aca="true" t="shared" si="9" ref="L70:L85">SUM(C70/J70/100)</f>
        <v>25.488000000000003</v>
      </c>
    </row>
    <row r="71" spans="1:12" ht="13.5" customHeight="1">
      <c r="A71" s="170"/>
      <c r="B71" s="170" t="s">
        <v>176</v>
      </c>
      <c r="C71" s="171">
        <v>21439</v>
      </c>
      <c r="D71" s="171">
        <v>2</v>
      </c>
      <c r="E71" s="172">
        <f t="shared" si="6"/>
        <v>9.328793320583982</v>
      </c>
      <c r="F71" s="172">
        <f t="shared" si="7"/>
        <v>107.195</v>
      </c>
      <c r="G71" s="171">
        <v>15</v>
      </c>
      <c r="H71" s="172">
        <f aca="true" t="shared" si="10" ref="H71:H85">SUM(G71/C71*100000)</f>
        <v>69.96594990437987</v>
      </c>
      <c r="I71" s="172">
        <f t="shared" si="5"/>
        <v>14.292666666666667</v>
      </c>
      <c r="J71" s="171">
        <v>8</v>
      </c>
      <c r="K71" s="172">
        <f t="shared" si="8"/>
        <v>37.31517328233593</v>
      </c>
      <c r="L71" s="172">
        <f t="shared" si="9"/>
        <v>26.79875</v>
      </c>
    </row>
    <row r="72" spans="1:12" ht="13.5" customHeight="1">
      <c r="A72" s="191"/>
      <c r="B72" s="191" t="s">
        <v>177</v>
      </c>
      <c r="C72" s="171">
        <v>17467</v>
      </c>
      <c r="D72" s="171">
        <v>3</v>
      </c>
      <c r="E72" s="172">
        <f t="shared" si="6"/>
        <v>17.17524474723765</v>
      </c>
      <c r="F72" s="172">
        <f t="shared" si="7"/>
        <v>58.22333333333333</v>
      </c>
      <c r="G72" s="171">
        <v>12</v>
      </c>
      <c r="H72" s="172">
        <f t="shared" si="10"/>
        <v>68.7009789889506</v>
      </c>
      <c r="I72" s="172">
        <f aca="true" t="shared" si="11" ref="I72:I85">SUM(C72/G72/100)</f>
        <v>14.555833333333332</v>
      </c>
      <c r="J72" s="171">
        <v>6</v>
      </c>
      <c r="K72" s="172">
        <f t="shared" si="8"/>
        <v>34.3504894944753</v>
      </c>
      <c r="L72" s="172">
        <f t="shared" si="9"/>
        <v>29.111666666666665</v>
      </c>
    </row>
    <row r="73" spans="1:12" ht="13.5" customHeight="1">
      <c r="A73" s="170" t="s">
        <v>178</v>
      </c>
      <c r="B73" s="170"/>
      <c r="C73" s="189">
        <v>63097</v>
      </c>
      <c r="D73" s="189">
        <v>5</v>
      </c>
      <c r="E73" s="190">
        <f t="shared" si="6"/>
        <v>7.924307019351158</v>
      </c>
      <c r="F73" s="190">
        <f t="shared" si="7"/>
        <v>126.194</v>
      </c>
      <c r="G73" s="189">
        <v>47</v>
      </c>
      <c r="H73" s="190">
        <f t="shared" si="10"/>
        <v>74.4884859819009</v>
      </c>
      <c r="I73" s="190">
        <f t="shared" si="11"/>
        <v>13.424893617021276</v>
      </c>
      <c r="J73" s="189">
        <v>27</v>
      </c>
      <c r="K73" s="190">
        <f t="shared" si="8"/>
        <v>42.79125790449625</v>
      </c>
      <c r="L73" s="190">
        <f t="shared" si="9"/>
        <v>23.369259259259263</v>
      </c>
    </row>
    <row r="74" spans="1:12" ht="13.5" customHeight="1">
      <c r="A74" s="170"/>
      <c r="B74" s="170" t="s">
        <v>179</v>
      </c>
      <c r="C74" s="171">
        <v>28306</v>
      </c>
      <c r="D74" s="171">
        <v>2</v>
      </c>
      <c r="E74" s="172">
        <f t="shared" si="6"/>
        <v>7.065639793683318</v>
      </c>
      <c r="F74" s="172">
        <f t="shared" si="7"/>
        <v>141.53</v>
      </c>
      <c r="G74" s="171">
        <v>20</v>
      </c>
      <c r="H74" s="172">
        <f t="shared" si="10"/>
        <v>70.65639793683317</v>
      </c>
      <c r="I74" s="172">
        <f t="shared" si="11"/>
        <v>14.152999999999999</v>
      </c>
      <c r="J74" s="171">
        <v>10</v>
      </c>
      <c r="K74" s="172">
        <f t="shared" si="8"/>
        <v>35.32819896841659</v>
      </c>
      <c r="L74" s="172">
        <f t="shared" si="9"/>
        <v>28.305999999999997</v>
      </c>
    </row>
    <row r="75" spans="1:12" ht="13.5" customHeight="1">
      <c r="A75" s="173"/>
      <c r="B75" s="173" t="s">
        <v>180</v>
      </c>
      <c r="C75" s="174">
        <v>34791</v>
      </c>
      <c r="D75" s="174">
        <v>3</v>
      </c>
      <c r="E75" s="175">
        <f t="shared" si="6"/>
        <v>8.622919720617402</v>
      </c>
      <c r="F75" s="175">
        <f t="shared" si="7"/>
        <v>115.97</v>
      </c>
      <c r="G75" s="174">
        <v>27</v>
      </c>
      <c r="H75" s="175">
        <f t="shared" si="10"/>
        <v>77.6062774855566</v>
      </c>
      <c r="I75" s="175">
        <f t="shared" si="11"/>
        <v>12.885555555555557</v>
      </c>
      <c r="J75" s="174">
        <v>17</v>
      </c>
      <c r="K75" s="175">
        <f t="shared" si="8"/>
        <v>48.86321175016528</v>
      </c>
      <c r="L75" s="175">
        <f t="shared" si="9"/>
        <v>20.46529411764706</v>
      </c>
    </row>
    <row r="76" spans="1:12" ht="13.5" customHeight="1">
      <c r="A76" s="176" t="s">
        <v>181</v>
      </c>
      <c r="B76" s="166"/>
      <c r="C76" s="177">
        <v>116055</v>
      </c>
      <c r="D76" s="177">
        <v>7</v>
      </c>
      <c r="E76" s="178">
        <f t="shared" si="6"/>
        <v>6.031622937400371</v>
      </c>
      <c r="F76" s="178">
        <f t="shared" si="7"/>
        <v>165.79285714285714</v>
      </c>
      <c r="G76" s="177">
        <v>85</v>
      </c>
      <c r="H76" s="178">
        <f t="shared" si="10"/>
        <v>73.24113566843307</v>
      </c>
      <c r="I76" s="178">
        <f t="shared" si="11"/>
        <v>13.653529411764705</v>
      </c>
      <c r="J76" s="177">
        <v>50</v>
      </c>
      <c r="K76" s="178">
        <f t="shared" si="8"/>
        <v>43.08302098143122</v>
      </c>
      <c r="L76" s="178">
        <f t="shared" si="9"/>
        <v>23.211</v>
      </c>
    </row>
    <row r="77" spans="1:12" ht="13.5" customHeight="1">
      <c r="A77" s="188" t="s">
        <v>182</v>
      </c>
      <c r="B77" s="188"/>
      <c r="C77" s="171">
        <v>116055</v>
      </c>
      <c r="D77" s="171">
        <v>7</v>
      </c>
      <c r="E77" s="172">
        <f t="shared" si="6"/>
        <v>6.031622937400371</v>
      </c>
      <c r="F77" s="172">
        <f t="shared" si="7"/>
        <v>165.79285714285714</v>
      </c>
      <c r="G77" s="171">
        <v>85</v>
      </c>
      <c r="H77" s="172">
        <f t="shared" si="10"/>
        <v>73.24113566843307</v>
      </c>
      <c r="I77" s="172">
        <f t="shared" si="11"/>
        <v>13.653529411764705</v>
      </c>
      <c r="J77" s="171">
        <v>50</v>
      </c>
      <c r="K77" s="172">
        <f t="shared" si="8"/>
        <v>43.08302098143122</v>
      </c>
      <c r="L77" s="172">
        <f t="shared" si="9"/>
        <v>23.211</v>
      </c>
    </row>
    <row r="78" spans="1:12" ht="13.5" customHeight="1">
      <c r="A78" s="170"/>
      <c r="B78" s="170" t="s">
        <v>183</v>
      </c>
      <c r="C78" s="171">
        <v>45245</v>
      </c>
      <c r="D78" s="171">
        <v>3</v>
      </c>
      <c r="E78" s="172">
        <f t="shared" si="6"/>
        <v>6.630566913471101</v>
      </c>
      <c r="F78" s="172">
        <f t="shared" si="7"/>
        <v>150.81666666666666</v>
      </c>
      <c r="G78" s="171">
        <v>33</v>
      </c>
      <c r="H78" s="172">
        <f t="shared" si="10"/>
        <v>72.93623604818211</v>
      </c>
      <c r="I78" s="172">
        <f t="shared" si="11"/>
        <v>13.710606060606061</v>
      </c>
      <c r="J78" s="171">
        <v>16</v>
      </c>
      <c r="K78" s="172">
        <f t="shared" si="8"/>
        <v>35.36302353851254</v>
      </c>
      <c r="L78" s="172">
        <f t="shared" si="9"/>
        <v>28.278125</v>
      </c>
    </row>
    <row r="79" spans="1:12" ht="13.5" customHeight="1">
      <c r="A79" s="173"/>
      <c r="B79" s="173" t="s">
        <v>184</v>
      </c>
      <c r="C79" s="174">
        <v>70810</v>
      </c>
      <c r="D79" s="174">
        <v>4</v>
      </c>
      <c r="E79" s="175">
        <f t="shared" si="6"/>
        <v>5.648919644118062</v>
      </c>
      <c r="F79" s="175">
        <f t="shared" si="7"/>
        <v>177.025</v>
      </c>
      <c r="G79" s="174">
        <v>52</v>
      </c>
      <c r="H79" s="175">
        <f t="shared" si="10"/>
        <v>73.43595537353481</v>
      </c>
      <c r="I79" s="175">
        <f t="shared" si="11"/>
        <v>13.617307692307692</v>
      </c>
      <c r="J79" s="174">
        <v>34</v>
      </c>
      <c r="K79" s="175">
        <f t="shared" si="8"/>
        <v>48.01581697500353</v>
      </c>
      <c r="L79" s="175">
        <f t="shared" si="9"/>
        <v>20.826470588235292</v>
      </c>
    </row>
    <row r="80" spans="1:12" ht="13.5" customHeight="1">
      <c r="A80" s="176" t="s">
        <v>216</v>
      </c>
      <c r="B80" s="166"/>
      <c r="C80" s="168">
        <v>151391</v>
      </c>
      <c r="D80" s="168">
        <v>12</v>
      </c>
      <c r="E80" s="169">
        <f t="shared" si="6"/>
        <v>7.926494969978401</v>
      </c>
      <c r="F80" s="169">
        <f t="shared" si="7"/>
        <v>126.15916666666666</v>
      </c>
      <c r="G80" s="168">
        <v>142</v>
      </c>
      <c r="H80" s="169">
        <f t="shared" si="10"/>
        <v>93.79685714474441</v>
      </c>
      <c r="I80" s="169">
        <f t="shared" si="11"/>
        <v>10.661338028169014</v>
      </c>
      <c r="J80" s="168">
        <v>76</v>
      </c>
      <c r="K80" s="169">
        <f t="shared" si="8"/>
        <v>50.2011348098632</v>
      </c>
      <c r="L80" s="169">
        <f t="shared" si="9"/>
        <v>19.91986842105263</v>
      </c>
    </row>
    <row r="81" spans="1:12" ht="13.5" customHeight="1">
      <c r="A81" s="188" t="s">
        <v>186</v>
      </c>
      <c r="B81" s="188"/>
      <c r="C81" s="189">
        <v>151391</v>
      </c>
      <c r="D81" s="189">
        <v>12</v>
      </c>
      <c r="E81" s="190">
        <f t="shared" si="6"/>
        <v>7.926494969978401</v>
      </c>
      <c r="F81" s="190">
        <f t="shared" si="7"/>
        <v>126.15916666666666</v>
      </c>
      <c r="G81" s="189">
        <v>142</v>
      </c>
      <c r="H81" s="190">
        <f t="shared" si="10"/>
        <v>93.79685714474441</v>
      </c>
      <c r="I81" s="190">
        <f t="shared" si="11"/>
        <v>10.661338028169014</v>
      </c>
      <c r="J81" s="189">
        <v>76</v>
      </c>
      <c r="K81" s="190">
        <f t="shared" si="8"/>
        <v>50.2011348098632</v>
      </c>
      <c r="L81" s="190">
        <f t="shared" si="9"/>
        <v>19.91986842105263</v>
      </c>
    </row>
    <row r="82" spans="1:12" ht="13.5" customHeight="1">
      <c r="A82" s="170"/>
      <c r="B82" s="170" t="s">
        <v>187</v>
      </c>
      <c r="C82" s="171">
        <v>38929</v>
      </c>
      <c r="D82" s="171">
        <v>3</v>
      </c>
      <c r="E82" s="172">
        <f t="shared" si="6"/>
        <v>7.706337177939326</v>
      </c>
      <c r="F82" s="172">
        <f t="shared" si="7"/>
        <v>129.76333333333335</v>
      </c>
      <c r="G82" s="171">
        <v>46</v>
      </c>
      <c r="H82" s="172">
        <f t="shared" si="10"/>
        <v>118.16383672840298</v>
      </c>
      <c r="I82" s="172">
        <f t="shared" si="11"/>
        <v>8.462826086956522</v>
      </c>
      <c r="J82" s="171">
        <v>24</v>
      </c>
      <c r="K82" s="172">
        <f t="shared" si="8"/>
        <v>61.65069742351461</v>
      </c>
      <c r="L82" s="172">
        <f t="shared" si="9"/>
        <v>16.22041666666667</v>
      </c>
    </row>
    <row r="83" spans="1:12" ht="13.5" customHeight="1">
      <c r="A83" s="170"/>
      <c r="B83" s="170" t="s">
        <v>188</v>
      </c>
      <c r="C83" s="171">
        <v>52283</v>
      </c>
      <c r="D83" s="171">
        <v>5</v>
      </c>
      <c r="E83" s="172">
        <f t="shared" si="6"/>
        <v>9.563337987491154</v>
      </c>
      <c r="F83" s="172">
        <f t="shared" si="7"/>
        <v>104.566</v>
      </c>
      <c r="G83" s="171">
        <v>42</v>
      </c>
      <c r="H83" s="172">
        <f t="shared" si="10"/>
        <v>80.33203909492569</v>
      </c>
      <c r="I83" s="172">
        <f t="shared" si="11"/>
        <v>12.448333333333332</v>
      </c>
      <c r="J83" s="171">
        <v>26</v>
      </c>
      <c r="K83" s="172">
        <f t="shared" si="8"/>
        <v>49.729357534954005</v>
      </c>
      <c r="L83" s="172">
        <f t="shared" si="9"/>
        <v>20.108846153846155</v>
      </c>
    </row>
    <row r="84" spans="1:12" ht="13.5" customHeight="1">
      <c r="A84" s="170"/>
      <c r="B84" s="170" t="s">
        <v>189</v>
      </c>
      <c r="C84" s="171">
        <v>49078</v>
      </c>
      <c r="D84" s="171">
        <v>4</v>
      </c>
      <c r="E84" s="172">
        <f t="shared" si="6"/>
        <v>8.150291372916582</v>
      </c>
      <c r="F84" s="172">
        <f t="shared" si="7"/>
        <v>122.695</v>
      </c>
      <c r="G84" s="171">
        <v>44</v>
      </c>
      <c r="H84" s="172">
        <f t="shared" si="10"/>
        <v>89.6532051020824</v>
      </c>
      <c r="I84" s="172">
        <f t="shared" si="11"/>
        <v>11.15409090909091</v>
      </c>
      <c r="J84" s="171">
        <v>23</v>
      </c>
      <c r="K84" s="172">
        <f t="shared" si="8"/>
        <v>46.86417539427035</v>
      </c>
      <c r="L84" s="172">
        <f t="shared" si="9"/>
        <v>21.338260869565215</v>
      </c>
    </row>
    <row r="85" spans="1:12" ht="13.5" customHeight="1">
      <c r="A85" s="173"/>
      <c r="B85" s="173" t="s">
        <v>190</v>
      </c>
      <c r="C85" s="174">
        <v>11101</v>
      </c>
      <c r="D85" s="174">
        <v>0</v>
      </c>
      <c r="E85" s="175">
        <f t="shared" si="6"/>
        <v>0</v>
      </c>
      <c r="F85" s="175">
        <v>0</v>
      </c>
      <c r="G85" s="174">
        <v>10</v>
      </c>
      <c r="H85" s="175">
        <f t="shared" si="10"/>
        <v>90.08197459688316</v>
      </c>
      <c r="I85" s="175">
        <f t="shared" si="11"/>
        <v>11.100999999999999</v>
      </c>
      <c r="J85" s="174">
        <v>3</v>
      </c>
      <c r="K85" s="175">
        <f t="shared" si="8"/>
        <v>27.024592379064952</v>
      </c>
      <c r="L85" s="175">
        <f t="shared" si="9"/>
        <v>37.00333333333334</v>
      </c>
    </row>
  </sheetData>
  <mergeCells count="6">
    <mergeCell ref="A2:A3"/>
    <mergeCell ref="J2:L2"/>
    <mergeCell ref="B2:B3"/>
    <mergeCell ref="D2:F2"/>
    <mergeCell ref="C2:C3"/>
    <mergeCell ref="G2:I2"/>
  </mergeCells>
  <printOptions/>
  <pageMargins left="0.9055118110236221" right="0.2755905511811024" top="0.53" bottom="0.59" header="0.5118110236220472" footer="0.4330708661417323"/>
  <pageSetup fitToHeight="2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86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" sqref="A7"/>
    </sheetView>
  </sheetViews>
  <sheetFormatPr defaultColWidth="9.00390625" defaultRowHeight="13.5"/>
  <cols>
    <col min="1" max="1" width="7.50390625" style="246" bestFit="1" customWidth="1"/>
    <col min="2" max="2" width="9.125" style="199" bestFit="1" customWidth="1"/>
    <col min="3" max="4" width="7.25390625" style="200" bestFit="1" customWidth="1"/>
    <col min="5" max="5" width="6.875" style="200" bestFit="1" customWidth="1"/>
    <col min="6" max="6" width="6.00390625" style="200" customWidth="1"/>
    <col min="7" max="8" width="7.25390625" style="200" bestFit="1" customWidth="1"/>
    <col min="9" max="9" width="6.375" style="200" bestFit="1" customWidth="1"/>
    <col min="10" max="11" width="7.625" style="201" bestFit="1" customWidth="1"/>
    <col min="12" max="12" width="6.875" style="201" bestFit="1" customWidth="1"/>
    <col min="13" max="13" width="6.375" style="201" bestFit="1" customWidth="1"/>
    <col min="14" max="15" width="7.625" style="201" bestFit="1" customWidth="1"/>
    <col min="16" max="16" width="7.625" style="201" customWidth="1"/>
    <col min="17" max="18" width="9.50390625" style="199" hidden="1" customWidth="1"/>
    <col min="19" max="16384" width="9.50390625" style="199" customWidth="1"/>
  </cols>
  <sheetData>
    <row r="1" ht="20.25" customHeight="1">
      <c r="A1" s="198" t="s">
        <v>217</v>
      </c>
    </row>
    <row r="2" spans="1:16" ht="18.75" customHeight="1">
      <c r="A2" s="279" t="s">
        <v>98</v>
      </c>
      <c r="B2" s="279" t="s">
        <v>99</v>
      </c>
      <c r="C2" s="280" t="s">
        <v>218</v>
      </c>
      <c r="D2" s="280"/>
      <c r="E2" s="280"/>
      <c r="F2" s="280"/>
      <c r="G2" s="280"/>
      <c r="H2" s="280"/>
      <c r="I2" s="280"/>
      <c r="J2" s="280" t="s">
        <v>219</v>
      </c>
      <c r="K2" s="280"/>
      <c r="L2" s="280"/>
      <c r="M2" s="280"/>
      <c r="N2" s="280"/>
      <c r="O2" s="280"/>
      <c r="P2" s="280"/>
    </row>
    <row r="3" spans="1:16" ht="18.75" customHeight="1">
      <c r="A3" s="279"/>
      <c r="B3" s="279"/>
      <c r="C3" s="284" t="s">
        <v>36</v>
      </c>
      <c r="D3" s="285"/>
      <c r="E3" s="285"/>
      <c r="F3" s="285"/>
      <c r="G3" s="285"/>
      <c r="H3" s="285"/>
      <c r="I3" s="281" t="s">
        <v>220</v>
      </c>
      <c r="J3" s="284" t="s">
        <v>36</v>
      </c>
      <c r="K3" s="285"/>
      <c r="L3" s="285"/>
      <c r="M3" s="285"/>
      <c r="N3" s="285"/>
      <c r="O3" s="285"/>
      <c r="P3" s="282" t="s">
        <v>220</v>
      </c>
    </row>
    <row r="4" spans="1:19" s="206" customFormat="1" ht="34.5" customHeight="1">
      <c r="A4" s="279"/>
      <c r="B4" s="279"/>
      <c r="C4" s="204"/>
      <c r="D4" s="202" t="s">
        <v>221</v>
      </c>
      <c r="E4" s="202" t="s">
        <v>222</v>
      </c>
      <c r="F4" s="202" t="s">
        <v>223</v>
      </c>
      <c r="G4" s="202" t="s">
        <v>224</v>
      </c>
      <c r="H4" s="202" t="s">
        <v>225</v>
      </c>
      <c r="I4" s="280"/>
      <c r="J4" s="205"/>
      <c r="K4" s="203" t="s">
        <v>221</v>
      </c>
      <c r="L4" s="203" t="s">
        <v>222</v>
      </c>
      <c r="M4" s="203" t="s">
        <v>223</v>
      </c>
      <c r="N4" s="203" t="s">
        <v>224</v>
      </c>
      <c r="O4" s="203" t="s">
        <v>225</v>
      </c>
      <c r="P4" s="283"/>
      <c r="S4" s="207" t="s">
        <v>226</v>
      </c>
    </row>
    <row r="5" spans="1:19" s="206" customFormat="1" ht="16.5" customHeight="1">
      <c r="A5" s="208"/>
      <c r="B5" s="209" t="s">
        <v>105</v>
      </c>
      <c r="C5" s="210">
        <f aca="true" t="shared" si="0" ref="C5:C36">SUM(D5:H5)</f>
        <v>64908</v>
      </c>
      <c r="D5" s="210">
        <f aca="true" t="shared" si="1" ref="D5:I5">SUM(D6,D16,D20,D28,D35,D48,D58,D69,D77,D81)</f>
        <v>11955</v>
      </c>
      <c r="E5" s="210">
        <f t="shared" si="1"/>
        <v>44</v>
      </c>
      <c r="F5" s="210">
        <f t="shared" si="1"/>
        <v>452</v>
      </c>
      <c r="G5" s="210">
        <f t="shared" si="1"/>
        <v>14668</v>
      </c>
      <c r="H5" s="210">
        <f t="shared" si="1"/>
        <v>37789</v>
      </c>
      <c r="I5" s="210">
        <f t="shared" si="1"/>
        <v>4403</v>
      </c>
      <c r="J5" s="211">
        <f>SUM(C5/S5*100000)</f>
        <v>1161.0200763746152</v>
      </c>
      <c r="K5" s="211">
        <f>SUM(D5/S5*100000)</f>
        <v>213.84105215163808</v>
      </c>
      <c r="L5" s="211">
        <f>SUM(E5/S5*100000)</f>
        <v>0.7870352400394877</v>
      </c>
      <c r="M5" s="211">
        <f>SUM(F5/S5*100000)</f>
        <v>8.0849983749511</v>
      </c>
      <c r="N5" s="211">
        <f>SUM(G5/S5*100000)</f>
        <v>262.36892956589105</v>
      </c>
      <c r="O5" s="211">
        <f>SUM(H5/S5*100000)</f>
        <v>675.9380610420955</v>
      </c>
      <c r="P5" s="211">
        <f>SUM(I5/S5*100000)</f>
        <v>78.75718549758783</v>
      </c>
      <c r="S5" s="210">
        <v>5590601</v>
      </c>
    </row>
    <row r="6" spans="1:19" s="206" customFormat="1" ht="16.5" customHeight="1">
      <c r="A6" s="212" t="s">
        <v>106</v>
      </c>
      <c r="B6" s="213" t="s">
        <v>106</v>
      </c>
      <c r="C6" s="214">
        <f t="shared" si="0"/>
        <v>18954</v>
      </c>
      <c r="D6" s="214">
        <f aca="true" t="shared" si="2" ref="D6:I6">SUM(D7:D15)</f>
        <v>3677</v>
      </c>
      <c r="E6" s="214">
        <f t="shared" si="2"/>
        <v>10</v>
      </c>
      <c r="F6" s="214">
        <f t="shared" si="2"/>
        <v>100</v>
      </c>
      <c r="G6" s="214">
        <f t="shared" si="2"/>
        <v>3532</v>
      </c>
      <c r="H6" s="215">
        <f t="shared" si="2"/>
        <v>11635</v>
      </c>
      <c r="I6" s="214">
        <f t="shared" si="2"/>
        <v>897</v>
      </c>
      <c r="J6" s="216">
        <f aca="true" t="shared" si="3" ref="J6:J15">SUM(C6/S6*100000)</f>
        <v>1242.5650307822314</v>
      </c>
      <c r="K6" s="216">
        <f>SUM(D6/S6*100000)</f>
        <v>241.0526336491645</v>
      </c>
      <c r="L6" s="216">
        <f>SUM(E6/S6*100000)</f>
        <v>0.6555687616240536</v>
      </c>
      <c r="M6" s="216">
        <f>SUM(F6/S6*100000)</f>
        <v>6.555687616240536</v>
      </c>
      <c r="N6" s="216">
        <f>SUM(G6/S6*100000)</f>
        <v>231.54688660561573</v>
      </c>
      <c r="O6" s="216">
        <f>SUM(H6/S6*100000)</f>
        <v>762.7542541495864</v>
      </c>
      <c r="P6" s="216">
        <f>SUM(I6/S6*100000)</f>
        <v>58.80451791767761</v>
      </c>
      <c r="S6" s="214">
        <v>1525393</v>
      </c>
    </row>
    <row r="7" spans="1:19" ht="16.5" customHeight="1">
      <c r="A7" s="217"/>
      <c r="B7" s="217" t="s">
        <v>107</v>
      </c>
      <c r="C7" s="218">
        <f t="shared" si="0"/>
        <v>1074</v>
      </c>
      <c r="D7" s="218">
        <v>0</v>
      </c>
      <c r="E7" s="218">
        <v>0</v>
      </c>
      <c r="F7" s="218">
        <v>0</v>
      </c>
      <c r="G7" s="218">
        <v>267</v>
      </c>
      <c r="H7" s="219">
        <v>807</v>
      </c>
      <c r="I7" s="218">
        <v>142</v>
      </c>
      <c r="J7" s="220">
        <f t="shared" si="3"/>
        <v>521.265597926586</v>
      </c>
      <c r="K7" s="220">
        <f aca="true" t="shared" si="4" ref="K7:K15">SUM(D7/S7*100000)</f>
        <v>0</v>
      </c>
      <c r="L7" s="220">
        <f aca="true" t="shared" si="5" ref="L7:L15">SUM(E7/S7*100000)</f>
        <v>0</v>
      </c>
      <c r="M7" s="220">
        <f aca="true" t="shared" si="6" ref="M7:M15">SUM(F7/S7*100000)</f>
        <v>0</v>
      </c>
      <c r="N7" s="220">
        <f aca="true" t="shared" si="7" ref="N7:N15">SUM(G7/S7*100000)</f>
        <v>129.58837490353673</v>
      </c>
      <c r="O7" s="220">
        <f aca="true" t="shared" si="8" ref="O7:O15">SUM(H7/S7*100000)</f>
        <v>391.67722302304924</v>
      </c>
      <c r="P7" s="220">
        <f aca="true" t="shared" si="9" ref="P7:P15">SUM(I7/S7*100000)</f>
        <v>68.919660061057</v>
      </c>
      <c r="S7" s="218">
        <v>206037</v>
      </c>
    </row>
    <row r="8" spans="1:19" ht="16.5" customHeight="1">
      <c r="A8" s="217"/>
      <c r="B8" s="217" t="s">
        <v>108</v>
      </c>
      <c r="C8" s="218">
        <f t="shared" si="0"/>
        <v>977</v>
      </c>
      <c r="D8" s="218">
        <v>0</v>
      </c>
      <c r="E8" s="218">
        <v>0</v>
      </c>
      <c r="F8" s="218">
        <v>0</v>
      </c>
      <c r="G8" s="218">
        <v>392</v>
      </c>
      <c r="H8" s="219">
        <v>585</v>
      </c>
      <c r="I8" s="218">
        <v>82</v>
      </c>
      <c r="J8" s="220">
        <f t="shared" si="3"/>
        <v>762.9832096837173</v>
      </c>
      <c r="K8" s="220">
        <f t="shared" si="4"/>
        <v>0</v>
      </c>
      <c r="L8" s="220">
        <f t="shared" si="5"/>
        <v>0</v>
      </c>
      <c r="M8" s="220">
        <f t="shared" si="6"/>
        <v>0</v>
      </c>
      <c r="N8" s="220">
        <f t="shared" si="7"/>
        <v>306.1304178055447</v>
      </c>
      <c r="O8" s="220">
        <f t="shared" si="8"/>
        <v>456.85279187817264</v>
      </c>
      <c r="P8" s="220">
        <f t="shared" si="9"/>
        <v>64.0374853572823</v>
      </c>
      <c r="S8" s="218">
        <v>128050</v>
      </c>
    </row>
    <row r="9" spans="1:19" ht="16.5" customHeight="1">
      <c r="A9" s="217"/>
      <c r="B9" s="217" t="s">
        <v>109</v>
      </c>
      <c r="C9" s="218">
        <f t="shared" si="0"/>
        <v>1675</v>
      </c>
      <c r="D9" s="218">
        <v>300</v>
      </c>
      <c r="E9" s="218">
        <v>0</v>
      </c>
      <c r="F9" s="218">
        <v>0</v>
      </c>
      <c r="G9" s="218">
        <v>217</v>
      </c>
      <c r="H9" s="219">
        <v>1158</v>
      </c>
      <c r="I9" s="218">
        <v>45</v>
      </c>
      <c r="J9" s="220">
        <f t="shared" si="3"/>
        <v>1565.6400429966816</v>
      </c>
      <c r="K9" s="220">
        <f t="shared" si="4"/>
        <v>280.41314202925645</v>
      </c>
      <c r="L9" s="220">
        <f t="shared" si="5"/>
        <v>0</v>
      </c>
      <c r="M9" s="220">
        <f t="shared" si="6"/>
        <v>0</v>
      </c>
      <c r="N9" s="220">
        <f t="shared" si="7"/>
        <v>202.83217273449546</v>
      </c>
      <c r="O9" s="220">
        <f t="shared" si="8"/>
        <v>1082.39472823293</v>
      </c>
      <c r="P9" s="220">
        <f t="shared" si="9"/>
        <v>42.061971304388464</v>
      </c>
      <c r="S9" s="218">
        <v>106985</v>
      </c>
    </row>
    <row r="10" spans="1:19" ht="16.5" customHeight="1">
      <c r="A10" s="217"/>
      <c r="B10" s="217" t="s">
        <v>110</v>
      </c>
      <c r="C10" s="218">
        <f t="shared" si="0"/>
        <v>1229</v>
      </c>
      <c r="D10" s="218">
        <v>0</v>
      </c>
      <c r="E10" s="218">
        <v>0</v>
      </c>
      <c r="F10" s="218">
        <v>0</v>
      </c>
      <c r="G10" s="218">
        <v>371</v>
      </c>
      <c r="H10" s="219">
        <v>858</v>
      </c>
      <c r="I10" s="218">
        <v>43</v>
      </c>
      <c r="J10" s="220">
        <f t="shared" si="3"/>
        <v>1184.1103756587759</v>
      </c>
      <c r="K10" s="220">
        <f t="shared" si="4"/>
        <v>0</v>
      </c>
      <c r="L10" s="220">
        <f t="shared" si="5"/>
        <v>0</v>
      </c>
      <c r="M10" s="220">
        <f t="shared" si="6"/>
        <v>0</v>
      </c>
      <c r="N10" s="220">
        <f t="shared" si="7"/>
        <v>357.4491044502895</v>
      </c>
      <c r="O10" s="220">
        <f t="shared" si="8"/>
        <v>826.6612712084863</v>
      </c>
      <c r="P10" s="220">
        <f t="shared" si="9"/>
        <v>41.42941102793113</v>
      </c>
      <c r="S10" s="218">
        <v>103791</v>
      </c>
    </row>
    <row r="11" spans="1:19" ht="16.5" customHeight="1">
      <c r="A11" s="217"/>
      <c r="B11" s="217" t="s">
        <v>111</v>
      </c>
      <c r="C11" s="218">
        <f t="shared" si="0"/>
        <v>1678</v>
      </c>
      <c r="D11" s="218">
        <v>0</v>
      </c>
      <c r="E11" s="218">
        <v>0</v>
      </c>
      <c r="F11" s="218">
        <v>0</v>
      </c>
      <c r="G11" s="218">
        <v>506</v>
      </c>
      <c r="H11" s="219">
        <v>1172</v>
      </c>
      <c r="I11" s="218">
        <v>171</v>
      </c>
      <c r="J11" s="220">
        <f t="shared" si="3"/>
        <v>977.6959470482672</v>
      </c>
      <c r="K11" s="220">
        <f t="shared" si="4"/>
        <v>0</v>
      </c>
      <c r="L11" s="220">
        <f t="shared" si="5"/>
        <v>0</v>
      </c>
      <c r="M11" s="220">
        <f t="shared" si="6"/>
        <v>0</v>
      </c>
      <c r="N11" s="220">
        <f t="shared" si="7"/>
        <v>294.8236884424453</v>
      </c>
      <c r="O11" s="220">
        <f t="shared" si="8"/>
        <v>682.8722586058219</v>
      </c>
      <c r="P11" s="220">
        <f t="shared" si="9"/>
        <v>99.63409233924536</v>
      </c>
      <c r="S11" s="218">
        <v>171628</v>
      </c>
    </row>
    <row r="12" spans="1:19" ht="16.5" customHeight="1">
      <c r="A12" s="217"/>
      <c r="B12" s="217" t="s">
        <v>112</v>
      </c>
      <c r="C12" s="218">
        <f t="shared" si="0"/>
        <v>1023</v>
      </c>
      <c r="D12" s="218">
        <v>0</v>
      </c>
      <c r="E12" s="218">
        <v>0</v>
      </c>
      <c r="F12" s="218">
        <v>0</v>
      </c>
      <c r="G12" s="218">
        <v>158</v>
      </c>
      <c r="H12" s="219">
        <v>865</v>
      </c>
      <c r="I12" s="218">
        <v>74</v>
      </c>
      <c r="J12" s="220">
        <f t="shared" si="3"/>
        <v>459.30256051075526</v>
      </c>
      <c r="K12" s="220">
        <f t="shared" si="4"/>
        <v>0</v>
      </c>
      <c r="L12" s="220">
        <f t="shared" si="5"/>
        <v>0</v>
      </c>
      <c r="M12" s="220">
        <f t="shared" si="6"/>
        <v>0</v>
      </c>
      <c r="N12" s="220">
        <f t="shared" si="7"/>
        <v>70.93822537702769</v>
      </c>
      <c r="O12" s="220">
        <f t="shared" si="8"/>
        <v>388.36433513372754</v>
      </c>
      <c r="P12" s="220">
        <f t="shared" si="9"/>
        <v>33.2242321386079</v>
      </c>
      <c r="S12" s="218">
        <v>222729</v>
      </c>
    </row>
    <row r="13" spans="1:19" ht="16.5" customHeight="1">
      <c r="A13" s="217"/>
      <c r="B13" s="217" t="s">
        <v>113</v>
      </c>
      <c r="C13" s="218">
        <f t="shared" si="0"/>
        <v>3711</v>
      </c>
      <c r="D13" s="218">
        <v>1508</v>
      </c>
      <c r="E13" s="218">
        <v>0</v>
      </c>
      <c r="F13" s="218">
        <v>0</v>
      </c>
      <c r="G13" s="218">
        <v>886</v>
      </c>
      <c r="H13" s="219">
        <v>1317</v>
      </c>
      <c r="I13" s="218">
        <v>130</v>
      </c>
      <c r="J13" s="220">
        <f t="shared" si="3"/>
        <v>1642.4351058886011</v>
      </c>
      <c r="K13" s="220">
        <f t="shared" si="4"/>
        <v>667.4190621611455</v>
      </c>
      <c r="L13" s="220">
        <f t="shared" si="5"/>
        <v>0</v>
      </c>
      <c r="M13" s="220">
        <f t="shared" si="6"/>
        <v>0</v>
      </c>
      <c r="N13" s="220">
        <f t="shared" si="7"/>
        <v>392.1308282989223</v>
      </c>
      <c r="O13" s="220">
        <f t="shared" si="8"/>
        <v>582.8852154285336</v>
      </c>
      <c r="P13" s="220">
        <f t="shared" si="9"/>
        <v>57.536126048374605</v>
      </c>
      <c r="S13" s="218">
        <v>225945</v>
      </c>
    </row>
    <row r="14" spans="1:19" ht="16.5" customHeight="1">
      <c r="A14" s="217"/>
      <c r="B14" s="217" t="s">
        <v>114</v>
      </c>
      <c r="C14" s="218">
        <f t="shared" si="0"/>
        <v>3901</v>
      </c>
      <c r="D14" s="218">
        <v>46</v>
      </c>
      <c r="E14" s="218">
        <v>10</v>
      </c>
      <c r="F14" s="218">
        <v>0</v>
      </c>
      <c r="G14" s="218">
        <v>345</v>
      </c>
      <c r="H14" s="219">
        <v>3500</v>
      </c>
      <c r="I14" s="218">
        <v>52</v>
      </c>
      <c r="J14" s="220">
        <f t="shared" si="3"/>
        <v>3345.884330694479</v>
      </c>
      <c r="K14" s="220">
        <f t="shared" si="4"/>
        <v>39.45416026966061</v>
      </c>
      <c r="L14" s="220">
        <f t="shared" si="5"/>
        <v>8.576991362969697</v>
      </c>
      <c r="M14" s="220">
        <f t="shared" si="6"/>
        <v>0</v>
      </c>
      <c r="N14" s="220">
        <f t="shared" si="7"/>
        <v>295.9062020224546</v>
      </c>
      <c r="O14" s="220">
        <f t="shared" si="8"/>
        <v>3001.946977039394</v>
      </c>
      <c r="P14" s="220">
        <f t="shared" si="9"/>
        <v>44.60035508744242</v>
      </c>
      <c r="S14" s="218">
        <v>116591</v>
      </c>
    </row>
    <row r="15" spans="1:19" ht="16.5" customHeight="1">
      <c r="A15" s="221"/>
      <c r="B15" s="221" t="s">
        <v>115</v>
      </c>
      <c r="C15" s="222">
        <f t="shared" si="0"/>
        <v>3686</v>
      </c>
      <c r="D15" s="222">
        <v>1823</v>
      </c>
      <c r="E15" s="222">
        <v>0</v>
      </c>
      <c r="F15" s="222">
        <v>100</v>
      </c>
      <c r="G15" s="222">
        <v>390</v>
      </c>
      <c r="H15" s="223">
        <v>1373</v>
      </c>
      <c r="I15" s="222">
        <v>158</v>
      </c>
      <c r="J15" s="224">
        <f t="shared" si="3"/>
        <v>1512.906496139749</v>
      </c>
      <c r="K15" s="224">
        <f t="shared" si="4"/>
        <v>748.2443142872388</v>
      </c>
      <c r="L15" s="224">
        <f t="shared" si="5"/>
        <v>0</v>
      </c>
      <c r="M15" s="224">
        <f t="shared" si="6"/>
        <v>41.04466891317821</v>
      </c>
      <c r="N15" s="224">
        <f t="shared" si="7"/>
        <v>160.07420876139503</v>
      </c>
      <c r="O15" s="224">
        <f t="shared" si="8"/>
        <v>563.5433041779369</v>
      </c>
      <c r="P15" s="224">
        <f t="shared" si="9"/>
        <v>64.85057688282158</v>
      </c>
      <c r="S15" s="222">
        <v>243637</v>
      </c>
    </row>
    <row r="16" spans="1:19" ht="16.5" customHeight="1">
      <c r="A16" s="225" t="s">
        <v>116</v>
      </c>
      <c r="B16" s="212"/>
      <c r="C16" s="214">
        <f t="shared" si="0"/>
        <v>9585</v>
      </c>
      <c r="D16" s="214">
        <f aca="true" t="shared" si="10" ref="D16:I16">SUM(D17:D19)</f>
        <v>821</v>
      </c>
      <c r="E16" s="214">
        <f t="shared" si="10"/>
        <v>0</v>
      </c>
      <c r="F16" s="214">
        <f t="shared" si="10"/>
        <v>59</v>
      </c>
      <c r="G16" s="214">
        <f t="shared" si="10"/>
        <v>2373</v>
      </c>
      <c r="H16" s="215">
        <f t="shared" si="10"/>
        <v>6332</v>
      </c>
      <c r="I16" s="214">
        <f t="shared" si="10"/>
        <v>628</v>
      </c>
      <c r="J16" s="216">
        <f aca="true" t="shared" si="11" ref="J16:J79">SUM(C16/S16*100000)</f>
        <v>941.0214672669831</v>
      </c>
      <c r="K16" s="216">
        <f aca="true" t="shared" si="12" ref="K16:K79">SUM(D16/S16*100000)</f>
        <v>80.60288206846042</v>
      </c>
      <c r="L16" s="216">
        <f aca="true" t="shared" si="13" ref="L16:L79">SUM(E16/S16*100000)</f>
        <v>0</v>
      </c>
      <c r="M16" s="216">
        <f aca="true" t="shared" si="14" ref="M16:M79">SUM(F16/S16*100000)</f>
        <v>5.792411744262076</v>
      </c>
      <c r="N16" s="216">
        <f aca="true" t="shared" si="15" ref="N16:N79">SUM(G16/S16*100000)</f>
        <v>232.97276388362553</v>
      </c>
      <c r="O16" s="216">
        <f aca="true" t="shared" si="16" ref="O16:O79">SUM(H16/S16*100000)</f>
        <v>621.6534095706351</v>
      </c>
      <c r="P16" s="216">
        <f aca="true" t="shared" si="17" ref="P16:P79">SUM(I16/S16*100000)</f>
        <v>61.65482331180651</v>
      </c>
      <c r="S16" s="214">
        <v>1018574</v>
      </c>
    </row>
    <row r="17" spans="1:19" ht="16.5" customHeight="1">
      <c r="A17" s="226" t="s">
        <v>117</v>
      </c>
      <c r="B17" s="227" t="s">
        <v>118</v>
      </c>
      <c r="C17" s="228">
        <f t="shared" si="0"/>
        <v>4030</v>
      </c>
      <c r="D17" s="228">
        <v>0</v>
      </c>
      <c r="E17" s="228">
        <v>0</v>
      </c>
      <c r="F17" s="228">
        <v>0</v>
      </c>
      <c r="G17" s="228">
        <v>1173</v>
      </c>
      <c r="H17" s="229">
        <v>2857</v>
      </c>
      <c r="I17" s="228">
        <v>291</v>
      </c>
      <c r="J17" s="230">
        <f t="shared" si="11"/>
        <v>871.074490918562</v>
      </c>
      <c r="K17" s="230">
        <f t="shared" si="12"/>
        <v>0</v>
      </c>
      <c r="L17" s="230">
        <f t="shared" si="13"/>
        <v>0</v>
      </c>
      <c r="M17" s="230">
        <f t="shared" si="14"/>
        <v>0</v>
      </c>
      <c r="N17" s="230">
        <f t="shared" si="15"/>
        <v>253.54103668671794</v>
      </c>
      <c r="O17" s="230">
        <f t="shared" si="16"/>
        <v>617.5334542318441</v>
      </c>
      <c r="P17" s="230">
        <f t="shared" si="17"/>
        <v>62.89892725987632</v>
      </c>
      <c r="S17" s="228">
        <v>462647</v>
      </c>
    </row>
    <row r="18" spans="1:19" ht="16.5" customHeight="1">
      <c r="A18" s="226" t="s">
        <v>119</v>
      </c>
      <c r="B18" s="227" t="s">
        <v>120</v>
      </c>
      <c r="C18" s="228">
        <f t="shared" si="0"/>
        <v>5143</v>
      </c>
      <c r="D18" s="228">
        <v>821</v>
      </c>
      <c r="E18" s="228">
        <v>0</v>
      </c>
      <c r="F18" s="228">
        <v>59</v>
      </c>
      <c r="G18" s="228">
        <v>1160</v>
      </c>
      <c r="H18" s="229">
        <v>3103</v>
      </c>
      <c r="I18" s="228">
        <v>273</v>
      </c>
      <c r="J18" s="230">
        <f t="shared" si="11"/>
        <v>1105.2205176033713</v>
      </c>
      <c r="K18" s="230">
        <f t="shared" si="12"/>
        <v>176.43127453866768</v>
      </c>
      <c r="L18" s="230">
        <f t="shared" si="13"/>
        <v>0</v>
      </c>
      <c r="M18" s="230">
        <f t="shared" si="14"/>
        <v>12.678983188527885</v>
      </c>
      <c r="N18" s="230">
        <f t="shared" si="15"/>
        <v>249.28170336766686</v>
      </c>
      <c r="O18" s="230">
        <f t="shared" si="16"/>
        <v>666.8285565085089</v>
      </c>
      <c r="P18" s="230">
        <f t="shared" si="17"/>
        <v>58.66715949945954</v>
      </c>
      <c r="S18" s="228">
        <v>465337</v>
      </c>
    </row>
    <row r="19" spans="1:19" ht="16.5" customHeight="1">
      <c r="A19" s="231" t="s">
        <v>121</v>
      </c>
      <c r="B19" s="232" t="s">
        <v>122</v>
      </c>
      <c r="C19" s="233">
        <f t="shared" si="0"/>
        <v>412</v>
      </c>
      <c r="D19" s="233">
        <v>0</v>
      </c>
      <c r="E19" s="233">
        <v>0</v>
      </c>
      <c r="F19" s="233">
        <v>0</v>
      </c>
      <c r="G19" s="233">
        <v>40</v>
      </c>
      <c r="H19" s="234">
        <v>372</v>
      </c>
      <c r="I19" s="233">
        <v>64</v>
      </c>
      <c r="J19" s="235">
        <f t="shared" si="11"/>
        <v>454.79633513632854</v>
      </c>
      <c r="K19" s="235">
        <f t="shared" si="12"/>
        <v>0</v>
      </c>
      <c r="L19" s="235">
        <f t="shared" si="13"/>
        <v>0</v>
      </c>
      <c r="M19" s="235">
        <f t="shared" si="14"/>
        <v>0</v>
      </c>
      <c r="N19" s="235">
        <f t="shared" si="15"/>
        <v>44.154983993818306</v>
      </c>
      <c r="O19" s="235">
        <f t="shared" si="16"/>
        <v>410.64135114251025</v>
      </c>
      <c r="P19" s="235">
        <f t="shared" si="17"/>
        <v>70.64797439010928</v>
      </c>
      <c r="S19" s="233">
        <v>90590</v>
      </c>
    </row>
    <row r="20" spans="1:19" ht="16.5" customHeight="1">
      <c r="A20" s="236" t="s">
        <v>227</v>
      </c>
      <c r="B20" s="217"/>
      <c r="C20" s="218">
        <f t="shared" si="0"/>
        <v>8077</v>
      </c>
      <c r="D20" s="218">
        <f aca="true" t="shared" si="18" ref="D20:I20">SUM(D25,D21)</f>
        <v>1582</v>
      </c>
      <c r="E20" s="218">
        <f t="shared" si="18"/>
        <v>0</v>
      </c>
      <c r="F20" s="218">
        <f t="shared" si="18"/>
        <v>160</v>
      </c>
      <c r="G20" s="218">
        <f t="shared" si="18"/>
        <v>2166</v>
      </c>
      <c r="H20" s="219">
        <f t="shared" si="18"/>
        <v>4169</v>
      </c>
      <c r="I20" s="218">
        <f t="shared" si="18"/>
        <v>419</v>
      </c>
      <c r="J20" s="220">
        <f t="shared" si="11"/>
        <v>1132.2267593531014</v>
      </c>
      <c r="K20" s="220">
        <f t="shared" si="12"/>
        <v>221.7633692332062</v>
      </c>
      <c r="L20" s="220">
        <f t="shared" si="13"/>
        <v>0</v>
      </c>
      <c r="M20" s="220">
        <f t="shared" si="14"/>
        <v>22.42865934090581</v>
      </c>
      <c r="N20" s="220">
        <f t="shared" si="15"/>
        <v>303.6279758275124</v>
      </c>
      <c r="O20" s="220">
        <f t="shared" si="16"/>
        <v>584.4067549514771</v>
      </c>
      <c r="P20" s="220">
        <f t="shared" si="17"/>
        <v>58.735051648997086</v>
      </c>
      <c r="S20" s="218">
        <v>713373</v>
      </c>
    </row>
    <row r="21" spans="1:19" ht="16.5" customHeight="1">
      <c r="A21" s="237" t="s">
        <v>124</v>
      </c>
      <c r="B21" s="237"/>
      <c r="C21" s="238">
        <f t="shared" si="0"/>
        <v>3995</v>
      </c>
      <c r="D21" s="238">
        <f aca="true" t="shared" si="19" ref="D21:I21">SUM(D22:D24)</f>
        <v>256</v>
      </c>
      <c r="E21" s="238">
        <f t="shared" si="19"/>
        <v>0</v>
      </c>
      <c r="F21" s="238">
        <f t="shared" si="19"/>
        <v>0</v>
      </c>
      <c r="G21" s="238">
        <f t="shared" si="19"/>
        <v>1457</v>
      </c>
      <c r="H21" s="239">
        <f t="shared" si="19"/>
        <v>2282</v>
      </c>
      <c r="I21" s="238">
        <f t="shared" si="19"/>
        <v>176</v>
      </c>
      <c r="J21" s="240">
        <f t="shared" si="11"/>
        <v>1051.4845804194883</v>
      </c>
      <c r="K21" s="240">
        <f t="shared" si="12"/>
        <v>67.37923719333894</v>
      </c>
      <c r="L21" s="240">
        <f t="shared" si="13"/>
        <v>0</v>
      </c>
      <c r="M21" s="240">
        <f t="shared" si="14"/>
        <v>0</v>
      </c>
      <c r="N21" s="240">
        <f t="shared" si="15"/>
        <v>383.4826116824017</v>
      </c>
      <c r="O21" s="240">
        <f t="shared" si="16"/>
        <v>600.6227315437478</v>
      </c>
      <c r="P21" s="240">
        <f t="shared" si="17"/>
        <v>46.32322557042051</v>
      </c>
      <c r="S21" s="238">
        <v>379939</v>
      </c>
    </row>
    <row r="22" spans="1:19" ht="16.5" customHeight="1">
      <c r="A22" s="217"/>
      <c r="B22" s="217" t="s">
        <v>125</v>
      </c>
      <c r="C22" s="218">
        <f t="shared" si="0"/>
        <v>1537</v>
      </c>
      <c r="D22" s="218">
        <v>232</v>
      </c>
      <c r="E22" s="218">
        <v>0</v>
      </c>
      <c r="F22" s="218">
        <v>0</v>
      </c>
      <c r="G22" s="218">
        <v>186</v>
      </c>
      <c r="H22" s="219">
        <v>1119</v>
      </c>
      <c r="I22" s="218">
        <v>149</v>
      </c>
      <c r="J22" s="220">
        <f t="shared" si="11"/>
        <v>799.479843953186</v>
      </c>
      <c r="K22" s="220">
        <f t="shared" si="12"/>
        <v>120.67620286085827</v>
      </c>
      <c r="L22" s="220">
        <f t="shared" si="13"/>
        <v>0</v>
      </c>
      <c r="M22" s="220">
        <f t="shared" si="14"/>
        <v>0</v>
      </c>
      <c r="N22" s="220">
        <f t="shared" si="15"/>
        <v>96.74902470741222</v>
      </c>
      <c r="O22" s="220">
        <f t="shared" si="16"/>
        <v>582.0546163849154</v>
      </c>
      <c r="P22" s="220">
        <f t="shared" si="17"/>
        <v>77.50325097529259</v>
      </c>
      <c r="S22" s="218">
        <v>192250</v>
      </c>
    </row>
    <row r="23" spans="1:19" ht="16.5" customHeight="1">
      <c r="A23" s="217"/>
      <c r="B23" s="217" t="s">
        <v>126</v>
      </c>
      <c r="C23" s="218">
        <f t="shared" si="0"/>
        <v>1889</v>
      </c>
      <c r="D23" s="218">
        <v>24</v>
      </c>
      <c r="E23" s="218">
        <v>0</v>
      </c>
      <c r="F23" s="218">
        <v>0</v>
      </c>
      <c r="G23" s="218">
        <v>702</v>
      </c>
      <c r="H23" s="219">
        <v>1163</v>
      </c>
      <c r="I23" s="218">
        <v>27</v>
      </c>
      <c r="J23" s="220">
        <f t="shared" si="11"/>
        <v>1198.0871197706574</v>
      </c>
      <c r="K23" s="220">
        <f t="shared" si="12"/>
        <v>15.22185858893371</v>
      </c>
      <c r="L23" s="220">
        <f t="shared" si="13"/>
        <v>0</v>
      </c>
      <c r="M23" s="220">
        <f t="shared" si="14"/>
        <v>0</v>
      </c>
      <c r="N23" s="220">
        <f t="shared" si="15"/>
        <v>445.239363726311</v>
      </c>
      <c r="O23" s="220">
        <f t="shared" si="16"/>
        <v>737.6258974554127</v>
      </c>
      <c r="P23" s="220">
        <f t="shared" si="17"/>
        <v>17.124590912550424</v>
      </c>
      <c r="S23" s="218">
        <v>157668</v>
      </c>
    </row>
    <row r="24" spans="1:19" ht="16.5" customHeight="1">
      <c r="A24" s="241"/>
      <c r="B24" s="241" t="s">
        <v>127</v>
      </c>
      <c r="C24" s="242">
        <f t="shared" si="0"/>
        <v>569</v>
      </c>
      <c r="D24" s="242">
        <v>0</v>
      </c>
      <c r="E24" s="242">
        <v>0</v>
      </c>
      <c r="F24" s="242">
        <v>0</v>
      </c>
      <c r="G24" s="242">
        <v>569</v>
      </c>
      <c r="H24" s="243">
        <v>0</v>
      </c>
      <c r="I24" s="242">
        <v>0</v>
      </c>
      <c r="J24" s="244">
        <f t="shared" si="11"/>
        <v>1895.339928716565</v>
      </c>
      <c r="K24" s="244">
        <f t="shared" si="12"/>
        <v>0</v>
      </c>
      <c r="L24" s="244">
        <f t="shared" si="13"/>
        <v>0</v>
      </c>
      <c r="M24" s="244">
        <f t="shared" si="14"/>
        <v>0</v>
      </c>
      <c r="N24" s="244">
        <f t="shared" si="15"/>
        <v>1895.339928716565</v>
      </c>
      <c r="O24" s="244">
        <f t="shared" si="16"/>
        <v>0</v>
      </c>
      <c r="P24" s="244">
        <f t="shared" si="17"/>
        <v>0</v>
      </c>
      <c r="S24" s="242">
        <v>30021</v>
      </c>
    </row>
    <row r="25" spans="1:19" ht="16.5" customHeight="1">
      <c r="A25" s="217" t="s">
        <v>128</v>
      </c>
      <c r="B25" s="217"/>
      <c r="C25" s="218">
        <f t="shared" si="0"/>
        <v>4082</v>
      </c>
      <c r="D25" s="218">
        <f aca="true" t="shared" si="20" ref="D25:I25">SUM(D26:D27)</f>
        <v>1326</v>
      </c>
      <c r="E25" s="218">
        <f t="shared" si="20"/>
        <v>0</v>
      </c>
      <c r="F25" s="218">
        <f t="shared" si="20"/>
        <v>160</v>
      </c>
      <c r="G25" s="218">
        <f t="shared" si="20"/>
        <v>709</v>
      </c>
      <c r="H25" s="219">
        <f t="shared" si="20"/>
        <v>1887</v>
      </c>
      <c r="I25" s="218">
        <f t="shared" si="20"/>
        <v>243</v>
      </c>
      <c r="J25" s="220">
        <f t="shared" si="11"/>
        <v>1224.2302824546987</v>
      </c>
      <c r="K25" s="220">
        <f t="shared" si="12"/>
        <v>397.6799006699977</v>
      </c>
      <c r="L25" s="220">
        <f t="shared" si="13"/>
        <v>0</v>
      </c>
      <c r="M25" s="220">
        <f t="shared" si="14"/>
        <v>47.98550837647031</v>
      </c>
      <c r="N25" s="220">
        <f t="shared" si="15"/>
        <v>212.63578399323404</v>
      </c>
      <c r="O25" s="220">
        <f t="shared" si="16"/>
        <v>565.9290894149967</v>
      </c>
      <c r="P25" s="220">
        <f t="shared" si="17"/>
        <v>72.87799084676428</v>
      </c>
      <c r="S25" s="218">
        <v>333434</v>
      </c>
    </row>
    <row r="26" spans="1:19" ht="16.5" customHeight="1">
      <c r="A26" s="217"/>
      <c r="B26" s="217" t="s">
        <v>129</v>
      </c>
      <c r="C26" s="218">
        <f t="shared" si="0"/>
        <v>1180</v>
      </c>
      <c r="D26" s="218">
        <v>0</v>
      </c>
      <c r="E26" s="218">
        <v>0</v>
      </c>
      <c r="F26" s="218">
        <v>0</v>
      </c>
      <c r="G26" s="218">
        <v>127</v>
      </c>
      <c r="H26" s="219">
        <v>1053</v>
      </c>
      <c r="I26" s="218">
        <v>165</v>
      </c>
      <c r="J26" s="220">
        <f t="shared" si="11"/>
        <v>536.7002938206693</v>
      </c>
      <c r="K26" s="220">
        <f t="shared" si="12"/>
        <v>0</v>
      </c>
      <c r="L26" s="220">
        <f t="shared" si="13"/>
        <v>0</v>
      </c>
      <c r="M26" s="220">
        <f t="shared" si="14"/>
        <v>0</v>
      </c>
      <c r="N26" s="220">
        <f t="shared" si="15"/>
        <v>57.763506199343226</v>
      </c>
      <c r="O26" s="220">
        <f t="shared" si="16"/>
        <v>478.9367876213261</v>
      </c>
      <c r="P26" s="220">
        <f t="shared" si="17"/>
        <v>75.04707498339867</v>
      </c>
      <c r="S26" s="218">
        <v>219862</v>
      </c>
    </row>
    <row r="27" spans="1:19" ht="16.5" customHeight="1">
      <c r="A27" s="221"/>
      <c r="B27" s="221" t="s">
        <v>130</v>
      </c>
      <c r="C27" s="222">
        <f t="shared" si="0"/>
        <v>2902</v>
      </c>
      <c r="D27" s="222">
        <v>1326</v>
      </c>
      <c r="E27" s="222">
        <v>0</v>
      </c>
      <c r="F27" s="222">
        <v>160</v>
      </c>
      <c r="G27" s="222">
        <v>582</v>
      </c>
      <c r="H27" s="223">
        <v>834</v>
      </c>
      <c r="I27" s="222">
        <v>78</v>
      </c>
      <c r="J27" s="224">
        <f t="shared" si="11"/>
        <v>2555.207269397387</v>
      </c>
      <c r="K27" s="224">
        <f t="shared" si="12"/>
        <v>1167.5412953897087</v>
      </c>
      <c r="L27" s="224">
        <f t="shared" si="13"/>
        <v>0</v>
      </c>
      <c r="M27" s="224">
        <f t="shared" si="14"/>
        <v>140.8797943155003</v>
      </c>
      <c r="N27" s="224">
        <f t="shared" si="15"/>
        <v>512.4502518226324</v>
      </c>
      <c r="O27" s="224">
        <f t="shared" si="16"/>
        <v>734.3359278695452</v>
      </c>
      <c r="P27" s="224">
        <f t="shared" si="17"/>
        <v>68.6788997288064</v>
      </c>
      <c r="S27" s="222">
        <v>113572</v>
      </c>
    </row>
    <row r="28" spans="1:19" ht="16.5" customHeight="1">
      <c r="A28" s="225" t="s">
        <v>228</v>
      </c>
      <c r="B28" s="212"/>
      <c r="C28" s="214">
        <f t="shared" si="0"/>
        <v>7584</v>
      </c>
      <c r="D28" s="214">
        <f aca="true" t="shared" si="21" ref="D28:I28">SUM(D29:D30)</f>
        <v>1530</v>
      </c>
      <c r="E28" s="214">
        <f t="shared" si="21"/>
        <v>6</v>
      </c>
      <c r="F28" s="214">
        <f t="shared" si="21"/>
        <v>0</v>
      </c>
      <c r="G28" s="214">
        <f t="shared" si="21"/>
        <v>1562</v>
      </c>
      <c r="H28" s="215">
        <f t="shared" si="21"/>
        <v>4486</v>
      </c>
      <c r="I28" s="214">
        <f t="shared" si="21"/>
        <v>598</v>
      </c>
      <c r="J28" s="216">
        <f t="shared" si="11"/>
        <v>1055.6366739093216</v>
      </c>
      <c r="K28" s="216">
        <f t="shared" si="12"/>
        <v>212.96467709404826</v>
      </c>
      <c r="L28" s="216">
        <f t="shared" si="13"/>
        <v>0.8351555964472481</v>
      </c>
      <c r="M28" s="216">
        <f t="shared" si="14"/>
        <v>0</v>
      </c>
      <c r="N28" s="216">
        <f t="shared" si="15"/>
        <v>217.41884027510022</v>
      </c>
      <c r="O28" s="216">
        <f t="shared" si="16"/>
        <v>624.4180009437258</v>
      </c>
      <c r="P28" s="216">
        <f t="shared" si="17"/>
        <v>83.23717444590906</v>
      </c>
      <c r="S28" s="214">
        <v>718429</v>
      </c>
    </row>
    <row r="29" spans="1:19" ht="16.5" customHeight="1">
      <c r="A29" s="226" t="s">
        <v>132</v>
      </c>
      <c r="B29" s="227" t="s">
        <v>133</v>
      </c>
      <c r="C29" s="228">
        <f t="shared" si="0"/>
        <v>3624</v>
      </c>
      <c r="D29" s="228">
        <v>747</v>
      </c>
      <c r="E29" s="228">
        <v>0</v>
      </c>
      <c r="F29" s="228">
        <v>0</v>
      </c>
      <c r="G29" s="228">
        <v>646</v>
      </c>
      <c r="H29" s="229">
        <v>2231</v>
      </c>
      <c r="I29" s="228">
        <v>258</v>
      </c>
      <c r="J29" s="230">
        <f t="shared" si="11"/>
        <v>1245.2452865198075</v>
      </c>
      <c r="K29" s="230">
        <f t="shared" si="12"/>
        <v>256.6772155160861</v>
      </c>
      <c r="L29" s="230">
        <f t="shared" si="13"/>
        <v>0</v>
      </c>
      <c r="M29" s="230">
        <f t="shared" si="14"/>
        <v>0</v>
      </c>
      <c r="N29" s="230">
        <f t="shared" si="15"/>
        <v>221.97253175822175</v>
      </c>
      <c r="O29" s="230">
        <f t="shared" si="16"/>
        <v>766.5955392454996</v>
      </c>
      <c r="P29" s="230">
        <f t="shared" si="17"/>
        <v>88.65156841117835</v>
      </c>
      <c r="S29" s="228">
        <v>291027</v>
      </c>
    </row>
    <row r="30" spans="1:19" ht="16.5" customHeight="1">
      <c r="A30" s="217" t="s">
        <v>134</v>
      </c>
      <c r="B30" s="217"/>
      <c r="C30" s="218">
        <f t="shared" si="0"/>
        <v>3960</v>
      </c>
      <c r="D30" s="218">
        <f aca="true" t="shared" si="22" ref="D30:I30">SUM(D31:D34)</f>
        <v>783</v>
      </c>
      <c r="E30" s="218">
        <f t="shared" si="22"/>
        <v>6</v>
      </c>
      <c r="F30" s="218">
        <f t="shared" si="22"/>
        <v>0</v>
      </c>
      <c r="G30" s="218">
        <f t="shared" si="22"/>
        <v>916</v>
      </c>
      <c r="H30" s="219">
        <f t="shared" si="22"/>
        <v>2255</v>
      </c>
      <c r="I30" s="218">
        <f t="shared" si="22"/>
        <v>340</v>
      </c>
      <c r="J30" s="220">
        <f t="shared" si="11"/>
        <v>926.5281865784438</v>
      </c>
      <c r="K30" s="220">
        <f t="shared" si="12"/>
        <v>183.19989143710137</v>
      </c>
      <c r="L30" s="220">
        <f t="shared" si="13"/>
        <v>1.4038305857249147</v>
      </c>
      <c r="M30" s="220">
        <f t="shared" si="14"/>
        <v>0</v>
      </c>
      <c r="N30" s="220">
        <f t="shared" si="15"/>
        <v>214.318136087337</v>
      </c>
      <c r="O30" s="220">
        <f t="shared" si="16"/>
        <v>527.6063284682805</v>
      </c>
      <c r="P30" s="220">
        <f t="shared" si="17"/>
        <v>79.55039985774516</v>
      </c>
      <c r="S30" s="218">
        <v>427402</v>
      </c>
    </row>
    <row r="31" spans="1:19" ht="16.5" customHeight="1">
      <c r="A31" s="217"/>
      <c r="B31" s="217" t="s">
        <v>135</v>
      </c>
      <c r="C31" s="218">
        <f t="shared" si="0"/>
        <v>2942</v>
      </c>
      <c r="D31" s="218">
        <v>425</v>
      </c>
      <c r="E31" s="218">
        <v>6</v>
      </c>
      <c r="F31" s="218">
        <v>0</v>
      </c>
      <c r="G31" s="218">
        <v>810</v>
      </c>
      <c r="H31" s="219">
        <v>1701</v>
      </c>
      <c r="I31" s="218">
        <v>188</v>
      </c>
      <c r="J31" s="220">
        <f t="shared" si="11"/>
        <v>1101.4601272931486</v>
      </c>
      <c r="K31" s="220">
        <f t="shared" si="12"/>
        <v>159.11643579183826</v>
      </c>
      <c r="L31" s="220">
        <f t="shared" si="13"/>
        <v>2.2463496817671285</v>
      </c>
      <c r="M31" s="220">
        <f t="shared" si="14"/>
        <v>0</v>
      </c>
      <c r="N31" s="220">
        <f t="shared" si="15"/>
        <v>303.25720703856234</v>
      </c>
      <c r="O31" s="220">
        <f t="shared" si="16"/>
        <v>636.8401347809809</v>
      </c>
      <c r="P31" s="220">
        <f t="shared" si="17"/>
        <v>70.38562336203668</v>
      </c>
      <c r="S31" s="218">
        <v>267100</v>
      </c>
    </row>
    <row r="32" spans="1:19" ht="16.5" customHeight="1">
      <c r="A32" s="217"/>
      <c r="B32" s="217" t="s">
        <v>136</v>
      </c>
      <c r="C32" s="218">
        <f t="shared" si="0"/>
        <v>560</v>
      </c>
      <c r="D32" s="218">
        <v>0</v>
      </c>
      <c r="E32" s="218">
        <v>0</v>
      </c>
      <c r="F32" s="218">
        <v>0</v>
      </c>
      <c r="G32" s="218">
        <v>56</v>
      </c>
      <c r="H32" s="219">
        <v>504</v>
      </c>
      <c r="I32" s="218">
        <v>109</v>
      </c>
      <c r="J32" s="220">
        <f t="shared" si="11"/>
        <v>590.6363051480282</v>
      </c>
      <c r="K32" s="220">
        <f t="shared" si="12"/>
        <v>0</v>
      </c>
      <c r="L32" s="220">
        <f t="shared" si="13"/>
        <v>0</v>
      </c>
      <c r="M32" s="220">
        <f t="shared" si="14"/>
        <v>0</v>
      </c>
      <c r="N32" s="220">
        <f t="shared" si="15"/>
        <v>59.063630514802824</v>
      </c>
      <c r="O32" s="220">
        <f t="shared" si="16"/>
        <v>531.5726746332253</v>
      </c>
      <c r="P32" s="220">
        <f t="shared" si="17"/>
        <v>114.96313796631264</v>
      </c>
      <c r="S32" s="218">
        <v>94813</v>
      </c>
    </row>
    <row r="33" spans="1:19" ht="16.5" customHeight="1">
      <c r="A33" s="217"/>
      <c r="B33" s="217" t="s">
        <v>229</v>
      </c>
      <c r="C33" s="218">
        <f t="shared" si="0"/>
        <v>458</v>
      </c>
      <c r="D33" s="218">
        <v>358</v>
      </c>
      <c r="E33" s="218">
        <v>0</v>
      </c>
      <c r="F33" s="218">
        <v>0</v>
      </c>
      <c r="G33" s="218">
        <v>50</v>
      </c>
      <c r="H33" s="219">
        <v>50</v>
      </c>
      <c r="I33" s="218">
        <v>5</v>
      </c>
      <c r="J33" s="220">
        <f t="shared" si="11"/>
        <v>1433.7590783871776</v>
      </c>
      <c r="K33" s="220">
        <f t="shared" si="12"/>
        <v>1120.7112446781869</v>
      </c>
      <c r="L33" s="220">
        <f t="shared" si="13"/>
        <v>0</v>
      </c>
      <c r="M33" s="220">
        <f t="shared" si="14"/>
        <v>0</v>
      </c>
      <c r="N33" s="220">
        <f t="shared" si="15"/>
        <v>156.52391685449538</v>
      </c>
      <c r="O33" s="220">
        <f t="shared" si="16"/>
        <v>156.52391685449538</v>
      </c>
      <c r="P33" s="220">
        <f t="shared" si="17"/>
        <v>15.652391685449537</v>
      </c>
      <c r="S33" s="218">
        <v>31944</v>
      </c>
    </row>
    <row r="34" spans="1:19" ht="16.5" customHeight="1">
      <c r="A34" s="221"/>
      <c r="B34" s="221" t="s">
        <v>230</v>
      </c>
      <c r="C34" s="222">
        <f t="shared" si="0"/>
        <v>0</v>
      </c>
      <c r="D34" s="222">
        <v>0</v>
      </c>
      <c r="E34" s="222">
        <v>0</v>
      </c>
      <c r="F34" s="222">
        <v>0</v>
      </c>
      <c r="G34" s="222">
        <v>0</v>
      </c>
      <c r="H34" s="223">
        <v>0</v>
      </c>
      <c r="I34" s="222">
        <v>38</v>
      </c>
      <c r="J34" s="224">
        <f t="shared" si="11"/>
        <v>0</v>
      </c>
      <c r="K34" s="224">
        <f t="shared" si="12"/>
        <v>0</v>
      </c>
      <c r="L34" s="224">
        <f t="shared" si="13"/>
        <v>0</v>
      </c>
      <c r="M34" s="224">
        <f t="shared" si="14"/>
        <v>0</v>
      </c>
      <c r="N34" s="224">
        <f t="shared" si="15"/>
        <v>0</v>
      </c>
      <c r="O34" s="224">
        <f t="shared" si="16"/>
        <v>0</v>
      </c>
      <c r="P34" s="224">
        <f t="shared" si="17"/>
        <v>113.28066775972574</v>
      </c>
      <c r="S34" s="222">
        <v>33545</v>
      </c>
    </row>
    <row r="35" spans="1:19" ht="16.5" customHeight="1">
      <c r="A35" s="225" t="s">
        <v>231</v>
      </c>
      <c r="B35" s="212"/>
      <c r="C35" s="214">
        <f t="shared" si="0"/>
        <v>4442</v>
      </c>
      <c r="D35" s="214">
        <f aca="true" t="shared" si="23" ref="D35:I35">SUM(D36)</f>
        <v>847</v>
      </c>
      <c r="E35" s="214">
        <f t="shared" si="23"/>
        <v>6</v>
      </c>
      <c r="F35" s="214">
        <f t="shared" si="23"/>
        <v>50</v>
      </c>
      <c r="G35" s="214">
        <f t="shared" si="23"/>
        <v>1293</v>
      </c>
      <c r="H35" s="215">
        <f t="shared" si="23"/>
        <v>2246</v>
      </c>
      <c r="I35" s="214">
        <f t="shared" si="23"/>
        <v>221</v>
      </c>
      <c r="J35" s="216">
        <f t="shared" si="11"/>
        <v>1522.5625117825498</v>
      </c>
      <c r="K35" s="216">
        <f t="shared" si="12"/>
        <v>290.3220277982485</v>
      </c>
      <c r="L35" s="216">
        <f t="shared" si="13"/>
        <v>2.0565905156900715</v>
      </c>
      <c r="M35" s="216">
        <f t="shared" si="14"/>
        <v>17.138254297417266</v>
      </c>
      <c r="N35" s="216">
        <f t="shared" si="15"/>
        <v>443.1952561312105</v>
      </c>
      <c r="O35" s="216">
        <f t="shared" si="16"/>
        <v>769.8503830399835</v>
      </c>
      <c r="P35" s="216">
        <f t="shared" si="17"/>
        <v>75.7510839945843</v>
      </c>
      <c r="S35" s="214">
        <v>291745</v>
      </c>
    </row>
    <row r="36" spans="1:19" ht="16.5" customHeight="1">
      <c r="A36" s="237" t="s">
        <v>140</v>
      </c>
      <c r="B36" s="237"/>
      <c r="C36" s="238">
        <f t="shared" si="0"/>
        <v>4442</v>
      </c>
      <c r="D36" s="238">
        <f aca="true" t="shared" si="24" ref="D36:I36">SUM(D37:D47)</f>
        <v>847</v>
      </c>
      <c r="E36" s="238">
        <f t="shared" si="24"/>
        <v>6</v>
      </c>
      <c r="F36" s="238">
        <f t="shared" si="24"/>
        <v>50</v>
      </c>
      <c r="G36" s="238">
        <f t="shared" si="24"/>
        <v>1293</v>
      </c>
      <c r="H36" s="239">
        <f t="shared" si="24"/>
        <v>2246</v>
      </c>
      <c r="I36" s="238">
        <f t="shared" si="24"/>
        <v>221</v>
      </c>
      <c r="J36" s="240">
        <f t="shared" si="11"/>
        <v>1522.5625117825498</v>
      </c>
      <c r="K36" s="240">
        <f t="shared" si="12"/>
        <v>290.3220277982485</v>
      </c>
      <c r="L36" s="240">
        <f t="shared" si="13"/>
        <v>2.0565905156900715</v>
      </c>
      <c r="M36" s="240">
        <f t="shared" si="14"/>
        <v>17.138254297417266</v>
      </c>
      <c r="N36" s="240">
        <f t="shared" si="15"/>
        <v>443.1952561312105</v>
      </c>
      <c r="O36" s="240">
        <f t="shared" si="16"/>
        <v>769.8503830399835</v>
      </c>
      <c r="P36" s="240">
        <f t="shared" si="17"/>
        <v>75.7510839945843</v>
      </c>
      <c r="S36" s="238">
        <v>291745</v>
      </c>
    </row>
    <row r="37" spans="1:19" ht="16.5" customHeight="1">
      <c r="A37" s="217"/>
      <c r="B37" s="217" t="s">
        <v>141</v>
      </c>
      <c r="C37" s="218">
        <f aca="true" t="shared" si="25" ref="C37:C68">SUM(D37:H37)</f>
        <v>430</v>
      </c>
      <c r="D37" s="218">
        <f>0+0</f>
        <v>0</v>
      </c>
      <c r="E37" s="218">
        <v>0</v>
      </c>
      <c r="F37" s="218">
        <v>0</v>
      </c>
      <c r="G37" s="218">
        <f>0+0</f>
        <v>0</v>
      </c>
      <c r="H37" s="219">
        <f>320+110</f>
        <v>430</v>
      </c>
      <c r="I37" s="218">
        <f>73+10</f>
        <v>83</v>
      </c>
      <c r="J37" s="220">
        <f t="shared" si="11"/>
        <v>978.317748504084</v>
      </c>
      <c r="K37" s="220">
        <f t="shared" si="12"/>
        <v>0</v>
      </c>
      <c r="L37" s="220">
        <f t="shared" si="13"/>
        <v>0</v>
      </c>
      <c r="M37" s="220">
        <f t="shared" si="14"/>
        <v>0</v>
      </c>
      <c r="N37" s="220">
        <f t="shared" si="15"/>
        <v>0</v>
      </c>
      <c r="O37" s="220">
        <f t="shared" si="16"/>
        <v>978.317748504084</v>
      </c>
      <c r="P37" s="220">
        <f t="shared" si="17"/>
        <v>188.8380770368348</v>
      </c>
      <c r="S37" s="218">
        <v>43953</v>
      </c>
    </row>
    <row r="38" spans="1:19" ht="16.5" customHeight="1">
      <c r="A38" s="217"/>
      <c r="B38" s="217" t="s">
        <v>142</v>
      </c>
      <c r="C38" s="218">
        <f t="shared" si="25"/>
        <v>1463</v>
      </c>
      <c r="D38" s="218">
        <v>445</v>
      </c>
      <c r="E38" s="218">
        <v>0</v>
      </c>
      <c r="F38" s="218">
        <v>0</v>
      </c>
      <c r="G38" s="218">
        <v>407</v>
      </c>
      <c r="H38" s="219">
        <v>611</v>
      </c>
      <c r="I38" s="218">
        <v>31</v>
      </c>
      <c r="J38" s="220">
        <f t="shared" si="11"/>
        <v>1948.4065151091402</v>
      </c>
      <c r="K38" s="220">
        <f t="shared" si="12"/>
        <v>592.6458641309414</v>
      </c>
      <c r="L38" s="220">
        <f t="shared" si="13"/>
        <v>0</v>
      </c>
      <c r="M38" s="220">
        <f t="shared" si="14"/>
        <v>0</v>
      </c>
      <c r="N38" s="220">
        <f t="shared" si="15"/>
        <v>542.0379026995353</v>
      </c>
      <c r="O38" s="220">
        <f t="shared" si="16"/>
        <v>813.7227482786634</v>
      </c>
      <c r="P38" s="220">
        <f t="shared" si="17"/>
        <v>41.28544222035772</v>
      </c>
      <c r="S38" s="218">
        <v>75087</v>
      </c>
    </row>
    <row r="39" spans="1:19" ht="16.5" customHeight="1">
      <c r="A39" s="217"/>
      <c r="B39" s="217" t="s">
        <v>143</v>
      </c>
      <c r="C39" s="218">
        <f t="shared" si="25"/>
        <v>870</v>
      </c>
      <c r="D39" s="218">
        <v>0</v>
      </c>
      <c r="E39" s="218">
        <v>0</v>
      </c>
      <c r="F39" s="218">
        <v>50</v>
      </c>
      <c r="G39" s="218">
        <v>340</v>
      </c>
      <c r="H39" s="219">
        <v>480</v>
      </c>
      <c r="I39" s="218">
        <v>72</v>
      </c>
      <c r="J39" s="220">
        <f t="shared" si="11"/>
        <v>1748.3571471634411</v>
      </c>
      <c r="K39" s="220">
        <f t="shared" si="12"/>
        <v>0</v>
      </c>
      <c r="L39" s="220">
        <f t="shared" si="13"/>
        <v>0</v>
      </c>
      <c r="M39" s="220">
        <f t="shared" si="14"/>
        <v>100.48029581399088</v>
      </c>
      <c r="N39" s="220">
        <f t="shared" si="15"/>
        <v>683.266011535138</v>
      </c>
      <c r="O39" s="220">
        <f t="shared" si="16"/>
        <v>964.6108398143125</v>
      </c>
      <c r="P39" s="220">
        <f t="shared" si="17"/>
        <v>144.69162597214685</v>
      </c>
      <c r="S39" s="218">
        <v>49761</v>
      </c>
    </row>
    <row r="40" spans="1:19" ht="16.5" customHeight="1">
      <c r="A40" s="217"/>
      <c r="B40" s="217" t="s">
        <v>144</v>
      </c>
      <c r="C40" s="218">
        <f t="shared" si="25"/>
        <v>474</v>
      </c>
      <c r="D40" s="218">
        <v>0</v>
      </c>
      <c r="E40" s="218">
        <v>6</v>
      </c>
      <c r="F40" s="218">
        <v>0</v>
      </c>
      <c r="G40" s="218">
        <v>120</v>
      </c>
      <c r="H40" s="219">
        <v>348</v>
      </c>
      <c r="I40" s="218">
        <v>19</v>
      </c>
      <c r="J40" s="220">
        <f t="shared" si="11"/>
        <v>959.5918697870272</v>
      </c>
      <c r="K40" s="220">
        <f t="shared" si="12"/>
        <v>0</v>
      </c>
      <c r="L40" s="220">
        <f t="shared" si="13"/>
        <v>12.146732528949713</v>
      </c>
      <c r="M40" s="220">
        <f t="shared" si="14"/>
        <v>0</v>
      </c>
      <c r="N40" s="220">
        <f t="shared" si="15"/>
        <v>242.93465057899428</v>
      </c>
      <c r="O40" s="220">
        <f t="shared" si="16"/>
        <v>704.5104866790833</v>
      </c>
      <c r="P40" s="220">
        <f t="shared" si="17"/>
        <v>38.464653008340754</v>
      </c>
      <c r="S40" s="218">
        <v>49396</v>
      </c>
    </row>
    <row r="41" spans="1:19" ht="16.5" customHeight="1">
      <c r="A41" s="217"/>
      <c r="B41" s="217" t="s">
        <v>145</v>
      </c>
      <c r="C41" s="218">
        <f t="shared" si="25"/>
        <v>316</v>
      </c>
      <c r="D41" s="218">
        <v>0</v>
      </c>
      <c r="E41" s="218">
        <v>0</v>
      </c>
      <c r="F41" s="218">
        <v>0</v>
      </c>
      <c r="G41" s="218">
        <v>316</v>
      </c>
      <c r="H41" s="219">
        <v>0</v>
      </c>
      <c r="I41" s="218">
        <v>0</v>
      </c>
      <c r="J41" s="220">
        <f t="shared" si="11"/>
        <v>3407.3754582704332</v>
      </c>
      <c r="K41" s="220">
        <f t="shared" si="12"/>
        <v>0</v>
      </c>
      <c r="L41" s="220">
        <f t="shared" si="13"/>
        <v>0</v>
      </c>
      <c r="M41" s="220">
        <f t="shared" si="14"/>
        <v>0</v>
      </c>
      <c r="N41" s="220">
        <f t="shared" si="15"/>
        <v>3407.3754582704332</v>
      </c>
      <c r="O41" s="220">
        <f t="shared" si="16"/>
        <v>0</v>
      </c>
      <c r="P41" s="220">
        <f t="shared" si="17"/>
        <v>0</v>
      </c>
      <c r="S41" s="218">
        <v>9274</v>
      </c>
    </row>
    <row r="42" spans="1:19" ht="16.5" customHeight="1">
      <c r="A42" s="217"/>
      <c r="B42" s="217" t="s">
        <v>146</v>
      </c>
      <c r="C42" s="218">
        <f t="shared" si="25"/>
        <v>317</v>
      </c>
      <c r="D42" s="218">
        <v>0</v>
      </c>
      <c r="E42" s="218">
        <v>0</v>
      </c>
      <c r="F42" s="218">
        <v>0</v>
      </c>
      <c r="G42" s="218">
        <v>50</v>
      </c>
      <c r="H42" s="219">
        <v>267</v>
      </c>
      <c r="I42" s="218">
        <v>16</v>
      </c>
      <c r="J42" s="220">
        <f t="shared" si="11"/>
        <v>1529.0372371213582</v>
      </c>
      <c r="K42" s="220">
        <f t="shared" si="12"/>
        <v>0</v>
      </c>
      <c r="L42" s="220">
        <f t="shared" si="13"/>
        <v>0</v>
      </c>
      <c r="M42" s="220">
        <f t="shared" si="14"/>
        <v>0</v>
      </c>
      <c r="N42" s="220">
        <f t="shared" si="15"/>
        <v>241.17306579201232</v>
      </c>
      <c r="O42" s="220">
        <f t="shared" si="16"/>
        <v>1287.864171329346</v>
      </c>
      <c r="P42" s="220">
        <f t="shared" si="17"/>
        <v>77.17538105344396</v>
      </c>
      <c r="S42" s="218">
        <v>20732</v>
      </c>
    </row>
    <row r="43" spans="1:19" ht="16.5" customHeight="1">
      <c r="A43" s="217"/>
      <c r="B43" s="217" t="s">
        <v>147</v>
      </c>
      <c r="C43" s="218">
        <f t="shared" si="25"/>
        <v>402</v>
      </c>
      <c r="D43" s="218">
        <v>402</v>
      </c>
      <c r="E43" s="218">
        <v>0</v>
      </c>
      <c r="F43" s="218">
        <v>0</v>
      </c>
      <c r="G43" s="218">
        <v>0</v>
      </c>
      <c r="H43" s="219">
        <v>0</v>
      </c>
      <c r="I43" s="218">
        <v>0</v>
      </c>
      <c r="J43" s="220">
        <f t="shared" si="11"/>
        <v>3359.2379042366506</v>
      </c>
      <c r="K43" s="220">
        <f t="shared" si="12"/>
        <v>3359.2379042366506</v>
      </c>
      <c r="L43" s="220">
        <f t="shared" si="13"/>
        <v>0</v>
      </c>
      <c r="M43" s="220">
        <f t="shared" si="14"/>
        <v>0</v>
      </c>
      <c r="N43" s="220">
        <f t="shared" si="15"/>
        <v>0</v>
      </c>
      <c r="O43" s="220">
        <f t="shared" si="16"/>
        <v>0</v>
      </c>
      <c r="P43" s="220">
        <f t="shared" si="17"/>
        <v>0</v>
      </c>
      <c r="S43" s="218">
        <v>11967</v>
      </c>
    </row>
    <row r="44" spans="1:19" ht="16.5" customHeight="1">
      <c r="A44" s="217"/>
      <c r="B44" s="217" t="s">
        <v>148</v>
      </c>
      <c r="C44" s="218">
        <f t="shared" si="25"/>
        <v>0</v>
      </c>
      <c r="D44" s="218">
        <v>0</v>
      </c>
      <c r="E44" s="218">
        <v>0</v>
      </c>
      <c r="F44" s="218">
        <v>0</v>
      </c>
      <c r="G44" s="218">
        <v>0</v>
      </c>
      <c r="H44" s="219">
        <v>0</v>
      </c>
      <c r="I44" s="218">
        <v>0</v>
      </c>
      <c r="J44" s="220">
        <f t="shared" si="11"/>
        <v>0</v>
      </c>
      <c r="K44" s="220">
        <f t="shared" si="12"/>
        <v>0</v>
      </c>
      <c r="L44" s="220">
        <f t="shared" si="13"/>
        <v>0</v>
      </c>
      <c r="M44" s="220">
        <f t="shared" si="14"/>
        <v>0</v>
      </c>
      <c r="N44" s="220">
        <f t="shared" si="15"/>
        <v>0</v>
      </c>
      <c r="O44" s="220">
        <f t="shared" si="16"/>
        <v>0</v>
      </c>
      <c r="P44" s="220">
        <f t="shared" si="17"/>
        <v>0</v>
      </c>
      <c r="S44" s="218">
        <v>7271</v>
      </c>
    </row>
    <row r="45" spans="1:19" ht="16.5" customHeight="1">
      <c r="A45" s="217"/>
      <c r="B45" s="217" t="s">
        <v>149</v>
      </c>
      <c r="C45" s="218">
        <f t="shared" si="25"/>
        <v>170</v>
      </c>
      <c r="D45" s="218">
        <v>0</v>
      </c>
      <c r="E45" s="218">
        <v>0</v>
      </c>
      <c r="F45" s="218">
        <v>0</v>
      </c>
      <c r="G45" s="218">
        <v>60</v>
      </c>
      <c r="H45" s="219">
        <v>110</v>
      </c>
      <c r="I45" s="218">
        <v>0</v>
      </c>
      <c r="J45" s="220">
        <f t="shared" si="11"/>
        <v>1510.3056147832267</v>
      </c>
      <c r="K45" s="220">
        <f t="shared" si="12"/>
        <v>0</v>
      </c>
      <c r="L45" s="220">
        <f t="shared" si="13"/>
        <v>0</v>
      </c>
      <c r="M45" s="220">
        <f t="shared" si="14"/>
        <v>0</v>
      </c>
      <c r="N45" s="220">
        <f t="shared" si="15"/>
        <v>533.0490405117271</v>
      </c>
      <c r="O45" s="220">
        <f t="shared" si="16"/>
        <v>977.2565742714996</v>
      </c>
      <c r="P45" s="220">
        <f t="shared" si="17"/>
        <v>0</v>
      </c>
      <c r="S45" s="218">
        <v>11256</v>
      </c>
    </row>
    <row r="46" spans="1:19" ht="16.5" customHeight="1">
      <c r="A46" s="217"/>
      <c r="B46" s="217" t="s">
        <v>150</v>
      </c>
      <c r="C46" s="218">
        <f t="shared" si="25"/>
        <v>0</v>
      </c>
      <c r="D46" s="218">
        <v>0</v>
      </c>
      <c r="E46" s="218">
        <v>0</v>
      </c>
      <c r="F46" s="218">
        <v>0</v>
      </c>
      <c r="G46" s="218">
        <v>0</v>
      </c>
      <c r="H46" s="219">
        <v>0</v>
      </c>
      <c r="I46" s="218">
        <v>0</v>
      </c>
      <c r="J46" s="220">
        <f t="shared" si="11"/>
        <v>0</v>
      </c>
      <c r="K46" s="220">
        <f t="shared" si="12"/>
        <v>0</v>
      </c>
      <c r="L46" s="220">
        <f t="shared" si="13"/>
        <v>0</v>
      </c>
      <c r="M46" s="220">
        <f t="shared" si="14"/>
        <v>0</v>
      </c>
      <c r="N46" s="220">
        <f t="shared" si="15"/>
        <v>0</v>
      </c>
      <c r="O46" s="220">
        <f t="shared" si="16"/>
        <v>0</v>
      </c>
      <c r="P46" s="220">
        <f t="shared" si="17"/>
        <v>0</v>
      </c>
      <c r="S46" s="218">
        <v>7204</v>
      </c>
    </row>
    <row r="47" spans="1:19" ht="16.5" customHeight="1">
      <c r="A47" s="217"/>
      <c r="B47" s="217" t="s">
        <v>97</v>
      </c>
      <c r="C47" s="222">
        <f t="shared" si="25"/>
        <v>0</v>
      </c>
      <c r="D47" s="222">
        <v>0</v>
      </c>
      <c r="E47" s="222">
        <v>0</v>
      </c>
      <c r="F47" s="222">
        <v>0</v>
      </c>
      <c r="G47" s="222">
        <v>0</v>
      </c>
      <c r="H47" s="223">
        <v>0</v>
      </c>
      <c r="I47" s="222">
        <v>0</v>
      </c>
      <c r="J47" s="224">
        <f t="shared" si="11"/>
        <v>0</v>
      </c>
      <c r="K47" s="224">
        <f t="shared" si="12"/>
        <v>0</v>
      </c>
      <c r="L47" s="224">
        <f t="shared" si="13"/>
        <v>0</v>
      </c>
      <c r="M47" s="224">
        <f t="shared" si="14"/>
        <v>0</v>
      </c>
      <c r="N47" s="224">
        <f t="shared" si="15"/>
        <v>0</v>
      </c>
      <c r="O47" s="224">
        <f t="shared" si="16"/>
        <v>0</v>
      </c>
      <c r="P47" s="224">
        <f t="shared" si="17"/>
        <v>0</v>
      </c>
      <c r="S47" s="222">
        <v>5844</v>
      </c>
    </row>
    <row r="48" spans="1:19" ht="16.5" customHeight="1">
      <c r="A48" s="225" t="s">
        <v>151</v>
      </c>
      <c r="B48" s="212"/>
      <c r="C48" s="214">
        <f t="shared" si="25"/>
        <v>6787</v>
      </c>
      <c r="D48" s="214">
        <f aca="true" t="shared" si="26" ref="D48:I48">SUM(D49:D50)</f>
        <v>1311</v>
      </c>
      <c r="E48" s="214">
        <f t="shared" si="26"/>
        <v>6</v>
      </c>
      <c r="F48" s="214">
        <f t="shared" si="26"/>
        <v>0</v>
      </c>
      <c r="G48" s="214">
        <f t="shared" si="26"/>
        <v>1427</v>
      </c>
      <c r="H48" s="215">
        <f t="shared" si="26"/>
        <v>4043</v>
      </c>
      <c r="I48" s="214">
        <f t="shared" si="26"/>
        <v>816</v>
      </c>
      <c r="J48" s="216">
        <f t="shared" si="11"/>
        <v>1173.2511867348455</v>
      </c>
      <c r="K48" s="216">
        <f t="shared" si="12"/>
        <v>226.62918900978084</v>
      </c>
      <c r="L48" s="216">
        <f t="shared" si="13"/>
        <v>1.037204526360553</v>
      </c>
      <c r="M48" s="216">
        <f t="shared" si="14"/>
        <v>0</v>
      </c>
      <c r="N48" s="216">
        <f t="shared" si="15"/>
        <v>246.6818098527515</v>
      </c>
      <c r="O48" s="216">
        <f t="shared" si="16"/>
        <v>698.9029833459526</v>
      </c>
      <c r="P48" s="216">
        <f t="shared" si="17"/>
        <v>141.0598155850352</v>
      </c>
      <c r="S48" s="214">
        <v>578478</v>
      </c>
    </row>
    <row r="49" spans="1:19" ht="16.5" customHeight="1">
      <c r="A49" s="226" t="s">
        <v>152</v>
      </c>
      <c r="B49" s="227" t="s">
        <v>153</v>
      </c>
      <c r="C49" s="228">
        <f t="shared" si="25"/>
        <v>6149</v>
      </c>
      <c r="D49" s="228">
        <v>982</v>
      </c>
      <c r="E49" s="228">
        <v>6</v>
      </c>
      <c r="F49" s="228">
        <v>0</v>
      </c>
      <c r="G49" s="228">
        <v>1273</v>
      </c>
      <c r="H49" s="229">
        <v>3888</v>
      </c>
      <c r="I49" s="228">
        <v>659</v>
      </c>
      <c r="J49" s="230">
        <f t="shared" si="11"/>
        <v>1274.9220408704882</v>
      </c>
      <c r="K49" s="230">
        <f t="shared" si="12"/>
        <v>203.60602441613588</v>
      </c>
      <c r="L49" s="230">
        <f t="shared" si="13"/>
        <v>1.2440286624203822</v>
      </c>
      <c r="M49" s="230">
        <f t="shared" si="14"/>
        <v>0</v>
      </c>
      <c r="N49" s="230">
        <f t="shared" si="15"/>
        <v>263.94141454352444</v>
      </c>
      <c r="O49" s="230">
        <f t="shared" si="16"/>
        <v>806.1305732484076</v>
      </c>
      <c r="P49" s="230">
        <f t="shared" si="17"/>
        <v>136.63581475583862</v>
      </c>
      <c r="S49" s="228">
        <v>482304</v>
      </c>
    </row>
    <row r="50" spans="1:19" ht="16.5" customHeight="1">
      <c r="A50" s="217" t="s">
        <v>154</v>
      </c>
      <c r="B50" s="217"/>
      <c r="C50" s="218">
        <f t="shared" si="25"/>
        <v>638</v>
      </c>
      <c r="D50" s="218">
        <f aca="true" t="shared" si="27" ref="D50:I50">SUM(D51:D57)</f>
        <v>329</v>
      </c>
      <c r="E50" s="218">
        <f t="shared" si="27"/>
        <v>0</v>
      </c>
      <c r="F50" s="218">
        <f t="shared" si="27"/>
        <v>0</v>
      </c>
      <c r="G50" s="218">
        <f t="shared" si="27"/>
        <v>154</v>
      </c>
      <c r="H50" s="219">
        <f t="shared" si="27"/>
        <v>155</v>
      </c>
      <c r="I50" s="218">
        <f t="shared" si="27"/>
        <v>157</v>
      </c>
      <c r="J50" s="220">
        <f t="shared" si="11"/>
        <v>663.3809553517583</v>
      </c>
      <c r="K50" s="220">
        <f t="shared" si="12"/>
        <v>342.08829829267785</v>
      </c>
      <c r="L50" s="220">
        <f t="shared" si="13"/>
        <v>0</v>
      </c>
      <c r="M50" s="220">
        <f t="shared" si="14"/>
        <v>0</v>
      </c>
      <c r="N50" s="220">
        <f t="shared" si="15"/>
        <v>160.12643749870026</v>
      </c>
      <c r="O50" s="220">
        <f t="shared" si="16"/>
        <v>161.16621956038014</v>
      </c>
      <c r="P50" s="220">
        <f t="shared" si="17"/>
        <v>163.2457836837399</v>
      </c>
      <c r="S50" s="218">
        <v>96174</v>
      </c>
    </row>
    <row r="51" spans="1:19" ht="16.5" customHeight="1">
      <c r="A51" s="217"/>
      <c r="B51" s="217" t="s">
        <v>155</v>
      </c>
      <c r="C51" s="218">
        <f t="shared" si="25"/>
        <v>0</v>
      </c>
      <c r="D51" s="218">
        <v>0</v>
      </c>
      <c r="E51" s="218">
        <v>0</v>
      </c>
      <c r="F51" s="218">
        <v>0</v>
      </c>
      <c r="G51" s="218">
        <v>0</v>
      </c>
      <c r="H51" s="219">
        <v>0</v>
      </c>
      <c r="I51" s="218">
        <v>0</v>
      </c>
      <c r="J51" s="220">
        <f t="shared" si="11"/>
        <v>0</v>
      </c>
      <c r="K51" s="220">
        <f t="shared" si="12"/>
        <v>0</v>
      </c>
      <c r="L51" s="220">
        <f t="shared" si="13"/>
        <v>0</v>
      </c>
      <c r="M51" s="220">
        <f t="shared" si="14"/>
        <v>0</v>
      </c>
      <c r="N51" s="220">
        <f t="shared" si="15"/>
        <v>0</v>
      </c>
      <c r="O51" s="220">
        <f t="shared" si="16"/>
        <v>0</v>
      </c>
      <c r="P51" s="220">
        <f t="shared" si="17"/>
        <v>0</v>
      </c>
      <c r="S51" s="218">
        <v>7724</v>
      </c>
    </row>
    <row r="52" spans="1:19" ht="16.5" customHeight="1">
      <c r="A52" s="217"/>
      <c r="B52" s="217" t="s">
        <v>156</v>
      </c>
      <c r="C52" s="218">
        <f t="shared" si="25"/>
        <v>52</v>
      </c>
      <c r="D52" s="218">
        <v>0</v>
      </c>
      <c r="E52" s="218">
        <v>0</v>
      </c>
      <c r="F52" s="218">
        <v>0</v>
      </c>
      <c r="G52" s="218">
        <v>52</v>
      </c>
      <c r="H52" s="219">
        <v>0</v>
      </c>
      <c r="I52" s="218">
        <v>37</v>
      </c>
      <c r="J52" s="220">
        <f t="shared" si="11"/>
        <v>244.95948746938006</v>
      </c>
      <c r="K52" s="220">
        <f t="shared" si="12"/>
        <v>0</v>
      </c>
      <c r="L52" s="220">
        <f t="shared" si="13"/>
        <v>0</v>
      </c>
      <c r="M52" s="220">
        <f t="shared" si="14"/>
        <v>0</v>
      </c>
      <c r="N52" s="220">
        <f t="shared" si="15"/>
        <v>244.95948746938006</v>
      </c>
      <c r="O52" s="220">
        <f t="shared" si="16"/>
        <v>0</v>
      </c>
      <c r="P52" s="220">
        <f t="shared" si="17"/>
        <v>174.29809685321274</v>
      </c>
      <c r="S52" s="218">
        <v>21228</v>
      </c>
    </row>
    <row r="53" spans="1:19" ht="16.5" customHeight="1">
      <c r="A53" s="217"/>
      <c r="B53" s="217" t="s">
        <v>157</v>
      </c>
      <c r="C53" s="218">
        <f t="shared" si="25"/>
        <v>155</v>
      </c>
      <c r="D53" s="218">
        <v>0</v>
      </c>
      <c r="E53" s="218">
        <v>0</v>
      </c>
      <c r="F53" s="218">
        <v>0</v>
      </c>
      <c r="G53" s="218">
        <v>0</v>
      </c>
      <c r="H53" s="219">
        <v>155</v>
      </c>
      <c r="I53" s="218">
        <v>0</v>
      </c>
      <c r="J53" s="220">
        <f t="shared" si="11"/>
        <v>1929.3004729897932</v>
      </c>
      <c r="K53" s="220">
        <f t="shared" si="12"/>
        <v>0</v>
      </c>
      <c r="L53" s="220">
        <f t="shared" si="13"/>
        <v>0</v>
      </c>
      <c r="M53" s="220">
        <f t="shared" si="14"/>
        <v>0</v>
      </c>
      <c r="N53" s="220">
        <f t="shared" si="15"/>
        <v>0</v>
      </c>
      <c r="O53" s="220">
        <f t="shared" si="16"/>
        <v>1929.3004729897932</v>
      </c>
      <c r="P53" s="220">
        <f t="shared" si="17"/>
        <v>0</v>
      </c>
      <c r="S53" s="218">
        <v>8034</v>
      </c>
    </row>
    <row r="54" spans="1:19" ht="16.5" customHeight="1">
      <c r="A54" s="217"/>
      <c r="B54" s="217" t="s">
        <v>158</v>
      </c>
      <c r="C54" s="218">
        <f t="shared" si="25"/>
        <v>0</v>
      </c>
      <c r="D54" s="218">
        <v>0</v>
      </c>
      <c r="E54" s="218">
        <v>0</v>
      </c>
      <c r="F54" s="218">
        <v>0</v>
      </c>
      <c r="G54" s="218">
        <v>0</v>
      </c>
      <c r="H54" s="219">
        <v>0</v>
      </c>
      <c r="I54" s="218">
        <v>0</v>
      </c>
      <c r="J54" s="220">
        <f t="shared" si="11"/>
        <v>0</v>
      </c>
      <c r="K54" s="220">
        <f t="shared" si="12"/>
        <v>0</v>
      </c>
      <c r="L54" s="220">
        <f t="shared" si="13"/>
        <v>0</v>
      </c>
      <c r="M54" s="220">
        <f t="shared" si="14"/>
        <v>0</v>
      </c>
      <c r="N54" s="220">
        <f t="shared" si="15"/>
        <v>0</v>
      </c>
      <c r="O54" s="220">
        <f t="shared" si="16"/>
        <v>0</v>
      </c>
      <c r="P54" s="220">
        <f t="shared" si="17"/>
        <v>0</v>
      </c>
      <c r="S54" s="218">
        <v>14150</v>
      </c>
    </row>
    <row r="55" spans="1:19" ht="16.5" customHeight="1">
      <c r="A55" s="217"/>
      <c r="B55" s="217" t="s">
        <v>159</v>
      </c>
      <c r="C55" s="218">
        <f t="shared" si="25"/>
        <v>431</v>
      </c>
      <c r="D55" s="218">
        <v>329</v>
      </c>
      <c r="E55" s="218">
        <v>0</v>
      </c>
      <c r="F55" s="218">
        <v>0</v>
      </c>
      <c r="G55" s="218">
        <v>102</v>
      </c>
      <c r="H55" s="219">
        <v>0</v>
      </c>
      <c r="I55" s="218">
        <v>65</v>
      </c>
      <c r="J55" s="220">
        <f t="shared" si="11"/>
        <v>2085.248439692293</v>
      </c>
      <c r="K55" s="220">
        <f t="shared" si="12"/>
        <v>1591.755769509894</v>
      </c>
      <c r="L55" s="220">
        <f t="shared" si="13"/>
        <v>0</v>
      </c>
      <c r="M55" s="220">
        <f t="shared" si="14"/>
        <v>0</v>
      </c>
      <c r="N55" s="220">
        <f t="shared" si="15"/>
        <v>493.4926701823988</v>
      </c>
      <c r="O55" s="220">
        <f t="shared" si="16"/>
        <v>0</v>
      </c>
      <c r="P55" s="220">
        <f t="shared" si="17"/>
        <v>314.4806231554502</v>
      </c>
      <c r="S55" s="218">
        <v>20669</v>
      </c>
    </row>
    <row r="56" spans="1:19" ht="16.5" customHeight="1">
      <c r="A56" s="217"/>
      <c r="B56" s="217" t="s">
        <v>160</v>
      </c>
      <c r="C56" s="218">
        <f t="shared" si="25"/>
        <v>0</v>
      </c>
      <c r="D56" s="218">
        <v>0</v>
      </c>
      <c r="E56" s="218">
        <v>0</v>
      </c>
      <c r="F56" s="218">
        <v>0</v>
      </c>
      <c r="G56" s="218">
        <v>0</v>
      </c>
      <c r="H56" s="219">
        <v>0</v>
      </c>
      <c r="I56" s="218">
        <v>55</v>
      </c>
      <c r="J56" s="220">
        <f t="shared" si="11"/>
        <v>0</v>
      </c>
      <c r="K56" s="220">
        <f t="shared" si="12"/>
        <v>0</v>
      </c>
      <c r="L56" s="220">
        <f t="shared" si="13"/>
        <v>0</v>
      </c>
      <c r="M56" s="220">
        <f t="shared" si="14"/>
        <v>0</v>
      </c>
      <c r="N56" s="220">
        <f t="shared" si="15"/>
        <v>0</v>
      </c>
      <c r="O56" s="220">
        <f t="shared" si="16"/>
        <v>0</v>
      </c>
      <c r="P56" s="220">
        <f t="shared" si="17"/>
        <v>284.5907068198282</v>
      </c>
      <c r="S56" s="218">
        <v>19326</v>
      </c>
    </row>
    <row r="57" spans="1:19" ht="16.5" customHeight="1">
      <c r="A57" s="221"/>
      <c r="B57" s="221" t="s">
        <v>161</v>
      </c>
      <c r="C57" s="222">
        <f t="shared" si="25"/>
        <v>0</v>
      </c>
      <c r="D57" s="222">
        <v>0</v>
      </c>
      <c r="E57" s="222">
        <v>0</v>
      </c>
      <c r="F57" s="222">
        <v>0</v>
      </c>
      <c r="G57" s="222">
        <v>0</v>
      </c>
      <c r="H57" s="223">
        <v>0</v>
      </c>
      <c r="I57" s="222">
        <v>0</v>
      </c>
      <c r="J57" s="224">
        <f t="shared" si="11"/>
        <v>0</v>
      </c>
      <c r="K57" s="224">
        <f t="shared" si="12"/>
        <v>0</v>
      </c>
      <c r="L57" s="224">
        <f t="shared" si="13"/>
        <v>0</v>
      </c>
      <c r="M57" s="224">
        <f t="shared" si="14"/>
        <v>0</v>
      </c>
      <c r="N57" s="224">
        <f t="shared" si="15"/>
        <v>0</v>
      </c>
      <c r="O57" s="224">
        <f t="shared" si="16"/>
        <v>0</v>
      </c>
      <c r="P57" s="224">
        <f t="shared" si="17"/>
        <v>0</v>
      </c>
      <c r="S57" s="222">
        <v>5043</v>
      </c>
    </row>
    <row r="58" spans="1:19" ht="16.5" customHeight="1">
      <c r="A58" s="225" t="s">
        <v>162</v>
      </c>
      <c r="B58" s="212"/>
      <c r="C58" s="214">
        <f t="shared" si="25"/>
        <v>3518</v>
      </c>
      <c r="D58" s="214">
        <f aca="true" t="shared" si="28" ref="D58:I58">SUM(D59,D65)</f>
        <v>918</v>
      </c>
      <c r="E58" s="214">
        <f t="shared" si="28"/>
        <v>4</v>
      </c>
      <c r="F58" s="214">
        <f t="shared" si="28"/>
        <v>0</v>
      </c>
      <c r="G58" s="214">
        <f t="shared" si="28"/>
        <v>653</v>
      </c>
      <c r="H58" s="215">
        <f t="shared" si="28"/>
        <v>1943</v>
      </c>
      <c r="I58" s="214">
        <f t="shared" si="28"/>
        <v>395</v>
      </c>
      <c r="J58" s="216">
        <f t="shared" si="11"/>
        <v>1230.2764100268578</v>
      </c>
      <c r="K58" s="216">
        <f t="shared" si="12"/>
        <v>321.0329006266786</v>
      </c>
      <c r="L58" s="216">
        <f t="shared" si="13"/>
        <v>1.3988361683079678</v>
      </c>
      <c r="M58" s="216">
        <f t="shared" si="14"/>
        <v>0</v>
      </c>
      <c r="N58" s="216">
        <f t="shared" si="15"/>
        <v>228.36000447627575</v>
      </c>
      <c r="O58" s="216">
        <f t="shared" si="16"/>
        <v>679.4846687555953</v>
      </c>
      <c r="P58" s="216">
        <f t="shared" si="17"/>
        <v>138.13507162041182</v>
      </c>
      <c r="S58" s="214">
        <v>285952</v>
      </c>
    </row>
    <row r="59" spans="1:19" ht="16.5" customHeight="1">
      <c r="A59" s="237" t="s">
        <v>163</v>
      </c>
      <c r="B59" s="237"/>
      <c r="C59" s="238">
        <f t="shared" si="25"/>
        <v>1725</v>
      </c>
      <c r="D59" s="238">
        <f aca="true" t="shared" si="29" ref="D59:I59">SUM(D60:D64)</f>
        <v>360</v>
      </c>
      <c r="E59" s="238">
        <f t="shared" si="29"/>
        <v>0</v>
      </c>
      <c r="F59" s="238">
        <f t="shared" si="29"/>
        <v>0</v>
      </c>
      <c r="G59" s="238">
        <f t="shared" si="29"/>
        <v>402</v>
      </c>
      <c r="H59" s="239">
        <f t="shared" si="29"/>
        <v>963</v>
      </c>
      <c r="I59" s="238">
        <f t="shared" si="29"/>
        <v>154</v>
      </c>
      <c r="J59" s="240">
        <f t="shared" si="11"/>
        <v>937.0925684485007</v>
      </c>
      <c r="K59" s="240">
        <f t="shared" si="12"/>
        <v>195.56714471968712</v>
      </c>
      <c r="L59" s="240">
        <f t="shared" si="13"/>
        <v>0</v>
      </c>
      <c r="M59" s="240">
        <f t="shared" si="14"/>
        <v>0</v>
      </c>
      <c r="N59" s="240">
        <f t="shared" si="15"/>
        <v>218.38331160365058</v>
      </c>
      <c r="O59" s="240">
        <f t="shared" si="16"/>
        <v>523.142112125163</v>
      </c>
      <c r="P59" s="240">
        <f t="shared" si="17"/>
        <v>83.6592785745328</v>
      </c>
      <c r="S59" s="238">
        <v>184080</v>
      </c>
    </row>
    <row r="60" spans="1:19" ht="16.5" customHeight="1">
      <c r="A60" s="217"/>
      <c r="B60" s="217" t="s">
        <v>164</v>
      </c>
      <c r="C60" s="218">
        <f>SUM(D60:H60)</f>
        <v>205</v>
      </c>
      <c r="D60" s="218">
        <v>0</v>
      </c>
      <c r="E60" s="218">
        <v>0</v>
      </c>
      <c r="F60" s="218">
        <v>0</v>
      </c>
      <c r="G60" s="218">
        <v>0</v>
      </c>
      <c r="H60" s="219">
        <v>205</v>
      </c>
      <c r="I60" s="218">
        <v>43</v>
      </c>
      <c r="J60" s="220">
        <f>SUM(C60/S60*100000)</f>
        <v>473.4192416054685</v>
      </c>
      <c r="K60" s="220">
        <f>SUM(D60/S60*100000)</f>
        <v>0</v>
      </c>
      <c r="L60" s="220">
        <f>SUM(E60/S60*100000)</f>
        <v>0</v>
      </c>
      <c r="M60" s="220">
        <f>SUM(F60/S60*100000)</f>
        <v>0</v>
      </c>
      <c r="N60" s="220">
        <f>SUM(G60/S60*100000)</f>
        <v>0</v>
      </c>
      <c r="O60" s="220">
        <f>SUM(H60/S60*100000)</f>
        <v>473.4192416054685</v>
      </c>
      <c r="P60" s="220">
        <f>SUM(I60/S60*100000)</f>
        <v>99.30257262943975</v>
      </c>
      <c r="S60" s="218">
        <v>43302</v>
      </c>
    </row>
    <row r="61" spans="1:19" ht="16.5" customHeight="1">
      <c r="A61" s="217"/>
      <c r="B61" s="217" t="s">
        <v>165</v>
      </c>
      <c r="C61" s="218">
        <f t="shared" si="25"/>
        <v>1026</v>
      </c>
      <c r="D61" s="218">
        <f>0+0+360+0</f>
        <v>360</v>
      </c>
      <c r="E61" s="218">
        <v>0</v>
      </c>
      <c r="F61" s="218">
        <v>0</v>
      </c>
      <c r="G61" s="218">
        <f>109+59+0+0</f>
        <v>168</v>
      </c>
      <c r="H61" s="219">
        <f>234+99+0+165</f>
        <v>498</v>
      </c>
      <c r="I61" s="218">
        <f>47+0+0+0</f>
        <v>47</v>
      </c>
      <c r="J61" s="220">
        <f t="shared" si="11"/>
        <v>1257.9541692720784</v>
      </c>
      <c r="K61" s="220">
        <f t="shared" si="12"/>
        <v>441.38742781476435</v>
      </c>
      <c r="L61" s="220">
        <f t="shared" si="13"/>
        <v>0</v>
      </c>
      <c r="M61" s="220">
        <f t="shared" si="14"/>
        <v>0</v>
      </c>
      <c r="N61" s="220">
        <f t="shared" si="15"/>
        <v>205.98079964689006</v>
      </c>
      <c r="O61" s="220">
        <f t="shared" si="16"/>
        <v>610.5859418104242</v>
      </c>
      <c r="P61" s="220">
        <f t="shared" si="17"/>
        <v>57.62558085359424</v>
      </c>
      <c r="S61" s="218">
        <v>81561</v>
      </c>
    </row>
    <row r="62" spans="1:19" ht="16.5" customHeight="1">
      <c r="A62" s="217"/>
      <c r="B62" s="217" t="s">
        <v>166</v>
      </c>
      <c r="C62" s="218">
        <f t="shared" si="25"/>
        <v>132</v>
      </c>
      <c r="D62" s="218">
        <v>0</v>
      </c>
      <c r="E62" s="218">
        <v>0</v>
      </c>
      <c r="F62" s="218">
        <v>0</v>
      </c>
      <c r="G62" s="218">
        <v>91</v>
      </c>
      <c r="H62" s="219">
        <v>41</v>
      </c>
      <c r="I62" s="218">
        <v>64</v>
      </c>
      <c r="J62" s="220">
        <f t="shared" si="11"/>
        <v>405.4676700967593</v>
      </c>
      <c r="K62" s="220">
        <f t="shared" si="12"/>
        <v>0</v>
      </c>
      <c r="L62" s="220">
        <f t="shared" si="13"/>
        <v>0</v>
      </c>
      <c r="M62" s="220">
        <f t="shared" si="14"/>
        <v>0</v>
      </c>
      <c r="N62" s="220">
        <f t="shared" si="15"/>
        <v>279.5269543848871</v>
      </c>
      <c r="O62" s="220">
        <f t="shared" si="16"/>
        <v>125.94071571187223</v>
      </c>
      <c r="P62" s="220">
        <f t="shared" si="17"/>
        <v>196.59038550145905</v>
      </c>
      <c r="S62" s="218">
        <v>32555</v>
      </c>
    </row>
    <row r="63" spans="1:19" ht="16.5" customHeight="1">
      <c r="A63" s="217"/>
      <c r="B63" s="217" t="s">
        <v>167</v>
      </c>
      <c r="C63" s="218">
        <f t="shared" si="25"/>
        <v>362</v>
      </c>
      <c r="D63" s="218">
        <f>0+0+0+0</f>
        <v>0</v>
      </c>
      <c r="E63" s="218">
        <v>0</v>
      </c>
      <c r="F63" s="218">
        <v>0</v>
      </c>
      <c r="G63" s="218">
        <f>103+40</f>
        <v>143</v>
      </c>
      <c r="H63" s="219">
        <f>194+0+25+0</f>
        <v>219</v>
      </c>
      <c r="I63" s="218">
        <f>0+0+0+0</f>
        <v>0</v>
      </c>
      <c r="J63" s="220">
        <f t="shared" si="11"/>
        <v>1722.8250523510374</v>
      </c>
      <c r="K63" s="220">
        <f t="shared" si="12"/>
        <v>0</v>
      </c>
      <c r="L63" s="220">
        <f t="shared" si="13"/>
        <v>0</v>
      </c>
      <c r="M63" s="220">
        <f t="shared" si="14"/>
        <v>0</v>
      </c>
      <c r="N63" s="220">
        <f t="shared" si="15"/>
        <v>680.5634875309347</v>
      </c>
      <c r="O63" s="220">
        <f t="shared" si="16"/>
        <v>1042.2615648201026</v>
      </c>
      <c r="P63" s="220">
        <f t="shared" si="17"/>
        <v>0</v>
      </c>
      <c r="S63" s="218">
        <v>21012</v>
      </c>
    </row>
    <row r="64" spans="1:19" ht="16.5" customHeight="1">
      <c r="A64" s="241"/>
      <c r="B64" s="241" t="s">
        <v>168</v>
      </c>
      <c r="C64" s="242">
        <f t="shared" si="25"/>
        <v>0</v>
      </c>
      <c r="D64" s="242">
        <v>0</v>
      </c>
      <c r="E64" s="242">
        <v>0</v>
      </c>
      <c r="F64" s="242">
        <v>0</v>
      </c>
      <c r="G64" s="242">
        <v>0</v>
      </c>
      <c r="H64" s="243">
        <v>0</v>
      </c>
      <c r="I64" s="242">
        <v>0</v>
      </c>
      <c r="J64" s="244">
        <f t="shared" si="11"/>
        <v>0</v>
      </c>
      <c r="K64" s="244">
        <f t="shared" si="12"/>
        <v>0</v>
      </c>
      <c r="L64" s="244">
        <f t="shared" si="13"/>
        <v>0</v>
      </c>
      <c r="M64" s="244">
        <f t="shared" si="14"/>
        <v>0</v>
      </c>
      <c r="N64" s="244">
        <f t="shared" si="15"/>
        <v>0</v>
      </c>
      <c r="O64" s="244">
        <f t="shared" si="16"/>
        <v>0</v>
      </c>
      <c r="P64" s="244">
        <f t="shared" si="17"/>
        <v>0</v>
      </c>
      <c r="S64" s="242">
        <v>5650</v>
      </c>
    </row>
    <row r="65" spans="1:19" ht="16.5" customHeight="1">
      <c r="A65" s="217" t="s">
        <v>169</v>
      </c>
      <c r="B65" s="217"/>
      <c r="C65" s="218">
        <f t="shared" si="25"/>
        <v>1793</v>
      </c>
      <c r="D65" s="218">
        <f aca="true" t="shared" si="30" ref="D65:I65">SUM(D66:D68)</f>
        <v>558</v>
      </c>
      <c r="E65" s="218">
        <f t="shared" si="30"/>
        <v>4</v>
      </c>
      <c r="F65" s="218">
        <f t="shared" si="30"/>
        <v>0</v>
      </c>
      <c r="G65" s="218">
        <f t="shared" si="30"/>
        <v>251</v>
      </c>
      <c r="H65" s="219">
        <f t="shared" si="30"/>
        <v>980</v>
      </c>
      <c r="I65" s="218">
        <f t="shared" si="30"/>
        <v>241</v>
      </c>
      <c r="J65" s="220">
        <f t="shared" si="11"/>
        <v>1760.0518297471338</v>
      </c>
      <c r="K65" s="220">
        <f t="shared" si="12"/>
        <v>547.7461912988849</v>
      </c>
      <c r="L65" s="220">
        <f t="shared" si="13"/>
        <v>3.9264959949740854</v>
      </c>
      <c r="M65" s="220">
        <f t="shared" si="14"/>
        <v>0</v>
      </c>
      <c r="N65" s="220">
        <f t="shared" si="15"/>
        <v>246.38762368462386</v>
      </c>
      <c r="O65" s="220">
        <f t="shared" si="16"/>
        <v>961.9915187686508</v>
      </c>
      <c r="P65" s="220">
        <f t="shared" si="17"/>
        <v>236.57138369718862</v>
      </c>
      <c r="S65" s="218">
        <v>101872</v>
      </c>
    </row>
    <row r="66" spans="1:19" ht="16.5" customHeight="1">
      <c r="A66" s="217"/>
      <c r="B66" s="217" t="s">
        <v>170</v>
      </c>
      <c r="C66" s="218">
        <f t="shared" si="25"/>
        <v>757</v>
      </c>
      <c r="D66" s="218">
        <v>311</v>
      </c>
      <c r="E66" s="218">
        <v>0</v>
      </c>
      <c r="F66" s="218">
        <v>0</v>
      </c>
      <c r="G66" s="218">
        <v>78</v>
      </c>
      <c r="H66" s="219">
        <v>368</v>
      </c>
      <c r="I66" s="218">
        <v>35</v>
      </c>
      <c r="J66" s="220">
        <f t="shared" si="11"/>
        <v>2331.0238645111626</v>
      </c>
      <c r="K66" s="220">
        <f t="shared" si="12"/>
        <v>957.6597382602001</v>
      </c>
      <c r="L66" s="220">
        <f t="shared" si="13"/>
        <v>0</v>
      </c>
      <c r="M66" s="220">
        <f t="shared" si="14"/>
        <v>0</v>
      </c>
      <c r="N66" s="220">
        <f t="shared" si="15"/>
        <v>240.18475750577366</v>
      </c>
      <c r="O66" s="220">
        <f t="shared" si="16"/>
        <v>1133.1793687451886</v>
      </c>
      <c r="P66" s="220">
        <f t="shared" si="17"/>
        <v>107.77521170130869</v>
      </c>
      <c r="S66" s="218">
        <v>32475</v>
      </c>
    </row>
    <row r="67" spans="1:19" ht="16.5" customHeight="1">
      <c r="A67" s="217"/>
      <c r="B67" s="217" t="s">
        <v>171</v>
      </c>
      <c r="C67" s="218">
        <f t="shared" si="25"/>
        <v>1006</v>
      </c>
      <c r="D67" s="218">
        <v>247</v>
      </c>
      <c r="E67" s="218">
        <v>4</v>
      </c>
      <c r="F67" s="218">
        <v>0</v>
      </c>
      <c r="G67" s="218">
        <v>143</v>
      </c>
      <c r="H67" s="219">
        <v>612</v>
      </c>
      <c r="I67" s="218">
        <v>160</v>
      </c>
      <c r="J67" s="220">
        <f t="shared" si="11"/>
        <v>1942.3099200679615</v>
      </c>
      <c r="K67" s="220">
        <f t="shared" si="12"/>
        <v>476.88921496698464</v>
      </c>
      <c r="L67" s="220">
        <f t="shared" si="13"/>
        <v>7.722902266671816</v>
      </c>
      <c r="M67" s="220">
        <f t="shared" si="14"/>
        <v>0</v>
      </c>
      <c r="N67" s="220">
        <f t="shared" si="15"/>
        <v>276.09375603351737</v>
      </c>
      <c r="O67" s="220">
        <f t="shared" si="16"/>
        <v>1181.6040468007877</v>
      </c>
      <c r="P67" s="220">
        <f t="shared" si="17"/>
        <v>308.9160906668726</v>
      </c>
      <c r="S67" s="218">
        <v>51794</v>
      </c>
    </row>
    <row r="68" spans="1:19" ht="16.5" customHeight="1">
      <c r="A68" s="221"/>
      <c r="B68" s="221" t="s">
        <v>232</v>
      </c>
      <c r="C68" s="222">
        <f t="shared" si="25"/>
        <v>30</v>
      </c>
      <c r="D68" s="222">
        <v>0</v>
      </c>
      <c r="E68" s="222">
        <v>0</v>
      </c>
      <c r="F68" s="222">
        <v>0</v>
      </c>
      <c r="G68" s="222">
        <v>30</v>
      </c>
      <c r="H68" s="223">
        <v>0</v>
      </c>
      <c r="I68" s="222">
        <v>46</v>
      </c>
      <c r="J68" s="224">
        <f t="shared" si="11"/>
        <v>170.42549565414987</v>
      </c>
      <c r="K68" s="224">
        <f t="shared" si="12"/>
        <v>0</v>
      </c>
      <c r="L68" s="224">
        <f t="shared" si="13"/>
        <v>0</v>
      </c>
      <c r="M68" s="224">
        <f t="shared" si="14"/>
        <v>0</v>
      </c>
      <c r="N68" s="224">
        <f t="shared" si="15"/>
        <v>170.42549565414987</v>
      </c>
      <c r="O68" s="224">
        <f t="shared" si="16"/>
        <v>0</v>
      </c>
      <c r="P68" s="224">
        <f t="shared" si="17"/>
        <v>261.3190933363631</v>
      </c>
      <c r="S68" s="222">
        <v>17603</v>
      </c>
    </row>
    <row r="69" spans="1:19" ht="16.5" customHeight="1">
      <c r="A69" s="225" t="s">
        <v>233</v>
      </c>
      <c r="B69" s="212"/>
      <c r="C69" s="214">
        <f aca="true" t="shared" si="31" ref="C69:C86">SUM(D69:H69)</f>
        <v>2349</v>
      </c>
      <c r="D69" s="214">
        <f aca="true" t="shared" si="32" ref="D69:I69">SUM(D70,D74)</f>
        <v>610</v>
      </c>
      <c r="E69" s="214">
        <f t="shared" si="32"/>
        <v>4</v>
      </c>
      <c r="F69" s="214">
        <f t="shared" si="32"/>
        <v>7</v>
      </c>
      <c r="G69" s="214">
        <f t="shared" si="32"/>
        <v>301</v>
      </c>
      <c r="H69" s="215">
        <f t="shared" si="32"/>
        <v>1427</v>
      </c>
      <c r="I69" s="214">
        <f t="shared" si="32"/>
        <v>103</v>
      </c>
      <c r="J69" s="216">
        <f t="shared" si="11"/>
        <v>1228.4858088708286</v>
      </c>
      <c r="K69" s="216">
        <f t="shared" si="12"/>
        <v>319.0193032827609</v>
      </c>
      <c r="L69" s="216">
        <f t="shared" si="13"/>
        <v>2.091929857591875</v>
      </c>
      <c r="M69" s="216">
        <f t="shared" si="14"/>
        <v>3.660877250785781</v>
      </c>
      <c r="N69" s="216">
        <f t="shared" si="15"/>
        <v>157.41772178378858</v>
      </c>
      <c r="O69" s="216">
        <f t="shared" si="16"/>
        <v>746.2959766959013</v>
      </c>
      <c r="P69" s="216">
        <f t="shared" si="17"/>
        <v>53.86719383299078</v>
      </c>
      <c r="S69" s="214">
        <v>191211</v>
      </c>
    </row>
    <row r="70" spans="1:19" ht="16.5" customHeight="1">
      <c r="A70" s="237" t="s">
        <v>174</v>
      </c>
      <c r="B70" s="237"/>
      <c r="C70" s="238">
        <f t="shared" si="31"/>
        <v>1195</v>
      </c>
      <c r="D70" s="238">
        <f aca="true" t="shared" si="33" ref="D70:I70">SUM(D71:D73)</f>
        <v>65</v>
      </c>
      <c r="E70" s="238">
        <f t="shared" si="33"/>
        <v>4</v>
      </c>
      <c r="F70" s="238">
        <f t="shared" si="33"/>
        <v>0</v>
      </c>
      <c r="G70" s="238">
        <f t="shared" si="33"/>
        <v>210</v>
      </c>
      <c r="H70" s="239">
        <f t="shared" si="33"/>
        <v>916</v>
      </c>
      <c r="I70" s="238">
        <f t="shared" si="33"/>
        <v>79</v>
      </c>
      <c r="J70" s="240">
        <f t="shared" si="11"/>
        <v>932.763007946048</v>
      </c>
      <c r="K70" s="240">
        <f t="shared" si="12"/>
        <v>50.736063193718095</v>
      </c>
      <c r="L70" s="240">
        <f t="shared" si="13"/>
        <v>3.1222192734595753</v>
      </c>
      <c r="M70" s="240">
        <f t="shared" si="14"/>
        <v>0</v>
      </c>
      <c r="N70" s="240">
        <f t="shared" si="15"/>
        <v>163.9165118566277</v>
      </c>
      <c r="O70" s="240">
        <f t="shared" si="16"/>
        <v>714.9882136222427</v>
      </c>
      <c r="P70" s="240">
        <f t="shared" si="17"/>
        <v>61.66383065082661</v>
      </c>
      <c r="S70" s="238">
        <v>128114</v>
      </c>
    </row>
    <row r="71" spans="1:19" ht="16.5" customHeight="1">
      <c r="A71" s="217"/>
      <c r="B71" s="217" t="s">
        <v>175</v>
      </c>
      <c r="C71" s="218">
        <f t="shared" si="31"/>
        <v>763</v>
      </c>
      <c r="D71" s="218">
        <v>65</v>
      </c>
      <c r="E71" s="218">
        <v>4</v>
      </c>
      <c r="F71" s="218">
        <v>0</v>
      </c>
      <c r="G71" s="218">
        <v>40</v>
      </c>
      <c r="H71" s="219">
        <v>654</v>
      </c>
      <c r="I71" s="218">
        <v>60</v>
      </c>
      <c r="J71" s="220">
        <f t="shared" si="11"/>
        <v>855.3044569993723</v>
      </c>
      <c r="K71" s="220">
        <f t="shared" si="12"/>
        <v>72.86342032104744</v>
      </c>
      <c r="L71" s="220">
        <f t="shared" si="13"/>
        <v>4.4839027889875345</v>
      </c>
      <c r="M71" s="220">
        <f t="shared" si="14"/>
        <v>0</v>
      </c>
      <c r="N71" s="220">
        <f t="shared" si="15"/>
        <v>44.83902788987535</v>
      </c>
      <c r="O71" s="220">
        <f t="shared" si="16"/>
        <v>733.1181059994619</v>
      </c>
      <c r="P71" s="220">
        <f t="shared" si="17"/>
        <v>67.25854183481302</v>
      </c>
      <c r="S71" s="218">
        <v>89208</v>
      </c>
    </row>
    <row r="72" spans="1:19" ht="16.5" customHeight="1">
      <c r="A72" s="217"/>
      <c r="B72" s="217" t="s">
        <v>176</v>
      </c>
      <c r="C72" s="218">
        <f>SUM(D72:H72)</f>
        <v>152</v>
      </c>
      <c r="D72" s="218">
        <v>0</v>
      </c>
      <c r="E72" s="218">
        <v>0</v>
      </c>
      <c r="F72" s="218">
        <v>0</v>
      </c>
      <c r="G72" s="218">
        <v>0</v>
      </c>
      <c r="H72" s="219">
        <v>152</v>
      </c>
      <c r="I72" s="218">
        <v>19</v>
      </c>
      <c r="J72" s="220">
        <f>SUM(C72/S72*100000)</f>
        <v>708.9882923643827</v>
      </c>
      <c r="K72" s="220">
        <f>SUM(D72/S72*100000)</f>
        <v>0</v>
      </c>
      <c r="L72" s="220">
        <f>SUM(E72/S72*100000)</f>
        <v>0</v>
      </c>
      <c r="M72" s="220">
        <f>SUM(F72/S72*100000)</f>
        <v>0</v>
      </c>
      <c r="N72" s="220">
        <f>SUM(G72/S72*100000)</f>
        <v>0</v>
      </c>
      <c r="O72" s="220">
        <f>SUM(H72/S72*100000)</f>
        <v>708.9882923643827</v>
      </c>
      <c r="P72" s="220">
        <f>SUM(I72/S72*100000)</f>
        <v>88.62353654554784</v>
      </c>
      <c r="S72" s="218">
        <v>21439</v>
      </c>
    </row>
    <row r="73" spans="1:19" ht="16.5" customHeight="1">
      <c r="A73" s="241"/>
      <c r="B73" s="241" t="s">
        <v>177</v>
      </c>
      <c r="C73" s="242">
        <f t="shared" si="31"/>
        <v>280</v>
      </c>
      <c r="D73" s="242">
        <f>0+0</f>
        <v>0</v>
      </c>
      <c r="E73" s="242">
        <v>0</v>
      </c>
      <c r="F73" s="242">
        <v>0</v>
      </c>
      <c r="G73" s="242">
        <f>80+90</f>
        <v>170</v>
      </c>
      <c r="H73" s="243">
        <f>110+0</f>
        <v>110</v>
      </c>
      <c r="I73" s="242">
        <f>0+0</f>
        <v>0</v>
      </c>
      <c r="J73" s="244">
        <f t="shared" si="11"/>
        <v>1603.0228430755137</v>
      </c>
      <c r="K73" s="244">
        <f t="shared" si="12"/>
        <v>0</v>
      </c>
      <c r="L73" s="244">
        <f t="shared" si="13"/>
        <v>0</v>
      </c>
      <c r="M73" s="244">
        <f t="shared" si="14"/>
        <v>0</v>
      </c>
      <c r="N73" s="244">
        <f t="shared" si="15"/>
        <v>973.2638690101334</v>
      </c>
      <c r="O73" s="244">
        <f t="shared" si="16"/>
        <v>629.7589740653804</v>
      </c>
      <c r="P73" s="244">
        <f t="shared" si="17"/>
        <v>0</v>
      </c>
      <c r="Q73" s="245"/>
      <c r="R73" s="245"/>
      <c r="S73" s="242">
        <v>17467</v>
      </c>
    </row>
    <row r="74" spans="1:19" ht="16.5" customHeight="1">
      <c r="A74" s="217" t="s">
        <v>178</v>
      </c>
      <c r="B74" s="217"/>
      <c r="C74" s="218">
        <f t="shared" si="31"/>
        <v>1154</v>
      </c>
      <c r="D74" s="218">
        <f aca="true" t="shared" si="34" ref="D74:I74">SUM(D75:D76)</f>
        <v>545</v>
      </c>
      <c r="E74" s="218">
        <f t="shared" si="34"/>
        <v>0</v>
      </c>
      <c r="F74" s="218">
        <f t="shared" si="34"/>
        <v>7</v>
      </c>
      <c r="G74" s="218">
        <f t="shared" si="34"/>
        <v>91</v>
      </c>
      <c r="H74" s="219">
        <f t="shared" si="34"/>
        <v>511</v>
      </c>
      <c r="I74" s="218">
        <f t="shared" si="34"/>
        <v>24</v>
      </c>
      <c r="J74" s="220">
        <f t="shared" si="11"/>
        <v>1828.9300600662473</v>
      </c>
      <c r="K74" s="220">
        <f t="shared" si="12"/>
        <v>863.7494651092762</v>
      </c>
      <c r="L74" s="220">
        <f t="shared" si="13"/>
        <v>0</v>
      </c>
      <c r="M74" s="220">
        <f t="shared" si="14"/>
        <v>11.09402982709162</v>
      </c>
      <c r="N74" s="220">
        <f t="shared" si="15"/>
        <v>144.22238775219105</v>
      </c>
      <c r="O74" s="220">
        <f t="shared" si="16"/>
        <v>809.8641773776883</v>
      </c>
      <c r="P74" s="220">
        <f t="shared" si="17"/>
        <v>38.03667369288556</v>
      </c>
      <c r="S74" s="218">
        <v>63097</v>
      </c>
    </row>
    <row r="75" spans="1:19" ht="16.5" customHeight="1">
      <c r="A75" s="217"/>
      <c r="B75" s="217" t="s">
        <v>179</v>
      </c>
      <c r="C75" s="218">
        <f t="shared" si="31"/>
        <v>715</v>
      </c>
      <c r="D75" s="218">
        <v>295</v>
      </c>
      <c r="E75" s="218">
        <v>0</v>
      </c>
      <c r="F75" s="218">
        <v>7</v>
      </c>
      <c r="G75" s="218">
        <v>55</v>
      </c>
      <c r="H75" s="219">
        <v>358</v>
      </c>
      <c r="I75" s="218">
        <v>19</v>
      </c>
      <c r="J75" s="220">
        <f t="shared" si="11"/>
        <v>2525.966226241786</v>
      </c>
      <c r="K75" s="220">
        <f t="shared" si="12"/>
        <v>1042.1818695682894</v>
      </c>
      <c r="L75" s="220">
        <f t="shared" si="13"/>
        <v>0</v>
      </c>
      <c r="M75" s="220">
        <f t="shared" si="14"/>
        <v>24.72973927789161</v>
      </c>
      <c r="N75" s="220">
        <f t="shared" si="15"/>
        <v>194.30509432629125</v>
      </c>
      <c r="O75" s="220">
        <f t="shared" si="16"/>
        <v>1264.749523069314</v>
      </c>
      <c r="P75" s="220">
        <f t="shared" si="17"/>
        <v>67.12357803999153</v>
      </c>
      <c r="S75" s="218">
        <v>28306</v>
      </c>
    </row>
    <row r="76" spans="1:19" ht="16.5" customHeight="1">
      <c r="A76" s="221"/>
      <c r="B76" s="221" t="s">
        <v>180</v>
      </c>
      <c r="C76" s="222">
        <f t="shared" si="31"/>
        <v>439</v>
      </c>
      <c r="D76" s="222">
        <v>250</v>
      </c>
      <c r="E76" s="222">
        <v>0</v>
      </c>
      <c r="F76" s="222">
        <v>0</v>
      </c>
      <c r="G76" s="222">
        <v>36</v>
      </c>
      <c r="H76" s="223">
        <v>153</v>
      </c>
      <c r="I76" s="222">
        <v>5</v>
      </c>
      <c r="J76" s="224">
        <f t="shared" si="11"/>
        <v>1261.8205857836797</v>
      </c>
      <c r="K76" s="224">
        <f t="shared" si="12"/>
        <v>718.5766433847834</v>
      </c>
      <c r="L76" s="224">
        <f t="shared" si="13"/>
        <v>0</v>
      </c>
      <c r="M76" s="224">
        <f t="shared" si="14"/>
        <v>0</v>
      </c>
      <c r="N76" s="224">
        <f t="shared" si="15"/>
        <v>103.47503664740881</v>
      </c>
      <c r="O76" s="224">
        <f t="shared" si="16"/>
        <v>439.76890575148747</v>
      </c>
      <c r="P76" s="224">
        <f t="shared" si="17"/>
        <v>14.371532867695668</v>
      </c>
      <c r="S76" s="222">
        <v>34791</v>
      </c>
    </row>
    <row r="77" spans="1:19" ht="16.5" customHeight="1">
      <c r="A77" s="225" t="s">
        <v>181</v>
      </c>
      <c r="B77" s="212"/>
      <c r="C77" s="214">
        <f t="shared" si="31"/>
        <v>1535</v>
      </c>
      <c r="D77" s="214">
        <f aca="true" t="shared" si="35" ref="D77:I77">SUM(D78)</f>
        <v>266</v>
      </c>
      <c r="E77" s="214">
        <f t="shared" si="35"/>
        <v>4</v>
      </c>
      <c r="F77" s="214">
        <f t="shared" si="35"/>
        <v>50</v>
      </c>
      <c r="G77" s="214">
        <f t="shared" si="35"/>
        <v>381</v>
      </c>
      <c r="H77" s="215">
        <f t="shared" si="35"/>
        <v>834</v>
      </c>
      <c r="I77" s="214">
        <f t="shared" si="35"/>
        <v>103</v>
      </c>
      <c r="J77" s="216">
        <f t="shared" si="11"/>
        <v>1322.6487441299384</v>
      </c>
      <c r="K77" s="216">
        <f t="shared" si="12"/>
        <v>229.20167162121408</v>
      </c>
      <c r="L77" s="216">
        <f t="shared" si="13"/>
        <v>3.4466416785144975</v>
      </c>
      <c r="M77" s="216">
        <f t="shared" si="14"/>
        <v>43.08302098143122</v>
      </c>
      <c r="N77" s="216">
        <f t="shared" si="15"/>
        <v>328.2926198785059</v>
      </c>
      <c r="O77" s="216">
        <f t="shared" si="16"/>
        <v>718.6247899702727</v>
      </c>
      <c r="P77" s="216">
        <f t="shared" si="17"/>
        <v>88.75102322174831</v>
      </c>
      <c r="S77" s="214">
        <v>116055</v>
      </c>
    </row>
    <row r="78" spans="1:19" ht="16.5" customHeight="1">
      <c r="A78" s="237" t="s">
        <v>182</v>
      </c>
      <c r="B78" s="237"/>
      <c r="C78" s="238">
        <f t="shared" si="31"/>
        <v>1535</v>
      </c>
      <c r="D78" s="238">
        <f aca="true" t="shared" si="36" ref="D78:I78">SUM(D79:D80)</f>
        <v>266</v>
      </c>
      <c r="E78" s="238">
        <f t="shared" si="36"/>
        <v>4</v>
      </c>
      <c r="F78" s="238">
        <f t="shared" si="36"/>
        <v>50</v>
      </c>
      <c r="G78" s="238">
        <f t="shared" si="36"/>
        <v>381</v>
      </c>
      <c r="H78" s="239">
        <f t="shared" si="36"/>
        <v>834</v>
      </c>
      <c r="I78" s="238">
        <f t="shared" si="36"/>
        <v>103</v>
      </c>
      <c r="J78" s="240">
        <f t="shared" si="11"/>
        <v>1322.6487441299384</v>
      </c>
      <c r="K78" s="240">
        <f t="shared" si="12"/>
        <v>229.20167162121408</v>
      </c>
      <c r="L78" s="240">
        <f t="shared" si="13"/>
        <v>3.4466416785144975</v>
      </c>
      <c r="M78" s="240">
        <f t="shared" si="14"/>
        <v>43.08302098143122</v>
      </c>
      <c r="N78" s="240">
        <f t="shared" si="15"/>
        <v>328.2926198785059</v>
      </c>
      <c r="O78" s="240">
        <f t="shared" si="16"/>
        <v>718.6247899702727</v>
      </c>
      <c r="P78" s="240">
        <f t="shared" si="17"/>
        <v>88.75102322174831</v>
      </c>
      <c r="S78" s="238">
        <v>116055</v>
      </c>
    </row>
    <row r="79" spans="1:19" ht="16.5" customHeight="1">
      <c r="A79" s="217"/>
      <c r="B79" s="217" t="s">
        <v>183</v>
      </c>
      <c r="C79" s="218">
        <f t="shared" si="31"/>
        <v>357</v>
      </c>
      <c r="D79" s="218">
        <v>0</v>
      </c>
      <c r="E79" s="218">
        <v>0</v>
      </c>
      <c r="F79" s="218">
        <v>0</v>
      </c>
      <c r="G79" s="218">
        <v>113</v>
      </c>
      <c r="H79" s="219">
        <v>244</v>
      </c>
      <c r="I79" s="218">
        <v>66</v>
      </c>
      <c r="J79" s="220">
        <f t="shared" si="11"/>
        <v>789.0374627030612</v>
      </c>
      <c r="K79" s="220">
        <f t="shared" si="12"/>
        <v>0</v>
      </c>
      <c r="L79" s="220">
        <f t="shared" si="13"/>
        <v>0</v>
      </c>
      <c r="M79" s="220">
        <f t="shared" si="14"/>
        <v>0</v>
      </c>
      <c r="N79" s="220">
        <f t="shared" si="15"/>
        <v>249.75135374074483</v>
      </c>
      <c r="O79" s="220">
        <f t="shared" si="16"/>
        <v>539.2861089623162</v>
      </c>
      <c r="P79" s="220">
        <f t="shared" si="17"/>
        <v>145.87247209636422</v>
      </c>
      <c r="S79" s="218">
        <v>45245</v>
      </c>
    </row>
    <row r="80" spans="1:19" ht="16.5" customHeight="1">
      <c r="A80" s="221"/>
      <c r="B80" s="221" t="s">
        <v>184</v>
      </c>
      <c r="C80" s="222">
        <f t="shared" si="31"/>
        <v>1178</v>
      </c>
      <c r="D80" s="222">
        <v>266</v>
      </c>
      <c r="E80" s="222">
        <v>4</v>
      </c>
      <c r="F80" s="222">
        <v>50</v>
      </c>
      <c r="G80" s="222">
        <v>268</v>
      </c>
      <c r="H80" s="223">
        <v>590</v>
      </c>
      <c r="I80" s="222">
        <v>37</v>
      </c>
      <c r="J80" s="224">
        <f aca="true" t="shared" si="37" ref="J80:J86">SUM(C80/S80*100000)</f>
        <v>1663.6068351927693</v>
      </c>
      <c r="K80" s="224">
        <f aca="true" t="shared" si="38" ref="K80:K86">SUM(D80/S80*100000)</f>
        <v>375.65315633385114</v>
      </c>
      <c r="L80" s="224">
        <f aca="true" t="shared" si="39" ref="L80:L86">SUM(E80/S80*100000)</f>
        <v>5.648919644118062</v>
      </c>
      <c r="M80" s="224">
        <f aca="true" t="shared" si="40" ref="M80:M86">SUM(F80/S80*100000)</f>
        <v>70.61149555147578</v>
      </c>
      <c r="N80" s="224">
        <f aca="true" t="shared" si="41" ref="N80:N86">SUM(G80/S80*100000)</f>
        <v>378.4776161559102</v>
      </c>
      <c r="O80" s="224">
        <f aca="true" t="shared" si="42" ref="O80:O86">SUM(H80/S80*100000)</f>
        <v>833.2156475074141</v>
      </c>
      <c r="P80" s="224">
        <f aca="true" t="shared" si="43" ref="P80:P86">SUM(I80/S80*100000)</f>
        <v>52.252506708092085</v>
      </c>
      <c r="S80" s="222">
        <v>70810</v>
      </c>
    </row>
    <row r="81" spans="1:19" ht="16.5" customHeight="1">
      <c r="A81" s="225" t="s">
        <v>234</v>
      </c>
      <c r="B81" s="212"/>
      <c r="C81" s="214">
        <f t="shared" si="31"/>
        <v>2077</v>
      </c>
      <c r="D81" s="214">
        <f aca="true" t="shared" si="44" ref="D81:I81">SUM(D82)</f>
        <v>393</v>
      </c>
      <c r="E81" s="214">
        <f t="shared" si="44"/>
        <v>4</v>
      </c>
      <c r="F81" s="214">
        <f t="shared" si="44"/>
        <v>26</v>
      </c>
      <c r="G81" s="214">
        <f t="shared" si="44"/>
        <v>980</v>
      </c>
      <c r="H81" s="215">
        <f t="shared" si="44"/>
        <v>674</v>
      </c>
      <c r="I81" s="214">
        <f t="shared" si="44"/>
        <v>223</v>
      </c>
      <c r="J81" s="216">
        <f t="shared" si="37"/>
        <v>1371.9441710537615</v>
      </c>
      <c r="K81" s="216">
        <f t="shared" si="38"/>
        <v>259.5927102667926</v>
      </c>
      <c r="L81" s="216">
        <f t="shared" si="39"/>
        <v>2.6421649899928004</v>
      </c>
      <c r="M81" s="216">
        <f t="shared" si="40"/>
        <v>17.1740724349532</v>
      </c>
      <c r="N81" s="216">
        <f t="shared" si="41"/>
        <v>647.330422548236</v>
      </c>
      <c r="O81" s="216">
        <f t="shared" si="42"/>
        <v>445.2048008137868</v>
      </c>
      <c r="P81" s="216">
        <f t="shared" si="43"/>
        <v>147.30069819209862</v>
      </c>
      <c r="S81" s="214">
        <v>151391</v>
      </c>
    </row>
    <row r="82" spans="1:19" ht="16.5" customHeight="1">
      <c r="A82" s="237" t="s">
        <v>186</v>
      </c>
      <c r="B82" s="237"/>
      <c r="C82" s="238">
        <f t="shared" si="31"/>
        <v>2077</v>
      </c>
      <c r="D82" s="238">
        <f aca="true" t="shared" si="45" ref="D82:I82">SUM(D83:D86)</f>
        <v>393</v>
      </c>
      <c r="E82" s="238">
        <f t="shared" si="45"/>
        <v>4</v>
      </c>
      <c r="F82" s="238">
        <f t="shared" si="45"/>
        <v>26</v>
      </c>
      <c r="G82" s="238">
        <f t="shared" si="45"/>
        <v>980</v>
      </c>
      <c r="H82" s="239">
        <f t="shared" si="45"/>
        <v>674</v>
      </c>
      <c r="I82" s="238">
        <f t="shared" si="45"/>
        <v>223</v>
      </c>
      <c r="J82" s="240">
        <f t="shared" si="37"/>
        <v>1371.9441710537615</v>
      </c>
      <c r="K82" s="240">
        <f t="shared" si="38"/>
        <v>259.5927102667926</v>
      </c>
      <c r="L82" s="240">
        <f t="shared" si="39"/>
        <v>2.6421649899928004</v>
      </c>
      <c r="M82" s="240">
        <f t="shared" si="40"/>
        <v>17.1740724349532</v>
      </c>
      <c r="N82" s="240">
        <f t="shared" si="41"/>
        <v>647.330422548236</v>
      </c>
      <c r="O82" s="240">
        <f t="shared" si="42"/>
        <v>445.2048008137868</v>
      </c>
      <c r="P82" s="240">
        <f t="shared" si="43"/>
        <v>147.30069819209862</v>
      </c>
      <c r="S82" s="238">
        <v>151391</v>
      </c>
    </row>
    <row r="83" spans="1:19" ht="16.5" customHeight="1">
      <c r="A83" s="217"/>
      <c r="B83" s="217" t="s">
        <v>187</v>
      </c>
      <c r="C83" s="218">
        <f t="shared" si="31"/>
        <v>865</v>
      </c>
      <c r="D83" s="218">
        <v>308</v>
      </c>
      <c r="E83" s="218">
        <v>4</v>
      </c>
      <c r="F83" s="218">
        <v>26</v>
      </c>
      <c r="G83" s="218">
        <v>100</v>
      </c>
      <c r="H83" s="219">
        <v>427</v>
      </c>
      <c r="I83" s="218">
        <v>92</v>
      </c>
      <c r="J83" s="220">
        <f t="shared" si="37"/>
        <v>2221.9938863058387</v>
      </c>
      <c r="K83" s="220">
        <f t="shared" si="38"/>
        <v>791.1839502684373</v>
      </c>
      <c r="L83" s="220">
        <f t="shared" si="39"/>
        <v>10.275116237252433</v>
      </c>
      <c r="M83" s="220">
        <f t="shared" si="40"/>
        <v>66.78825554214082</v>
      </c>
      <c r="N83" s="220">
        <f t="shared" si="41"/>
        <v>256.87790593131086</v>
      </c>
      <c r="O83" s="220">
        <f t="shared" si="42"/>
        <v>1096.8686583266972</v>
      </c>
      <c r="P83" s="220">
        <f t="shared" si="43"/>
        <v>236.32767345680597</v>
      </c>
      <c r="S83" s="218">
        <v>38929</v>
      </c>
    </row>
    <row r="84" spans="1:19" ht="16.5" customHeight="1">
      <c r="A84" s="217"/>
      <c r="B84" s="217" t="s">
        <v>188</v>
      </c>
      <c r="C84" s="218">
        <f t="shared" si="31"/>
        <v>630</v>
      </c>
      <c r="D84" s="218">
        <v>85</v>
      </c>
      <c r="E84" s="218">
        <v>0</v>
      </c>
      <c r="F84" s="218">
        <v>0</v>
      </c>
      <c r="G84" s="218">
        <v>504</v>
      </c>
      <c r="H84" s="219">
        <v>41</v>
      </c>
      <c r="I84" s="218">
        <v>23</v>
      </c>
      <c r="J84" s="220">
        <f t="shared" si="37"/>
        <v>1204.9805864238854</v>
      </c>
      <c r="K84" s="220">
        <f t="shared" si="38"/>
        <v>162.57674578734964</v>
      </c>
      <c r="L84" s="220">
        <f t="shared" si="39"/>
        <v>0</v>
      </c>
      <c r="M84" s="220">
        <f t="shared" si="40"/>
        <v>0</v>
      </c>
      <c r="N84" s="220">
        <f t="shared" si="41"/>
        <v>963.9844691391083</v>
      </c>
      <c r="O84" s="220">
        <f t="shared" si="42"/>
        <v>78.41937149742746</v>
      </c>
      <c r="P84" s="220">
        <f t="shared" si="43"/>
        <v>43.99135474245931</v>
      </c>
      <c r="S84" s="218">
        <v>52283</v>
      </c>
    </row>
    <row r="85" spans="1:19" ht="16.5" customHeight="1">
      <c r="A85" s="217"/>
      <c r="B85" s="217" t="s">
        <v>189</v>
      </c>
      <c r="C85" s="218">
        <f t="shared" si="31"/>
        <v>582</v>
      </c>
      <c r="D85" s="218">
        <v>0</v>
      </c>
      <c r="E85" s="218">
        <v>0</v>
      </c>
      <c r="F85" s="218">
        <v>0</v>
      </c>
      <c r="G85" s="218">
        <v>376</v>
      </c>
      <c r="H85" s="219">
        <v>206</v>
      </c>
      <c r="I85" s="218">
        <v>67</v>
      </c>
      <c r="J85" s="220">
        <f t="shared" si="37"/>
        <v>1185.8673947593627</v>
      </c>
      <c r="K85" s="220">
        <f t="shared" si="38"/>
        <v>0</v>
      </c>
      <c r="L85" s="220">
        <f t="shared" si="39"/>
        <v>0</v>
      </c>
      <c r="M85" s="220">
        <f t="shared" si="40"/>
        <v>0</v>
      </c>
      <c r="N85" s="220">
        <f t="shared" si="41"/>
        <v>766.1273890541587</v>
      </c>
      <c r="O85" s="220">
        <f t="shared" si="42"/>
        <v>419.740005705204</v>
      </c>
      <c r="P85" s="220">
        <f t="shared" si="43"/>
        <v>136.51738049635273</v>
      </c>
      <c r="S85" s="218">
        <v>49078</v>
      </c>
    </row>
    <row r="86" spans="1:19" ht="16.5" customHeight="1">
      <c r="A86" s="221"/>
      <c r="B86" s="221" t="s">
        <v>190</v>
      </c>
      <c r="C86" s="222">
        <f t="shared" si="31"/>
        <v>0</v>
      </c>
      <c r="D86" s="222">
        <v>0</v>
      </c>
      <c r="E86" s="222">
        <v>0</v>
      </c>
      <c r="F86" s="222">
        <v>0</v>
      </c>
      <c r="G86" s="222">
        <v>0</v>
      </c>
      <c r="H86" s="223">
        <v>0</v>
      </c>
      <c r="I86" s="222">
        <v>41</v>
      </c>
      <c r="J86" s="224">
        <f t="shared" si="37"/>
        <v>0</v>
      </c>
      <c r="K86" s="224">
        <f t="shared" si="38"/>
        <v>0</v>
      </c>
      <c r="L86" s="224">
        <f t="shared" si="39"/>
        <v>0</v>
      </c>
      <c r="M86" s="224">
        <f t="shared" si="40"/>
        <v>0</v>
      </c>
      <c r="N86" s="224">
        <f t="shared" si="41"/>
        <v>0</v>
      </c>
      <c r="O86" s="224">
        <f t="shared" si="42"/>
        <v>0</v>
      </c>
      <c r="P86" s="224">
        <f t="shared" si="43"/>
        <v>369.336095847221</v>
      </c>
      <c r="S86" s="222">
        <v>11101</v>
      </c>
    </row>
  </sheetData>
  <mergeCells count="8">
    <mergeCell ref="B2:B4"/>
    <mergeCell ref="A2:A4"/>
    <mergeCell ref="J2:P2"/>
    <mergeCell ref="C2:I2"/>
    <mergeCell ref="I3:I4"/>
    <mergeCell ref="P3:P4"/>
    <mergeCell ref="J3:O3"/>
    <mergeCell ref="C3:H3"/>
  </mergeCells>
  <printOptions/>
  <pageMargins left="0.9055118110236221" right="0.15748031496062992" top="0.8267716535433072" bottom="0.8267716535433072" header="0.5118110236220472" footer="0.5118110236220472"/>
  <pageSetup fitToHeight="2" fitToWidth="1" horizontalDpi="300" verticalDpi="300" orientation="portrait" paperSize="9" scale="80" r:id="rId1"/>
  <headerFooter alignWithMargins="0">
    <oddHeader>&amp;L&amp;"ＭＳ Ｐゴシック,太字"統計表4　病床数及び人口１０万対病床数（保健所、市町別）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D9" sqref="D9"/>
    </sheetView>
  </sheetViews>
  <sheetFormatPr defaultColWidth="9.00390625" defaultRowHeight="13.5"/>
  <cols>
    <col min="1" max="1" width="3.50390625" style="0" customWidth="1"/>
    <col min="4" max="4" width="29.125" style="0" bestFit="1" customWidth="1"/>
  </cols>
  <sheetData>
    <row r="2" spans="2:4" ht="13.5">
      <c r="B2" s="247" t="s">
        <v>235</v>
      </c>
      <c r="C2" s="247" t="s">
        <v>237</v>
      </c>
      <c r="D2" s="247" t="s">
        <v>236</v>
      </c>
    </row>
    <row r="3" spans="2:4" ht="13.5">
      <c r="B3" s="247" t="s">
        <v>15</v>
      </c>
      <c r="C3" s="248">
        <v>39654</v>
      </c>
      <c r="D3" s="247" t="s">
        <v>239</v>
      </c>
    </row>
    <row r="4" spans="2:4" ht="13.5">
      <c r="B4" s="247" t="s">
        <v>16</v>
      </c>
      <c r="C4" s="248">
        <v>39654</v>
      </c>
      <c r="D4" s="247" t="s">
        <v>239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G24" sqref="G24"/>
    </sheetView>
  </sheetViews>
  <sheetFormatPr defaultColWidth="9.00390625" defaultRowHeight="13.5"/>
  <sheetData/>
  <printOptions/>
  <pageMargins left="0.5905511811023623" right="0.1968503937007874" top="0.7874015748031497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" sqref="A2"/>
    </sheetView>
  </sheetViews>
  <sheetFormatPr defaultColWidth="9.00390625" defaultRowHeight="13.5"/>
  <cols>
    <col min="1" max="1" width="34.375" style="0" customWidth="1"/>
    <col min="2" max="2" width="10.50390625" style="0" customWidth="1"/>
    <col min="3" max="4" width="10.625" style="0" customWidth="1"/>
    <col min="5" max="5" width="10.625" style="3" customWidth="1"/>
    <col min="6" max="6" width="11.625" style="0" customWidth="1"/>
    <col min="7" max="8" width="10.625" style="0" customWidth="1"/>
    <col min="10" max="10" width="10.50390625" style="0" bestFit="1" customWidth="1"/>
  </cols>
  <sheetData>
    <row r="1" ht="21" customHeight="1">
      <c r="A1" s="2" t="s">
        <v>25</v>
      </c>
    </row>
    <row r="2" spans="1:8" ht="15" customHeight="1">
      <c r="A2" s="4"/>
      <c r="B2" s="4"/>
      <c r="C2" s="4"/>
      <c r="D2" s="4"/>
      <c r="E2" s="5"/>
      <c r="F2" s="4"/>
      <c r="G2" s="4" t="s">
        <v>26</v>
      </c>
      <c r="H2" s="4"/>
    </row>
    <row r="3" spans="1:8" ht="15" customHeight="1">
      <c r="A3" s="255" t="s">
        <v>27</v>
      </c>
      <c r="B3" s="251" t="s">
        <v>28</v>
      </c>
      <c r="C3" s="252"/>
      <c r="D3" s="252"/>
      <c r="E3" s="253"/>
      <c r="F3" s="257" t="s">
        <v>29</v>
      </c>
      <c r="G3" s="251" t="s">
        <v>30</v>
      </c>
      <c r="H3" s="254"/>
    </row>
    <row r="4" spans="1:8" ht="15" customHeight="1">
      <c r="A4" s="256"/>
      <c r="B4" s="8" t="s">
        <v>31</v>
      </c>
      <c r="C4" s="7" t="s">
        <v>32</v>
      </c>
      <c r="D4" s="8" t="s">
        <v>33</v>
      </c>
      <c r="E4" s="9" t="s">
        <v>34</v>
      </c>
      <c r="F4" s="258"/>
      <c r="G4" s="8" t="s">
        <v>33</v>
      </c>
      <c r="H4" s="8" t="s">
        <v>34</v>
      </c>
    </row>
    <row r="5" spans="1:8" ht="15" customHeight="1">
      <c r="A5" s="10" t="s">
        <v>35</v>
      </c>
      <c r="B5" s="11">
        <f>B7+B14+B19</f>
        <v>7783</v>
      </c>
      <c r="C5" s="12">
        <f>C7+C14+C19</f>
        <v>7913</v>
      </c>
      <c r="D5" s="12">
        <f>D7+D14+D19</f>
        <v>7995</v>
      </c>
      <c r="E5" s="13">
        <f>E7+E14+E19</f>
        <v>8013</v>
      </c>
      <c r="F5" s="14">
        <f>E5-D5</f>
        <v>18</v>
      </c>
      <c r="G5" s="15">
        <f>SUM(G7,G14,G19)</f>
        <v>1</v>
      </c>
      <c r="H5" s="15">
        <f>SUM(H7,H14,H19)</f>
        <v>1</v>
      </c>
    </row>
    <row r="6" spans="1:8" ht="15" customHeight="1">
      <c r="A6" s="10"/>
      <c r="B6" s="16"/>
      <c r="C6" s="16"/>
      <c r="D6" s="16"/>
      <c r="E6" s="17"/>
      <c r="F6" s="18"/>
      <c r="G6" s="19"/>
      <c r="H6" s="19"/>
    </row>
    <row r="7" spans="1:8" ht="15" customHeight="1">
      <c r="A7" s="10" t="s">
        <v>36</v>
      </c>
      <c r="B7" s="20">
        <f>SUM(B8:B9)</f>
        <v>349</v>
      </c>
      <c r="C7" s="20">
        <f>SUM(C8:C9)</f>
        <v>354</v>
      </c>
      <c r="D7" s="20">
        <f>SUM(D8:D9)</f>
        <v>352</v>
      </c>
      <c r="E7" s="21">
        <f>SUM(E8:E9)</f>
        <v>350</v>
      </c>
      <c r="F7" s="18">
        <f aca="true" t="shared" si="0" ref="F7:F12">E7-D7</f>
        <v>-2</v>
      </c>
      <c r="G7" s="22">
        <f>D7/D5</f>
        <v>0.044027517198248906</v>
      </c>
      <c r="H7" s="15">
        <f>E7/E5</f>
        <v>0.043679021589916385</v>
      </c>
    </row>
    <row r="8" spans="1:8" ht="15" customHeight="1">
      <c r="A8" s="10" t="s">
        <v>37</v>
      </c>
      <c r="B8" s="16">
        <v>32</v>
      </c>
      <c r="C8" s="16">
        <v>32</v>
      </c>
      <c r="D8" s="16">
        <v>32</v>
      </c>
      <c r="E8" s="17">
        <v>32</v>
      </c>
      <c r="F8" s="18">
        <f t="shared" si="0"/>
        <v>0</v>
      </c>
      <c r="G8" s="22">
        <f>D8/D5</f>
        <v>0.004002501563477173</v>
      </c>
      <c r="H8" s="15">
        <f>E8/E5</f>
        <v>0.003993510545363784</v>
      </c>
    </row>
    <row r="9" spans="1:8" ht="15" customHeight="1">
      <c r="A9" s="10" t="s">
        <v>38</v>
      </c>
      <c r="B9" s="23">
        <v>317</v>
      </c>
      <c r="C9" s="23">
        <v>322</v>
      </c>
      <c r="D9" s="23">
        <v>320</v>
      </c>
      <c r="E9" s="24">
        <v>318</v>
      </c>
      <c r="F9" s="18">
        <f t="shared" si="0"/>
        <v>-2</v>
      </c>
      <c r="G9" s="22">
        <f>D9/D5</f>
        <v>0.04002501563477173</v>
      </c>
      <c r="H9" s="15">
        <f>E9/E5</f>
        <v>0.039685511044552604</v>
      </c>
    </row>
    <row r="10" spans="1:8" ht="15" customHeight="1">
      <c r="A10" s="25" t="s">
        <v>39</v>
      </c>
      <c r="B10" s="23" t="s">
        <v>40</v>
      </c>
      <c r="C10" s="23" t="s">
        <v>40</v>
      </c>
      <c r="D10" s="23">
        <v>0</v>
      </c>
      <c r="E10" s="24">
        <v>1</v>
      </c>
      <c r="F10" s="18">
        <f t="shared" si="0"/>
        <v>1</v>
      </c>
      <c r="G10" s="22">
        <f>D10/D5</f>
        <v>0</v>
      </c>
      <c r="H10" s="15">
        <f>E10/E5</f>
        <v>0.00012479720454261825</v>
      </c>
    </row>
    <row r="11" spans="1:8" ht="15" customHeight="1">
      <c r="A11" s="25" t="s">
        <v>41</v>
      </c>
      <c r="B11" s="16">
        <v>153</v>
      </c>
      <c r="C11" s="16">
        <v>169</v>
      </c>
      <c r="D11" s="16">
        <v>171</v>
      </c>
      <c r="E11" s="17">
        <v>174</v>
      </c>
      <c r="F11" s="18">
        <f t="shared" si="0"/>
        <v>3</v>
      </c>
      <c r="G11" s="22">
        <f>D11/D5</f>
        <v>0.021388367729831145</v>
      </c>
      <c r="H11" s="15">
        <f>E11/E5</f>
        <v>0.021714713590415574</v>
      </c>
    </row>
    <row r="12" spans="1:8" ht="15" customHeight="1">
      <c r="A12" s="25" t="s">
        <v>42</v>
      </c>
      <c r="B12" s="23">
        <v>9</v>
      </c>
      <c r="C12" s="23">
        <v>8</v>
      </c>
      <c r="D12" s="23">
        <v>9</v>
      </c>
      <c r="E12" s="24">
        <v>8</v>
      </c>
      <c r="F12" s="18">
        <f t="shared" si="0"/>
        <v>-1</v>
      </c>
      <c r="G12" s="22">
        <f>D12/D5</f>
        <v>0.001125703564727955</v>
      </c>
      <c r="H12" s="15">
        <f>E12/E5</f>
        <v>0.000998377636340946</v>
      </c>
    </row>
    <row r="13" spans="1:8" ht="15" customHeight="1">
      <c r="A13" s="26"/>
      <c r="B13" s="16"/>
      <c r="C13" s="16"/>
      <c r="D13" s="16"/>
      <c r="E13" s="17"/>
      <c r="F13" s="18"/>
      <c r="G13" s="22"/>
      <c r="H13" s="15"/>
    </row>
    <row r="14" spans="1:8" ht="15" customHeight="1">
      <c r="A14" s="10" t="s">
        <v>43</v>
      </c>
      <c r="B14" s="12">
        <f>SUM(B15,B17)</f>
        <v>4631</v>
      </c>
      <c r="C14" s="12">
        <f>SUM(C15,C17)</f>
        <v>4712</v>
      </c>
      <c r="D14" s="12">
        <f>SUM(D15,D17)</f>
        <v>4771</v>
      </c>
      <c r="E14" s="13">
        <f>SUM(E15,E17)</f>
        <v>4800</v>
      </c>
      <c r="F14" s="18">
        <f>E14-D14</f>
        <v>29</v>
      </c>
      <c r="G14" s="22">
        <f>D14/D5</f>
        <v>0.5967479674796748</v>
      </c>
      <c r="H14" s="15">
        <f>E14/E5</f>
        <v>0.5990265818045676</v>
      </c>
    </row>
    <row r="15" spans="1:8" ht="15" customHeight="1">
      <c r="A15" s="10" t="s">
        <v>44</v>
      </c>
      <c r="B15" s="27">
        <v>483</v>
      </c>
      <c r="C15" s="27">
        <v>454</v>
      </c>
      <c r="D15" s="27">
        <v>425</v>
      </c>
      <c r="E15" s="28">
        <v>391</v>
      </c>
      <c r="F15" s="18">
        <f>E15-D15</f>
        <v>-34</v>
      </c>
      <c r="G15" s="22">
        <f>D15/D5</f>
        <v>0.05315822388993121</v>
      </c>
      <c r="H15" s="15">
        <f>E15/E5</f>
        <v>0.048795706976163734</v>
      </c>
    </row>
    <row r="16" spans="1:8" ht="15" customHeight="1">
      <c r="A16" s="25" t="s">
        <v>45</v>
      </c>
      <c r="B16" s="16">
        <v>78</v>
      </c>
      <c r="C16" s="16">
        <v>77</v>
      </c>
      <c r="D16" s="16">
        <v>74</v>
      </c>
      <c r="E16" s="17">
        <v>76</v>
      </c>
      <c r="F16" s="18">
        <f>E16-D16</f>
        <v>2</v>
      </c>
      <c r="G16" s="22">
        <f>D16/D5</f>
        <v>0.009255784865540963</v>
      </c>
      <c r="H16" s="15">
        <f>E16/E5</f>
        <v>0.009484587545238987</v>
      </c>
    </row>
    <row r="17" spans="1:8" ht="15" customHeight="1">
      <c r="A17" s="10" t="s">
        <v>46</v>
      </c>
      <c r="B17" s="16">
        <v>4148</v>
      </c>
      <c r="C17" s="16">
        <v>4258</v>
      </c>
      <c r="D17" s="16">
        <v>4346</v>
      </c>
      <c r="E17" s="17">
        <v>4409</v>
      </c>
      <c r="F17" s="18">
        <f>E17-D17</f>
        <v>63</v>
      </c>
      <c r="G17" s="22">
        <f>D17/D5</f>
        <v>0.5435897435897435</v>
      </c>
      <c r="H17" s="15">
        <f>E17/E5</f>
        <v>0.5502308748284038</v>
      </c>
    </row>
    <row r="18" spans="1:8" ht="15" customHeight="1">
      <c r="A18" s="10"/>
      <c r="B18" s="16"/>
      <c r="C18" s="16"/>
      <c r="D18" s="16"/>
      <c r="E18" s="17"/>
      <c r="F18" s="18"/>
      <c r="G18" s="22">
        <f>D18/D5</f>
        <v>0</v>
      </c>
      <c r="H18" s="15">
        <f>E18/E5</f>
        <v>0</v>
      </c>
    </row>
    <row r="19" spans="1:8" ht="15" customHeight="1">
      <c r="A19" s="19" t="s">
        <v>47</v>
      </c>
      <c r="B19" s="20">
        <f>SUM(B20:B21)</f>
        <v>2803</v>
      </c>
      <c r="C19" s="20">
        <f>SUM(C20:C21)</f>
        <v>2847</v>
      </c>
      <c r="D19" s="20">
        <f>SUM(D20:D21)</f>
        <v>2872</v>
      </c>
      <c r="E19" s="21">
        <f>SUM(E20:E21)</f>
        <v>2863</v>
      </c>
      <c r="F19" s="18">
        <f>E19-D19</f>
        <v>-9</v>
      </c>
      <c r="G19" s="22">
        <f>D19/D5</f>
        <v>0.3592245153220763</v>
      </c>
      <c r="H19" s="15">
        <f>E19/E5</f>
        <v>0.35729439660551604</v>
      </c>
    </row>
    <row r="20" spans="1:8" ht="15" customHeight="1">
      <c r="A20" s="10" t="s">
        <v>44</v>
      </c>
      <c r="B20" s="16">
        <v>1</v>
      </c>
      <c r="C20" s="27">
        <v>1</v>
      </c>
      <c r="D20" s="27">
        <v>1</v>
      </c>
      <c r="E20" s="28">
        <v>4</v>
      </c>
      <c r="F20" s="18">
        <f>E20-D20</f>
        <v>3</v>
      </c>
      <c r="G20" s="22">
        <f>D20/D5</f>
        <v>0.00012507817385866166</v>
      </c>
      <c r="H20" s="15">
        <f>E20/E5</f>
        <v>0.000499188818170473</v>
      </c>
    </row>
    <row r="21" spans="1:8" ht="15" customHeight="1">
      <c r="A21" s="29" t="s">
        <v>46</v>
      </c>
      <c r="B21" s="30">
        <v>2802</v>
      </c>
      <c r="C21" s="30">
        <v>2846</v>
      </c>
      <c r="D21" s="30">
        <v>2871</v>
      </c>
      <c r="E21" s="31">
        <v>2859</v>
      </c>
      <c r="F21" s="32">
        <f>E21-D21</f>
        <v>-12</v>
      </c>
      <c r="G21" s="33">
        <f>D21/D5</f>
        <v>0.3590994371482176</v>
      </c>
      <c r="H21" s="33">
        <f>E21/E5</f>
        <v>0.3567952077873456</v>
      </c>
    </row>
  </sheetData>
  <mergeCells count="4">
    <mergeCell ref="B3:E3"/>
    <mergeCell ref="G3:H3"/>
    <mergeCell ref="A3:A4"/>
    <mergeCell ref="F3:F4"/>
  </mergeCells>
  <printOptions horizontalCentered="1"/>
  <pageMargins left="0.7086614173228347" right="0.35433070866141736" top="0.7480314960629921" bottom="0.2755905511811024" header="0.5118110236220472" footer="0.5118110236220472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" sqref="A2"/>
    </sheetView>
  </sheetViews>
  <sheetFormatPr defaultColWidth="9.00390625" defaultRowHeight="13.5"/>
  <cols>
    <col min="1" max="1" width="34.375" style="0" customWidth="1"/>
    <col min="2" max="2" width="10.50390625" style="0" customWidth="1"/>
    <col min="3" max="4" width="10.625" style="0" customWidth="1"/>
    <col min="5" max="5" width="10.625" style="3" customWidth="1"/>
    <col min="6" max="6" width="11.625" style="0" customWidth="1"/>
    <col min="7" max="8" width="10.625" style="0" customWidth="1"/>
    <col min="10" max="10" width="10.50390625" style="0" bestFit="1" customWidth="1"/>
  </cols>
  <sheetData>
    <row r="1" spans="1:6" ht="21" customHeight="1">
      <c r="A1" s="2" t="s">
        <v>48</v>
      </c>
      <c r="F1" s="34"/>
    </row>
    <row r="2" spans="1:8" ht="15" customHeight="1">
      <c r="A2" s="4"/>
      <c r="B2" s="4"/>
      <c r="C2" s="4"/>
      <c r="D2" s="4"/>
      <c r="E2" s="5"/>
      <c r="F2" s="4"/>
      <c r="G2" s="4" t="s">
        <v>26</v>
      </c>
      <c r="H2" s="4"/>
    </row>
    <row r="3" spans="1:8" ht="15" customHeight="1">
      <c r="A3" s="260" t="s">
        <v>27</v>
      </c>
      <c r="B3" s="251" t="s">
        <v>49</v>
      </c>
      <c r="C3" s="252"/>
      <c r="D3" s="252"/>
      <c r="E3" s="253"/>
      <c r="F3" s="257" t="s">
        <v>29</v>
      </c>
      <c r="G3" s="251" t="s">
        <v>30</v>
      </c>
      <c r="H3" s="254"/>
    </row>
    <row r="4" spans="1:8" ht="15" customHeight="1">
      <c r="A4" s="256"/>
      <c r="B4" s="8" t="s">
        <v>31</v>
      </c>
      <c r="C4" s="8" t="s">
        <v>32</v>
      </c>
      <c r="D4" s="8" t="s">
        <v>33</v>
      </c>
      <c r="E4" s="9" t="s">
        <v>34</v>
      </c>
      <c r="F4" s="258"/>
      <c r="G4" s="8" t="s">
        <v>33</v>
      </c>
      <c r="H4" s="8" t="s">
        <v>34</v>
      </c>
    </row>
    <row r="5" spans="1:8" ht="15" customHeight="1">
      <c r="A5" s="35" t="s">
        <v>35</v>
      </c>
      <c r="B5" s="11">
        <f>B7+B21+B24</f>
        <v>69868</v>
      </c>
      <c r="C5" s="11">
        <f>C7+C21+C24</f>
        <v>70229</v>
      </c>
      <c r="D5" s="11">
        <f>D7+D21+D24</f>
        <v>69829</v>
      </c>
      <c r="E5" s="36">
        <f>E7+E21+E24</f>
        <v>69318</v>
      </c>
      <c r="F5" s="37">
        <f>SUM(E5-D5)</f>
        <v>-511</v>
      </c>
      <c r="G5" s="38">
        <v>1</v>
      </c>
      <c r="H5" s="38">
        <f>SUM(H7,H21,H24)</f>
        <v>1</v>
      </c>
    </row>
    <row r="6" spans="1:8" ht="15" customHeight="1">
      <c r="A6" s="10"/>
      <c r="B6" s="16"/>
      <c r="C6" s="16"/>
      <c r="D6" s="16"/>
      <c r="E6" s="17"/>
      <c r="F6" s="18"/>
      <c r="G6" s="19"/>
      <c r="H6" s="19"/>
    </row>
    <row r="7" spans="1:8" ht="15" customHeight="1">
      <c r="A7" s="10" t="s">
        <v>36</v>
      </c>
      <c r="B7" s="20">
        <f>B8+B12+B14+B18+B19</f>
        <v>64729</v>
      </c>
      <c r="C7" s="20">
        <f>C8+C12+C14+C18+C19</f>
        <v>65242</v>
      </c>
      <c r="D7" s="20">
        <f>D8+D12+D14+D18+D19</f>
        <v>65117</v>
      </c>
      <c r="E7" s="21">
        <f>E8+E12+E14+E18+E19</f>
        <v>64908</v>
      </c>
      <c r="F7" s="37">
        <f>SUM(E7-D7)</f>
        <v>-209</v>
      </c>
      <c r="G7" s="22">
        <f>D7/D5</f>
        <v>0.9325208724169042</v>
      </c>
      <c r="H7" s="15">
        <f>E7/E5</f>
        <v>0.9363801609971436</v>
      </c>
    </row>
    <row r="8" spans="1:8" ht="15" customHeight="1">
      <c r="A8" s="10" t="s">
        <v>50</v>
      </c>
      <c r="B8" s="12">
        <f>B9+B10</f>
        <v>11980</v>
      </c>
      <c r="C8" s="12">
        <f>C9+C10</f>
        <v>11945</v>
      </c>
      <c r="D8" s="12">
        <f>D9+D10</f>
        <v>11945</v>
      </c>
      <c r="E8" s="13">
        <v>11955</v>
      </c>
      <c r="F8" s="37">
        <f>SUM(E8-D8)</f>
        <v>10</v>
      </c>
      <c r="G8" s="22">
        <f>D8/D5</f>
        <v>0.17106073407896433</v>
      </c>
      <c r="H8" s="15">
        <f>E8/E5</f>
        <v>0.17246602614039644</v>
      </c>
    </row>
    <row r="9" spans="1:8" ht="15" customHeight="1">
      <c r="A9" s="10" t="s">
        <v>51</v>
      </c>
      <c r="B9" s="27">
        <v>10172</v>
      </c>
      <c r="C9" s="27">
        <v>10137</v>
      </c>
      <c r="D9" s="27">
        <v>10137</v>
      </c>
      <c r="E9" s="28">
        <v>10578</v>
      </c>
      <c r="F9" s="37">
        <f>SUM(E9-D9)</f>
        <v>441</v>
      </c>
      <c r="G9" s="22">
        <f>D9/D5</f>
        <v>0.1451689126294233</v>
      </c>
      <c r="H9" s="15">
        <f>E9/E5</f>
        <v>0.15260105600276985</v>
      </c>
    </row>
    <row r="10" spans="1:8" ht="15" customHeight="1">
      <c r="A10" s="10" t="s">
        <v>52</v>
      </c>
      <c r="B10" s="16">
        <v>1808</v>
      </c>
      <c r="C10" s="16">
        <v>1808</v>
      </c>
      <c r="D10" s="16">
        <v>1808</v>
      </c>
      <c r="E10" s="21">
        <f>SUM(E8-E9)</f>
        <v>1377</v>
      </c>
      <c r="F10" s="37">
        <f>SUM(E10-D10)</f>
        <v>-431</v>
      </c>
      <c r="G10" s="22">
        <f>D10/D5</f>
        <v>0.02589182144954102</v>
      </c>
      <c r="H10" s="15">
        <f>E10/E5</f>
        <v>0.01986497013762659</v>
      </c>
    </row>
    <row r="11" spans="1:8" ht="15" customHeight="1">
      <c r="A11" s="10"/>
      <c r="B11" s="16"/>
      <c r="C11" s="16"/>
      <c r="D11" s="16"/>
      <c r="E11" s="17"/>
      <c r="F11" s="18"/>
      <c r="G11" s="15"/>
      <c r="H11" s="15"/>
    </row>
    <row r="12" spans="1:8" ht="15" customHeight="1">
      <c r="A12" s="10" t="s">
        <v>53</v>
      </c>
      <c r="B12" s="16">
        <v>48</v>
      </c>
      <c r="C12" s="16">
        <v>44</v>
      </c>
      <c r="D12" s="16">
        <v>48</v>
      </c>
      <c r="E12" s="17">
        <v>44</v>
      </c>
      <c r="F12" s="37">
        <f>SUM(E12-D12)</f>
        <v>-4</v>
      </c>
      <c r="G12" s="22">
        <f>D12/D5</f>
        <v>0.0006873934898108235</v>
      </c>
      <c r="H12" s="15">
        <f>E12/E5</f>
        <v>0.0006347557632938053</v>
      </c>
    </row>
    <row r="13" spans="1:8" ht="15" customHeight="1">
      <c r="A13" s="10"/>
      <c r="B13" s="16"/>
      <c r="C13" s="27"/>
      <c r="D13" s="27"/>
      <c r="E13" s="28"/>
      <c r="F13" s="18"/>
      <c r="G13" s="22"/>
      <c r="H13" s="15"/>
    </row>
    <row r="14" spans="1:8" ht="15" customHeight="1">
      <c r="A14" s="10" t="s">
        <v>54</v>
      </c>
      <c r="B14" s="12">
        <f>B16</f>
        <v>505</v>
      </c>
      <c r="C14" s="12">
        <f>C16</f>
        <v>505</v>
      </c>
      <c r="D14" s="12">
        <f>D16</f>
        <v>505</v>
      </c>
      <c r="E14" s="13">
        <f>E16</f>
        <v>452</v>
      </c>
      <c r="F14" s="37">
        <f>SUM(E14-D14)</f>
        <v>-53</v>
      </c>
      <c r="G14" s="22">
        <f>D14/D5</f>
        <v>0.0072319523407180395</v>
      </c>
      <c r="H14" s="15">
        <f>E14/E5</f>
        <v>0.006520672841109091</v>
      </c>
    </row>
    <row r="15" spans="1:8" ht="15" customHeight="1">
      <c r="A15" s="10" t="s">
        <v>55</v>
      </c>
      <c r="B15" s="23" t="s">
        <v>56</v>
      </c>
      <c r="C15" s="39" t="s">
        <v>56</v>
      </c>
      <c r="D15" s="39" t="s">
        <v>56</v>
      </c>
      <c r="E15" s="40">
        <v>0</v>
      </c>
      <c r="F15" s="37" t="s">
        <v>56</v>
      </c>
      <c r="G15" s="41" t="s">
        <v>56</v>
      </c>
      <c r="H15" s="42" t="s">
        <v>56</v>
      </c>
    </row>
    <row r="16" spans="1:8" ht="15" customHeight="1">
      <c r="A16" s="10" t="s">
        <v>52</v>
      </c>
      <c r="B16" s="16">
        <v>505</v>
      </c>
      <c r="C16" s="16">
        <v>505</v>
      </c>
      <c r="D16" s="16">
        <v>505</v>
      </c>
      <c r="E16" s="17">
        <v>452</v>
      </c>
      <c r="F16" s="37">
        <f>SUM(E16-D16)</f>
        <v>-53</v>
      </c>
      <c r="G16" s="22">
        <f>D16/D5</f>
        <v>0.0072319523407180395</v>
      </c>
      <c r="H16" s="15">
        <f>E16/E5</f>
        <v>0.006520672841109091</v>
      </c>
    </row>
    <row r="17" spans="1:8" ht="15" customHeight="1">
      <c r="A17" s="10"/>
      <c r="B17" s="16"/>
      <c r="C17" s="16"/>
      <c r="D17" s="16"/>
      <c r="E17" s="17"/>
      <c r="F17" s="18"/>
      <c r="G17" s="15"/>
      <c r="H17" s="15"/>
    </row>
    <row r="18" spans="1:8" ht="15" customHeight="1">
      <c r="A18" s="10" t="s">
        <v>57</v>
      </c>
      <c r="B18" s="16">
        <v>12611</v>
      </c>
      <c r="C18" s="16">
        <v>14190</v>
      </c>
      <c r="D18" s="16">
        <v>14462</v>
      </c>
      <c r="E18" s="17">
        <v>14668</v>
      </c>
      <c r="F18" s="37">
        <f>SUM(E18-D18)</f>
        <v>206</v>
      </c>
      <c r="G18" s="22">
        <f>D18/D5</f>
        <v>0.20710593020091939</v>
      </c>
      <c r="H18" s="15">
        <f>E18/E5</f>
        <v>0.21160448945439858</v>
      </c>
    </row>
    <row r="19" spans="1:8" ht="15" customHeight="1">
      <c r="A19" s="10" t="s">
        <v>58</v>
      </c>
      <c r="B19" s="16">
        <v>39585</v>
      </c>
      <c r="C19" s="16">
        <v>38558</v>
      </c>
      <c r="D19" s="16">
        <v>38157</v>
      </c>
      <c r="E19" s="17">
        <v>37789</v>
      </c>
      <c r="F19" s="37">
        <f>SUM(E19-D19)</f>
        <v>-368</v>
      </c>
      <c r="G19" s="22">
        <f>D19/D5</f>
        <v>0.5464348623064915</v>
      </c>
      <c r="H19" s="15">
        <f>E19/E5</f>
        <v>0.5451542167979457</v>
      </c>
    </row>
    <row r="20" spans="1:8" ht="15" customHeight="1">
      <c r="A20" s="10"/>
      <c r="B20" s="16"/>
      <c r="C20" s="16"/>
      <c r="D20" s="16"/>
      <c r="E20" s="17"/>
      <c r="F20" s="43"/>
      <c r="G20" s="44"/>
      <c r="H20" s="26"/>
    </row>
    <row r="21" spans="1:8" ht="15" customHeight="1">
      <c r="A21" s="10" t="s">
        <v>43</v>
      </c>
      <c r="B21" s="16">
        <v>5138</v>
      </c>
      <c r="C21" s="16">
        <v>4986</v>
      </c>
      <c r="D21" s="16">
        <v>4711</v>
      </c>
      <c r="E21" s="17">
        <v>4403</v>
      </c>
      <c r="F21" s="37">
        <f>SUM(E21-D21)</f>
        <v>-308</v>
      </c>
      <c r="G21" s="22">
        <f>D21/D5</f>
        <v>0.06746480688539146</v>
      </c>
      <c r="H21" s="15">
        <f>E21/E5</f>
        <v>0.0635188551314233</v>
      </c>
    </row>
    <row r="22" spans="1:8" ht="15" customHeight="1">
      <c r="A22" s="45" t="s">
        <v>59</v>
      </c>
      <c r="B22" s="16">
        <v>761</v>
      </c>
      <c r="C22" s="16">
        <v>769</v>
      </c>
      <c r="D22" s="16">
        <v>739</v>
      </c>
      <c r="E22" s="17">
        <v>744</v>
      </c>
      <c r="F22" s="37">
        <f>SUM(E22-D22)</f>
        <v>5</v>
      </c>
      <c r="G22" s="22">
        <f>D22/D5</f>
        <v>0.010582995603545805</v>
      </c>
      <c r="H22" s="15">
        <f>E22/E5</f>
        <v>0.010733142906604345</v>
      </c>
    </row>
    <row r="23" spans="1:8" ht="15" customHeight="1">
      <c r="A23" s="46"/>
      <c r="B23" s="27"/>
      <c r="C23" s="27"/>
      <c r="D23" s="27"/>
      <c r="E23" s="28"/>
      <c r="F23" s="47"/>
      <c r="G23" s="48"/>
      <c r="H23" s="15"/>
    </row>
    <row r="24" spans="1:8" ht="15" customHeight="1">
      <c r="A24" s="10" t="s">
        <v>47</v>
      </c>
      <c r="B24" s="16">
        <v>1</v>
      </c>
      <c r="C24" s="27">
        <v>1</v>
      </c>
      <c r="D24" s="27">
        <v>1</v>
      </c>
      <c r="E24" s="28">
        <v>7</v>
      </c>
      <c r="F24" s="37">
        <f>SUM(E24-D24)</f>
        <v>6</v>
      </c>
      <c r="G24" s="22">
        <f>D24/D5</f>
        <v>1.4320697704392159E-05</v>
      </c>
      <c r="H24" s="15">
        <f>E24/E5</f>
        <v>0.0001009838714331054</v>
      </c>
    </row>
    <row r="25" spans="1:8" s="49" customFormat="1" ht="15" customHeight="1">
      <c r="A25" s="259" t="s">
        <v>60</v>
      </c>
      <c r="B25" s="259"/>
      <c r="C25" s="259"/>
      <c r="D25" s="259"/>
      <c r="E25" s="259"/>
      <c r="F25" s="259"/>
      <c r="G25" s="259"/>
      <c r="H25" s="259"/>
    </row>
    <row r="26" spans="1:5" s="50" customFormat="1" ht="15" customHeight="1">
      <c r="A26" s="49" t="s">
        <v>61</v>
      </c>
      <c r="E26" s="51"/>
    </row>
  </sheetData>
  <mergeCells count="5">
    <mergeCell ref="A25:H25"/>
    <mergeCell ref="B3:E3"/>
    <mergeCell ref="G3:H3"/>
    <mergeCell ref="A3:A4"/>
    <mergeCell ref="F3:F4"/>
  </mergeCells>
  <printOptions horizontalCentered="1"/>
  <pageMargins left="0.7086614173228347" right="0.35433070866141736" top="0.7480314960629921" bottom="0.2755905511811024" header="0.5118110236220472" footer="0.5118110236220472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2" sqref="A2"/>
    </sheetView>
  </sheetViews>
  <sheetFormatPr defaultColWidth="9.00390625" defaultRowHeight="13.5"/>
  <cols>
    <col min="1" max="1" width="34.375" style="0" customWidth="1"/>
    <col min="2" max="2" width="10.50390625" style="0" customWidth="1"/>
    <col min="3" max="4" width="10.625" style="0" customWidth="1"/>
    <col min="5" max="5" width="10.625" style="3" customWidth="1"/>
    <col min="6" max="6" width="11.625" style="0" customWidth="1"/>
    <col min="7" max="8" width="10.625" style="0" customWidth="1"/>
    <col min="10" max="10" width="10.50390625" style="0" bestFit="1" customWidth="1"/>
  </cols>
  <sheetData>
    <row r="1" ht="21" customHeight="1">
      <c r="A1" s="2" t="s">
        <v>62</v>
      </c>
    </row>
    <row r="2" spans="1:4" ht="15" customHeight="1">
      <c r="A2" s="4"/>
      <c r="B2" s="4"/>
      <c r="D2" s="4" t="s">
        <v>63</v>
      </c>
    </row>
    <row r="3" spans="1:5" ht="15" customHeight="1">
      <c r="A3" s="6" t="s">
        <v>17</v>
      </c>
      <c r="B3" s="8" t="s">
        <v>18</v>
      </c>
      <c r="C3" s="8" t="s">
        <v>19</v>
      </c>
      <c r="D3" s="8" t="s">
        <v>20</v>
      </c>
      <c r="E3" s="9" t="s">
        <v>21</v>
      </c>
    </row>
    <row r="4" spans="1:5" ht="15" customHeight="1">
      <c r="A4" s="10" t="s">
        <v>22</v>
      </c>
      <c r="B4" s="52">
        <v>185.5</v>
      </c>
      <c r="C4" s="52">
        <v>184.3</v>
      </c>
      <c r="D4" s="52">
        <v>185</v>
      </c>
      <c r="E4" s="53">
        <v>185.45142857142858</v>
      </c>
    </row>
    <row r="5" spans="1:5" ht="15" customHeight="1">
      <c r="A5" s="10" t="s">
        <v>23</v>
      </c>
      <c r="B5" s="52">
        <v>317.9</v>
      </c>
      <c r="C5" s="52">
        <v>316.8</v>
      </c>
      <c r="D5" s="52">
        <v>316.8</v>
      </c>
      <c r="E5" s="53">
        <v>330.5625</v>
      </c>
    </row>
    <row r="6" spans="1:5" ht="15" customHeight="1">
      <c r="A6" s="10" t="s">
        <v>64</v>
      </c>
      <c r="B6" s="52">
        <v>0</v>
      </c>
      <c r="C6" s="52">
        <v>0</v>
      </c>
      <c r="D6" s="52">
        <v>0</v>
      </c>
      <c r="E6" s="53">
        <v>0</v>
      </c>
    </row>
    <row r="7" spans="1:5" ht="15" customHeight="1">
      <c r="A7" s="10" t="s">
        <v>24</v>
      </c>
      <c r="B7" s="52">
        <v>172.1</v>
      </c>
      <c r="C7" s="52">
        <v>171.1</v>
      </c>
      <c r="D7" s="52">
        <v>171.8</v>
      </c>
      <c r="E7" s="53">
        <v>170.8490566037736</v>
      </c>
    </row>
    <row r="8" spans="1:5" ht="15" customHeight="1">
      <c r="A8" s="10"/>
      <c r="B8" s="52"/>
      <c r="C8" s="52"/>
      <c r="D8" s="52"/>
      <c r="E8" s="53"/>
    </row>
    <row r="9" spans="1:5" ht="15" customHeight="1">
      <c r="A9" s="29" t="s">
        <v>65</v>
      </c>
      <c r="B9" s="54">
        <v>10.6</v>
      </c>
      <c r="C9" s="54">
        <v>11</v>
      </c>
      <c r="D9" s="54">
        <v>11.1</v>
      </c>
      <c r="E9" s="55">
        <v>11.26086956521739</v>
      </c>
    </row>
  </sheetData>
  <printOptions horizontalCentered="1"/>
  <pageMargins left="0.7086614173228347" right="0.35433070866141736" top="0.7480314960629921" bottom="0.2755905511811024" header="0.5118110236220472" footer="0.5118110236220472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12.625" style="0" customWidth="1"/>
    <col min="2" max="5" width="7.00390625" style="0" customWidth="1"/>
    <col min="6" max="6" width="8.00390625" style="0" customWidth="1"/>
    <col min="7" max="7" width="8.125" style="0" customWidth="1"/>
    <col min="8" max="10" width="7.00390625" style="0" customWidth="1"/>
    <col min="11" max="11" width="8.00390625" style="57" customWidth="1"/>
    <col min="12" max="12" width="8.00390625" style="0" customWidth="1"/>
    <col min="13" max="13" width="8.125" style="0" customWidth="1"/>
    <col min="14" max="16" width="7.00390625" style="0" customWidth="1"/>
    <col min="17" max="18" width="8.00390625" style="0" customWidth="1"/>
    <col min="19" max="24" width="7.00390625" style="0" customWidth="1"/>
  </cols>
  <sheetData>
    <row r="1" ht="30" customHeight="1">
      <c r="A1" s="56" t="s">
        <v>66</v>
      </c>
    </row>
    <row r="2" spans="1:17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L2" s="4"/>
      <c r="M2" s="4"/>
      <c r="O2" s="58"/>
      <c r="P2" s="4"/>
      <c r="Q2" s="58" t="s">
        <v>26</v>
      </c>
    </row>
    <row r="3" spans="1:17" ht="30" customHeight="1">
      <c r="A3" s="260" t="s">
        <v>67</v>
      </c>
      <c r="B3" s="265" t="s">
        <v>31</v>
      </c>
      <c r="C3" s="249"/>
      <c r="D3" s="249"/>
      <c r="E3" s="266"/>
      <c r="F3" s="262" t="s">
        <v>32</v>
      </c>
      <c r="G3" s="263"/>
      <c r="H3" s="263"/>
      <c r="I3" s="264"/>
      <c r="J3" s="262" t="s">
        <v>33</v>
      </c>
      <c r="K3" s="263"/>
      <c r="L3" s="263"/>
      <c r="M3" s="264"/>
      <c r="N3" s="262" t="s">
        <v>34</v>
      </c>
      <c r="O3" s="263"/>
      <c r="P3" s="263"/>
      <c r="Q3" s="264"/>
    </row>
    <row r="4" spans="1:17" ht="30" customHeight="1">
      <c r="A4" s="261"/>
      <c r="B4" s="59"/>
      <c r="C4" s="60"/>
      <c r="D4" s="59" t="s">
        <v>68</v>
      </c>
      <c r="E4" s="61" t="s">
        <v>69</v>
      </c>
      <c r="F4" s="59"/>
      <c r="G4" s="61"/>
      <c r="H4" s="59" t="s">
        <v>68</v>
      </c>
      <c r="I4" s="61" t="s">
        <v>69</v>
      </c>
      <c r="J4" s="59"/>
      <c r="K4" s="61"/>
      <c r="L4" s="59" t="s">
        <v>68</v>
      </c>
      <c r="M4" s="61" t="s">
        <v>69</v>
      </c>
      <c r="N4" s="59"/>
      <c r="O4" s="61"/>
      <c r="P4" s="59" t="s">
        <v>68</v>
      </c>
      <c r="Q4" s="61" t="s">
        <v>69</v>
      </c>
    </row>
    <row r="5" spans="1:17" ht="30" customHeight="1">
      <c r="A5" s="256"/>
      <c r="B5" s="62" t="s">
        <v>35</v>
      </c>
      <c r="C5" s="63" t="s">
        <v>36</v>
      </c>
      <c r="D5" s="62" t="s">
        <v>70</v>
      </c>
      <c r="E5" s="64" t="s">
        <v>70</v>
      </c>
      <c r="F5" s="62" t="s">
        <v>35</v>
      </c>
      <c r="G5" s="64" t="s">
        <v>36</v>
      </c>
      <c r="H5" s="62" t="s">
        <v>70</v>
      </c>
      <c r="I5" s="64" t="s">
        <v>70</v>
      </c>
      <c r="J5" s="62" t="s">
        <v>35</v>
      </c>
      <c r="K5" s="64" t="s">
        <v>36</v>
      </c>
      <c r="L5" s="62" t="s">
        <v>70</v>
      </c>
      <c r="M5" s="64" t="s">
        <v>70</v>
      </c>
      <c r="N5" s="62" t="s">
        <v>35</v>
      </c>
      <c r="O5" s="64" t="s">
        <v>36</v>
      </c>
      <c r="P5" s="62" t="s">
        <v>70</v>
      </c>
      <c r="Q5" s="64" t="s">
        <v>70</v>
      </c>
    </row>
    <row r="6" spans="1:17" ht="30" customHeight="1">
      <c r="A6" s="45" t="s">
        <v>71</v>
      </c>
      <c r="B6" s="65">
        <f aca="true" t="shared" si="0" ref="B6:Q6">SUM(B8:B17)</f>
        <v>7783</v>
      </c>
      <c r="C6" s="65">
        <f t="shared" si="0"/>
        <v>349</v>
      </c>
      <c r="D6" s="65">
        <f t="shared" si="0"/>
        <v>4631</v>
      </c>
      <c r="E6" s="65">
        <f t="shared" si="0"/>
        <v>2803</v>
      </c>
      <c r="F6" s="65">
        <f t="shared" si="0"/>
        <v>7913</v>
      </c>
      <c r="G6" s="65">
        <f t="shared" si="0"/>
        <v>354</v>
      </c>
      <c r="H6" s="65">
        <f t="shared" si="0"/>
        <v>4712</v>
      </c>
      <c r="I6" s="65">
        <f t="shared" si="0"/>
        <v>2847</v>
      </c>
      <c r="J6" s="65">
        <f t="shared" si="0"/>
        <v>7995</v>
      </c>
      <c r="K6" s="65">
        <f t="shared" si="0"/>
        <v>352</v>
      </c>
      <c r="L6" s="65">
        <f t="shared" si="0"/>
        <v>4771</v>
      </c>
      <c r="M6" s="65">
        <f t="shared" si="0"/>
        <v>2872</v>
      </c>
      <c r="N6" s="65">
        <f t="shared" si="0"/>
        <v>8013</v>
      </c>
      <c r="O6" s="65">
        <f t="shared" si="0"/>
        <v>350</v>
      </c>
      <c r="P6" s="65">
        <f t="shared" si="0"/>
        <v>4800</v>
      </c>
      <c r="Q6" s="65">
        <f t="shared" si="0"/>
        <v>2863</v>
      </c>
    </row>
    <row r="7" spans="1:17" ht="30" customHeight="1">
      <c r="A7" s="46"/>
      <c r="B7" s="66"/>
      <c r="C7" s="67"/>
      <c r="D7" s="66"/>
      <c r="E7" s="67"/>
      <c r="F7" s="66"/>
      <c r="G7" s="67"/>
      <c r="H7" s="66"/>
      <c r="I7" s="67"/>
      <c r="J7" s="66"/>
      <c r="K7" s="67"/>
      <c r="L7" s="66"/>
      <c r="M7" s="67"/>
      <c r="N7" s="66"/>
      <c r="O7" s="67"/>
      <c r="P7" s="66"/>
      <c r="Q7" s="67"/>
    </row>
    <row r="8" spans="1:17" ht="30" customHeight="1">
      <c r="A8" s="46" t="s">
        <v>72</v>
      </c>
      <c r="B8" s="68">
        <f aca="true" t="shared" si="1" ref="B8:B17">SUM(C8:E8)</f>
        <v>2480</v>
      </c>
      <c r="C8" s="67">
        <v>105</v>
      </c>
      <c r="D8" s="66">
        <v>1499</v>
      </c>
      <c r="E8" s="67">
        <v>876</v>
      </c>
      <c r="F8" s="68">
        <f aca="true" t="shared" si="2" ref="F8:F17">SUM(G8:I8)</f>
        <v>2524</v>
      </c>
      <c r="G8" s="67">
        <v>107</v>
      </c>
      <c r="H8" s="66">
        <v>1529</v>
      </c>
      <c r="I8" s="67">
        <v>888</v>
      </c>
      <c r="J8" s="68">
        <f aca="true" t="shared" si="3" ref="J8:J17">SUM(K8:M8)</f>
        <v>2550</v>
      </c>
      <c r="K8" s="67">
        <v>107</v>
      </c>
      <c r="L8" s="66">
        <v>1547</v>
      </c>
      <c r="M8" s="67">
        <v>896</v>
      </c>
      <c r="N8" s="68">
        <f aca="true" t="shared" si="4" ref="N8:N17">SUM(O8:Q8)</f>
        <v>2541</v>
      </c>
      <c r="O8" s="67">
        <v>107</v>
      </c>
      <c r="P8" s="66">
        <v>1545</v>
      </c>
      <c r="Q8" s="67">
        <v>889</v>
      </c>
    </row>
    <row r="9" spans="1:17" ht="30" customHeight="1">
      <c r="A9" s="46" t="s">
        <v>73</v>
      </c>
      <c r="B9" s="69">
        <f t="shared" si="1"/>
        <v>1628</v>
      </c>
      <c r="C9" s="67">
        <v>54</v>
      </c>
      <c r="D9" s="66">
        <v>1005</v>
      </c>
      <c r="E9" s="67">
        <v>569</v>
      </c>
      <c r="F9" s="69">
        <f t="shared" si="2"/>
        <v>1637</v>
      </c>
      <c r="G9" s="67">
        <v>54</v>
      </c>
      <c r="H9" s="66">
        <v>1003</v>
      </c>
      <c r="I9" s="67">
        <v>580</v>
      </c>
      <c r="J9" s="69">
        <f t="shared" si="3"/>
        <v>1643</v>
      </c>
      <c r="K9" s="67">
        <v>53</v>
      </c>
      <c r="L9" s="66">
        <v>1012</v>
      </c>
      <c r="M9" s="67">
        <v>578</v>
      </c>
      <c r="N9" s="69">
        <f t="shared" si="4"/>
        <v>1639</v>
      </c>
      <c r="O9" s="67">
        <v>52</v>
      </c>
      <c r="P9" s="66">
        <v>1017</v>
      </c>
      <c r="Q9" s="67">
        <v>570</v>
      </c>
    </row>
    <row r="10" spans="1:17" ht="30" customHeight="1">
      <c r="A10" s="46" t="s">
        <v>74</v>
      </c>
      <c r="B10" s="69">
        <f t="shared" si="1"/>
        <v>844</v>
      </c>
      <c r="C10" s="67">
        <v>32</v>
      </c>
      <c r="D10" s="66">
        <v>495</v>
      </c>
      <c r="E10" s="67">
        <v>317</v>
      </c>
      <c r="F10" s="69">
        <f t="shared" si="2"/>
        <v>873</v>
      </c>
      <c r="G10" s="67">
        <v>34</v>
      </c>
      <c r="H10" s="66">
        <v>514</v>
      </c>
      <c r="I10" s="67">
        <v>325</v>
      </c>
      <c r="J10" s="69">
        <f t="shared" si="3"/>
        <v>894</v>
      </c>
      <c r="K10" s="67">
        <v>33</v>
      </c>
      <c r="L10" s="66">
        <v>526</v>
      </c>
      <c r="M10" s="67">
        <v>335</v>
      </c>
      <c r="N10" s="69">
        <f t="shared" si="4"/>
        <v>909</v>
      </c>
      <c r="O10" s="67">
        <v>33</v>
      </c>
      <c r="P10" s="66">
        <v>537</v>
      </c>
      <c r="Q10" s="67">
        <v>339</v>
      </c>
    </row>
    <row r="11" spans="1:17" ht="30" customHeight="1">
      <c r="A11" s="46" t="s">
        <v>75</v>
      </c>
      <c r="B11" s="68">
        <f t="shared" si="1"/>
        <v>845</v>
      </c>
      <c r="C11" s="67">
        <v>40</v>
      </c>
      <c r="D11" s="66">
        <v>484</v>
      </c>
      <c r="E11" s="67">
        <v>321</v>
      </c>
      <c r="F11" s="68">
        <f t="shared" si="2"/>
        <v>866</v>
      </c>
      <c r="G11" s="67">
        <v>41</v>
      </c>
      <c r="H11" s="66">
        <v>497</v>
      </c>
      <c r="I11" s="67">
        <v>328</v>
      </c>
      <c r="J11" s="68">
        <f t="shared" si="3"/>
        <v>877</v>
      </c>
      <c r="K11" s="67">
        <v>41</v>
      </c>
      <c r="L11" s="66">
        <v>505</v>
      </c>
      <c r="M11" s="67">
        <v>331</v>
      </c>
      <c r="N11" s="68">
        <f t="shared" si="4"/>
        <v>885</v>
      </c>
      <c r="O11" s="67">
        <v>40</v>
      </c>
      <c r="P11" s="66">
        <v>514</v>
      </c>
      <c r="Q11" s="67">
        <v>331</v>
      </c>
    </row>
    <row r="12" spans="1:17" ht="30" customHeight="1">
      <c r="A12" s="46" t="s">
        <v>76</v>
      </c>
      <c r="B12" s="68">
        <f t="shared" si="1"/>
        <v>360</v>
      </c>
      <c r="C12" s="67">
        <v>20</v>
      </c>
      <c r="D12" s="66">
        <v>212</v>
      </c>
      <c r="E12" s="67">
        <v>128</v>
      </c>
      <c r="F12" s="68">
        <f t="shared" si="2"/>
        <v>363</v>
      </c>
      <c r="G12" s="67">
        <v>21</v>
      </c>
      <c r="H12" s="66">
        <v>213</v>
      </c>
      <c r="I12" s="67">
        <v>129</v>
      </c>
      <c r="J12" s="68">
        <f t="shared" si="3"/>
        <v>361</v>
      </c>
      <c r="K12" s="67">
        <v>21</v>
      </c>
      <c r="L12" s="66">
        <v>212</v>
      </c>
      <c r="M12" s="67">
        <v>128</v>
      </c>
      <c r="N12" s="68">
        <f t="shared" si="4"/>
        <v>356</v>
      </c>
      <c r="O12" s="67">
        <v>21</v>
      </c>
      <c r="P12" s="66">
        <v>205</v>
      </c>
      <c r="Q12" s="67">
        <v>130</v>
      </c>
    </row>
    <row r="13" spans="1:17" ht="30" customHeight="1">
      <c r="A13" s="46" t="s">
        <v>77</v>
      </c>
      <c r="B13" s="68">
        <f t="shared" si="1"/>
        <v>736</v>
      </c>
      <c r="C13" s="67">
        <v>42</v>
      </c>
      <c r="D13" s="66">
        <v>410</v>
      </c>
      <c r="E13" s="67">
        <v>284</v>
      </c>
      <c r="F13" s="68">
        <f t="shared" si="2"/>
        <v>746</v>
      </c>
      <c r="G13" s="67">
        <v>41</v>
      </c>
      <c r="H13" s="66">
        <v>420</v>
      </c>
      <c r="I13" s="67">
        <v>285</v>
      </c>
      <c r="J13" s="68">
        <f t="shared" si="3"/>
        <v>755</v>
      </c>
      <c r="K13" s="67">
        <v>41</v>
      </c>
      <c r="L13" s="66">
        <v>426</v>
      </c>
      <c r="M13" s="67">
        <v>288</v>
      </c>
      <c r="N13" s="68">
        <f t="shared" si="4"/>
        <v>760</v>
      </c>
      <c r="O13" s="67">
        <v>41</v>
      </c>
      <c r="P13" s="66">
        <v>430</v>
      </c>
      <c r="Q13" s="67">
        <v>289</v>
      </c>
    </row>
    <row r="14" spans="1:17" ht="30" customHeight="1">
      <c r="A14" s="46" t="s">
        <v>78</v>
      </c>
      <c r="B14" s="68">
        <f t="shared" si="1"/>
        <v>315</v>
      </c>
      <c r="C14" s="67">
        <v>23</v>
      </c>
      <c r="D14" s="66">
        <v>183</v>
      </c>
      <c r="E14" s="67">
        <v>109</v>
      </c>
      <c r="F14" s="68">
        <f t="shared" si="2"/>
        <v>318</v>
      </c>
      <c r="G14" s="67">
        <v>23</v>
      </c>
      <c r="H14" s="66">
        <v>185</v>
      </c>
      <c r="I14" s="67">
        <v>110</v>
      </c>
      <c r="J14" s="68">
        <f t="shared" si="3"/>
        <v>320</v>
      </c>
      <c r="K14" s="67">
        <v>23</v>
      </c>
      <c r="L14" s="66">
        <v>183</v>
      </c>
      <c r="M14" s="67">
        <v>114</v>
      </c>
      <c r="N14" s="68">
        <f t="shared" si="4"/>
        <v>324</v>
      </c>
      <c r="O14" s="67">
        <v>23</v>
      </c>
      <c r="P14" s="66">
        <v>188</v>
      </c>
      <c r="Q14" s="67">
        <v>113</v>
      </c>
    </row>
    <row r="15" spans="1:17" ht="30" customHeight="1">
      <c r="A15" s="46" t="s">
        <v>79</v>
      </c>
      <c r="B15" s="68">
        <f t="shared" si="1"/>
        <v>217</v>
      </c>
      <c r="C15" s="67">
        <v>14</v>
      </c>
      <c r="D15" s="66">
        <v>129</v>
      </c>
      <c r="E15" s="67">
        <v>74</v>
      </c>
      <c r="F15" s="68">
        <f t="shared" si="2"/>
        <v>218</v>
      </c>
      <c r="G15" s="67">
        <v>14</v>
      </c>
      <c r="H15" s="66">
        <v>130</v>
      </c>
      <c r="I15" s="67">
        <v>74</v>
      </c>
      <c r="J15" s="68">
        <f t="shared" si="3"/>
        <v>221</v>
      </c>
      <c r="K15" s="67">
        <v>14</v>
      </c>
      <c r="L15" s="66">
        <v>133</v>
      </c>
      <c r="M15" s="67">
        <v>74</v>
      </c>
      <c r="N15" s="68">
        <f t="shared" si="4"/>
        <v>227</v>
      </c>
      <c r="O15" s="67">
        <v>14</v>
      </c>
      <c r="P15" s="66">
        <v>137</v>
      </c>
      <c r="Q15" s="67">
        <v>76</v>
      </c>
    </row>
    <row r="16" spans="1:17" ht="30" customHeight="1">
      <c r="A16" s="46" t="s">
        <v>80</v>
      </c>
      <c r="B16" s="68">
        <f t="shared" si="1"/>
        <v>135</v>
      </c>
      <c r="C16" s="67">
        <v>7</v>
      </c>
      <c r="D16" s="66">
        <v>82</v>
      </c>
      <c r="E16" s="67">
        <v>46</v>
      </c>
      <c r="F16" s="68">
        <f t="shared" si="2"/>
        <v>138</v>
      </c>
      <c r="G16" s="67">
        <v>7</v>
      </c>
      <c r="H16" s="66">
        <v>83</v>
      </c>
      <c r="I16" s="67">
        <v>48</v>
      </c>
      <c r="J16" s="68">
        <f t="shared" si="3"/>
        <v>141</v>
      </c>
      <c r="K16" s="67">
        <v>7</v>
      </c>
      <c r="L16" s="66">
        <v>85</v>
      </c>
      <c r="M16" s="67">
        <v>49</v>
      </c>
      <c r="N16" s="68">
        <f t="shared" si="4"/>
        <v>142</v>
      </c>
      <c r="O16" s="67">
        <v>7</v>
      </c>
      <c r="P16" s="66">
        <v>85</v>
      </c>
      <c r="Q16" s="67">
        <v>50</v>
      </c>
    </row>
    <row r="17" spans="1:17" ht="30" customHeight="1">
      <c r="A17" s="64" t="s">
        <v>81</v>
      </c>
      <c r="B17" s="70">
        <f t="shared" si="1"/>
        <v>223</v>
      </c>
      <c r="C17" s="71">
        <v>12</v>
      </c>
      <c r="D17" s="72">
        <v>132</v>
      </c>
      <c r="E17" s="71">
        <v>79</v>
      </c>
      <c r="F17" s="70">
        <f t="shared" si="2"/>
        <v>230</v>
      </c>
      <c r="G17" s="71">
        <v>12</v>
      </c>
      <c r="H17" s="72">
        <v>138</v>
      </c>
      <c r="I17" s="71">
        <v>80</v>
      </c>
      <c r="J17" s="70">
        <f t="shared" si="3"/>
        <v>233</v>
      </c>
      <c r="K17" s="71">
        <v>12</v>
      </c>
      <c r="L17" s="72">
        <v>142</v>
      </c>
      <c r="M17" s="71">
        <v>79</v>
      </c>
      <c r="N17" s="70">
        <f t="shared" si="4"/>
        <v>230</v>
      </c>
      <c r="O17" s="71">
        <v>12</v>
      </c>
      <c r="P17" s="72">
        <v>142</v>
      </c>
      <c r="Q17" s="71">
        <v>76</v>
      </c>
    </row>
  </sheetData>
  <mergeCells count="5">
    <mergeCell ref="A3:A5"/>
    <mergeCell ref="N3:Q3"/>
    <mergeCell ref="B3:E3"/>
    <mergeCell ref="F3:I3"/>
    <mergeCell ref="J3:M3"/>
  </mergeCells>
  <printOptions/>
  <pageMargins left="0.7874015748031497" right="0.5905511811023623" top="0.8661417322834646" bottom="0.984251968503937" header="0.5118110236220472" footer="0.5118110236220472"/>
  <pageSetup horizontalDpi="300" verticalDpi="3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12.625" style="0" customWidth="1"/>
    <col min="2" max="5" width="7.00390625" style="0" customWidth="1"/>
    <col min="6" max="6" width="8.00390625" style="0" customWidth="1"/>
    <col min="7" max="7" width="8.125" style="0" customWidth="1"/>
    <col min="8" max="10" width="7.00390625" style="0" customWidth="1"/>
    <col min="11" max="11" width="8.00390625" style="57" customWidth="1"/>
    <col min="12" max="12" width="8.00390625" style="0" customWidth="1"/>
    <col min="13" max="13" width="8.125" style="0" customWidth="1"/>
    <col min="14" max="16" width="7.00390625" style="0" customWidth="1"/>
    <col min="17" max="18" width="8.00390625" style="0" customWidth="1"/>
    <col min="19" max="24" width="7.00390625" style="0" customWidth="1"/>
  </cols>
  <sheetData>
    <row r="1" spans="1:11" s="73" customFormat="1" ht="30" customHeight="1">
      <c r="A1" s="56" t="s">
        <v>82</v>
      </c>
      <c r="K1" s="74"/>
    </row>
    <row r="2" spans="1:21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75"/>
      <c r="L2" s="4"/>
      <c r="M2" s="4"/>
      <c r="N2" s="4"/>
      <c r="Q2" s="4"/>
      <c r="R2" s="4"/>
      <c r="T2" s="4"/>
      <c r="U2" s="4" t="s">
        <v>83</v>
      </c>
    </row>
    <row r="3" spans="1:25" ht="30" customHeight="1">
      <c r="A3" s="260" t="s">
        <v>67</v>
      </c>
      <c r="B3" s="265" t="s">
        <v>84</v>
      </c>
      <c r="C3" s="249"/>
      <c r="D3" s="249"/>
      <c r="E3" s="249"/>
      <c r="F3" s="249"/>
      <c r="G3" s="266"/>
      <c r="H3" s="265" t="s">
        <v>85</v>
      </c>
      <c r="I3" s="249"/>
      <c r="J3" s="249"/>
      <c r="K3" s="249"/>
      <c r="L3" s="249"/>
      <c r="M3" s="266"/>
      <c r="N3" s="265" t="s">
        <v>86</v>
      </c>
      <c r="O3" s="249"/>
      <c r="P3" s="249"/>
      <c r="Q3" s="249"/>
      <c r="R3" s="249"/>
      <c r="S3" s="266"/>
      <c r="T3" s="265" t="s">
        <v>87</v>
      </c>
      <c r="U3" s="249"/>
      <c r="V3" s="249"/>
      <c r="W3" s="249"/>
      <c r="X3" s="249"/>
      <c r="Y3" s="266"/>
    </row>
    <row r="4" spans="1:25" ht="30" customHeight="1">
      <c r="A4" s="256"/>
      <c r="B4" s="62" t="s">
        <v>35</v>
      </c>
      <c r="C4" s="64" t="s">
        <v>88</v>
      </c>
      <c r="D4" s="62" t="s">
        <v>89</v>
      </c>
      <c r="E4" s="64" t="s">
        <v>90</v>
      </c>
      <c r="F4" s="76" t="s">
        <v>91</v>
      </c>
      <c r="G4" s="77" t="s">
        <v>92</v>
      </c>
      <c r="H4" s="62" t="s">
        <v>35</v>
      </c>
      <c r="I4" s="64" t="s">
        <v>88</v>
      </c>
      <c r="J4" s="62" t="s">
        <v>89</v>
      </c>
      <c r="K4" s="64" t="s">
        <v>90</v>
      </c>
      <c r="L4" s="62" t="s">
        <v>93</v>
      </c>
      <c r="M4" s="8" t="s">
        <v>68</v>
      </c>
      <c r="N4" s="62" t="s">
        <v>35</v>
      </c>
      <c r="O4" s="64" t="s">
        <v>88</v>
      </c>
      <c r="P4" s="62" t="s">
        <v>89</v>
      </c>
      <c r="Q4" s="64" t="s">
        <v>90</v>
      </c>
      <c r="R4" s="62" t="s">
        <v>93</v>
      </c>
      <c r="S4" s="8" t="s">
        <v>68</v>
      </c>
      <c r="T4" s="62" t="s">
        <v>35</v>
      </c>
      <c r="U4" s="64" t="s">
        <v>88</v>
      </c>
      <c r="V4" s="62" t="s">
        <v>89</v>
      </c>
      <c r="W4" s="64" t="s">
        <v>90</v>
      </c>
      <c r="X4" s="62" t="s">
        <v>93</v>
      </c>
      <c r="Y4" s="8" t="s">
        <v>68</v>
      </c>
    </row>
    <row r="5" spans="1:25" ht="30" customHeight="1">
      <c r="A5" s="45" t="s">
        <v>71</v>
      </c>
      <c r="B5" s="65">
        <f aca="true" t="shared" si="0" ref="B5:Y5">SUM(B7:B16)</f>
        <v>64729</v>
      </c>
      <c r="C5" s="65">
        <f t="shared" si="0"/>
        <v>11980</v>
      </c>
      <c r="D5" s="65">
        <f t="shared" si="0"/>
        <v>48</v>
      </c>
      <c r="E5" s="65">
        <f t="shared" si="0"/>
        <v>505</v>
      </c>
      <c r="F5" s="65">
        <f t="shared" si="0"/>
        <v>39585</v>
      </c>
      <c r="G5" s="69">
        <f t="shared" si="0"/>
        <v>12611</v>
      </c>
      <c r="H5" s="65">
        <f t="shared" si="0"/>
        <v>65242</v>
      </c>
      <c r="I5" s="65">
        <f t="shared" si="0"/>
        <v>11945</v>
      </c>
      <c r="J5" s="65">
        <f t="shared" si="0"/>
        <v>44</v>
      </c>
      <c r="K5" s="65">
        <f t="shared" si="0"/>
        <v>505</v>
      </c>
      <c r="L5" s="65">
        <f t="shared" si="0"/>
        <v>14190</v>
      </c>
      <c r="M5" s="69">
        <f t="shared" si="0"/>
        <v>38558</v>
      </c>
      <c r="N5" s="65">
        <f t="shared" si="0"/>
        <v>65117</v>
      </c>
      <c r="O5" s="65">
        <f t="shared" si="0"/>
        <v>11945</v>
      </c>
      <c r="P5" s="65">
        <f t="shared" si="0"/>
        <v>48</v>
      </c>
      <c r="Q5" s="65">
        <f t="shared" si="0"/>
        <v>505</v>
      </c>
      <c r="R5" s="65">
        <f t="shared" si="0"/>
        <v>14462</v>
      </c>
      <c r="S5" s="65">
        <f t="shared" si="0"/>
        <v>38157</v>
      </c>
      <c r="T5" s="65">
        <f t="shared" si="0"/>
        <v>64908</v>
      </c>
      <c r="U5" s="65">
        <f t="shared" si="0"/>
        <v>11955</v>
      </c>
      <c r="V5" s="65">
        <f t="shared" si="0"/>
        <v>44</v>
      </c>
      <c r="W5" s="65">
        <f t="shared" si="0"/>
        <v>452</v>
      </c>
      <c r="X5" s="65">
        <f t="shared" si="0"/>
        <v>14668</v>
      </c>
      <c r="Y5" s="65">
        <f t="shared" si="0"/>
        <v>37789</v>
      </c>
    </row>
    <row r="6" spans="1:25" ht="30" customHeight="1">
      <c r="A6" s="46"/>
      <c r="B6" s="66"/>
      <c r="C6" s="67"/>
      <c r="D6" s="66"/>
      <c r="E6" s="67"/>
      <c r="F6" s="78"/>
      <c r="G6" s="44"/>
      <c r="H6" s="67"/>
      <c r="I6" s="67"/>
      <c r="J6" s="66"/>
      <c r="K6" s="67"/>
      <c r="L6" s="78"/>
      <c r="M6" s="44"/>
      <c r="N6" s="67"/>
      <c r="O6" s="67"/>
      <c r="P6" s="66"/>
      <c r="Q6" s="67"/>
      <c r="R6" s="78"/>
      <c r="S6" s="26"/>
      <c r="T6" s="67"/>
      <c r="U6" s="67"/>
      <c r="V6" s="66"/>
      <c r="W6" s="67"/>
      <c r="X6" s="78"/>
      <c r="Y6" s="26"/>
    </row>
    <row r="7" spans="1:25" ht="30" customHeight="1">
      <c r="A7" s="45" t="s">
        <v>72</v>
      </c>
      <c r="B7" s="65">
        <f aca="true" t="shared" si="1" ref="B7:B16">SUM(C7:G7)</f>
        <v>19038</v>
      </c>
      <c r="C7" s="67">
        <v>3753</v>
      </c>
      <c r="D7" s="66">
        <v>10</v>
      </c>
      <c r="E7" s="67">
        <v>100</v>
      </c>
      <c r="F7" s="78">
        <v>12279</v>
      </c>
      <c r="G7" s="66">
        <v>2896</v>
      </c>
      <c r="H7" s="65">
        <f aca="true" t="shared" si="2" ref="H7:H16">SUM(I7:M7)</f>
        <v>19027</v>
      </c>
      <c r="I7" s="67">
        <v>3732</v>
      </c>
      <c r="J7" s="66">
        <v>10</v>
      </c>
      <c r="K7" s="67">
        <v>100</v>
      </c>
      <c r="L7" s="78">
        <v>3463</v>
      </c>
      <c r="M7" s="66">
        <v>11722</v>
      </c>
      <c r="N7" s="65">
        <f aca="true" t="shared" si="3" ref="N7:N16">SUM(O7:S7)</f>
        <v>19011</v>
      </c>
      <c r="O7" s="67">
        <v>3732</v>
      </c>
      <c r="P7" s="66">
        <v>10</v>
      </c>
      <c r="Q7" s="67">
        <v>100</v>
      </c>
      <c r="R7" s="78">
        <v>3517</v>
      </c>
      <c r="S7" s="67">
        <v>11652</v>
      </c>
      <c r="T7" s="65">
        <f aca="true" t="shared" si="4" ref="T7:T16">SUM(U7:Y7)</f>
        <v>18954</v>
      </c>
      <c r="U7" s="67">
        <v>3677</v>
      </c>
      <c r="V7" s="66">
        <v>10</v>
      </c>
      <c r="W7" s="67">
        <v>100</v>
      </c>
      <c r="X7" s="78">
        <v>3532</v>
      </c>
      <c r="Y7" s="67">
        <v>11635</v>
      </c>
    </row>
    <row r="8" spans="1:25" ht="30" customHeight="1">
      <c r="A8" s="45" t="s">
        <v>73</v>
      </c>
      <c r="B8" s="65">
        <f t="shared" si="1"/>
        <v>9783</v>
      </c>
      <c r="C8" s="67">
        <v>835</v>
      </c>
      <c r="D8" s="66"/>
      <c r="E8" s="67">
        <v>59</v>
      </c>
      <c r="F8" s="78">
        <v>7008</v>
      </c>
      <c r="G8" s="66">
        <v>1881</v>
      </c>
      <c r="H8" s="65">
        <f t="shared" si="2"/>
        <v>9719</v>
      </c>
      <c r="I8" s="67">
        <v>821</v>
      </c>
      <c r="J8" s="66"/>
      <c r="K8" s="67">
        <v>59</v>
      </c>
      <c r="L8" s="78">
        <v>2203</v>
      </c>
      <c r="M8" s="66">
        <v>6636</v>
      </c>
      <c r="N8" s="65">
        <f t="shared" si="3"/>
        <v>9592</v>
      </c>
      <c r="O8" s="67">
        <v>821</v>
      </c>
      <c r="P8" s="66"/>
      <c r="Q8" s="67">
        <v>59</v>
      </c>
      <c r="R8" s="78">
        <v>2337</v>
      </c>
      <c r="S8" s="67">
        <v>6375</v>
      </c>
      <c r="T8" s="65">
        <f t="shared" si="4"/>
        <v>9585</v>
      </c>
      <c r="U8" s="67">
        <v>821</v>
      </c>
      <c r="V8" s="66">
        <v>0</v>
      </c>
      <c r="W8" s="67">
        <v>59</v>
      </c>
      <c r="X8" s="78">
        <v>2373</v>
      </c>
      <c r="Y8" s="67">
        <v>6332</v>
      </c>
    </row>
    <row r="9" spans="1:25" ht="30" customHeight="1">
      <c r="A9" s="45" t="s">
        <v>74</v>
      </c>
      <c r="B9" s="65">
        <f t="shared" si="1"/>
        <v>7763</v>
      </c>
      <c r="C9" s="67">
        <v>1482</v>
      </c>
      <c r="D9" s="66"/>
      <c r="E9" s="67">
        <v>200</v>
      </c>
      <c r="F9" s="78">
        <v>4293</v>
      </c>
      <c r="G9" s="66">
        <v>1788</v>
      </c>
      <c r="H9" s="65">
        <f t="shared" si="2"/>
        <v>8047</v>
      </c>
      <c r="I9" s="67">
        <v>1482</v>
      </c>
      <c r="J9" s="66"/>
      <c r="K9" s="67">
        <v>200</v>
      </c>
      <c r="L9" s="78">
        <v>2226</v>
      </c>
      <c r="M9" s="66">
        <v>4139</v>
      </c>
      <c r="N9" s="65">
        <f t="shared" si="3"/>
        <v>8017</v>
      </c>
      <c r="O9" s="67">
        <v>1482</v>
      </c>
      <c r="P9" s="66"/>
      <c r="Q9" s="67">
        <v>200</v>
      </c>
      <c r="R9" s="78">
        <v>2226</v>
      </c>
      <c r="S9" s="67">
        <v>4109</v>
      </c>
      <c r="T9" s="65">
        <f t="shared" si="4"/>
        <v>8077</v>
      </c>
      <c r="U9" s="67">
        <v>1582</v>
      </c>
      <c r="V9" s="66">
        <v>0</v>
      </c>
      <c r="W9" s="67">
        <v>160</v>
      </c>
      <c r="X9" s="78">
        <v>2166</v>
      </c>
      <c r="Y9" s="67">
        <v>4169</v>
      </c>
    </row>
    <row r="10" spans="1:25" ht="30" customHeight="1">
      <c r="A10" s="45" t="s">
        <v>75</v>
      </c>
      <c r="B10" s="65">
        <f t="shared" si="1"/>
        <v>7435</v>
      </c>
      <c r="C10" s="67">
        <v>1530</v>
      </c>
      <c r="D10" s="66">
        <v>6</v>
      </c>
      <c r="E10" s="67"/>
      <c r="F10" s="78">
        <v>4341</v>
      </c>
      <c r="G10" s="66">
        <v>1558</v>
      </c>
      <c r="H10" s="65">
        <f t="shared" si="2"/>
        <v>7644</v>
      </c>
      <c r="I10" s="67">
        <v>1530</v>
      </c>
      <c r="J10" s="66">
        <v>6</v>
      </c>
      <c r="K10" s="67"/>
      <c r="L10" s="78">
        <v>1506</v>
      </c>
      <c r="M10" s="66">
        <v>4602</v>
      </c>
      <c r="N10" s="65">
        <f t="shared" si="3"/>
        <v>7688</v>
      </c>
      <c r="O10" s="67">
        <v>1530</v>
      </c>
      <c r="P10" s="66">
        <v>6</v>
      </c>
      <c r="Q10" s="67"/>
      <c r="R10" s="78">
        <v>1558</v>
      </c>
      <c r="S10" s="67">
        <v>4594</v>
      </c>
      <c r="T10" s="65">
        <f t="shared" si="4"/>
        <v>7584</v>
      </c>
      <c r="U10" s="67">
        <v>1530</v>
      </c>
      <c r="V10" s="66">
        <v>6</v>
      </c>
      <c r="W10" s="67">
        <v>0</v>
      </c>
      <c r="X10" s="78">
        <v>1562</v>
      </c>
      <c r="Y10" s="67">
        <v>4486</v>
      </c>
    </row>
    <row r="11" spans="1:25" ht="30" customHeight="1">
      <c r="A11" s="45" t="s">
        <v>94</v>
      </c>
      <c r="B11" s="65">
        <f t="shared" si="1"/>
        <v>4351</v>
      </c>
      <c r="C11" s="67">
        <v>847</v>
      </c>
      <c r="D11" s="66">
        <v>6</v>
      </c>
      <c r="E11" s="67">
        <v>50</v>
      </c>
      <c r="F11" s="78">
        <v>2302</v>
      </c>
      <c r="G11" s="66">
        <v>1146</v>
      </c>
      <c r="H11" s="65">
        <f t="shared" si="2"/>
        <v>4442</v>
      </c>
      <c r="I11" s="67">
        <v>847</v>
      </c>
      <c r="J11" s="66">
        <v>6</v>
      </c>
      <c r="K11" s="67">
        <v>50</v>
      </c>
      <c r="L11" s="78">
        <v>1248</v>
      </c>
      <c r="M11" s="66">
        <v>2291</v>
      </c>
      <c r="N11" s="65">
        <f t="shared" si="3"/>
        <v>4442</v>
      </c>
      <c r="O11" s="67">
        <v>847</v>
      </c>
      <c r="P11" s="66">
        <v>6</v>
      </c>
      <c r="Q11" s="67">
        <v>50</v>
      </c>
      <c r="R11" s="78">
        <v>1248</v>
      </c>
      <c r="S11" s="67">
        <v>2291</v>
      </c>
      <c r="T11" s="65">
        <f t="shared" si="4"/>
        <v>4442</v>
      </c>
      <c r="U11" s="67">
        <v>847</v>
      </c>
      <c r="V11" s="66">
        <v>6</v>
      </c>
      <c r="W11" s="67">
        <v>50</v>
      </c>
      <c r="X11" s="78">
        <v>1293</v>
      </c>
      <c r="Y11" s="67">
        <v>2246</v>
      </c>
    </row>
    <row r="12" spans="1:25" ht="30" customHeight="1">
      <c r="A12" s="45" t="s">
        <v>77</v>
      </c>
      <c r="B12" s="65">
        <f t="shared" si="1"/>
        <v>6811</v>
      </c>
      <c r="C12" s="67">
        <v>1311</v>
      </c>
      <c r="D12" s="66">
        <v>6</v>
      </c>
      <c r="E12" s="67"/>
      <c r="F12" s="78">
        <v>4215</v>
      </c>
      <c r="G12" s="66">
        <v>1279</v>
      </c>
      <c r="H12" s="65">
        <f t="shared" si="2"/>
        <v>6792</v>
      </c>
      <c r="I12" s="67">
        <v>1311</v>
      </c>
      <c r="J12" s="66">
        <v>6</v>
      </c>
      <c r="K12" s="67"/>
      <c r="L12" s="78">
        <v>1395</v>
      </c>
      <c r="M12" s="66">
        <v>4080</v>
      </c>
      <c r="N12" s="65">
        <f t="shared" si="3"/>
        <v>6792</v>
      </c>
      <c r="O12" s="67">
        <v>1311</v>
      </c>
      <c r="P12" s="66">
        <v>6</v>
      </c>
      <c r="Q12" s="67"/>
      <c r="R12" s="78">
        <v>1427</v>
      </c>
      <c r="S12" s="67">
        <v>4048</v>
      </c>
      <c r="T12" s="65">
        <f t="shared" si="4"/>
        <v>6787</v>
      </c>
      <c r="U12" s="67">
        <v>1311</v>
      </c>
      <c r="V12" s="66">
        <v>6</v>
      </c>
      <c r="W12" s="67">
        <v>0</v>
      </c>
      <c r="X12" s="78">
        <v>1427</v>
      </c>
      <c r="Y12" s="67">
        <v>4043</v>
      </c>
    </row>
    <row r="13" spans="1:25" ht="30" customHeight="1">
      <c r="A13" s="45" t="s">
        <v>78</v>
      </c>
      <c r="B13" s="65">
        <f t="shared" si="1"/>
        <v>3501</v>
      </c>
      <c r="C13" s="67">
        <v>918</v>
      </c>
      <c r="D13" s="66">
        <v>4</v>
      </c>
      <c r="E13" s="67"/>
      <c r="F13" s="78">
        <v>2025</v>
      </c>
      <c r="G13" s="66">
        <v>554</v>
      </c>
      <c r="H13" s="65">
        <f t="shared" si="2"/>
        <v>3524</v>
      </c>
      <c r="I13" s="67">
        <v>918</v>
      </c>
      <c r="J13" s="66"/>
      <c r="K13" s="67"/>
      <c r="L13" s="78">
        <v>634</v>
      </c>
      <c r="M13" s="66">
        <v>1972</v>
      </c>
      <c r="N13" s="65">
        <f t="shared" si="3"/>
        <v>3528</v>
      </c>
      <c r="O13" s="67">
        <v>918</v>
      </c>
      <c r="P13" s="66">
        <v>4</v>
      </c>
      <c r="Q13" s="67"/>
      <c r="R13" s="78">
        <v>634</v>
      </c>
      <c r="S13" s="67">
        <v>1972</v>
      </c>
      <c r="T13" s="65">
        <f t="shared" si="4"/>
        <v>3518</v>
      </c>
      <c r="U13" s="67">
        <v>918</v>
      </c>
      <c r="V13" s="66">
        <v>4</v>
      </c>
      <c r="W13" s="67">
        <v>0</v>
      </c>
      <c r="X13" s="78">
        <v>653</v>
      </c>
      <c r="Y13" s="67">
        <v>1943</v>
      </c>
    </row>
    <row r="14" spans="1:25" ht="30" customHeight="1">
      <c r="A14" s="45" t="s">
        <v>79</v>
      </c>
      <c r="B14" s="65">
        <f t="shared" si="1"/>
        <v>2411</v>
      </c>
      <c r="C14" s="67">
        <v>645</v>
      </c>
      <c r="D14" s="66">
        <v>8</v>
      </c>
      <c r="E14" s="67">
        <v>20</v>
      </c>
      <c r="F14" s="78">
        <v>1532</v>
      </c>
      <c r="G14" s="66">
        <v>206</v>
      </c>
      <c r="H14" s="65">
        <f t="shared" si="2"/>
        <v>2411</v>
      </c>
      <c r="I14" s="67">
        <v>645</v>
      </c>
      <c r="J14" s="66">
        <v>8</v>
      </c>
      <c r="K14" s="67">
        <v>20</v>
      </c>
      <c r="L14" s="78">
        <v>206</v>
      </c>
      <c r="M14" s="66">
        <v>1532</v>
      </c>
      <c r="N14" s="65">
        <f t="shared" si="3"/>
        <v>2411</v>
      </c>
      <c r="O14" s="67">
        <v>645</v>
      </c>
      <c r="P14" s="66">
        <v>8</v>
      </c>
      <c r="Q14" s="67">
        <v>20</v>
      </c>
      <c r="R14" s="78">
        <v>206</v>
      </c>
      <c r="S14" s="67">
        <v>1532</v>
      </c>
      <c r="T14" s="65">
        <f t="shared" si="4"/>
        <v>2349</v>
      </c>
      <c r="U14" s="67">
        <v>610</v>
      </c>
      <c r="V14" s="66">
        <v>4</v>
      </c>
      <c r="W14" s="67">
        <v>7</v>
      </c>
      <c r="X14" s="78">
        <v>301</v>
      </c>
      <c r="Y14" s="67">
        <v>1427</v>
      </c>
    </row>
    <row r="15" spans="1:25" ht="30" customHeight="1">
      <c r="A15" s="45" t="s">
        <v>80</v>
      </c>
      <c r="B15" s="65">
        <f t="shared" si="1"/>
        <v>1559</v>
      </c>
      <c r="C15" s="67">
        <v>266</v>
      </c>
      <c r="D15" s="66">
        <v>4</v>
      </c>
      <c r="E15" s="67">
        <v>50</v>
      </c>
      <c r="F15" s="78">
        <v>858</v>
      </c>
      <c r="G15" s="66">
        <v>381</v>
      </c>
      <c r="H15" s="65">
        <f t="shared" si="2"/>
        <v>1559</v>
      </c>
      <c r="I15" s="67">
        <v>266</v>
      </c>
      <c r="J15" s="66">
        <v>4</v>
      </c>
      <c r="K15" s="67">
        <v>50</v>
      </c>
      <c r="L15" s="78">
        <v>381</v>
      </c>
      <c r="M15" s="66">
        <v>858</v>
      </c>
      <c r="N15" s="65">
        <f t="shared" si="3"/>
        <v>1559</v>
      </c>
      <c r="O15" s="67">
        <v>266</v>
      </c>
      <c r="P15" s="66">
        <v>4</v>
      </c>
      <c r="Q15" s="67">
        <v>50</v>
      </c>
      <c r="R15" s="78">
        <v>381</v>
      </c>
      <c r="S15" s="67">
        <v>858</v>
      </c>
      <c r="T15" s="65">
        <f t="shared" si="4"/>
        <v>1535</v>
      </c>
      <c r="U15" s="67">
        <v>266</v>
      </c>
      <c r="V15" s="66">
        <v>4</v>
      </c>
      <c r="W15" s="67">
        <v>50</v>
      </c>
      <c r="X15" s="78">
        <v>381</v>
      </c>
      <c r="Y15" s="67">
        <v>834</v>
      </c>
    </row>
    <row r="16" spans="1:25" ht="30" customHeight="1">
      <c r="A16" s="79" t="s">
        <v>81</v>
      </c>
      <c r="B16" s="70">
        <f t="shared" si="1"/>
        <v>2077</v>
      </c>
      <c r="C16" s="71">
        <v>393</v>
      </c>
      <c r="D16" s="72">
        <v>4</v>
      </c>
      <c r="E16" s="71">
        <v>26</v>
      </c>
      <c r="F16" s="80">
        <v>732</v>
      </c>
      <c r="G16" s="72">
        <v>922</v>
      </c>
      <c r="H16" s="70">
        <f t="shared" si="2"/>
        <v>2077</v>
      </c>
      <c r="I16" s="71">
        <v>393</v>
      </c>
      <c r="J16" s="72">
        <v>4</v>
      </c>
      <c r="K16" s="71">
        <v>26</v>
      </c>
      <c r="L16" s="80">
        <v>928</v>
      </c>
      <c r="M16" s="72">
        <v>726</v>
      </c>
      <c r="N16" s="70">
        <f t="shared" si="3"/>
        <v>2077</v>
      </c>
      <c r="O16" s="71">
        <v>393</v>
      </c>
      <c r="P16" s="72">
        <v>4</v>
      </c>
      <c r="Q16" s="71">
        <v>26</v>
      </c>
      <c r="R16" s="80">
        <v>928</v>
      </c>
      <c r="S16" s="71">
        <v>726</v>
      </c>
      <c r="T16" s="70">
        <f t="shared" si="4"/>
        <v>2077</v>
      </c>
      <c r="U16" s="71">
        <v>393</v>
      </c>
      <c r="V16" s="72">
        <v>4</v>
      </c>
      <c r="W16" s="71">
        <v>26</v>
      </c>
      <c r="X16" s="80">
        <v>980</v>
      </c>
      <c r="Y16" s="71">
        <v>674</v>
      </c>
    </row>
    <row r="17" spans="1:21" ht="17.25" customHeight="1">
      <c r="A17" s="4" t="s">
        <v>60</v>
      </c>
      <c r="B17" s="4"/>
      <c r="C17" s="4"/>
      <c r="D17" s="4"/>
      <c r="E17" s="4"/>
      <c r="F17" s="4"/>
      <c r="G17" s="4"/>
      <c r="H17" s="4"/>
      <c r="I17" s="4"/>
      <c r="J17" s="4"/>
      <c r="K17" s="75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4.25">
      <c r="A18" s="4" t="s">
        <v>95</v>
      </c>
      <c r="B18" s="4"/>
      <c r="C18" s="4"/>
      <c r="D18" s="4"/>
      <c r="E18" s="4"/>
      <c r="F18" s="4"/>
      <c r="G18" s="4"/>
      <c r="H18" s="4"/>
      <c r="I18" s="4"/>
      <c r="J18" s="4"/>
      <c r="K18" s="75"/>
      <c r="L18" s="4"/>
      <c r="M18" s="4"/>
      <c r="N18" s="4"/>
      <c r="O18" s="4"/>
      <c r="P18" s="4"/>
      <c r="Q18" s="4"/>
      <c r="R18" s="4"/>
      <c r="S18" s="4"/>
      <c r="T18" s="4"/>
      <c r="U18" s="4"/>
    </row>
  </sheetData>
  <mergeCells count="5">
    <mergeCell ref="T3:Y3"/>
    <mergeCell ref="A3:A4"/>
    <mergeCell ref="B3:G3"/>
    <mergeCell ref="H3:M3"/>
    <mergeCell ref="N3:S3"/>
  </mergeCells>
  <printOptions/>
  <pageMargins left="0.7874015748031497" right="0.5905511811023623" top="0.8661417322834646" bottom="0.984251968503937" header="0.5118110236220472" footer="0.5118110236220472"/>
  <pageSetup horizontalDpi="300" verticalDpi="3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8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50390625" style="108" bestFit="1" customWidth="1"/>
    <col min="2" max="2" width="9.125" style="82" bestFit="1" customWidth="1"/>
    <col min="3" max="11" width="7.50390625" style="83" customWidth="1"/>
    <col min="12" max="16384" width="9.50390625" style="82" customWidth="1"/>
  </cols>
  <sheetData>
    <row r="1" ht="20.25" customHeight="1">
      <c r="A1" s="81" t="s">
        <v>96</v>
      </c>
    </row>
    <row r="2" spans="1:11" ht="18.75" customHeight="1">
      <c r="A2" s="267" t="s">
        <v>98</v>
      </c>
      <c r="B2" s="267" t="s">
        <v>99</v>
      </c>
      <c r="C2" s="269" t="s">
        <v>36</v>
      </c>
      <c r="D2" s="269"/>
      <c r="E2" s="269"/>
      <c r="F2" s="269"/>
      <c r="G2" s="268" t="s">
        <v>100</v>
      </c>
      <c r="H2" s="269" t="s">
        <v>101</v>
      </c>
      <c r="I2" s="269"/>
      <c r="J2" s="269"/>
      <c r="K2" s="268" t="s">
        <v>102</v>
      </c>
    </row>
    <row r="3" spans="1:11" s="85" customFormat="1" ht="18.75" customHeight="1">
      <c r="A3" s="267"/>
      <c r="B3" s="267"/>
      <c r="C3" s="84" t="s">
        <v>35</v>
      </c>
      <c r="D3" s="84" t="s">
        <v>88</v>
      </c>
      <c r="E3" s="84" t="s">
        <v>90</v>
      </c>
      <c r="F3" s="84" t="s">
        <v>68</v>
      </c>
      <c r="G3" s="269"/>
      <c r="H3" s="84" t="s">
        <v>35</v>
      </c>
      <c r="I3" s="84" t="s">
        <v>103</v>
      </c>
      <c r="J3" s="84" t="s">
        <v>104</v>
      </c>
      <c r="K3" s="269"/>
    </row>
    <row r="4" spans="1:11" s="85" customFormat="1" ht="13.5" customHeight="1">
      <c r="A4" s="86"/>
      <c r="B4" s="87" t="s">
        <v>105</v>
      </c>
      <c r="C4" s="88">
        <f>SUM(D4:F4)</f>
        <v>350</v>
      </c>
      <c r="D4" s="88">
        <f>SUM(D5,D15,D19,D27,D34,D47,D57,D68,D76,D80)</f>
        <v>32</v>
      </c>
      <c r="E4" s="88">
        <f>SUM(E5,E15,E19,E27,E34,E47,E57,E68,E76,E80)</f>
        <v>0</v>
      </c>
      <c r="F4" s="88">
        <f>SUM(F5,F15,F19,F27,F34,F47,F57,F68,F76,F80)</f>
        <v>318</v>
      </c>
      <c r="G4" s="88">
        <f>SUM(G5,G15,G19,G27,G34,G47,G57,G68,G76,G80)</f>
        <v>174</v>
      </c>
      <c r="H4" s="88">
        <f>SUM(I4:J4)</f>
        <v>4800</v>
      </c>
      <c r="I4" s="88">
        <f>SUM(I5,I15,I19,I27,I34,I47,I57,I68,I76,I80)</f>
        <v>391</v>
      </c>
      <c r="J4" s="88">
        <f>SUM(J5,J15,J19,J27,J34,J47,J57,J68,J76,J80)</f>
        <v>4409</v>
      </c>
      <c r="K4" s="88">
        <f>SUM(K5,K15,K19,K27,K34,K47,K57,K68,K76,K80)</f>
        <v>2863</v>
      </c>
    </row>
    <row r="5" spans="1:11" s="85" customFormat="1" ht="13.5" customHeight="1">
      <c r="A5" s="89" t="s">
        <v>106</v>
      </c>
      <c r="B5" s="90" t="s">
        <v>106</v>
      </c>
      <c r="C5" s="91">
        <f>SUM(D5:F5)</f>
        <v>107</v>
      </c>
      <c r="D5" s="91">
        <f>SUM(D6:D14)</f>
        <v>11</v>
      </c>
      <c r="E5" s="91">
        <f>SUM(E6:E14)</f>
        <v>0</v>
      </c>
      <c r="F5" s="91">
        <f>SUM(F6:F14)</f>
        <v>96</v>
      </c>
      <c r="G5" s="91">
        <f>SUM(G6:G14)</f>
        <v>45</v>
      </c>
      <c r="H5" s="91">
        <f aca="true" t="shared" si="0" ref="H5:H68">SUM(I5:J5)</f>
        <v>1545</v>
      </c>
      <c r="I5" s="91">
        <f>SUM(I6:I14)</f>
        <v>103</v>
      </c>
      <c r="J5" s="91">
        <f>SUM(J6:J14)</f>
        <v>1442</v>
      </c>
      <c r="K5" s="91">
        <f>SUM(K6:K14)</f>
        <v>889</v>
      </c>
    </row>
    <row r="6" spans="1:11" ht="13.5" customHeight="1">
      <c r="A6" s="92"/>
      <c r="B6" s="92" t="s">
        <v>107</v>
      </c>
      <c r="C6" s="93">
        <f aca="true" t="shared" si="1" ref="C6:C69">SUM(D6:F6)</f>
        <v>5</v>
      </c>
      <c r="D6" s="93">
        <v>0</v>
      </c>
      <c r="E6" s="93">
        <v>0</v>
      </c>
      <c r="F6" s="93">
        <v>5</v>
      </c>
      <c r="G6" s="93">
        <v>3</v>
      </c>
      <c r="H6" s="93">
        <f t="shared" si="0"/>
        <v>210</v>
      </c>
      <c r="I6" s="93">
        <v>23</v>
      </c>
      <c r="J6" s="93">
        <v>187</v>
      </c>
      <c r="K6" s="93">
        <v>122</v>
      </c>
    </row>
    <row r="7" spans="1:11" ht="13.5" customHeight="1">
      <c r="A7" s="92"/>
      <c r="B7" s="92" t="s">
        <v>108</v>
      </c>
      <c r="C7" s="93">
        <f t="shared" si="1"/>
        <v>8</v>
      </c>
      <c r="D7" s="93">
        <v>0</v>
      </c>
      <c r="E7" s="93">
        <v>0</v>
      </c>
      <c r="F7" s="93">
        <v>8</v>
      </c>
      <c r="G7" s="93">
        <v>6</v>
      </c>
      <c r="H7" s="93">
        <f t="shared" si="0"/>
        <v>170</v>
      </c>
      <c r="I7" s="93">
        <v>10</v>
      </c>
      <c r="J7" s="93">
        <v>160</v>
      </c>
      <c r="K7" s="93">
        <v>87</v>
      </c>
    </row>
    <row r="8" spans="1:11" ht="13.5" customHeight="1">
      <c r="A8" s="92"/>
      <c r="B8" s="92" t="s">
        <v>109</v>
      </c>
      <c r="C8" s="93">
        <f t="shared" si="1"/>
        <v>11</v>
      </c>
      <c r="D8" s="93">
        <v>1</v>
      </c>
      <c r="E8" s="93">
        <v>0</v>
      </c>
      <c r="F8" s="93">
        <v>10</v>
      </c>
      <c r="G8" s="93">
        <v>4</v>
      </c>
      <c r="H8" s="93">
        <f t="shared" si="0"/>
        <v>146</v>
      </c>
      <c r="I8" s="93">
        <v>9</v>
      </c>
      <c r="J8" s="93">
        <v>137</v>
      </c>
      <c r="K8" s="93">
        <v>72</v>
      </c>
    </row>
    <row r="9" spans="1:11" ht="13.5" customHeight="1">
      <c r="A9" s="92"/>
      <c r="B9" s="92" t="s">
        <v>110</v>
      </c>
      <c r="C9" s="93">
        <f t="shared" si="1"/>
        <v>9</v>
      </c>
      <c r="D9" s="93">
        <v>0</v>
      </c>
      <c r="E9" s="93">
        <v>0</v>
      </c>
      <c r="F9" s="93">
        <v>9</v>
      </c>
      <c r="G9" s="93">
        <v>5</v>
      </c>
      <c r="H9" s="93">
        <f t="shared" si="0"/>
        <v>137</v>
      </c>
      <c r="I9" s="93">
        <v>6</v>
      </c>
      <c r="J9" s="93">
        <v>131</v>
      </c>
      <c r="K9" s="93">
        <v>73</v>
      </c>
    </row>
    <row r="10" spans="1:11" ht="13.5" customHeight="1">
      <c r="A10" s="92"/>
      <c r="B10" s="92" t="s">
        <v>111</v>
      </c>
      <c r="C10" s="93">
        <f t="shared" si="1"/>
        <v>11</v>
      </c>
      <c r="D10" s="93">
        <v>0</v>
      </c>
      <c r="E10" s="93">
        <v>0</v>
      </c>
      <c r="F10" s="93">
        <v>11</v>
      </c>
      <c r="G10" s="93">
        <v>6</v>
      </c>
      <c r="H10" s="93">
        <f t="shared" si="0"/>
        <v>139</v>
      </c>
      <c r="I10" s="93">
        <v>13</v>
      </c>
      <c r="J10" s="93">
        <v>126</v>
      </c>
      <c r="K10" s="93">
        <v>80</v>
      </c>
    </row>
    <row r="11" spans="1:11" ht="13.5" customHeight="1">
      <c r="A11" s="92"/>
      <c r="B11" s="92" t="s">
        <v>112</v>
      </c>
      <c r="C11" s="93">
        <f t="shared" si="1"/>
        <v>6</v>
      </c>
      <c r="D11" s="93">
        <v>0</v>
      </c>
      <c r="E11" s="93">
        <v>0</v>
      </c>
      <c r="F11" s="93">
        <v>6</v>
      </c>
      <c r="G11" s="93">
        <v>3</v>
      </c>
      <c r="H11" s="93">
        <f t="shared" si="0"/>
        <v>162</v>
      </c>
      <c r="I11" s="93">
        <v>10</v>
      </c>
      <c r="J11" s="93">
        <v>152</v>
      </c>
      <c r="K11" s="93">
        <v>99</v>
      </c>
    </row>
    <row r="12" spans="1:11" ht="13.5" customHeight="1">
      <c r="A12" s="92"/>
      <c r="B12" s="92" t="s">
        <v>113</v>
      </c>
      <c r="C12" s="93">
        <f t="shared" si="1"/>
        <v>19</v>
      </c>
      <c r="D12" s="93">
        <v>4</v>
      </c>
      <c r="E12" s="93">
        <v>0</v>
      </c>
      <c r="F12" s="93">
        <v>15</v>
      </c>
      <c r="G12" s="93">
        <v>7</v>
      </c>
      <c r="H12" s="93">
        <f t="shared" si="0"/>
        <v>144</v>
      </c>
      <c r="I12" s="93">
        <v>12</v>
      </c>
      <c r="J12" s="93">
        <v>132</v>
      </c>
      <c r="K12" s="93">
        <v>100</v>
      </c>
    </row>
    <row r="13" spans="1:11" ht="13.5" customHeight="1">
      <c r="A13" s="92"/>
      <c r="B13" s="92" t="s">
        <v>114</v>
      </c>
      <c r="C13" s="93">
        <f t="shared" si="1"/>
        <v>21</v>
      </c>
      <c r="D13" s="93">
        <v>0</v>
      </c>
      <c r="E13" s="93">
        <v>0</v>
      </c>
      <c r="F13" s="93">
        <v>21</v>
      </c>
      <c r="G13" s="93">
        <v>6</v>
      </c>
      <c r="H13" s="93">
        <f t="shared" si="0"/>
        <v>284</v>
      </c>
      <c r="I13" s="93">
        <v>10</v>
      </c>
      <c r="J13" s="93">
        <v>274</v>
      </c>
      <c r="K13" s="93">
        <v>176</v>
      </c>
    </row>
    <row r="14" spans="1:11" ht="13.5" customHeight="1">
      <c r="A14" s="94"/>
      <c r="B14" s="94" t="s">
        <v>115</v>
      </c>
      <c r="C14" s="95">
        <f t="shared" si="1"/>
        <v>17</v>
      </c>
      <c r="D14" s="95">
        <v>6</v>
      </c>
      <c r="E14" s="95">
        <v>0</v>
      </c>
      <c r="F14" s="95">
        <v>11</v>
      </c>
      <c r="G14" s="95">
        <v>5</v>
      </c>
      <c r="H14" s="95">
        <f t="shared" si="0"/>
        <v>153</v>
      </c>
      <c r="I14" s="95">
        <v>10</v>
      </c>
      <c r="J14" s="95">
        <v>143</v>
      </c>
      <c r="K14" s="95">
        <v>80</v>
      </c>
    </row>
    <row r="15" spans="1:11" ht="13.5" customHeight="1">
      <c r="A15" s="96" t="s">
        <v>116</v>
      </c>
      <c r="B15" s="89"/>
      <c r="C15" s="91">
        <f t="shared" si="1"/>
        <v>52</v>
      </c>
      <c r="D15" s="91">
        <f>SUM(D16:D18)</f>
        <v>2</v>
      </c>
      <c r="E15" s="91">
        <f>SUM(E16:E18)</f>
        <v>0</v>
      </c>
      <c r="F15" s="91">
        <f>SUM(F16:F18)</f>
        <v>50</v>
      </c>
      <c r="G15" s="91">
        <f>SUM(G16:G18)</f>
        <v>33</v>
      </c>
      <c r="H15" s="91">
        <f t="shared" si="0"/>
        <v>1017</v>
      </c>
      <c r="I15" s="91">
        <f>SUM(I16:I18)</f>
        <v>58</v>
      </c>
      <c r="J15" s="91">
        <f>SUM(J16:J18)</f>
        <v>959</v>
      </c>
      <c r="K15" s="91">
        <f>SUM(K16:K18)</f>
        <v>570</v>
      </c>
    </row>
    <row r="16" spans="1:11" ht="13.5" customHeight="1">
      <c r="A16" s="97" t="s">
        <v>117</v>
      </c>
      <c r="B16" s="98" t="s">
        <v>118</v>
      </c>
      <c r="C16" s="99">
        <f t="shared" si="1"/>
        <v>26</v>
      </c>
      <c r="D16" s="99">
        <v>0</v>
      </c>
      <c r="E16" s="99">
        <v>0</v>
      </c>
      <c r="F16" s="99">
        <v>26</v>
      </c>
      <c r="G16" s="99">
        <v>18</v>
      </c>
      <c r="H16" s="99">
        <f t="shared" si="0"/>
        <v>482</v>
      </c>
      <c r="I16" s="99">
        <v>30</v>
      </c>
      <c r="J16" s="99">
        <v>452</v>
      </c>
      <c r="K16" s="99">
        <v>244</v>
      </c>
    </row>
    <row r="17" spans="1:11" ht="13.5" customHeight="1">
      <c r="A17" s="97" t="s">
        <v>119</v>
      </c>
      <c r="B17" s="98" t="s">
        <v>120</v>
      </c>
      <c r="C17" s="99">
        <f t="shared" si="1"/>
        <v>23</v>
      </c>
      <c r="D17" s="99">
        <v>2</v>
      </c>
      <c r="E17" s="99">
        <v>0</v>
      </c>
      <c r="F17" s="99">
        <v>21</v>
      </c>
      <c r="G17" s="99">
        <v>14</v>
      </c>
      <c r="H17" s="99">
        <f t="shared" si="0"/>
        <v>425</v>
      </c>
      <c r="I17" s="99">
        <v>22</v>
      </c>
      <c r="J17" s="99">
        <v>403</v>
      </c>
      <c r="K17" s="99">
        <v>266</v>
      </c>
    </row>
    <row r="18" spans="1:11" ht="13.5" customHeight="1">
      <c r="A18" s="100" t="s">
        <v>121</v>
      </c>
      <c r="B18" s="101" t="s">
        <v>122</v>
      </c>
      <c r="C18" s="102">
        <f t="shared" si="1"/>
        <v>3</v>
      </c>
      <c r="D18" s="102">
        <v>0</v>
      </c>
      <c r="E18" s="102">
        <v>0</v>
      </c>
      <c r="F18" s="102">
        <v>3</v>
      </c>
      <c r="G18" s="102">
        <v>1</v>
      </c>
      <c r="H18" s="102">
        <f t="shared" si="0"/>
        <v>110</v>
      </c>
      <c r="I18" s="102">
        <v>6</v>
      </c>
      <c r="J18" s="102">
        <v>104</v>
      </c>
      <c r="K18" s="102">
        <v>60</v>
      </c>
    </row>
    <row r="19" spans="1:11" ht="13.5" customHeight="1">
      <c r="A19" s="103" t="s">
        <v>123</v>
      </c>
      <c r="B19" s="92"/>
      <c r="C19" s="93">
        <f t="shared" si="1"/>
        <v>33</v>
      </c>
      <c r="D19" s="93">
        <f>SUM(D24,D20)</f>
        <v>4</v>
      </c>
      <c r="E19" s="93">
        <f>SUM(E24,E20)</f>
        <v>0</v>
      </c>
      <c r="F19" s="93">
        <f>SUM(F24,F20)</f>
        <v>29</v>
      </c>
      <c r="G19" s="93">
        <f>SUM(G24,G20)</f>
        <v>15</v>
      </c>
      <c r="H19" s="93">
        <f t="shared" si="0"/>
        <v>537</v>
      </c>
      <c r="I19" s="93">
        <f>SUM(I24,I20)</f>
        <v>37</v>
      </c>
      <c r="J19" s="93">
        <f>SUM(J24,J20)</f>
        <v>500</v>
      </c>
      <c r="K19" s="93">
        <f>SUM(K24,K20)</f>
        <v>339</v>
      </c>
    </row>
    <row r="20" spans="1:11" ht="13.5" customHeight="1">
      <c r="A20" s="104" t="s">
        <v>124</v>
      </c>
      <c r="B20" s="104"/>
      <c r="C20" s="105">
        <f t="shared" si="1"/>
        <v>18</v>
      </c>
      <c r="D20" s="105">
        <f>SUM(D21:D23)</f>
        <v>0</v>
      </c>
      <c r="E20" s="105">
        <f>SUM(E21:E23)</f>
        <v>0</v>
      </c>
      <c r="F20" s="105">
        <f>SUM(F21:F23)</f>
        <v>18</v>
      </c>
      <c r="G20" s="105">
        <f>SUM(G21:G23)</f>
        <v>9</v>
      </c>
      <c r="H20" s="105">
        <f t="shared" si="0"/>
        <v>282</v>
      </c>
      <c r="I20" s="105">
        <f>SUM(I21:I23)</f>
        <v>16</v>
      </c>
      <c r="J20" s="105">
        <f>SUM(J21:J23)</f>
        <v>266</v>
      </c>
      <c r="K20" s="105">
        <f>SUM(K21:K23)</f>
        <v>180</v>
      </c>
    </row>
    <row r="21" spans="1:11" ht="13.5" customHeight="1">
      <c r="A21" s="92"/>
      <c r="B21" s="92" t="s">
        <v>125</v>
      </c>
      <c r="C21" s="93">
        <f t="shared" si="1"/>
        <v>8</v>
      </c>
      <c r="D21" s="93">
        <v>0</v>
      </c>
      <c r="E21" s="93">
        <v>0</v>
      </c>
      <c r="F21" s="93">
        <v>8</v>
      </c>
      <c r="G21" s="93">
        <v>3</v>
      </c>
      <c r="H21" s="93">
        <f t="shared" si="0"/>
        <v>163</v>
      </c>
      <c r="I21" s="93">
        <v>11</v>
      </c>
      <c r="J21" s="93">
        <v>152</v>
      </c>
      <c r="K21" s="93">
        <v>105</v>
      </c>
    </row>
    <row r="22" spans="1:11" ht="13.5" customHeight="1">
      <c r="A22" s="92"/>
      <c r="B22" s="92" t="s">
        <v>126</v>
      </c>
      <c r="C22" s="93">
        <f t="shared" si="1"/>
        <v>8</v>
      </c>
      <c r="D22" s="93">
        <v>0</v>
      </c>
      <c r="E22" s="93">
        <v>0</v>
      </c>
      <c r="F22" s="93">
        <v>8</v>
      </c>
      <c r="G22" s="93">
        <v>4</v>
      </c>
      <c r="H22" s="93">
        <f t="shared" si="0"/>
        <v>104</v>
      </c>
      <c r="I22" s="93">
        <v>5</v>
      </c>
      <c r="J22" s="93">
        <v>99</v>
      </c>
      <c r="K22" s="93">
        <v>68</v>
      </c>
    </row>
    <row r="23" spans="1:11" ht="13.5" customHeight="1">
      <c r="A23" s="106"/>
      <c r="B23" s="106" t="s">
        <v>127</v>
      </c>
      <c r="C23" s="107">
        <f t="shared" si="1"/>
        <v>2</v>
      </c>
      <c r="D23" s="107">
        <v>0</v>
      </c>
      <c r="E23" s="107">
        <v>0</v>
      </c>
      <c r="F23" s="107">
        <v>2</v>
      </c>
      <c r="G23" s="107">
        <v>2</v>
      </c>
      <c r="H23" s="107">
        <f t="shared" si="0"/>
        <v>15</v>
      </c>
      <c r="I23" s="107">
        <v>0</v>
      </c>
      <c r="J23" s="107">
        <v>15</v>
      </c>
      <c r="K23" s="107">
        <v>7</v>
      </c>
    </row>
    <row r="24" spans="1:11" ht="13.5" customHeight="1">
      <c r="A24" s="92" t="s">
        <v>128</v>
      </c>
      <c r="B24" s="92"/>
      <c r="C24" s="93">
        <f t="shared" si="1"/>
        <v>15</v>
      </c>
      <c r="D24" s="93">
        <f>SUM(D25:D26)</f>
        <v>4</v>
      </c>
      <c r="E24" s="93">
        <f>SUM(E25:E26)</f>
        <v>0</v>
      </c>
      <c r="F24" s="93">
        <f>SUM(F25:F26)</f>
        <v>11</v>
      </c>
      <c r="G24" s="93">
        <f>SUM(G25:G26)</f>
        <v>6</v>
      </c>
      <c r="H24" s="93">
        <f t="shared" si="0"/>
        <v>255</v>
      </c>
      <c r="I24" s="93">
        <f>SUM(I25:I26)</f>
        <v>21</v>
      </c>
      <c r="J24" s="93">
        <f>SUM(J25:J26)</f>
        <v>234</v>
      </c>
      <c r="K24" s="93">
        <f>SUM(K25:K26)</f>
        <v>159</v>
      </c>
    </row>
    <row r="25" spans="1:11" ht="13.5" customHeight="1">
      <c r="A25" s="92"/>
      <c r="B25" s="92" t="s">
        <v>129</v>
      </c>
      <c r="C25" s="93">
        <f t="shared" si="1"/>
        <v>6</v>
      </c>
      <c r="D25" s="93">
        <v>0</v>
      </c>
      <c r="E25" s="93">
        <v>0</v>
      </c>
      <c r="F25" s="93">
        <v>6</v>
      </c>
      <c r="G25" s="93">
        <v>3</v>
      </c>
      <c r="H25" s="93">
        <f t="shared" si="0"/>
        <v>186</v>
      </c>
      <c r="I25" s="93">
        <v>14</v>
      </c>
      <c r="J25" s="93">
        <v>172</v>
      </c>
      <c r="K25" s="93">
        <v>117</v>
      </c>
    </row>
    <row r="26" spans="1:11" ht="13.5" customHeight="1">
      <c r="A26" s="94"/>
      <c r="B26" s="94" t="s">
        <v>130</v>
      </c>
      <c r="C26" s="95">
        <f t="shared" si="1"/>
        <v>9</v>
      </c>
      <c r="D26" s="95">
        <v>4</v>
      </c>
      <c r="E26" s="95">
        <v>0</v>
      </c>
      <c r="F26" s="95">
        <v>5</v>
      </c>
      <c r="G26" s="95">
        <v>3</v>
      </c>
      <c r="H26" s="95">
        <f t="shared" si="0"/>
        <v>69</v>
      </c>
      <c r="I26" s="95">
        <v>7</v>
      </c>
      <c r="J26" s="95">
        <v>62</v>
      </c>
      <c r="K26" s="95">
        <v>42</v>
      </c>
    </row>
    <row r="27" spans="1:11" ht="13.5" customHeight="1">
      <c r="A27" s="96" t="s">
        <v>131</v>
      </c>
      <c r="B27" s="89"/>
      <c r="C27" s="91">
        <f t="shared" si="1"/>
        <v>40</v>
      </c>
      <c r="D27" s="91">
        <f>SUM(D28:D29)</f>
        <v>4</v>
      </c>
      <c r="E27" s="91">
        <f>SUM(E28:E29)</f>
        <v>0</v>
      </c>
      <c r="F27" s="91">
        <f>SUM(F28:F29)</f>
        <v>36</v>
      </c>
      <c r="G27" s="91">
        <f>SUM(G28:G29)</f>
        <v>19</v>
      </c>
      <c r="H27" s="91">
        <f t="shared" si="0"/>
        <v>514</v>
      </c>
      <c r="I27" s="91">
        <f>SUM(I28:I29)</f>
        <v>45</v>
      </c>
      <c r="J27" s="91">
        <f>SUM(J28:J29)</f>
        <v>469</v>
      </c>
      <c r="K27" s="91">
        <f>SUM(K28:K29)</f>
        <v>331</v>
      </c>
    </row>
    <row r="28" spans="1:11" ht="13.5" customHeight="1">
      <c r="A28" s="97" t="s">
        <v>132</v>
      </c>
      <c r="B28" s="98" t="s">
        <v>133</v>
      </c>
      <c r="C28" s="99">
        <f t="shared" si="1"/>
        <v>21</v>
      </c>
      <c r="D28" s="99">
        <v>2</v>
      </c>
      <c r="E28" s="99">
        <v>0</v>
      </c>
      <c r="F28" s="99">
        <v>19</v>
      </c>
      <c r="G28" s="99">
        <v>11</v>
      </c>
      <c r="H28" s="99">
        <f t="shared" si="0"/>
        <v>232</v>
      </c>
      <c r="I28" s="99">
        <v>22</v>
      </c>
      <c r="J28" s="99">
        <v>210</v>
      </c>
      <c r="K28" s="99">
        <v>156</v>
      </c>
    </row>
    <row r="29" spans="1:11" ht="13.5" customHeight="1">
      <c r="A29" s="92" t="s">
        <v>134</v>
      </c>
      <c r="B29" s="92"/>
      <c r="C29" s="93">
        <f t="shared" si="1"/>
        <v>19</v>
      </c>
      <c r="D29" s="93">
        <f>SUM(D30:D33)</f>
        <v>2</v>
      </c>
      <c r="E29" s="93">
        <f>SUM(E30:E33)</f>
        <v>0</v>
      </c>
      <c r="F29" s="93">
        <f>SUM(F30:F33)</f>
        <v>17</v>
      </c>
      <c r="G29" s="93">
        <f>SUM(G30:G33)</f>
        <v>8</v>
      </c>
      <c r="H29" s="93">
        <f t="shared" si="0"/>
        <v>282</v>
      </c>
      <c r="I29" s="93">
        <f>SUM(I30:I33)</f>
        <v>23</v>
      </c>
      <c r="J29" s="93">
        <f>SUM(J30:J33)</f>
        <v>259</v>
      </c>
      <c r="K29" s="93">
        <f>SUM(K30:K33)</f>
        <v>175</v>
      </c>
    </row>
    <row r="30" spans="1:11" ht="13.5" customHeight="1">
      <c r="A30" s="92"/>
      <c r="B30" s="92" t="s">
        <v>135</v>
      </c>
      <c r="C30" s="93">
        <f t="shared" si="1"/>
        <v>15</v>
      </c>
      <c r="D30" s="93">
        <v>1</v>
      </c>
      <c r="E30" s="93">
        <v>0</v>
      </c>
      <c r="F30" s="93">
        <v>14</v>
      </c>
      <c r="G30" s="93">
        <v>6</v>
      </c>
      <c r="H30" s="93">
        <f t="shared" si="0"/>
        <v>164</v>
      </c>
      <c r="I30" s="93">
        <v>14</v>
      </c>
      <c r="J30" s="93">
        <v>150</v>
      </c>
      <c r="K30" s="93">
        <v>112</v>
      </c>
    </row>
    <row r="31" spans="1:11" ht="13.5" customHeight="1">
      <c r="A31" s="92"/>
      <c r="B31" s="92" t="s">
        <v>136</v>
      </c>
      <c r="C31" s="93">
        <f t="shared" si="1"/>
        <v>2</v>
      </c>
      <c r="D31" s="93">
        <v>0</v>
      </c>
      <c r="E31" s="93">
        <v>0</v>
      </c>
      <c r="F31" s="93">
        <v>2</v>
      </c>
      <c r="G31" s="93">
        <v>1</v>
      </c>
      <c r="H31" s="93">
        <f t="shared" si="0"/>
        <v>73</v>
      </c>
      <c r="I31" s="93">
        <v>6</v>
      </c>
      <c r="J31" s="93">
        <v>67</v>
      </c>
      <c r="K31" s="93">
        <v>38</v>
      </c>
    </row>
    <row r="32" spans="1:11" ht="13.5" customHeight="1">
      <c r="A32" s="92"/>
      <c r="B32" s="92" t="s">
        <v>137</v>
      </c>
      <c r="C32" s="93">
        <f t="shared" si="1"/>
        <v>2</v>
      </c>
      <c r="D32" s="93">
        <v>1</v>
      </c>
      <c r="E32" s="93">
        <v>0</v>
      </c>
      <c r="F32" s="93">
        <v>1</v>
      </c>
      <c r="G32" s="93">
        <v>1</v>
      </c>
      <c r="H32" s="93">
        <f t="shared" si="0"/>
        <v>19</v>
      </c>
      <c r="I32" s="93">
        <v>1</v>
      </c>
      <c r="J32" s="93">
        <v>18</v>
      </c>
      <c r="K32" s="93">
        <v>12</v>
      </c>
    </row>
    <row r="33" spans="1:11" ht="13.5" customHeight="1">
      <c r="A33" s="94"/>
      <c r="B33" s="94" t="s">
        <v>138</v>
      </c>
      <c r="C33" s="95">
        <f t="shared" si="1"/>
        <v>0</v>
      </c>
      <c r="D33" s="95">
        <v>0</v>
      </c>
      <c r="E33" s="95">
        <v>0</v>
      </c>
      <c r="F33" s="95">
        <v>0</v>
      </c>
      <c r="G33" s="95">
        <v>0</v>
      </c>
      <c r="H33" s="95">
        <f t="shared" si="0"/>
        <v>26</v>
      </c>
      <c r="I33" s="95">
        <v>2</v>
      </c>
      <c r="J33" s="95">
        <v>24</v>
      </c>
      <c r="K33" s="95">
        <v>13</v>
      </c>
    </row>
    <row r="34" spans="1:11" ht="13.5" customHeight="1">
      <c r="A34" s="96" t="s">
        <v>139</v>
      </c>
      <c r="B34" s="89"/>
      <c r="C34" s="91">
        <f t="shared" si="1"/>
        <v>21</v>
      </c>
      <c r="D34" s="91">
        <f>SUM(D35)</f>
        <v>2</v>
      </c>
      <c r="E34" s="91">
        <f>SUM(E35)</f>
        <v>0</v>
      </c>
      <c r="F34" s="91">
        <f>SUM(F35)</f>
        <v>19</v>
      </c>
      <c r="G34" s="91">
        <f>SUM(G35)</f>
        <v>10</v>
      </c>
      <c r="H34" s="91">
        <f t="shared" si="0"/>
        <v>205</v>
      </c>
      <c r="I34" s="91">
        <f>SUM(I35)</f>
        <v>20</v>
      </c>
      <c r="J34" s="91">
        <f>SUM(J35)</f>
        <v>185</v>
      </c>
      <c r="K34" s="91">
        <f>SUM(K35)</f>
        <v>130</v>
      </c>
    </row>
    <row r="35" spans="1:11" ht="13.5" customHeight="1">
      <c r="A35" s="104" t="s">
        <v>140</v>
      </c>
      <c r="B35" s="104"/>
      <c r="C35" s="105">
        <f t="shared" si="1"/>
        <v>21</v>
      </c>
      <c r="D35" s="105">
        <f>SUM(D36:D46)</f>
        <v>2</v>
      </c>
      <c r="E35" s="105">
        <f>SUM(E36:E46)</f>
        <v>0</v>
      </c>
      <c r="F35" s="105">
        <f>SUM(F36:F46)</f>
        <v>19</v>
      </c>
      <c r="G35" s="105">
        <f>SUM(G36:G46)</f>
        <v>10</v>
      </c>
      <c r="H35" s="105">
        <f t="shared" si="0"/>
        <v>205</v>
      </c>
      <c r="I35" s="105">
        <f>SUM(I36:I46)</f>
        <v>20</v>
      </c>
      <c r="J35" s="105">
        <f>SUM(J36:J46)</f>
        <v>185</v>
      </c>
      <c r="K35" s="105">
        <f>SUM(K36:K46)</f>
        <v>130</v>
      </c>
    </row>
    <row r="36" spans="1:11" ht="13.5" customHeight="1">
      <c r="A36" s="92"/>
      <c r="B36" s="92" t="s">
        <v>141</v>
      </c>
      <c r="C36" s="93">
        <f t="shared" si="1"/>
        <v>2</v>
      </c>
      <c r="D36" s="93">
        <v>0</v>
      </c>
      <c r="E36" s="93">
        <v>0</v>
      </c>
      <c r="F36" s="93">
        <f>1+1</f>
        <v>2</v>
      </c>
      <c r="G36" s="93">
        <f>0+0</f>
        <v>0</v>
      </c>
      <c r="H36" s="93">
        <f t="shared" si="0"/>
        <v>39</v>
      </c>
      <c r="I36" s="93">
        <f>7+1</f>
        <v>8</v>
      </c>
      <c r="J36" s="93">
        <f>28+3</f>
        <v>31</v>
      </c>
      <c r="K36" s="93">
        <f>15+2</f>
        <v>17</v>
      </c>
    </row>
    <row r="37" spans="1:11" ht="13.5" customHeight="1">
      <c r="A37" s="92"/>
      <c r="B37" s="92" t="s">
        <v>142</v>
      </c>
      <c r="C37" s="93">
        <f t="shared" si="1"/>
        <v>6</v>
      </c>
      <c r="D37" s="93">
        <v>1</v>
      </c>
      <c r="E37" s="93">
        <v>0</v>
      </c>
      <c r="F37" s="93">
        <v>5</v>
      </c>
      <c r="G37" s="93">
        <v>4</v>
      </c>
      <c r="H37" s="93">
        <f t="shared" si="0"/>
        <v>59</v>
      </c>
      <c r="I37" s="93">
        <v>3</v>
      </c>
      <c r="J37" s="93">
        <v>56</v>
      </c>
      <c r="K37" s="93">
        <v>43</v>
      </c>
    </row>
    <row r="38" spans="1:11" ht="13.5" customHeight="1">
      <c r="A38" s="92"/>
      <c r="B38" s="92" t="s">
        <v>143</v>
      </c>
      <c r="C38" s="93">
        <f t="shared" si="1"/>
        <v>4</v>
      </c>
      <c r="D38" s="93">
        <v>0</v>
      </c>
      <c r="E38" s="93">
        <v>0</v>
      </c>
      <c r="F38" s="93">
        <v>4</v>
      </c>
      <c r="G38" s="93">
        <v>2</v>
      </c>
      <c r="H38" s="93">
        <f t="shared" si="0"/>
        <v>35</v>
      </c>
      <c r="I38" s="93">
        <v>7</v>
      </c>
      <c r="J38" s="93">
        <v>28</v>
      </c>
      <c r="K38" s="93">
        <v>20</v>
      </c>
    </row>
    <row r="39" spans="1:11" ht="13.5" customHeight="1">
      <c r="A39" s="92"/>
      <c r="B39" s="92" t="s">
        <v>144</v>
      </c>
      <c r="C39" s="93">
        <f t="shared" si="1"/>
        <v>3</v>
      </c>
      <c r="D39" s="93">
        <v>0</v>
      </c>
      <c r="E39" s="93">
        <v>0</v>
      </c>
      <c r="F39" s="93">
        <v>3</v>
      </c>
      <c r="G39" s="93">
        <v>1</v>
      </c>
      <c r="H39" s="93">
        <f t="shared" si="0"/>
        <v>31</v>
      </c>
      <c r="I39" s="93">
        <v>1</v>
      </c>
      <c r="J39" s="93">
        <v>30</v>
      </c>
      <c r="K39" s="93">
        <v>19</v>
      </c>
    </row>
    <row r="40" spans="1:11" ht="13.5" customHeight="1">
      <c r="A40" s="92"/>
      <c r="B40" s="92" t="s">
        <v>145</v>
      </c>
      <c r="C40" s="93">
        <f>SUM(D40:F40)</f>
        <v>1</v>
      </c>
      <c r="D40" s="93">
        <v>0</v>
      </c>
      <c r="E40" s="93">
        <v>0</v>
      </c>
      <c r="F40" s="93">
        <v>1</v>
      </c>
      <c r="G40" s="93">
        <v>1</v>
      </c>
      <c r="H40" s="93">
        <f>SUM(I40:J40)</f>
        <v>3</v>
      </c>
      <c r="I40" s="93">
        <v>0</v>
      </c>
      <c r="J40" s="93">
        <v>3</v>
      </c>
      <c r="K40" s="93">
        <v>4</v>
      </c>
    </row>
    <row r="41" spans="1:11" ht="13.5" customHeight="1">
      <c r="A41" s="92"/>
      <c r="B41" s="92" t="s">
        <v>146</v>
      </c>
      <c r="C41" s="93">
        <f t="shared" si="1"/>
        <v>2</v>
      </c>
      <c r="D41" s="93">
        <v>0</v>
      </c>
      <c r="E41" s="93">
        <v>0</v>
      </c>
      <c r="F41" s="93">
        <v>2</v>
      </c>
      <c r="G41" s="93">
        <v>1</v>
      </c>
      <c r="H41" s="93">
        <f t="shared" si="0"/>
        <v>15</v>
      </c>
      <c r="I41" s="93">
        <v>1</v>
      </c>
      <c r="J41" s="93">
        <v>14</v>
      </c>
      <c r="K41" s="93">
        <v>10</v>
      </c>
    </row>
    <row r="42" spans="1:11" ht="13.5" customHeight="1">
      <c r="A42" s="92"/>
      <c r="B42" s="92" t="s">
        <v>147</v>
      </c>
      <c r="C42" s="93">
        <f t="shared" si="1"/>
        <v>1</v>
      </c>
      <c r="D42" s="93">
        <v>1</v>
      </c>
      <c r="E42" s="93">
        <v>0</v>
      </c>
      <c r="F42" s="93">
        <v>0</v>
      </c>
      <c r="G42" s="93">
        <v>0</v>
      </c>
      <c r="H42" s="93">
        <f t="shared" si="0"/>
        <v>8</v>
      </c>
      <c r="I42" s="93">
        <v>0</v>
      </c>
      <c r="J42" s="93">
        <v>8</v>
      </c>
      <c r="K42" s="93">
        <v>6</v>
      </c>
    </row>
    <row r="43" spans="1:11" ht="13.5" customHeight="1">
      <c r="A43" s="92"/>
      <c r="B43" s="92" t="s">
        <v>148</v>
      </c>
      <c r="C43" s="93">
        <f t="shared" si="1"/>
        <v>0</v>
      </c>
      <c r="D43" s="93">
        <v>0</v>
      </c>
      <c r="E43" s="93">
        <v>0</v>
      </c>
      <c r="F43" s="93">
        <v>0</v>
      </c>
      <c r="G43" s="93">
        <v>0</v>
      </c>
      <c r="H43" s="93">
        <f t="shared" si="0"/>
        <v>4</v>
      </c>
      <c r="I43" s="93">
        <v>0</v>
      </c>
      <c r="J43" s="93">
        <v>4</v>
      </c>
      <c r="K43" s="93">
        <v>4</v>
      </c>
    </row>
    <row r="44" spans="1:11" ht="13.5" customHeight="1">
      <c r="A44" s="92"/>
      <c r="B44" s="92" t="s">
        <v>149</v>
      </c>
      <c r="C44" s="93">
        <f t="shared" si="1"/>
        <v>2</v>
      </c>
      <c r="D44" s="93">
        <v>0</v>
      </c>
      <c r="E44" s="93">
        <v>0</v>
      </c>
      <c r="F44" s="93">
        <v>2</v>
      </c>
      <c r="G44" s="93">
        <v>1</v>
      </c>
      <c r="H44" s="93">
        <f t="shared" si="0"/>
        <v>5</v>
      </c>
      <c r="I44" s="93">
        <v>0</v>
      </c>
      <c r="J44" s="93">
        <v>5</v>
      </c>
      <c r="K44" s="93">
        <v>4</v>
      </c>
    </row>
    <row r="45" spans="1:11" ht="13.5" customHeight="1">
      <c r="A45" s="92"/>
      <c r="B45" s="92" t="s">
        <v>150</v>
      </c>
      <c r="C45" s="93">
        <f t="shared" si="1"/>
        <v>0</v>
      </c>
      <c r="D45" s="93">
        <v>0</v>
      </c>
      <c r="E45" s="93">
        <v>0</v>
      </c>
      <c r="F45" s="93">
        <v>0</v>
      </c>
      <c r="G45" s="93">
        <v>0</v>
      </c>
      <c r="H45" s="93">
        <f t="shared" si="0"/>
        <v>3</v>
      </c>
      <c r="I45" s="93">
        <v>0</v>
      </c>
      <c r="J45" s="93">
        <v>3</v>
      </c>
      <c r="K45" s="93">
        <v>2</v>
      </c>
    </row>
    <row r="46" spans="1:11" ht="13.5" customHeight="1">
      <c r="A46" s="92"/>
      <c r="B46" s="92" t="s">
        <v>97</v>
      </c>
      <c r="C46" s="93">
        <f t="shared" si="1"/>
        <v>0</v>
      </c>
      <c r="D46" s="93">
        <v>0</v>
      </c>
      <c r="E46" s="93">
        <v>0</v>
      </c>
      <c r="F46" s="93">
        <v>0</v>
      </c>
      <c r="G46" s="93">
        <v>0</v>
      </c>
      <c r="H46" s="93">
        <f t="shared" si="0"/>
        <v>3</v>
      </c>
      <c r="I46" s="93">
        <v>0</v>
      </c>
      <c r="J46" s="93">
        <v>3</v>
      </c>
      <c r="K46" s="93">
        <v>1</v>
      </c>
    </row>
    <row r="47" spans="1:11" ht="13.5" customHeight="1">
      <c r="A47" s="96" t="s">
        <v>151</v>
      </c>
      <c r="B47" s="89"/>
      <c r="C47" s="91">
        <f t="shared" si="1"/>
        <v>41</v>
      </c>
      <c r="D47" s="91">
        <f>SUM(D48:D49)</f>
        <v>3</v>
      </c>
      <c r="E47" s="91">
        <f>SUM(E48:E49)</f>
        <v>0</v>
      </c>
      <c r="F47" s="91">
        <f>SUM(F48:F49)</f>
        <v>38</v>
      </c>
      <c r="G47" s="91">
        <f>SUM(G48:G49)</f>
        <v>21</v>
      </c>
      <c r="H47" s="91">
        <f t="shared" si="0"/>
        <v>430</v>
      </c>
      <c r="I47" s="91">
        <f>SUM(I48:I49)</f>
        <v>62</v>
      </c>
      <c r="J47" s="91">
        <f>SUM(J48:J49)</f>
        <v>368</v>
      </c>
      <c r="K47" s="91">
        <f>SUM(K48:K49)</f>
        <v>289</v>
      </c>
    </row>
    <row r="48" spans="1:11" ht="13.5" customHeight="1">
      <c r="A48" s="97" t="s">
        <v>152</v>
      </c>
      <c r="B48" s="98" t="s">
        <v>153</v>
      </c>
      <c r="C48" s="99">
        <f t="shared" si="1"/>
        <v>37</v>
      </c>
      <c r="D48" s="99">
        <v>2</v>
      </c>
      <c r="E48" s="99">
        <v>0</v>
      </c>
      <c r="F48" s="99">
        <v>35</v>
      </c>
      <c r="G48" s="99">
        <v>19</v>
      </c>
      <c r="H48" s="99">
        <f t="shared" si="0"/>
        <v>374</v>
      </c>
      <c r="I48" s="99">
        <v>53</v>
      </c>
      <c r="J48" s="99">
        <v>321</v>
      </c>
      <c r="K48" s="99">
        <v>258</v>
      </c>
    </row>
    <row r="49" spans="1:11" ht="13.5" customHeight="1">
      <c r="A49" s="92" t="s">
        <v>154</v>
      </c>
      <c r="B49" s="92"/>
      <c r="C49" s="93">
        <f t="shared" si="1"/>
        <v>4</v>
      </c>
      <c r="D49" s="93">
        <f>SUM(D50:D56)</f>
        <v>1</v>
      </c>
      <c r="E49" s="93">
        <f>SUM(E50:E56)</f>
        <v>0</v>
      </c>
      <c r="F49" s="93">
        <f>SUM(F50:F56)</f>
        <v>3</v>
      </c>
      <c r="G49" s="93">
        <f>SUM(G50:G56)</f>
        <v>2</v>
      </c>
      <c r="H49" s="93">
        <f t="shared" si="0"/>
        <v>56</v>
      </c>
      <c r="I49" s="93">
        <f>SUM(I50:I56)</f>
        <v>9</v>
      </c>
      <c r="J49" s="93">
        <f>SUM(J50:J56)</f>
        <v>47</v>
      </c>
      <c r="K49" s="93">
        <f>SUM(K50:K56)</f>
        <v>31</v>
      </c>
    </row>
    <row r="50" spans="1:11" ht="13.5" customHeight="1">
      <c r="A50" s="92"/>
      <c r="B50" s="92" t="s">
        <v>155</v>
      </c>
      <c r="C50" s="93">
        <f t="shared" si="1"/>
        <v>0</v>
      </c>
      <c r="D50" s="93">
        <v>0</v>
      </c>
      <c r="E50" s="93">
        <v>0</v>
      </c>
      <c r="F50" s="93">
        <v>0</v>
      </c>
      <c r="G50" s="93">
        <v>0</v>
      </c>
      <c r="H50" s="93">
        <f t="shared" si="0"/>
        <v>4</v>
      </c>
      <c r="I50" s="93">
        <v>0</v>
      </c>
      <c r="J50" s="93">
        <v>4</v>
      </c>
      <c r="K50" s="93">
        <v>3</v>
      </c>
    </row>
    <row r="51" spans="1:11" ht="13.5" customHeight="1">
      <c r="A51" s="92"/>
      <c r="B51" s="92" t="s">
        <v>156</v>
      </c>
      <c r="C51" s="93">
        <f t="shared" si="1"/>
        <v>1</v>
      </c>
      <c r="D51" s="93">
        <v>0</v>
      </c>
      <c r="E51" s="93">
        <v>0</v>
      </c>
      <c r="F51" s="93">
        <v>1</v>
      </c>
      <c r="G51" s="93">
        <v>1</v>
      </c>
      <c r="H51" s="93">
        <f t="shared" si="0"/>
        <v>11</v>
      </c>
      <c r="I51" s="93">
        <v>2</v>
      </c>
      <c r="J51" s="93">
        <v>9</v>
      </c>
      <c r="K51" s="93">
        <v>5</v>
      </c>
    </row>
    <row r="52" spans="1:11" ht="13.5" customHeight="1">
      <c r="A52" s="92"/>
      <c r="B52" s="92" t="s">
        <v>157</v>
      </c>
      <c r="C52" s="93">
        <f>SUM(D52:F52)</f>
        <v>1</v>
      </c>
      <c r="D52" s="93">
        <v>0</v>
      </c>
      <c r="E52" s="93">
        <v>0</v>
      </c>
      <c r="F52" s="93">
        <v>1</v>
      </c>
      <c r="G52" s="93">
        <v>0</v>
      </c>
      <c r="H52" s="93">
        <f>SUM(I52:J52)</f>
        <v>5</v>
      </c>
      <c r="I52" s="93">
        <v>0</v>
      </c>
      <c r="J52" s="93">
        <v>5</v>
      </c>
      <c r="K52" s="93">
        <v>2</v>
      </c>
    </row>
    <row r="53" spans="1:11" ht="13.5" customHeight="1">
      <c r="A53" s="92"/>
      <c r="B53" s="92" t="s">
        <v>158</v>
      </c>
      <c r="C53" s="93">
        <f>SUM(D53:F53)</f>
        <v>0</v>
      </c>
      <c r="D53" s="93">
        <v>0</v>
      </c>
      <c r="E53" s="93">
        <v>0</v>
      </c>
      <c r="F53" s="93">
        <v>0</v>
      </c>
      <c r="G53" s="93">
        <v>0</v>
      </c>
      <c r="H53" s="93">
        <f>SUM(I53:J53)</f>
        <v>6</v>
      </c>
      <c r="I53" s="93">
        <v>0</v>
      </c>
      <c r="J53" s="93">
        <v>6</v>
      </c>
      <c r="K53" s="93">
        <v>4</v>
      </c>
    </row>
    <row r="54" spans="1:11" ht="13.5" customHeight="1">
      <c r="A54" s="92"/>
      <c r="B54" s="92" t="s">
        <v>159</v>
      </c>
      <c r="C54" s="93">
        <f t="shared" si="1"/>
        <v>2</v>
      </c>
      <c r="D54" s="93">
        <v>1</v>
      </c>
      <c r="E54" s="93">
        <v>0</v>
      </c>
      <c r="F54" s="93">
        <v>1</v>
      </c>
      <c r="G54" s="93">
        <v>1</v>
      </c>
      <c r="H54" s="93">
        <f t="shared" si="0"/>
        <v>15</v>
      </c>
      <c r="I54" s="93">
        <v>4</v>
      </c>
      <c r="J54" s="93">
        <v>11</v>
      </c>
      <c r="K54" s="93">
        <v>9</v>
      </c>
    </row>
    <row r="55" spans="1:11" ht="13.5" customHeight="1">
      <c r="A55" s="92"/>
      <c r="B55" s="92" t="s">
        <v>160</v>
      </c>
      <c r="C55" s="93">
        <f t="shared" si="1"/>
        <v>0</v>
      </c>
      <c r="D55" s="93">
        <v>0</v>
      </c>
      <c r="E55" s="93">
        <v>0</v>
      </c>
      <c r="F55" s="93">
        <v>0</v>
      </c>
      <c r="G55" s="93">
        <v>0</v>
      </c>
      <c r="H55" s="93">
        <f t="shared" si="0"/>
        <v>11</v>
      </c>
      <c r="I55" s="93">
        <v>3</v>
      </c>
      <c r="J55" s="93">
        <v>8</v>
      </c>
      <c r="K55" s="93">
        <v>7</v>
      </c>
    </row>
    <row r="56" spans="1:11" ht="13.5" customHeight="1">
      <c r="A56" s="94"/>
      <c r="B56" s="94" t="s">
        <v>161</v>
      </c>
      <c r="C56" s="95">
        <f t="shared" si="1"/>
        <v>0</v>
      </c>
      <c r="D56" s="95">
        <v>0</v>
      </c>
      <c r="E56" s="95">
        <v>0</v>
      </c>
      <c r="F56" s="95">
        <v>0</v>
      </c>
      <c r="G56" s="95">
        <v>0</v>
      </c>
      <c r="H56" s="95">
        <f t="shared" si="0"/>
        <v>4</v>
      </c>
      <c r="I56" s="95">
        <v>0</v>
      </c>
      <c r="J56" s="95">
        <v>4</v>
      </c>
      <c r="K56" s="95">
        <v>1</v>
      </c>
    </row>
    <row r="57" spans="1:11" ht="13.5" customHeight="1">
      <c r="A57" s="96" t="s">
        <v>162</v>
      </c>
      <c r="B57" s="89"/>
      <c r="C57" s="91">
        <f t="shared" si="1"/>
        <v>23</v>
      </c>
      <c r="D57" s="91">
        <f>SUM(D58,D64)</f>
        <v>2</v>
      </c>
      <c r="E57" s="91">
        <f>SUM(E58,E64)</f>
        <v>0</v>
      </c>
      <c r="F57" s="91">
        <f>SUM(F58,F64)</f>
        <v>21</v>
      </c>
      <c r="G57" s="91">
        <f>SUM(G58,G64)</f>
        <v>12</v>
      </c>
      <c r="H57" s="91">
        <f t="shared" si="0"/>
        <v>188</v>
      </c>
      <c r="I57" s="91">
        <f>SUM(I58,I64)</f>
        <v>32</v>
      </c>
      <c r="J57" s="91">
        <f>SUM(J58,J64)</f>
        <v>156</v>
      </c>
      <c r="K57" s="91">
        <f>SUM(K58,K64)</f>
        <v>113</v>
      </c>
    </row>
    <row r="58" spans="1:11" ht="13.5" customHeight="1">
      <c r="A58" s="104" t="s">
        <v>163</v>
      </c>
      <c r="B58" s="104"/>
      <c r="C58" s="105">
        <f t="shared" si="1"/>
        <v>14</v>
      </c>
      <c r="D58" s="105">
        <f>SUM(D59:D63)</f>
        <v>1</v>
      </c>
      <c r="E58" s="105">
        <f>SUM(E59:E63)</f>
        <v>0</v>
      </c>
      <c r="F58" s="105">
        <f>SUM(F59:F63)</f>
        <v>13</v>
      </c>
      <c r="G58" s="105">
        <f>SUM(G59:G63)</f>
        <v>7</v>
      </c>
      <c r="H58" s="105">
        <f t="shared" si="0"/>
        <v>109</v>
      </c>
      <c r="I58" s="105">
        <f>SUM(I59:I63)</f>
        <v>15</v>
      </c>
      <c r="J58" s="105">
        <f>SUM(J59:J63)</f>
        <v>94</v>
      </c>
      <c r="K58" s="105">
        <f>SUM(K59:K63)</f>
        <v>70</v>
      </c>
    </row>
    <row r="59" spans="1:11" ht="13.5" customHeight="1">
      <c r="A59" s="92"/>
      <c r="B59" s="92" t="s">
        <v>164</v>
      </c>
      <c r="C59" s="93">
        <f>SUM(D59:F59)</f>
        <v>1</v>
      </c>
      <c r="D59" s="93">
        <v>0</v>
      </c>
      <c r="E59" s="93">
        <v>0</v>
      </c>
      <c r="F59" s="93">
        <v>1</v>
      </c>
      <c r="G59" s="93">
        <v>0</v>
      </c>
      <c r="H59" s="93">
        <f>SUM(I59:J59)</f>
        <v>30</v>
      </c>
      <c r="I59" s="93">
        <v>4</v>
      </c>
      <c r="J59" s="93">
        <v>26</v>
      </c>
      <c r="K59" s="93">
        <v>17</v>
      </c>
    </row>
    <row r="60" spans="1:11" ht="13.5" customHeight="1">
      <c r="A60" s="92"/>
      <c r="B60" s="92" t="s">
        <v>165</v>
      </c>
      <c r="C60" s="93">
        <f t="shared" si="1"/>
        <v>8</v>
      </c>
      <c r="D60" s="93">
        <f>0+0+1+0</f>
        <v>1</v>
      </c>
      <c r="E60" s="93">
        <v>0</v>
      </c>
      <c r="F60" s="93">
        <f>4+2+0+1</f>
        <v>7</v>
      </c>
      <c r="G60" s="93">
        <f>2+1+0+0</f>
        <v>3</v>
      </c>
      <c r="H60" s="93">
        <f t="shared" si="0"/>
        <v>43</v>
      </c>
      <c r="I60" s="93">
        <f>5+0+0+0</f>
        <v>5</v>
      </c>
      <c r="J60" s="93">
        <f>21+5+6+6</f>
        <v>38</v>
      </c>
      <c r="K60" s="93">
        <f>18+3+5+4</f>
        <v>30</v>
      </c>
    </row>
    <row r="61" spans="1:11" ht="13.5" customHeight="1">
      <c r="A61" s="92"/>
      <c r="B61" s="92" t="s">
        <v>166</v>
      </c>
      <c r="C61" s="93">
        <f t="shared" si="1"/>
        <v>1</v>
      </c>
      <c r="D61" s="93">
        <v>0</v>
      </c>
      <c r="E61" s="93">
        <v>0</v>
      </c>
      <c r="F61" s="93">
        <v>1</v>
      </c>
      <c r="G61" s="93">
        <v>1</v>
      </c>
      <c r="H61" s="93">
        <f t="shared" si="0"/>
        <v>19</v>
      </c>
      <c r="I61" s="93">
        <v>6</v>
      </c>
      <c r="J61" s="93">
        <v>13</v>
      </c>
      <c r="K61" s="93">
        <v>14</v>
      </c>
    </row>
    <row r="62" spans="1:11" ht="13.5" customHeight="1">
      <c r="A62" s="92"/>
      <c r="B62" s="92" t="s">
        <v>167</v>
      </c>
      <c r="C62" s="93">
        <f t="shared" si="1"/>
        <v>4</v>
      </c>
      <c r="D62" s="93">
        <v>0</v>
      </c>
      <c r="E62" s="93">
        <v>0</v>
      </c>
      <c r="F62" s="93">
        <f>3+0+1+0</f>
        <v>4</v>
      </c>
      <c r="G62" s="93">
        <f>2+0+1+0</f>
        <v>3</v>
      </c>
      <c r="H62" s="93">
        <f t="shared" si="0"/>
        <v>15</v>
      </c>
      <c r="I62" s="93">
        <f>0+0+0+0</f>
        <v>0</v>
      </c>
      <c r="J62" s="93">
        <f>3+4+5+3</f>
        <v>15</v>
      </c>
      <c r="K62" s="93">
        <f>4+1+1+1</f>
        <v>7</v>
      </c>
    </row>
    <row r="63" spans="1:11" ht="13.5" customHeight="1">
      <c r="A63" s="106"/>
      <c r="B63" s="106" t="s">
        <v>168</v>
      </c>
      <c r="C63" s="107">
        <f t="shared" si="1"/>
        <v>0</v>
      </c>
      <c r="D63" s="107">
        <v>0</v>
      </c>
      <c r="E63" s="107">
        <v>0</v>
      </c>
      <c r="F63" s="107">
        <v>0</v>
      </c>
      <c r="G63" s="107">
        <v>0</v>
      </c>
      <c r="H63" s="107">
        <f t="shared" si="0"/>
        <v>2</v>
      </c>
      <c r="I63" s="107">
        <v>0</v>
      </c>
      <c r="J63" s="107">
        <v>2</v>
      </c>
      <c r="K63" s="107">
        <v>2</v>
      </c>
    </row>
    <row r="64" spans="1:11" ht="13.5" customHeight="1">
      <c r="A64" s="92" t="s">
        <v>169</v>
      </c>
      <c r="B64" s="92"/>
      <c r="C64" s="93">
        <f t="shared" si="1"/>
        <v>9</v>
      </c>
      <c r="D64" s="93">
        <f>SUM(D65:D67)</f>
        <v>1</v>
      </c>
      <c r="E64" s="93">
        <f>SUM(E65:E67)</f>
        <v>0</v>
      </c>
      <c r="F64" s="93">
        <f>SUM(F65:F67)</f>
        <v>8</v>
      </c>
      <c r="G64" s="93">
        <f>SUM(G65:G67)</f>
        <v>5</v>
      </c>
      <c r="H64" s="93">
        <f t="shared" si="0"/>
        <v>79</v>
      </c>
      <c r="I64" s="93">
        <f>SUM(I65:I67)</f>
        <v>17</v>
      </c>
      <c r="J64" s="93">
        <f>SUM(J65:J67)</f>
        <v>62</v>
      </c>
      <c r="K64" s="93">
        <f>SUM(K65:K67)</f>
        <v>43</v>
      </c>
    </row>
    <row r="65" spans="1:11" ht="13.5" customHeight="1">
      <c r="A65" s="92"/>
      <c r="B65" s="92" t="s">
        <v>170</v>
      </c>
      <c r="C65" s="93">
        <f t="shared" si="1"/>
        <v>4</v>
      </c>
      <c r="D65" s="93">
        <v>0</v>
      </c>
      <c r="E65" s="93">
        <v>0</v>
      </c>
      <c r="F65" s="93">
        <v>4</v>
      </c>
      <c r="G65" s="93">
        <v>2</v>
      </c>
      <c r="H65" s="93">
        <f t="shared" si="0"/>
        <v>23</v>
      </c>
      <c r="I65" s="93">
        <v>4</v>
      </c>
      <c r="J65" s="93">
        <v>19</v>
      </c>
      <c r="K65" s="93">
        <v>16</v>
      </c>
    </row>
    <row r="66" spans="1:11" ht="13.5" customHeight="1">
      <c r="A66" s="92"/>
      <c r="B66" s="92" t="s">
        <v>171</v>
      </c>
      <c r="C66" s="93">
        <f t="shared" si="1"/>
        <v>4</v>
      </c>
      <c r="D66" s="93">
        <v>1</v>
      </c>
      <c r="E66" s="93">
        <v>0</v>
      </c>
      <c r="F66" s="93">
        <v>3</v>
      </c>
      <c r="G66" s="93">
        <v>2</v>
      </c>
      <c r="H66" s="93">
        <f t="shared" si="0"/>
        <v>44</v>
      </c>
      <c r="I66" s="93">
        <v>10</v>
      </c>
      <c r="J66" s="93">
        <v>34</v>
      </c>
      <c r="K66" s="93">
        <v>19</v>
      </c>
    </row>
    <row r="67" spans="1:11" ht="13.5" customHeight="1">
      <c r="A67" s="94"/>
      <c r="B67" s="94" t="s">
        <v>172</v>
      </c>
      <c r="C67" s="95">
        <f t="shared" si="1"/>
        <v>1</v>
      </c>
      <c r="D67" s="95">
        <v>0</v>
      </c>
      <c r="E67" s="95">
        <v>0</v>
      </c>
      <c r="F67" s="95">
        <v>1</v>
      </c>
      <c r="G67" s="95">
        <v>1</v>
      </c>
      <c r="H67" s="95">
        <f t="shared" si="0"/>
        <v>12</v>
      </c>
      <c r="I67" s="95">
        <v>3</v>
      </c>
      <c r="J67" s="95">
        <v>9</v>
      </c>
      <c r="K67" s="95">
        <v>8</v>
      </c>
    </row>
    <row r="68" spans="1:11" ht="13.5" customHeight="1">
      <c r="A68" s="96" t="s">
        <v>173</v>
      </c>
      <c r="B68" s="89"/>
      <c r="C68" s="91">
        <f t="shared" si="1"/>
        <v>14</v>
      </c>
      <c r="D68" s="91">
        <f>SUM(D69,D73)</f>
        <v>2</v>
      </c>
      <c r="E68" s="91">
        <f>SUM(E69,E73)</f>
        <v>0</v>
      </c>
      <c r="F68" s="91">
        <f>SUM(F69,F73)</f>
        <v>12</v>
      </c>
      <c r="G68" s="91">
        <f>SUM(G69,G73)</f>
        <v>5</v>
      </c>
      <c r="H68" s="91">
        <f t="shared" si="0"/>
        <v>137</v>
      </c>
      <c r="I68" s="91">
        <f>SUM(I69,I73)</f>
        <v>7</v>
      </c>
      <c r="J68" s="91">
        <f>SUM(J69,J73)</f>
        <v>130</v>
      </c>
      <c r="K68" s="91">
        <f>SUM(K69,K73)</f>
        <v>76</v>
      </c>
    </row>
    <row r="69" spans="1:11" ht="13.5" customHeight="1">
      <c r="A69" s="104" t="s">
        <v>174</v>
      </c>
      <c r="B69" s="104"/>
      <c r="C69" s="105">
        <f t="shared" si="1"/>
        <v>9</v>
      </c>
      <c r="D69" s="105">
        <f>SUM(D70:D72)</f>
        <v>0</v>
      </c>
      <c r="E69" s="105">
        <f>SUM(E70:E72)</f>
        <v>0</v>
      </c>
      <c r="F69" s="105">
        <f>SUM(F70:F72)</f>
        <v>9</v>
      </c>
      <c r="G69" s="105">
        <f>SUM(G70:G72)</f>
        <v>3</v>
      </c>
      <c r="H69" s="105">
        <f aca="true" t="shared" si="2" ref="H69:H85">SUM(I69:J69)</f>
        <v>90</v>
      </c>
      <c r="I69" s="105">
        <f>SUM(I70:I72)</f>
        <v>5</v>
      </c>
      <c r="J69" s="105">
        <f>SUM(J70:J72)</f>
        <v>85</v>
      </c>
      <c r="K69" s="105">
        <f>SUM(K70:K72)</f>
        <v>49</v>
      </c>
    </row>
    <row r="70" spans="1:11" ht="13.5" customHeight="1">
      <c r="A70" s="92"/>
      <c r="B70" s="92" t="s">
        <v>175</v>
      </c>
      <c r="C70" s="93">
        <f aca="true" t="shared" si="3" ref="C70:C85">SUM(D70:F70)</f>
        <v>4</v>
      </c>
      <c r="D70" s="93">
        <v>0</v>
      </c>
      <c r="E70" s="93">
        <v>0</v>
      </c>
      <c r="F70" s="93">
        <v>4</v>
      </c>
      <c r="G70" s="93">
        <v>1</v>
      </c>
      <c r="H70" s="93">
        <f t="shared" si="2"/>
        <v>63</v>
      </c>
      <c r="I70" s="93">
        <v>4</v>
      </c>
      <c r="J70" s="93">
        <v>59</v>
      </c>
      <c r="K70" s="93">
        <v>35</v>
      </c>
    </row>
    <row r="71" spans="1:11" ht="13.5" customHeight="1">
      <c r="A71" s="92"/>
      <c r="B71" s="92" t="s">
        <v>176</v>
      </c>
      <c r="C71" s="93">
        <f>SUM(D71:F71)</f>
        <v>2</v>
      </c>
      <c r="D71" s="93">
        <v>0</v>
      </c>
      <c r="E71" s="93">
        <v>0</v>
      </c>
      <c r="F71" s="93">
        <v>2</v>
      </c>
      <c r="G71" s="93">
        <v>0</v>
      </c>
      <c r="H71" s="93">
        <f>SUM(I71:J71)</f>
        <v>15</v>
      </c>
      <c r="I71" s="93">
        <v>1</v>
      </c>
      <c r="J71" s="93">
        <v>14</v>
      </c>
      <c r="K71" s="93">
        <v>8</v>
      </c>
    </row>
    <row r="72" spans="1:11" ht="13.5" customHeight="1">
      <c r="A72" s="106"/>
      <c r="B72" s="106" t="s">
        <v>177</v>
      </c>
      <c r="C72" s="107">
        <f>SUM(D72:F72)</f>
        <v>3</v>
      </c>
      <c r="D72" s="107">
        <f>0+0</f>
        <v>0</v>
      </c>
      <c r="E72" s="107">
        <v>0</v>
      </c>
      <c r="F72" s="107">
        <f>2+1</f>
        <v>3</v>
      </c>
      <c r="G72" s="107">
        <f>1+1</f>
        <v>2</v>
      </c>
      <c r="H72" s="107">
        <f>SUM(I72:J72)</f>
        <v>12</v>
      </c>
      <c r="I72" s="107">
        <f>0+0</f>
        <v>0</v>
      </c>
      <c r="J72" s="107">
        <f>6+6</f>
        <v>12</v>
      </c>
      <c r="K72" s="107">
        <f>3+3</f>
        <v>6</v>
      </c>
    </row>
    <row r="73" spans="1:11" ht="13.5" customHeight="1">
      <c r="A73" s="92" t="s">
        <v>178</v>
      </c>
      <c r="B73" s="92"/>
      <c r="C73" s="93">
        <f t="shared" si="3"/>
        <v>5</v>
      </c>
      <c r="D73" s="93">
        <f>SUM(D74:D75)</f>
        <v>2</v>
      </c>
      <c r="E73" s="93">
        <f>SUM(E74:E75)</f>
        <v>0</v>
      </c>
      <c r="F73" s="93">
        <f>SUM(F74:F75)</f>
        <v>3</v>
      </c>
      <c r="G73" s="93">
        <f>SUM(G74:G75)</f>
        <v>2</v>
      </c>
      <c r="H73" s="93">
        <f t="shared" si="2"/>
        <v>47</v>
      </c>
      <c r="I73" s="93">
        <f>SUM(I74:I75)</f>
        <v>2</v>
      </c>
      <c r="J73" s="93">
        <f>SUM(J74:J75)</f>
        <v>45</v>
      </c>
      <c r="K73" s="93">
        <f>SUM(K74:K75)</f>
        <v>27</v>
      </c>
    </row>
    <row r="74" spans="1:11" ht="13.5" customHeight="1">
      <c r="A74" s="92"/>
      <c r="B74" s="92" t="s">
        <v>179</v>
      </c>
      <c r="C74" s="93">
        <f t="shared" si="3"/>
        <v>2</v>
      </c>
      <c r="D74" s="93">
        <v>1</v>
      </c>
      <c r="E74" s="93">
        <v>0</v>
      </c>
      <c r="F74" s="93">
        <v>1</v>
      </c>
      <c r="G74" s="93">
        <v>1</v>
      </c>
      <c r="H74" s="93">
        <f t="shared" si="2"/>
        <v>20</v>
      </c>
      <c r="I74" s="93">
        <v>1</v>
      </c>
      <c r="J74" s="93">
        <v>19</v>
      </c>
      <c r="K74" s="93">
        <v>10</v>
      </c>
    </row>
    <row r="75" spans="1:11" ht="13.5" customHeight="1">
      <c r="A75" s="94"/>
      <c r="B75" s="94" t="s">
        <v>180</v>
      </c>
      <c r="C75" s="95">
        <f t="shared" si="3"/>
        <v>3</v>
      </c>
      <c r="D75" s="95">
        <v>1</v>
      </c>
      <c r="E75" s="95">
        <v>0</v>
      </c>
      <c r="F75" s="95">
        <v>2</v>
      </c>
      <c r="G75" s="95">
        <v>1</v>
      </c>
      <c r="H75" s="95">
        <f t="shared" si="2"/>
        <v>27</v>
      </c>
      <c r="I75" s="95">
        <v>1</v>
      </c>
      <c r="J75" s="95">
        <v>26</v>
      </c>
      <c r="K75" s="95">
        <v>17</v>
      </c>
    </row>
    <row r="76" spans="1:11" ht="13.5" customHeight="1">
      <c r="A76" s="96" t="s">
        <v>181</v>
      </c>
      <c r="B76" s="89"/>
      <c r="C76" s="91">
        <f t="shared" si="3"/>
        <v>7</v>
      </c>
      <c r="D76" s="91">
        <f>SUM(D77)</f>
        <v>1</v>
      </c>
      <c r="E76" s="91">
        <f>SUM(E77)</f>
        <v>0</v>
      </c>
      <c r="F76" s="91">
        <f>SUM(F77)</f>
        <v>6</v>
      </c>
      <c r="G76" s="91">
        <f>SUM(G77)</f>
        <v>4</v>
      </c>
      <c r="H76" s="91">
        <f t="shared" si="2"/>
        <v>85</v>
      </c>
      <c r="I76" s="91">
        <f>SUM(I77)</f>
        <v>10</v>
      </c>
      <c r="J76" s="91">
        <f>SUM(J77)</f>
        <v>75</v>
      </c>
      <c r="K76" s="91">
        <f>SUM(K77)</f>
        <v>50</v>
      </c>
    </row>
    <row r="77" spans="1:11" ht="13.5" customHeight="1">
      <c r="A77" s="104" t="s">
        <v>182</v>
      </c>
      <c r="B77" s="104"/>
      <c r="C77" s="105">
        <f t="shared" si="3"/>
        <v>7</v>
      </c>
      <c r="D77" s="105">
        <f>SUM(D78:D79)</f>
        <v>1</v>
      </c>
      <c r="E77" s="105">
        <f>SUM(E78:E79)</f>
        <v>0</v>
      </c>
      <c r="F77" s="105">
        <f>SUM(F78:F79)</f>
        <v>6</v>
      </c>
      <c r="G77" s="105">
        <f>SUM(G78:G79)</f>
        <v>4</v>
      </c>
      <c r="H77" s="105">
        <f t="shared" si="2"/>
        <v>85</v>
      </c>
      <c r="I77" s="105">
        <f>SUM(I78:I79)</f>
        <v>10</v>
      </c>
      <c r="J77" s="105">
        <f>SUM(J78:J79)</f>
        <v>75</v>
      </c>
      <c r="K77" s="105">
        <f>SUM(K78:K79)</f>
        <v>50</v>
      </c>
    </row>
    <row r="78" spans="1:11" ht="13.5" customHeight="1">
      <c r="A78" s="92"/>
      <c r="B78" s="92" t="s">
        <v>183</v>
      </c>
      <c r="C78" s="93">
        <f t="shared" si="3"/>
        <v>3</v>
      </c>
      <c r="D78" s="93">
        <v>0</v>
      </c>
      <c r="E78" s="93">
        <v>0</v>
      </c>
      <c r="F78" s="93">
        <v>3</v>
      </c>
      <c r="G78" s="93">
        <v>3</v>
      </c>
      <c r="H78" s="93">
        <f t="shared" si="2"/>
        <v>33</v>
      </c>
      <c r="I78" s="93">
        <v>5</v>
      </c>
      <c r="J78" s="93">
        <v>28</v>
      </c>
      <c r="K78" s="93">
        <v>16</v>
      </c>
    </row>
    <row r="79" spans="1:11" ht="13.5" customHeight="1">
      <c r="A79" s="94"/>
      <c r="B79" s="94" t="s">
        <v>184</v>
      </c>
      <c r="C79" s="95">
        <f t="shared" si="3"/>
        <v>4</v>
      </c>
      <c r="D79" s="95">
        <v>1</v>
      </c>
      <c r="E79" s="95">
        <v>0</v>
      </c>
      <c r="F79" s="95">
        <v>3</v>
      </c>
      <c r="G79" s="95">
        <v>1</v>
      </c>
      <c r="H79" s="95">
        <f t="shared" si="2"/>
        <v>52</v>
      </c>
      <c r="I79" s="95">
        <v>5</v>
      </c>
      <c r="J79" s="95">
        <v>47</v>
      </c>
      <c r="K79" s="95">
        <v>34</v>
      </c>
    </row>
    <row r="80" spans="1:11" ht="13.5" customHeight="1">
      <c r="A80" s="96" t="s">
        <v>185</v>
      </c>
      <c r="B80" s="89"/>
      <c r="C80" s="91">
        <f t="shared" si="3"/>
        <v>12</v>
      </c>
      <c r="D80" s="91">
        <f>SUM(D81)</f>
        <v>1</v>
      </c>
      <c r="E80" s="91">
        <f>SUM(E81)</f>
        <v>0</v>
      </c>
      <c r="F80" s="91">
        <f>SUM(F81)</f>
        <v>11</v>
      </c>
      <c r="G80" s="91">
        <f>SUM(G81)</f>
        <v>10</v>
      </c>
      <c r="H80" s="91">
        <f t="shared" si="2"/>
        <v>142</v>
      </c>
      <c r="I80" s="91">
        <f>SUM(I81)</f>
        <v>17</v>
      </c>
      <c r="J80" s="91">
        <f>SUM(J81)</f>
        <v>125</v>
      </c>
      <c r="K80" s="91">
        <f>SUM(K81)</f>
        <v>76</v>
      </c>
    </row>
    <row r="81" spans="1:11" ht="13.5" customHeight="1">
      <c r="A81" s="104" t="s">
        <v>186</v>
      </c>
      <c r="B81" s="104"/>
      <c r="C81" s="105">
        <f t="shared" si="3"/>
        <v>12</v>
      </c>
      <c r="D81" s="105">
        <f>SUM(D82:D85)</f>
        <v>1</v>
      </c>
      <c r="E81" s="105">
        <f>SUM(E82:E85)</f>
        <v>0</v>
      </c>
      <c r="F81" s="105">
        <f>SUM(F82:F85)</f>
        <v>11</v>
      </c>
      <c r="G81" s="105">
        <f>SUM(G82:G85)</f>
        <v>10</v>
      </c>
      <c r="H81" s="105">
        <f t="shared" si="2"/>
        <v>142</v>
      </c>
      <c r="I81" s="105">
        <f>SUM(I82:I85)</f>
        <v>17</v>
      </c>
      <c r="J81" s="105">
        <f>SUM(J82:J85)</f>
        <v>125</v>
      </c>
      <c r="K81" s="105">
        <f>SUM(K82:K85)</f>
        <v>76</v>
      </c>
    </row>
    <row r="82" spans="1:11" ht="13.5" customHeight="1">
      <c r="A82" s="92"/>
      <c r="B82" s="92" t="s">
        <v>187</v>
      </c>
      <c r="C82" s="93">
        <f t="shared" si="3"/>
        <v>3</v>
      </c>
      <c r="D82" s="93">
        <v>1</v>
      </c>
      <c r="E82" s="93">
        <v>0</v>
      </c>
      <c r="F82" s="93">
        <v>2</v>
      </c>
      <c r="G82" s="93">
        <v>1</v>
      </c>
      <c r="H82" s="93">
        <f t="shared" si="2"/>
        <v>46</v>
      </c>
      <c r="I82" s="93">
        <v>8</v>
      </c>
      <c r="J82" s="93">
        <v>38</v>
      </c>
      <c r="K82" s="93">
        <v>24</v>
      </c>
    </row>
    <row r="83" spans="1:11" ht="13.5" customHeight="1">
      <c r="A83" s="92"/>
      <c r="B83" s="92" t="s">
        <v>188</v>
      </c>
      <c r="C83" s="93">
        <f t="shared" si="3"/>
        <v>5</v>
      </c>
      <c r="D83" s="93">
        <v>0</v>
      </c>
      <c r="E83" s="93">
        <v>0</v>
      </c>
      <c r="F83" s="93">
        <v>5</v>
      </c>
      <c r="G83" s="93">
        <v>5</v>
      </c>
      <c r="H83" s="93">
        <f t="shared" si="2"/>
        <v>42</v>
      </c>
      <c r="I83" s="93">
        <v>2</v>
      </c>
      <c r="J83" s="93">
        <v>40</v>
      </c>
      <c r="K83" s="93">
        <v>26</v>
      </c>
    </row>
    <row r="84" spans="1:11" ht="13.5" customHeight="1">
      <c r="A84" s="92"/>
      <c r="B84" s="92" t="s">
        <v>189</v>
      </c>
      <c r="C84" s="93">
        <f t="shared" si="3"/>
        <v>4</v>
      </c>
      <c r="D84" s="93">
        <v>0</v>
      </c>
      <c r="E84" s="93">
        <v>0</v>
      </c>
      <c r="F84" s="93">
        <v>4</v>
      </c>
      <c r="G84" s="93">
        <v>4</v>
      </c>
      <c r="H84" s="93">
        <f t="shared" si="2"/>
        <v>44</v>
      </c>
      <c r="I84" s="93">
        <v>4</v>
      </c>
      <c r="J84" s="93">
        <v>40</v>
      </c>
      <c r="K84" s="93">
        <v>23</v>
      </c>
    </row>
    <row r="85" spans="1:11" ht="13.5" customHeight="1">
      <c r="A85" s="94"/>
      <c r="B85" s="94" t="s">
        <v>190</v>
      </c>
      <c r="C85" s="95">
        <f t="shared" si="3"/>
        <v>0</v>
      </c>
      <c r="D85" s="95">
        <v>0</v>
      </c>
      <c r="E85" s="95">
        <v>0</v>
      </c>
      <c r="F85" s="95">
        <v>0</v>
      </c>
      <c r="G85" s="95">
        <v>0</v>
      </c>
      <c r="H85" s="95">
        <f t="shared" si="2"/>
        <v>10</v>
      </c>
      <c r="I85" s="95">
        <v>3</v>
      </c>
      <c r="J85" s="95">
        <v>7</v>
      </c>
      <c r="K85" s="95">
        <v>3</v>
      </c>
    </row>
  </sheetData>
  <mergeCells count="6">
    <mergeCell ref="A2:A3"/>
    <mergeCell ref="G2:G3"/>
    <mergeCell ref="K2:K3"/>
    <mergeCell ref="H2:J2"/>
    <mergeCell ref="B2:B3"/>
    <mergeCell ref="C2:F2"/>
  </mergeCells>
  <printOptions/>
  <pageMargins left="0.91" right="0.29" top="0.55" bottom="0.8267716535433072" header="0.5118110236220472" footer="0.5118110236220472"/>
  <pageSetup fitToHeight="2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85"/>
  <sheetViews>
    <sheetView workbookViewId="0" topLeftCell="A1">
      <pane ySplit="3" topLeftCell="BM4" activePane="bottomLeft" state="frozen"/>
      <selection pane="topLeft" activeCell="A1" sqref="A1"/>
      <selection pane="bottomLeft" activeCell="P23" sqref="P23"/>
    </sheetView>
  </sheetViews>
  <sheetFormatPr defaultColWidth="9.00390625" defaultRowHeight="13.5"/>
  <cols>
    <col min="1" max="1" width="7.50390625" style="154" bestFit="1" customWidth="1"/>
    <col min="2" max="2" width="9.125" style="110" bestFit="1" customWidth="1"/>
    <col min="3" max="4" width="6.875" style="111" customWidth="1"/>
    <col min="5" max="5" width="5.375" style="111" customWidth="1"/>
    <col min="6" max="6" width="4.625" style="111" customWidth="1"/>
    <col min="7" max="7" width="7.00390625" style="111" customWidth="1"/>
    <col min="8" max="8" width="6.75390625" style="111" customWidth="1"/>
    <col min="9" max="9" width="7.00390625" style="111" customWidth="1"/>
    <col min="10" max="10" width="6.875" style="111" customWidth="1"/>
    <col min="11" max="11" width="5.75390625" style="111" customWidth="1"/>
    <col min="12" max="12" width="5.375" style="111" customWidth="1"/>
    <col min="13" max="13" width="4.625" style="111" customWidth="1"/>
    <col min="14" max="15" width="6.875" style="111" customWidth="1"/>
    <col min="16" max="16384" width="9.50390625" style="110" customWidth="1"/>
  </cols>
  <sheetData>
    <row r="1" ht="20.25" customHeight="1">
      <c r="A1" s="109" t="s">
        <v>191</v>
      </c>
    </row>
    <row r="2" spans="1:15" ht="18.75" customHeight="1">
      <c r="A2" s="270" t="s">
        <v>98</v>
      </c>
      <c r="B2" s="270" t="s">
        <v>99</v>
      </c>
      <c r="C2" s="273" t="s">
        <v>192</v>
      </c>
      <c r="D2" s="273"/>
      <c r="E2" s="273"/>
      <c r="F2" s="273"/>
      <c r="G2" s="273"/>
      <c r="H2" s="274"/>
      <c r="I2" s="271" t="s">
        <v>193</v>
      </c>
      <c r="J2" s="273" t="s">
        <v>194</v>
      </c>
      <c r="K2" s="273"/>
      <c r="L2" s="273"/>
      <c r="M2" s="273"/>
      <c r="N2" s="273"/>
      <c r="O2" s="273"/>
    </row>
    <row r="3" spans="1:15" s="114" customFormat="1" ht="18.75" customHeight="1">
      <c r="A3" s="270"/>
      <c r="B3" s="270"/>
      <c r="C3" s="112" t="s">
        <v>35</v>
      </c>
      <c r="D3" s="112" t="s">
        <v>88</v>
      </c>
      <c r="E3" s="112" t="s">
        <v>89</v>
      </c>
      <c r="F3" s="112" t="s">
        <v>90</v>
      </c>
      <c r="G3" s="112" t="s">
        <v>93</v>
      </c>
      <c r="H3" s="113" t="s">
        <v>68</v>
      </c>
      <c r="I3" s="272"/>
      <c r="J3" s="112" t="s">
        <v>35</v>
      </c>
      <c r="K3" s="112" t="s">
        <v>88</v>
      </c>
      <c r="L3" s="112" t="s">
        <v>89</v>
      </c>
      <c r="M3" s="112" t="s">
        <v>90</v>
      </c>
      <c r="N3" s="112" t="s">
        <v>93</v>
      </c>
      <c r="O3" s="112" t="s">
        <v>68</v>
      </c>
    </row>
    <row r="4" spans="1:15" s="120" customFormat="1" ht="13.5" customHeight="1">
      <c r="A4" s="115"/>
      <c r="B4" s="116" t="s">
        <v>105</v>
      </c>
      <c r="C4" s="117">
        <f aca="true" t="shared" si="0" ref="C4:C35">SUM(D4:H4)</f>
        <v>64908</v>
      </c>
      <c r="D4" s="117">
        <f aca="true" t="shared" si="1" ref="D4:I4">SUM(D5,D15,D19,D27,D34,D47,D57,D68,D76,D80)</f>
        <v>11955</v>
      </c>
      <c r="E4" s="117">
        <f t="shared" si="1"/>
        <v>44</v>
      </c>
      <c r="F4" s="117">
        <f t="shared" si="1"/>
        <v>452</v>
      </c>
      <c r="G4" s="117">
        <f t="shared" si="1"/>
        <v>14668</v>
      </c>
      <c r="H4" s="118">
        <f t="shared" si="1"/>
        <v>37789</v>
      </c>
      <c r="I4" s="119">
        <f t="shared" si="1"/>
        <v>10578</v>
      </c>
      <c r="J4" s="117">
        <f aca="true" t="shared" si="2" ref="J4:J35">SUM(K4:O4)</f>
        <v>54330</v>
      </c>
      <c r="K4" s="117">
        <f>SUM(K5,K15,K19,K27,K34,K47,K57,K68,K76,K80)</f>
        <v>1377</v>
      </c>
      <c r="L4" s="117">
        <f>SUM(L5,L15,L19,L27,L34,L47,L57,L68,L76,L80)</f>
        <v>44</v>
      </c>
      <c r="M4" s="117">
        <f>SUM(M5,M15,M19,M27,M34,M47,M57,M68,M76,M80)</f>
        <v>452</v>
      </c>
      <c r="N4" s="117">
        <f>SUM(N5,N15,N19,N27,N34,N47,N57,N68,N76,N80)</f>
        <v>14668</v>
      </c>
      <c r="O4" s="117">
        <f>SUM(O5,O15,O19,O27,O34,O47,O57,O68,O76,O80)</f>
        <v>37789</v>
      </c>
    </row>
    <row r="5" spans="1:15" s="120" customFormat="1" ht="13.5" customHeight="1">
      <c r="A5" s="121" t="s">
        <v>106</v>
      </c>
      <c r="B5" s="122" t="s">
        <v>106</v>
      </c>
      <c r="C5" s="123">
        <f t="shared" si="0"/>
        <v>18954</v>
      </c>
      <c r="D5" s="123">
        <f aca="true" t="shared" si="3" ref="D5:I5">SUM(D6:D14)</f>
        <v>3677</v>
      </c>
      <c r="E5" s="123">
        <f t="shared" si="3"/>
        <v>10</v>
      </c>
      <c r="F5" s="123">
        <f t="shared" si="3"/>
        <v>100</v>
      </c>
      <c r="G5" s="123">
        <f t="shared" si="3"/>
        <v>3532</v>
      </c>
      <c r="H5" s="124">
        <f t="shared" si="3"/>
        <v>11635</v>
      </c>
      <c r="I5" s="125">
        <f t="shared" si="3"/>
        <v>3235</v>
      </c>
      <c r="J5" s="123">
        <f t="shared" si="2"/>
        <v>15719</v>
      </c>
      <c r="K5" s="123">
        <f>SUM(K6:K14)</f>
        <v>442</v>
      </c>
      <c r="L5" s="123">
        <f>SUM(L6:L14)</f>
        <v>10</v>
      </c>
      <c r="M5" s="123">
        <f>SUM(M6:M14)</f>
        <v>100</v>
      </c>
      <c r="N5" s="123">
        <f>SUM(N6:N14)</f>
        <v>3532</v>
      </c>
      <c r="O5" s="123">
        <f>SUM(O6:O14)</f>
        <v>11635</v>
      </c>
    </row>
    <row r="6" spans="1:15" ht="13.5" customHeight="1">
      <c r="A6" s="126"/>
      <c r="B6" s="126" t="s">
        <v>107</v>
      </c>
      <c r="C6" s="127">
        <f t="shared" si="0"/>
        <v>1074</v>
      </c>
      <c r="D6" s="127">
        <v>0</v>
      </c>
      <c r="E6" s="127">
        <v>0</v>
      </c>
      <c r="F6" s="127">
        <v>0</v>
      </c>
      <c r="G6" s="127">
        <v>267</v>
      </c>
      <c r="H6" s="128">
        <v>807</v>
      </c>
      <c r="I6" s="129">
        <v>0</v>
      </c>
      <c r="J6" s="127">
        <f t="shared" si="2"/>
        <v>1074</v>
      </c>
      <c r="K6" s="127">
        <f>SUM(D6-I6)</f>
        <v>0</v>
      </c>
      <c r="L6" s="127">
        <v>0</v>
      </c>
      <c r="M6" s="127">
        <v>0</v>
      </c>
      <c r="N6" s="127">
        <v>267</v>
      </c>
      <c r="O6" s="127">
        <v>807</v>
      </c>
    </row>
    <row r="7" spans="1:15" ht="13.5" customHeight="1">
      <c r="A7" s="126"/>
      <c r="B7" s="126" t="s">
        <v>108</v>
      </c>
      <c r="C7" s="127">
        <f t="shared" si="0"/>
        <v>977</v>
      </c>
      <c r="D7" s="127">
        <v>0</v>
      </c>
      <c r="E7" s="127">
        <v>0</v>
      </c>
      <c r="F7" s="127">
        <v>0</v>
      </c>
      <c r="G7" s="127">
        <v>392</v>
      </c>
      <c r="H7" s="128">
        <v>585</v>
      </c>
      <c r="I7" s="129">
        <v>0</v>
      </c>
      <c r="J7" s="127">
        <f t="shared" si="2"/>
        <v>977</v>
      </c>
      <c r="K7" s="127">
        <f aca="true" t="shared" si="4" ref="K7:K14">SUM(D7-I7)</f>
        <v>0</v>
      </c>
      <c r="L7" s="127">
        <v>0</v>
      </c>
      <c r="M7" s="127">
        <v>0</v>
      </c>
      <c r="N7" s="127">
        <v>392</v>
      </c>
      <c r="O7" s="127">
        <v>585</v>
      </c>
    </row>
    <row r="8" spans="1:15" ht="13.5" customHeight="1">
      <c r="A8" s="126"/>
      <c r="B8" s="126" t="s">
        <v>109</v>
      </c>
      <c r="C8" s="127">
        <f t="shared" si="0"/>
        <v>1675</v>
      </c>
      <c r="D8" s="127">
        <v>300</v>
      </c>
      <c r="E8" s="127">
        <v>0</v>
      </c>
      <c r="F8" s="127">
        <v>0</v>
      </c>
      <c r="G8" s="127">
        <v>217</v>
      </c>
      <c r="H8" s="128">
        <v>1158</v>
      </c>
      <c r="I8" s="129">
        <v>300</v>
      </c>
      <c r="J8" s="127">
        <f t="shared" si="2"/>
        <v>1375</v>
      </c>
      <c r="K8" s="127">
        <f t="shared" si="4"/>
        <v>0</v>
      </c>
      <c r="L8" s="127">
        <v>0</v>
      </c>
      <c r="M8" s="127">
        <v>0</v>
      </c>
      <c r="N8" s="127">
        <v>217</v>
      </c>
      <c r="O8" s="127">
        <v>1158</v>
      </c>
    </row>
    <row r="9" spans="1:15" ht="13.5" customHeight="1">
      <c r="A9" s="126"/>
      <c r="B9" s="126" t="s">
        <v>110</v>
      </c>
      <c r="C9" s="127">
        <f t="shared" si="0"/>
        <v>1229</v>
      </c>
      <c r="D9" s="127">
        <v>0</v>
      </c>
      <c r="E9" s="127">
        <v>0</v>
      </c>
      <c r="F9" s="127">
        <v>0</v>
      </c>
      <c r="G9" s="127">
        <v>371</v>
      </c>
      <c r="H9" s="128">
        <v>858</v>
      </c>
      <c r="I9" s="129">
        <v>0</v>
      </c>
      <c r="J9" s="127">
        <f t="shared" si="2"/>
        <v>1229</v>
      </c>
      <c r="K9" s="127">
        <f t="shared" si="4"/>
        <v>0</v>
      </c>
      <c r="L9" s="127">
        <v>0</v>
      </c>
      <c r="M9" s="127">
        <v>0</v>
      </c>
      <c r="N9" s="127">
        <v>371</v>
      </c>
      <c r="O9" s="127">
        <v>858</v>
      </c>
    </row>
    <row r="10" spans="1:15" ht="13.5" customHeight="1">
      <c r="A10" s="126"/>
      <c r="B10" s="126" t="s">
        <v>111</v>
      </c>
      <c r="C10" s="127">
        <f t="shared" si="0"/>
        <v>1678</v>
      </c>
      <c r="D10" s="127">
        <v>0</v>
      </c>
      <c r="E10" s="127">
        <v>0</v>
      </c>
      <c r="F10" s="127">
        <v>0</v>
      </c>
      <c r="G10" s="127">
        <v>506</v>
      </c>
      <c r="H10" s="128">
        <v>1172</v>
      </c>
      <c r="I10" s="129">
        <v>0</v>
      </c>
      <c r="J10" s="127">
        <f t="shared" si="2"/>
        <v>1678</v>
      </c>
      <c r="K10" s="127">
        <f t="shared" si="4"/>
        <v>0</v>
      </c>
      <c r="L10" s="127">
        <v>0</v>
      </c>
      <c r="M10" s="127">
        <v>0</v>
      </c>
      <c r="N10" s="127">
        <v>506</v>
      </c>
      <c r="O10" s="127">
        <v>1172</v>
      </c>
    </row>
    <row r="11" spans="1:15" ht="13.5" customHeight="1">
      <c r="A11" s="126"/>
      <c r="B11" s="126" t="s">
        <v>112</v>
      </c>
      <c r="C11" s="127">
        <f t="shared" si="0"/>
        <v>1023</v>
      </c>
      <c r="D11" s="127">
        <v>0</v>
      </c>
      <c r="E11" s="127">
        <v>0</v>
      </c>
      <c r="F11" s="127">
        <v>0</v>
      </c>
      <c r="G11" s="127">
        <v>158</v>
      </c>
      <c r="H11" s="128">
        <v>865</v>
      </c>
      <c r="I11" s="129">
        <v>0</v>
      </c>
      <c r="J11" s="127">
        <f t="shared" si="2"/>
        <v>1023</v>
      </c>
      <c r="K11" s="127">
        <f t="shared" si="4"/>
        <v>0</v>
      </c>
      <c r="L11" s="127">
        <v>0</v>
      </c>
      <c r="M11" s="127">
        <v>0</v>
      </c>
      <c r="N11" s="127">
        <v>158</v>
      </c>
      <c r="O11" s="127">
        <v>865</v>
      </c>
    </row>
    <row r="12" spans="1:15" ht="13.5" customHeight="1">
      <c r="A12" s="126"/>
      <c r="B12" s="126" t="s">
        <v>113</v>
      </c>
      <c r="C12" s="127">
        <f t="shared" si="0"/>
        <v>3711</v>
      </c>
      <c r="D12" s="127">
        <v>1508</v>
      </c>
      <c r="E12" s="127">
        <v>0</v>
      </c>
      <c r="F12" s="127">
        <v>0</v>
      </c>
      <c r="G12" s="127">
        <v>886</v>
      </c>
      <c r="H12" s="128">
        <v>1317</v>
      </c>
      <c r="I12" s="129">
        <v>1112</v>
      </c>
      <c r="J12" s="127">
        <f t="shared" si="2"/>
        <v>2599</v>
      </c>
      <c r="K12" s="127">
        <f t="shared" si="4"/>
        <v>396</v>
      </c>
      <c r="L12" s="127">
        <v>0</v>
      </c>
      <c r="M12" s="127">
        <v>0</v>
      </c>
      <c r="N12" s="127">
        <v>886</v>
      </c>
      <c r="O12" s="127">
        <v>1317</v>
      </c>
    </row>
    <row r="13" spans="1:15" ht="13.5" customHeight="1">
      <c r="A13" s="126"/>
      <c r="B13" s="126" t="s">
        <v>114</v>
      </c>
      <c r="C13" s="127">
        <f t="shared" si="0"/>
        <v>3901</v>
      </c>
      <c r="D13" s="127">
        <v>46</v>
      </c>
      <c r="E13" s="127">
        <v>10</v>
      </c>
      <c r="F13" s="127">
        <v>0</v>
      </c>
      <c r="G13" s="127">
        <v>345</v>
      </c>
      <c r="H13" s="128">
        <v>3500</v>
      </c>
      <c r="I13" s="129">
        <v>0</v>
      </c>
      <c r="J13" s="127">
        <f t="shared" si="2"/>
        <v>3901</v>
      </c>
      <c r="K13" s="127">
        <f t="shared" si="4"/>
        <v>46</v>
      </c>
      <c r="L13" s="127">
        <v>10</v>
      </c>
      <c r="M13" s="127">
        <v>0</v>
      </c>
      <c r="N13" s="127">
        <v>345</v>
      </c>
      <c r="O13" s="127">
        <v>3500</v>
      </c>
    </row>
    <row r="14" spans="1:15" ht="13.5" customHeight="1">
      <c r="A14" s="130"/>
      <c r="B14" s="130" t="s">
        <v>115</v>
      </c>
      <c r="C14" s="131">
        <f t="shared" si="0"/>
        <v>3686</v>
      </c>
      <c r="D14" s="131">
        <v>1823</v>
      </c>
      <c r="E14" s="131">
        <v>0</v>
      </c>
      <c r="F14" s="131">
        <v>100</v>
      </c>
      <c r="G14" s="131">
        <v>390</v>
      </c>
      <c r="H14" s="132">
        <v>1373</v>
      </c>
      <c r="I14" s="133">
        <v>1823</v>
      </c>
      <c r="J14" s="131">
        <f t="shared" si="2"/>
        <v>1863</v>
      </c>
      <c r="K14" s="131">
        <f t="shared" si="4"/>
        <v>0</v>
      </c>
      <c r="L14" s="131">
        <v>0</v>
      </c>
      <c r="M14" s="131">
        <v>100</v>
      </c>
      <c r="N14" s="131">
        <v>390</v>
      </c>
      <c r="O14" s="131">
        <v>1373</v>
      </c>
    </row>
    <row r="15" spans="1:15" ht="13.5" customHeight="1">
      <c r="A15" s="134" t="s">
        <v>116</v>
      </c>
      <c r="B15" s="121"/>
      <c r="C15" s="123">
        <f t="shared" si="0"/>
        <v>9585</v>
      </c>
      <c r="D15" s="123">
        <f aca="true" t="shared" si="5" ref="D15:I15">SUM(D16:D18)</f>
        <v>821</v>
      </c>
      <c r="E15" s="123">
        <f t="shared" si="5"/>
        <v>0</v>
      </c>
      <c r="F15" s="123">
        <f t="shared" si="5"/>
        <v>59</v>
      </c>
      <c r="G15" s="123">
        <f t="shared" si="5"/>
        <v>2373</v>
      </c>
      <c r="H15" s="124">
        <f t="shared" si="5"/>
        <v>6332</v>
      </c>
      <c r="I15" s="125">
        <f t="shared" si="5"/>
        <v>737</v>
      </c>
      <c r="J15" s="123">
        <f t="shared" si="2"/>
        <v>8848</v>
      </c>
      <c r="K15" s="123">
        <f>SUM(K16:K18)</f>
        <v>84</v>
      </c>
      <c r="L15" s="123">
        <f>SUM(L16:L18)</f>
        <v>0</v>
      </c>
      <c r="M15" s="123">
        <f>SUM(M16:M18)</f>
        <v>59</v>
      </c>
      <c r="N15" s="123">
        <f>SUM(N16:N18)</f>
        <v>2373</v>
      </c>
      <c r="O15" s="123">
        <f>SUM(O16:O18)</f>
        <v>6332</v>
      </c>
    </row>
    <row r="16" spans="1:15" ht="13.5" customHeight="1">
      <c r="A16" s="135" t="s">
        <v>117</v>
      </c>
      <c r="B16" s="136" t="s">
        <v>118</v>
      </c>
      <c r="C16" s="137">
        <f t="shared" si="0"/>
        <v>4030</v>
      </c>
      <c r="D16" s="137">
        <v>0</v>
      </c>
      <c r="E16" s="137">
        <v>0</v>
      </c>
      <c r="F16" s="137">
        <v>0</v>
      </c>
      <c r="G16" s="137">
        <v>1173</v>
      </c>
      <c r="H16" s="138">
        <v>2857</v>
      </c>
      <c r="I16" s="139">
        <v>0</v>
      </c>
      <c r="J16" s="137">
        <f t="shared" si="2"/>
        <v>4030</v>
      </c>
      <c r="K16" s="137">
        <f>SUM(D16-I16)</f>
        <v>0</v>
      </c>
      <c r="L16" s="137">
        <v>0</v>
      </c>
      <c r="M16" s="137">
        <v>0</v>
      </c>
      <c r="N16" s="137">
        <v>1173</v>
      </c>
      <c r="O16" s="137">
        <v>2857</v>
      </c>
    </row>
    <row r="17" spans="1:15" ht="13.5" customHeight="1">
      <c r="A17" s="135" t="s">
        <v>119</v>
      </c>
      <c r="B17" s="136" t="s">
        <v>120</v>
      </c>
      <c r="C17" s="137">
        <f t="shared" si="0"/>
        <v>5143</v>
      </c>
      <c r="D17" s="137">
        <v>821</v>
      </c>
      <c r="E17" s="137">
        <v>0</v>
      </c>
      <c r="F17" s="137">
        <v>59</v>
      </c>
      <c r="G17" s="137">
        <v>1160</v>
      </c>
      <c r="H17" s="138">
        <v>3103</v>
      </c>
      <c r="I17" s="139">
        <v>737</v>
      </c>
      <c r="J17" s="137">
        <f t="shared" si="2"/>
        <v>4406</v>
      </c>
      <c r="K17" s="137">
        <f>SUM(D17-I17)</f>
        <v>84</v>
      </c>
      <c r="L17" s="137">
        <v>0</v>
      </c>
      <c r="M17" s="137">
        <v>59</v>
      </c>
      <c r="N17" s="137">
        <v>1160</v>
      </c>
      <c r="O17" s="137">
        <v>3103</v>
      </c>
    </row>
    <row r="18" spans="1:15" ht="13.5" customHeight="1">
      <c r="A18" s="140" t="s">
        <v>121</v>
      </c>
      <c r="B18" s="141" t="s">
        <v>122</v>
      </c>
      <c r="C18" s="142">
        <f t="shared" si="0"/>
        <v>412</v>
      </c>
      <c r="D18" s="142">
        <v>0</v>
      </c>
      <c r="E18" s="142">
        <v>0</v>
      </c>
      <c r="F18" s="142">
        <v>0</v>
      </c>
      <c r="G18" s="142">
        <v>40</v>
      </c>
      <c r="H18" s="143">
        <v>372</v>
      </c>
      <c r="I18" s="144">
        <v>0</v>
      </c>
      <c r="J18" s="142">
        <f t="shared" si="2"/>
        <v>412</v>
      </c>
      <c r="K18" s="142">
        <f>SUM(D18-I18)</f>
        <v>0</v>
      </c>
      <c r="L18" s="142">
        <v>0</v>
      </c>
      <c r="M18" s="142">
        <v>0</v>
      </c>
      <c r="N18" s="142">
        <v>40</v>
      </c>
      <c r="O18" s="142">
        <v>372</v>
      </c>
    </row>
    <row r="19" spans="1:15" ht="13.5" customHeight="1">
      <c r="A19" s="145" t="s">
        <v>195</v>
      </c>
      <c r="B19" s="126"/>
      <c r="C19" s="127">
        <f t="shared" si="0"/>
        <v>8077</v>
      </c>
      <c r="D19" s="127">
        <f aca="true" t="shared" si="6" ref="D19:I19">SUM(D24,D20)</f>
        <v>1582</v>
      </c>
      <c r="E19" s="127">
        <f t="shared" si="6"/>
        <v>0</v>
      </c>
      <c r="F19" s="127">
        <f t="shared" si="6"/>
        <v>160</v>
      </c>
      <c r="G19" s="127">
        <f t="shared" si="6"/>
        <v>2166</v>
      </c>
      <c r="H19" s="128">
        <f t="shared" si="6"/>
        <v>4169</v>
      </c>
      <c r="I19" s="129">
        <f t="shared" si="6"/>
        <v>1326</v>
      </c>
      <c r="J19" s="127">
        <f t="shared" si="2"/>
        <v>6751</v>
      </c>
      <c r="K19" s="127">
        <f>SUM(K24,K20)</f>
        <v>256</v>
      </c>
      <c r="L19" s="127">
        <f>SUM(L24,L20)</f>
        <v>0</v>
      </c>
      <c r="M19" s="127">
        <f>SUM(M24,M20)</f>
        <v>160</v>
      </c>
      <c r="N19" s="127">
        <f>SUM(N24,N20)</f>
        <v>2166</v>
      </c>
      <c r="O19" s="127">
        <f>SUM(O24,O20)</f>
        <v>4169</v>
      </c>
    </row>
    <row r="20" spans="1:15" ht="13.5" customHeight="1">
      <c r="A20" s="146" t="s">
        <v>124</v>
      </c>
      <c r="B20" s="146"/>
      <c r="C20" s="147">
        <f t="shared" si="0"/>
        <v>3995</v>
      </c>
      <c r="D20" s="147">
        <f aca="true" t="shared" si="7" ref="D20:I20">SUM(D21:D23)</f>
        <v>256</v>
      </c>
      <c r="E20" s="147">
        <f t="shared" si="7"/>
        <v>0</v>
      </c>
      <c r="F20" s="147">
        <f t="shared" si="7"/>
        <v>0</v>
      </c>
      <c r="G20" s="147">
        <f t="shared" si="7"/>
        <v>1457</v>
      </c>
      <c r="H20" s="148">
        <f t="shared" si="7"/>
        <v>2282</v>
      </c>
      <c r="I20" s="149">
        <f t="shared" si="7"/>
        <v>0</v>
      </c>
      <c r="J20" s="147">
        <f t="shared" si="2"/>
        <v>3995</v>
      </c>
      <c r="K20" s="147">
        <f>SUM(K21:K23)</f>
        <v>256</v>
      </c>
      <c r="L20" s="147">
        <f>SUM(L21:L23)</f>
        <v>0</v>
      </c>
      <c r="M20" s="147">
        <f>SUM(M21:M23)</f>
        <v>0</v>
      </c>
      <c r="N20" s="147">
        <f>SUM(N21:N23)</f>
        <v>1457</v>
      </c>
      <c r="O20" s="147">
        <f>SUM(O21:O23)</f>
        <v>2282</v>
      </c>
    </row>
    <row r="21" spans="1:15" ht="13.5" customHeight="1">
      <c r="A21" s="126"/>
      <c r="B21" s="126" t="s">
        <v>125</v>
      </c>
      <c r="C21" s="127">
        <f t="shared" si="0"/>
        <v>1537</v>
      </c>
      <c r="D21" s="127">
        <v>232</v>
      </c>
      <c r="E21" s="127">
        <v>0</v>
      </c>
      <c r="F21" s="127">
        <v>0</v>
      </c>
      <c r="G21" s="127">
        <v>186</v>
      </c>
      <c r="H21" s="128">
        <v>1119</v>
      </c>
      <c r="I21" s="129">
        <v>0</v>
      </c>
      <c r="J21" s="127">
        <f t="shared" si="2"/>
        <v>1537</v>
      </c>
      <c r="K21" s="127">
        <f>SUM(D21-I21)</f>
        <v>232</v>
      </c>
      <c r="L21" s="127">
        <v>0</v>
      </c>
      <c r="M21" s="127">
        <v>0</v>
      </c>
      <c r="N21" s="127">
        <v>186</v>
      </c>
      <c r="O21" s="127">
        <v>1119</v>
      </c>
    </row>
    <row r="22" spans="1:15" ht="13.5" customHeight="1">
      <c r="A22" s="126"/>
      <c r="B22" s="126" t="s">
        <v>126</v>
      </c>
      <c r="C22" s="127">
        <f t="shared" si="0"/>
        <v>1889</v>
      </c>
      <c r="D22" s="127">
        <v>24</v>
      </c>
      <c r="E22" s="127">
        <v>0</v>
      </c>
      <c r="F22" s="127">
        <v>0</v>
      </c>
      <c r="G22" s="127">
        <v>702</v>
      </c>
      <c r="H22" s="128">
        <v>1163</v>
      </c>
      <c r="I22" s="129">
        <v>0</v>
      </c>
      <c r="J22" s="127">
        <f t="shared" si="2"/>
        <v>1889</v>
      </c>
      <c r="K22" s="127">
        <f>SUM(D22-I22)</f>
        <v>24</v>
      </c>
      <c r="L22" s="127">
        <v>0</v>
      </c>
      <c r="M22" s="127">
        <v>0</v>
      </c>
      <c r="N22" s="127">
        <v>702</v>
      </c>
      <c r="O22" s="127">
        <v>1163</v>
      </c>
    </row>
    <row r="23" spans="1:15" ht="13.5" customHeight="1">
      <c r="A23" s="150"/>
      <c r="B23" s="150" t="s">
        <v>127</v>
      </c>
      <c r="C23" s="151">
        <f t="shared" si="0"/>
        <v>569</v>
      </c>
      <c r="D23" s="151">
        <v>0</v>
      </c>
      <c r="E23" s="151">
        <v>0</v>
      </c>
      <c r="F23" s="151">
        <v>0</v>
      </c>
      <c r="G23" s="151">
        <v>569</v>
      </c>
      <c r="H23" s="152">
        <v>0</v>
      </c>
      <c r="I23" s="153">
        <v>0</v>
      </c>
      <c r="J23" s="151">
        <f t="shared" si="2"/>
        <v>569</v>
      </c>
      <c r="K23" s="151">
        <f>SUM(D23-I23)</f>
        <v>0</v>
      </c>
      <c r="L23" s="151">
        <v>0</v>
      </c>
      <c r="M23" s="151">
        <v>0</v>
      </c>
      <c r="N23" s="151">
        <v>569</v>
      </c>
      <c r="O23" s="151">
        <v>0</v>
      </c>
    </row>
    <row r="24" spans="1:15" ht="13.5" customHeight="1">
      <c r="A24" s="126" t="s">
        <v>128</v>
      </c>
      <c r="B24" s="126"/>
      <c r="C24" s="127">
        <f t="shared" si="0"/>
        <v>4082</v>
      </c>
      <c r="D24" s="127">
        <f aca="true" t="shared" si="8" ref="D24:I24">SUM(D25:D26)</f>
        <v>1326</v>
      </c>
      <c r="E24" s="127">
        <f t="shared" si="8"/>
        <v>0</v>
      </c>
      <c r="F24" s="127">
        <f t="shared" si="8"/>
        <v>160</v>
      </c>
      <c r="G24" s="127">
        <f t="shared" si="8"/>
        <v>709</v>
      </c>
      <c r="H24" s="128">
        <f t="shared" si="8"/>
        <v>1887</v>
      </c>
      <c r="I24" s="129">
        <f t="shared" si="8"/>
        <v>1326</v>
      </c>
      <c r="J24" s="127">
        <f t="shared" si="2"/>
        <v>2756</v>
      </c>
      <c r="K24" s="127">
        <f>SUM(K25:K26)</f>
        <v>0</v>
      </c>
      <c r="L24" s="127">
        <f>SUM(L25:L26)</f>
        <v>0</v>
      </c>
      <c r="M24" s="127">
        <f>SUM(M25:M26)</f>
        <v>160</v>
      </c>
      <c r="N24" s="127">
        <f>SUM(N25:N26)</f>
        <v>709</v>
      </c>
      <c r="O24" s="127">
        <f>SUM(O25:O26)</f>
        <v>1887</v>
      </c>
    </row>
    <row r="25" spans="1:15" ht="13.5" customHeight="1">
      <c r="A25" s="126"/>
      <c r="B25" s="126" t="s">
        <v>129</v>
      </c>
      <c r="C25" s="127">
        <f t="shared" si="0"/>
        <v>1180</v>
      </c>
      <c r="D25" s="127">
        <v>0</v>
      </c>
      <c r="E25" s="127">
        <v>0</v>
      </c>
      <c r="F25" s="127">
        <v>0</v>
      </c>
      <c r="G25" s="127">
        <v>127</v>
      </c>
      <c r="H25" s="128">
        <v>1053</v>
      </c>
      <c r="I25" s="129">
        <v>0</v>
      </c>
      <c r="J25" s="127">
        <f t="shared" si="2"/>
        <v>1180</v>
      </c>
      <c r="K25" s="127">
        <f>SUM(D25-I25)</f>
        <v>0</v>
      </c>
      <c r="L25" s="127">
        <v>0</v>
      </c>
      <c r="M25" s="127">
        <v>0</v>
      </c>
      <c r="N25" s="127">
        <v>127</v>
      </c>
      <c r="O25" s="127">
        <v>1053</v>
      </c>
    </row>
    <row r="26" spans="1:15" ht="13.5" customHeight="1">
      <c r="A26" s="130"/>
      <c r="B26" s="130" t="s">
        <v>130</v>
      </c>
      <c r="C26" s="131">
        <f t="shared" si="0"/>
        <v>2902</v>
      </c>
      <c r="D26" s="131">
        <v>1326</v>
      </c>
      <c r="E26" s="131">
        <v>0</v>
      </c>
      <c r="F26" s="131">
        <v>160</v>
      </c>
      <c r="G26" s="131">
        <v>582</v>
      </c>
      <c r="H26" s="132">
        <v>834</v>
      </c>
      <c r="I26" s="133">
        <v>1326</v>
      </c>
      <c r="J26" s="131">
        <f t="shared" si="2"/>
        <v>1576</v>
      </c>
      <c r="K26" s="131">
        <f>SUM(D26-I26)</f>
        <v>0</v>
      </c>
      <c r="L26" s="131">
        <v>0</v>
      </c>
      <c r="M26" s="131">
        <v>160</v>
      </c>
      <c r="N26" s="131">
        <v>582</v>
      </c>
      <c r="O26" s="131">
        <v>834</v>
      </c>
    </row>
    <row r="27" spans="1:15" ht="13.5" customHeight="1">
      <c r="A27" s="134" t="s">
        <v>196</v>
      </c>
      <c r="B27" s="121"/>
      <c r="C27" s="123">
        <f t="shared" si="0"/>
        <v>7584</v>
      </c>
      <c r="D27" s="123">
        <f aca="true" t="shared" si="9" ref="D27:I27">SUM(D28:D29)</f>
        <v>1530</v>
      </c>
      <c r="E27" s="123">
        <f t="shared" si="9"/>
        <v>6</v>
      </c>
      <c r="F27" s="123">
        <f t="shared" si="9"/>
        <v>0</v>
      </c>
      <c r="G27" s="123">
        <f t="shared" si="9"/>
        <v>1562</v>
      </c>
      <c r="H27" s="124">
        <f t="shared" si="9"/>
        <v>4486</v>
      </c>
      <c r="I27" s="125">
        <f t="shared" si="9"/>
        <v>1530</v>
      </c>
      <c r="J27" s="123">
        <f t="shared" si="2"/>
        <v>6054</v>
      </c>
      <c r="K27" s="123">
        <f>SUM(K28:K29)</f>
        <v>0</v>
      </c>
      <c r="L27" s="123">
        <f>SUM(L28:L29)</f>
        <v>6</v>
      </c>
      <c r="M27" s="123">
        <f>SUM(M28:M29)</f>
        <v>0</v>
      </c>
      <c r="N27" s="123">
        <f>SUM(N28:N29)</f>
        <v>1562</v>
      </c>
      <c r="O27" s="123">
        <f>SUM(O28:O29)</f>
        <v>4486</v>
      </c>
    </row>
    <row r="28" spans="1:15" ht="13.5" customHeight="1">
      <c r="A28" s="135" t="s">
        <v>132</v>
      </c>
      <c r="B28" s="136" t="s">
        <v>133</v>
      </c>
      <c r="C28" s="137">
        <f t="shared" si="0"/>
        <v>3624</v>
      </c>
      <c r="D28" s="137">
        <v>747</v>
      </c>
      <c r="E28" s="137">
        <v>0</v>
      </c>
      <c r="F28" s="137">
        <v>0</v>
      </c>
      <c r="G28" s="137">
        <v>646</v>
      </c>
      <c r="H28" s="138">
        <v>2231</v>
      </c>
      <c r="I28" s="139">
        <v>747</v>
      </c>
      <c r="J28" s="137">
        <f t="shared" si="2"/>
        <v>2877</v>
      </c>
      <c r="K28" s="137">
        <f>SUM(D28-I28)</f>
        <v>0</v>
      </c>
      <c r="L28" s="137">
        <v>0</v>
      </c>
      <c r="M28" s="137">
        <v>0</v>
      </c>
      <c r="N28" s="137">
        <v>646</v>
      </c>
      <c r="O28" s="137">
        <v>2231</v>
      </c>
    </row>
    <row r="29" spans="1:15" ht="13.5" customHeight="1">
      <c r="A29" s="126" t="s">
        <v>134</v>
      </c>
      <c r="B29" s="126"/>
      <c r="C29" s="127">
        <f t="shared" si="0"/>
        <v>3960</v>
      </c>
      <c r="D29" s="127">
        <f aca="true" t="shared" si="10" ref="D29:I29">SUM(D30:D33)</f>
        <v>783</v>
      </c>
      <c r="E29" s="127">
        <f t="shared" si="10"/>
        <v>6</v>
      </c>
      <c r="F29" s="127">
        <f t="shared" si="10"/>
        <v>0</v>
      </c>
      <c r="G29" s="127">
        <f t="shared" si="10"/>
        <v>916</v>
      </c>
      <c r="H29" s="128">
        <f t="shared" si="10"/>
        <v>2255</v>
      </c>
      <c r="I29" s="129">
        <f t="shared" si="10"/>
        <v>783</v>
      </c>
      <c r="J29" s="127">
        <f t="shared" si="2"/>
        <v>3177</v>
      </c>
      <c r="K29" s="127">
        <f>SUM(K30:K33)</f>
        <v>0</v>
      </c>
      <c r="L29" s="127">
        <f>SUM(L30:L33)</f>
        <v>6</v>
      </c>
      <c r="M29" s="127">
        <f>SUM(M30:M33)</f>
        <v>0</v>
      </c>
      <c r="N29" s="127">
        <f>SUM(N30:N33)</f>
        <v>916</v>
      </c>
      <c r="O29" s="127">
        <f>SUM(O30:O33)</f>
        <v>2255</v>
      </c>
    </row>
    <row r="30" spans="1:15" ht="13.5" customHeight="1">
      <c r="A30" s="126"/>
      <c r="B30" s="126" t="s">
        <v>135</v>
      </c>
      <c r="C30" s="127">
        <f t="shared" si="0"/>
        <v>2942</v>
      </c>
      <c r="D30" s="127">
        <v>425</v>
      </c>
      <c r="E30" s="127">
        <v>6</v>
      </c>
      <c r="F30" s="127">
        <v>0</v>
      </c>
      <c r="G30" s="127">
        <v>810</v>
      </c>
      <c r="H30" s="128">
        <v>1701</v>
      </c>
      <c r="I30" s="129">
        <v>425</v>
      </c>
      <c r="J30" s="127">
        <f t="shared" si="2"/>
        <v>2517</v>
      </c>
      <c r="K30" s="127">
        <f>SUM(D30-I30)</f>
        <v>0</v>
      </c>
      <c r="L30" s="127">
        <v>6</v>
      </c>
      <c r="M30" s="127">
        <v>0</v>
      </c>
      <c r="N30" s="127">
        <v>810</v>
      </c>
      <c r="O30" s="127">
        <v>1701</v>
      </c>
    </row>
    <row r="31" spans="1:15" ht="13.5" customHeight="1">
      <c r="A31" s="126"/>
      <c r="B31" s="126" t="s">
        <v>136</v>
      </c>
      <c r="C31" s="127">
        <f t="shared" si="0"/>
        <v>560</v>
      </c>
      <c r="D31" s="127">
        <v>0</v>
      </c>
      <c r="E31" s="127">
        <v>0</v>
      </c>
      <c r="F31" s="127">
        <v>0</v>
      </c>
      <c r="G31" s="127">
        <v>56</v>
      </c>
      <c r="H31" s="128">
        <v>504</v>
      </c>
      <c r="I31" s="129">
        <v>0</v>
      </c>
      <c r="J31" s="127">
        <f t="shared" si="2"/>
        <v>560</v>
      </c>
      <c r="K31" s="127">
        <f>SUM(D31-I31)</f>
        <v>0</v>
      </c>
      <c r="L31" s="127">
        <v>0</v>
      </c>
      <c r="M31" s="127">
        <v>0</v>
      </c>
      <c r="N31" s="127">
        <v>56</v>
      </c>
      <c r="O31" s="127">
        <v>504</v>
      </c>
    </row>
    <row r="32" spans="1:15" ht="13.5" customHeight="1">
      <c r="A32" s="126"/>
      <c r="B32" s="126" t="s">
        <v>197</v>
      </c>
      <c r="C32" s="127">
        <f t="shared" si="0"/>
        <v>458</v>
      </c>
      <c r="D32" s="127">
        <v>358</v>
      </c>
      <c r="E32" s="127">
        <v>0</v>
      </c>
      <c r="F32" s="127">
        <v>0</v>
      </c>
      <c r="G32" s="127">
        <v>50</v>
      </c>
      <c r="H32" s="128">
        <v>50</v>
      </c>
      <c r="I32" s="129">
        <v>358</v>
      </c>
      <c r="J32" s="127">
        <f t="shared" si="2"/>
        <v>100</v>
      </c>
      <c r="K32" s="127">
        <f>SUM(D32-I32)</f>
        <v>0</v>
      </c>
      <c r="L32" s="127">
        <v>0</v>
      </c>
      <c r="M32" s="127">
        <v>0</v>
      </c>
      <c r="N32" s="127">
        <v>50</v>
      </c>
      <c r="O32" s="127">
        <v>50</v>
      </c>
    </row>
    <row r="33" spans="1:15" ht="13.5" customHeight="1">
      <c r="A33" s="130"/>
      <c r="B33" s="130" t="s">
        <v>198</v>
      </c>
      <c r="C33" s="131">
        <f t="shared" si="0"/>
        <v>0</v>
      </c>
      <c r="D33" s="131">
        <v>0</v>
      </c>
      <c r="E33" s="131">
        <v>0</v>
      </c>
      <c r="F33" s="131">
        <v>0</v>
      </c>
      <c r="G33" s="131">
        <v>0</v>
      </c>
      <c r="H33" s="132">
        <v>0</v>
      </c>
      <c r="I33" s="133">
        <v>0</v>
      </c>
      <c r="J33" s="131">
        <f t="shared" si="2"/>
        <v>0</v>
      </c>
      <c r="K33" s="131">
        <f>SUM(D33-I33)</f>
        <v>0</v>
      </c>
      <c r="L33" s="131">
        <v>0</v>
      </c>
      <c r="M33" s="131">
        <v>0</v>
      </c>
      <c r="N33" s="131">
        <v>0</v>
      </c>
      <c r="O33" s="131">
        <v>0</v>
      </c>
    </row>
    <row r="34" spans="1:15" ht="13.5" customHeight="1">
      <c r="A34" s="134" t="s">
        <v>199</v>
      </c>
      <c r="B34" s="121"/>
      <c r="C34" s="123">
        <f t="shared" si="0"/>
        <v>4442</v>
      </c>
      <c r="D34" s="123">
        <f aca="true" t="shared" si="11" ref="D34:I34">SUM(D35)</f>
        <v>847</v>
      </c>
      <c r="E34" s="123">
        <f t="shared" si="11"/>
        <v>6</v>
      </c>
      <c r="F34" s="123">
        <f t="shared" si="11"/>
        <v>50</v>
      </c>
      <c r="G34" s="123">
        <f t="shared" si="11"/>
        <v>1293</v>
      </c>
      <c r="H34" s="124">
        <f t="shared" si="11"/>
        <v>2246</v>
      </c>
      <c r="I34" s="125">
        <f t="shared" si="11"/>
        <v>847</v>
      </c>
      <c r="J34" s="123">
        <f t="shared" si="2"/>
        <v>3595</v>
      </c>
      <c r="K34" s="123">
        <f>SUM(K35)</f>
        <v>0</v>
      </c>
      <c r="L34" s="123">
        <f>SUM(L35)</f>
        <v>6</v>
      </c>
      <c r="M34" s="123">
        <f>SUM(M35)</f>
        <v>50</v>
      </c>
      <c r="N34" s="123">
        <f>SUM(N35)</f>
        <v>1293</v>
      </c>
      <c r="O34" s="123">
        <f>SUM(O35)</f>
        <v>2246</v>
      </c>
    </row>
    <row r="35" spans="1:15" ht="13.5" customHeight="1">
      <c r="A35" s="146" t="s">
        <v>140</v>
      </c>
      <c r="B35" s="146"/>
      <c r="C35" s="147">
        <f t="shared" si="0"/>
        <v>4442</v>
      </c>
      <c r="D35" s="147">
        <f aca="true" t="shared" si="12" ref="D35:I35">SUM(D36:D46)</f>
        <v>847</v>
      </c>
      <c r="E35" s="147">
        <f t="shared" si="12"/>
        <v>6</v>
      </c>
      <c r="F35" s="147">
        <f t="shared" si="12"/>
        <v>50</v>
      </c>
      <c r="G35" s="147">
        <f t="shared" si="12"/>
        <v>1293</v>
      </c>
      <c r="H35" s="148">
        <f t="shared" si="12"/>
        <v>2246</v>
      </c>
      <c r="I35" s="149">
        <f t="shared" si="12"/>
        <v>847</v>
      </c>
      <c r="J35" s="147">
        <f t="shared" si="2"/>
        <v>3595</v>
      </c>
      <c r="K35" s="147">
        <f>SUM(K36:K46)</f>
        <v>0</v>
      </c>
      <c r="L35" s="147">
        <f>SUM(L36:L46)</f>
        <v>6</v>
      </c>
      <c r="M35" s="147">
        <f>SUM(M36:M46)</f>
        <v>50</v>
      </c>
      <c r="N35" s="147">
        <f>SUM(N36:N46)</f>
        <v>1293</v>
      </c>
      <c r="O35" s="147">
        <f>SUM(O36:O46)</f>
        <v>2246</v>
      </c>
    </row>
    <row r="36" spans="1:15" ht="13.5" customHeight="1">
      <c r="A36" s="126"/>
      <c r="B36" s="126" t="s">
        <v>141</v>
      </c>
      <c r="C36" s="127">
        <f aca="true" t="shared" si="13" ref="C36:C67">SUM(D36:H36)</f>
        <v>430</v>
      </c>
      <c r="D36" s="127">
        <f>0+0</f>
        <v>0</v>
      </c>
      <c r="E36" s="127">
        <v>0</v>
      </c>
      <c r="F36" s="127">
        <v>0</v>
      </c>
      <c r="G36" s="127">
        <f>0+0</f>
        <v>0</v>
      </c>
      <c r="H36" s="128">
        <f>320+110</f>
        <v>430</v>
      </c>
      <c r="I36" s="129">
        <v>0</v>
      </c>
      <c r="J36" s="127">
        <f aca="true" t="shared" si="14" ref="J36:J67">SUM(K36:O36)</f>
        <v>430</v>
      </c>
      <c r="K36" s="127">
        <f aca="true" t="shared" si="15" ref="K36:K46">SUM(D36-I36)</f>
        <v>0</v>
      </c>
      <c r="L36" s="127">
        <v>0</v>
      </c>
      <c r="M36" s="127">
        <v>0</v>
      </c>
      <c r="N36" s="127">
        <v>0</v>
      </c>
      <c r="O36" s="127">
        <v>430</v>
      </c>
    </row>
    <row r="37" spans="1:15" ht="13.5" customHeight="1">
      <c r="A37" s="126"/>
      <c r="B37" s="126" t="s">
        <v>142</v>
      </c>
      <c r="C37" s="127">
        <f t="shared" si="13"/>
        <v>1463</v>
      </c>
      <c r="D37" s="127">
        <v>445</v>
      </c>
      <c r="E37" s="127">
        <v>0</v>
      </c>
      <c r="F37" s="127">
        <v>0</v>
      </c>
      <c r="G37" s="127">
        <v>407</v>
      </c>
      <c r="H37" s="128">
        <v>611</v>
      </c>
      <c r="I37" s="129">
        <v>445</v>
      </c>
      <c r="J37" s="127">
        <f t="shared" si="14"/>
        <v>1018</v>
      </c>
      <c r="K37" s="127">
        <f t="shared" si="15"/>
        <v>0</v>
      </c>
      <c r="L37" s="127">
        <v>0</v>
      </c>
      <c r="M37" s="127">
        <v>0</v>
      </c>
      <c r="N37" s="127">
        <v>407</v>
      </c>
      <c r="O37" s="127">
        <v>611</v>
      </c>
    </row>
    <row r="38" spans="1:15" ht="13.5" customHeight="1">
      <c r="A38" s="126"/>
      <c r="B38" s="126" t="s">
        <v>143</v>
      </c>
      <c r="C38" s="127">
        <f t="shared" si="13"/>
        <v>870</v>
      </c>
      <c r="D38" s="127">
        <v>0</v>
      </c>
      <c r="E38" s="127">
        <v>0</v>
      </c>
      <c r="F38" s="127">
        <v>50</v>
      </c>
      <c r="G38" s="127">
        <v>340</v>
      </c>
      <c r="H38" s="128">
        <v>480</v>
      </c>
      <c r="I38" s="129">
        <v>0</v>
      </c>
      <c r="J38" s="127">
        <f t="shared" si="14"/>
        <v>870</v>
      </c>
      <c r="K38" s="127">
        <f t="shared" si="15"/>
        <v>0</v>
      </c>
      <c r="L38" s="127">
        <v>0</v>
      </c>
      <c r="M38" s="127">
        <v>50</v>
      </c>
      <c r="N38" s="127">
        <v>340</v>
      </c>
      <c r="O38" s="127">
        <v>480</v>
      </c>
    </row>
    <row r="39" spans="1:15" ht="13.5" customHeight="1">
      <c r="A39" s="126"/>
      <c r="B39" s="126" t="s">
        <v>144</v>
      </c>
      <c r="C39" s="127">
        <f t="shared" si="13"/>
        <v>474</v>
      </c>
      <c r="D39" s="127">
        <v>0</v>
      </c>
      <c r="E39" s="127">
        <v>6</v>
      </c>
      <c r="F39" s="127">
        <v>0</v>
      </c>
      <c r="G39" s="127">
        <v>120</v>
      </c>
      <c r="H39" s="128">
        <v>348</v>
      </c>
      <c r="I39" s="129">
        <v>0</v>
      </c>
      <c r="J39" s="127">
        <f t="shared" si="14"/>
        <v>474</v>
      </c>
      <c r="K39" s="127">
        <f t="shared" si="15"/>
        <v>0</v>
      </c>
      <c r="L39" s="127">
        <v>6</v>
      </c>
      <c r="M39" s="127">
        <v>0</v>
      </c>
      <c r="N39" s="127">
        <v>120</v>
      </c>
      <c r="O39" s="127">
        <v>348</v>
      </c>
    </row>
    <row r="40" spans="1:15" ht="13.5" customHeight="1">
      <c r="A40" s="126"/>
      <c r="B40" s="126" t="s">
        <v>145</v>
      </c>
      <c r="C40" s="127">
        <f t="shared" si="13"/>
        <v>316</v>
      </c>
      <c r="D40" s="127">
        <v>0</v>
      </c>
      <c r="E40" s="127">
        <v>0</v>
      </c>
      <c r="F40" s="127">
        <v>0</v>
      </c>
      <c r="G40" s="127">
        <v>316</v>
      </c>
      <c r="H40" s="128">
        <v>0</v>
      </c>
      <c r="I40" s="129">
        <v>0</v>
      </c>
      <c r="J40" s="127">
        <f t="shared" si="14"/>
        <v>316</v>
      </c>
      <c r="K40" s="127">
        <f t="shared" si="15"/>
        <v>0</v>
      </c>
      <c r="L40" s="127">
        <v>0</v>
      </c>
      <c r="M40" s="127">
        <v>0</v>
      </c>
      <c r="N40" s="127">
        <v>316</v>
      </c>
      <c r="O40" s="127">
        <v>0</v>
      </c>
    </row>
    <row r="41" spans="1:15" ht="13.5" customHeight="1">
      <c r="A41" s="126"/>
      <c r="B41" s="126" t="s">
        <v>146</v>
      </c>
      <c r="C41" s="127">
        <f t="shared" si="13"/>
        <v>317</v>
      </c>
      <c r="D41" s="127">
        <v>0</v>
      </c>
      <c r="E41" s="127">
        <v>0</v>
      </c>
      <c r="F41" s="127">
        <v>0</v>
      </c>
      <c r="G41" s="127">
        <v>50</v>
      </c>
      <c r="H41" s="128">
        <v>267</v>
      </c>
      <c r="I41" s="129">
        <v>0</v>
      </c>
      <c r="J41" s="127">
        <f t="shared" si="14"/>
        <v>317</v>
      </c>
      <c r="K41" s="127">
        <f t="shared" si="15"/>
        <v>0</v>
      </c>
      <c r="L41" s="127">
        <v>0</v>
      </c>
      <c r="M41" s="127">
        <v>0</v>
      </c>
      <c r="N41" s="127">
        <v>50</v>
      </c>
      <c r="O41" s="127">
        <v>267</v>
      </c>
    </row>
    <row r="42" spans="1:15" ht="13.5" customHeight="1">
      <c r="A42" s="126"/>
      <c r="B42" s="126" t="s">
        <v>147</v>
      </c>
      <c r="C42" s="127">
        <f t="shared" si="13"/>
        <v>402</v>
      </c>
      <c r="D42" s="127">
        <v>402</v>
      </c>
      <c r="E42" s="127">
        <v>0</v>
      </c>
      <c r="F42" s="127">
        <v>0</v>
      </c>
      <c r="G42" s="127">
        <v>0</v>
      </c>
      <c r="H42" s="128">
        <v>0</v>
      </c>
      <c r="I42" s="129">
        <v>402</v>
      </c>
      <c r="J42" s="127">
        <f t="shared" si="14"/>
        <v>0</v>
      </c>
      <c r="K42" s="127">
        <f t="shared" si="15"/>
        <v>0</v>
      </c>
      <c r="L42" s="127">
        <v>0</v>
      </c>
      <c r="M42" s="127">
        <v>0</v>
      </c>
      <c r="N42" s="127">
        <v>0</v>
      </c>
      <c r="O42" s="127">
        <v>0</v>
      </c>
    </row>
    <row r="43" spans="1:15" ht="13.5" customHeight="1">
      <c r="A43" s="126"/>
      <c r="B43" s="126" t="s">
        <v>148</v>
      </c>
      <c r="C43" s="127">
        <f t="shared" si="13"/>
        <v>0</v>
      </c>
      <c r="D43" s="127">
        <v>0</v>
      </c>
      <c r="E43" s="127">
        <v>0</v>
      </c>
      <c r="F43" s="127">
        <v>0</v>
      </c>
      <c r="G43" s="127">
        <v>0</v>
      </c>
      <c r="H43" s="128">
        <v>0</v>
      </c>
      <c r="I43" s="129">
        <v>0</v>
      </c>
      <c r="J43" s="127">
        <f t="shared" si="14"/>
        <v>0</v>
      </c>
      <c r="K43" s="127">
        <f t="shared" si="15"/>
        <v>0</v>
      </c>
      <c r="L43" s="127">
        <v>0</v>
      </c>
      <c r="M43" s="127">
        <v>0</v>
      </c>
      <c r="N43" s="127">
        <v>0</v>
      </c>
      <c r="O43" s="127">
        <v>0</v>
      </c>
    </row>
    <row r="44" spans="1:15" ht="13.5" customHeight="1">
      <c r="A44" s="126"/>
      <c r="B44" s="126" t="s">
        <v>149</v>
      </c>
      <c r="C44" s="127">
        <f t="shared" si="13"/>
        <v>170</v>
      </c>
      <c r="D44" s="127">
        <v>0</v>
      </c>
      <c r="E44" s="127">
        <v>0</v>
      </c>
      <c r="F44" s="127">
        <v>0</v>
      </c>
      <c r="G44" s="127">
        <v>60</v>
      </c>
      <c r="H44" s="128">
        <v>110</v>
      </c>
      <c r="I44" s="129">
        <v>0</v>
      </c>
      <c r="J44" s="127">
        <f t="shared" si="14"/>
        <v>170</v>
      </c>
      <c r="K44" s="127">
        <f t="shared" si="15"/>
        <v>0</v>
      </c>
      <c r="L44" s="127">
        <v>0</v>
      </c>
      <c r="M44" s="127">
        <v>0</v>
      </c>
      <c r="N44" s="127">
        <v>60</v>
      </c>
      <c r="O44" s="127">
        <v>110</v>
      </c>
    </row>
    <row r="45" spans="1:15" ht="13.5" customHeight="1">
      <c r="A45" s="126"/>
      <c r="B45" s="126" t="s">
        <v>150</v>
      </c>
      <c r="C45" s="127">
        <f t="shared" si="13"/>
        <v>0</v>
      </c>
      <c r="D45" s="127">
        <v>0</v>
      </c>
      <c r="E45" s="127">
        <v>0</v>
      </c>
      <c r="F45" s="127">
        <v>0</v>
      </c>
      <c r="G45" s="127">
        <v>0</v>
      </c>
      <c r="H45" s="128">
        <v>0</v>
      </c>
      <c r="I45" s="129">
        <v>0</v>
      </c>
      <c r="J45" s="127">
        <f t="shared" si="14"/>
        <v>0</v>
      </c>
      <c r="K45" s="127">
        <f t="shared" si="15"/>
        <v>0</v>
      </c>
      <c r="L45" s="127">
        <v>0</v>
      </c>
      <c r="M45" s="127">
        <v>0</v>
      </c>
      <c r="N45" s="127">
        <v>0</v>
      </c>
      <c r="O45" s="127">
        <v>0</v>
      </c>
    </row>
    <row r="46" spans="1:15" ht="13.5" customHeight="1">
      <c r="A46" s="126"/>
      <c r="B46" s="126" t="s">
        <v>97</v>
      </c>
      <c r="C46" s="131">
        <f t="shared" si="13"/>
        <v>0</v>
      </c>
      <c r="D46" s="131">
        <v>0</v>
      </c>
      <c r="E46" s="131">
        <v>0</v>
      </c>
      <c r="F46" s="131">
        <v>0</v>
      </c>
      <c r="G46" s="131">
        <v>0</v>
      </c>
      <c r="H46" s="132">
        <v>0</v>
      </c>
      <c r="I46" s="133">
        <v>0</v>
      </c>
      <c r="J46" s="131">
        <f t="shared" si="14"/>
        <v>0</v>
      </c>
      <c r="K46" s="131">
        <f t="shared" si="15"/>
        <v>0</v>
      </c>
      <c r="L46" s="131">
        <v>0</v>
      </c>
      <c r="M46" s="131">
        <v>0</v>
      </c>
      <c r="N46" s="131">
        <v>0</v>
      </c>
      <c r="O46" s="131">
        <v>0</v>
      </c>
    </row>
    <row r="47" spans="1:15" ht="13.5" customHeight="1">
      <c r="A47" s="134" t="s">
        <v>151</v>
      </c>
      <c r="B47" s="121"/>
      <c r="C47" s="123">
        <f t="shared" si="13"/>
        <v>6787</v>
      </c>
      <c r="D47" s="123">
        <f aca="true" t="shared" si="16" ref="D47:I47">SUM(D48:D49)</f>
        <v>1311</v>
      </c>
      <c r="E47" s="123">
        <f t="shared" si="16"/>
        <v>6</v>
      </c>
      <c r="F47" s="123">
        <f t="shared" si="16"/>
        <v>0</v>
      </c>
      <c r="G47" s="123">
        <f t="shared" si="16"/>
        <v>1427</v>
      </c>
      <c r="H47" s="124">
        <f t="shared" si="16"/>
        <v>4043</v>
      </c>
      <c r="I47" s="125">
        <f t="shared" si="16"/>
        <v>826</v>
      </c>
      <c r="J47" s="123">
        <f t="shared" si="14"/>
        <v>5961</v>
      </c>
      <c r="K47" s="123">
        <f>SUM(K48:K49)</f>
        <v>485</v>
      </c>
      <c r="L47" s="123">
        <f>SUM(L48:L49)</f>
        <v>6</v>
      </c>
      <c r="M47" s="123">
        <f>SUM(M48:M49)</f>
        <v>0</v>
      </c>
      <c r="N47" s="123">
        <f>SUM(N48:N49)</f>
        <v>1427</v>
      </c>
      <c r="O47" s="123">
        <f>SUM(O48:O49)</f>
        <v>4043</v>
      </c>
    </row>
    <row r="48" spans="1:15" ht="13.5" customHeight="1">
      <c r="A48" s="135" t="s">
        <v>152</v>
      </c>
      <c r="B48" s="136" t="s">
        <v>153</v>
      </c>
      <c r="C48" s="137">
        <f t="shared" si="13"/>
        <v>6149</v>
      </c>
      <c r="D48" s="137">
        <v>982</v>
      </c>
      <c r="E48" s="137">
        <v>6</v>
      </c>
      <c r="F48" s="137">
        <v>0</v>
      </c>
      <c r="G48" s="137">
        <v>1273</v>
      </c>
      <c r="H48" s="138">
        <v>3888</v>
      </c>
      <c r="I48" s="139">
        <v>497</v>
      </c>
      <c r="J48" s="137">
        <f t="shared" si="14"/>
        <v>5652</v>
      </c>
      <c r="K48" s="137">
        <f>SUM(D48-I48)</f>
        <v>485</v>
      </c>
      <c r="L48" s="137">
        <v>6</v>
      </c>
      <c r="M48" s="137">
        <v>0</v>
      </c>
      <c r="N48" s="137">
        <v>1273</v>
      </c>
      <c r="O48" s="137">
        <v>3888</v>
      </c>
    </row>
    <row r="49" spans="1:15" ht="13.5" customHeight="1">
      <c r="A49" s="126" t="s">
        <v>154</v>
      </c>
      <c r="B49" s="126"/>
      <c r="C49" s="127">
        <f t="shared" si="13"/>
        <v>638</v>
      </c>
      <c r="D49" s="127">
        <f aca="true" t="shared" si="17" ref="D49:I49">SUM(D50:D56)</f>
        <v>329</v>
      </c>
      <c r="E49" s="127">
        <f t="shared" si="17"/>
        <v>0</v>
      </c>
      <c r="F49" s="127">
        <f t="shared" si="17"/>
        <v>0</v>
      </c>
      <c r="G49" s="127">
        <f t="shared" si="17"/>
        <v>154</v>
      </c>
      <c r="H49" s="128">
        <f t="shared" si="17"/>
        <v>155</v>
      </c>
      <c r="I49" s="129">
        <f t="shared" si="17"/>
        <v>329</v>
      </c>
      <c r="J49" s="127">
        <f t="shared" si="14"/>
        <v>309</v>
      </c>
      <c r="K49" s="127">
        <f>SUM(K50:K56)</f>
        <v>0</v>
      </c>
      <c r="L49" s="127">
        <f>SUM(L50:L56)</f>
        <v>0</v>
      </c>
      <c r="M49" s="127">
        <f>SUM(M50:M56)</f>
        <v>0</v>
      </c>
      <c r="N49" s="127">
        <f>SUM(N50:N56)</f>
        <v>154</v>
      </c>
      <c r="O49" s="127">
        <f>SUM(O50:O56)</f>
        <v>155</v>
      </c>
    </row>
    <row r="50" spans="1:15" ht="13.5" customHeight="1">
      <c r="A50" s="126"/>
      <c r="B50" s="126" t="s">
        <v>155</v>
      </c>
      <c r="C50" s="127">
        <f t="shared" si="13"/>
        <v>0</v>
      </c>
      <c r="D50" s="127">
        <v>0</v>
      </c>
      <c r="E50" s="127">
        <v>0</v>
      </c>
      <c r="F50" s="127">
        <v>0</v>
      </c>
      <c r="G50" s="127">
        <v>0</v>
      </c>
      <c r="H50" s="128">
        <v>0</v>
      </c>
      <c r="I50" s="129">
        <v>0</v>
      </c>
      <c r="J50" s="127">
        <f t="shared" si="14"/>
        <v>0</v>
      </c>
      <c r="K50" s="127">
        <f aca="true" t="shared" si="18" ref="K50:K56">SUM(D50-I50)</f>
        <v>0</v>
      </c>
      <c r="L50" s="127">
        <v>0</v>
      </c>
      <c r="M50" s="127">
        <v>0</v>
      </c>
      <c r="N50" s="127">
        <v>0</v>
      </c>
      <c r="O50" s="127">
        <v>0</v>
      </c>
    </row>
    <row r="51" spans="1:15" ht="13.5" customHeight="1">
      <c r="A51" s="126"/>
      <c r="B51" s="126" t="s">
        <v>156</v>
      </c>
      <c r="C51" s="127">
        <f t="shared" si="13"/>
        <v>52</v>
      </c>
      <c r="D51" s="127">
        <v>0</v>
      </c>
      <c r="E51" s="127">
        <v>0</v>
      </c>
      <c r="F51" s="127">
        <v>0</v>
      </c>
      <c r="G51" s="127">
        <v>52</v>
      </c>
      <c r="H51" s="128">
        <v>0</v>
      </c>
      <c r="I51" s="129">
        <v>0</v>
      </c>
      <c r="J51" s="127">
        <f t="shared" si="14"/>
        <v>52</v>
      </c>
      <c r="K51" s="127">
        <f t="shared" si="18"/>
        <v>0</v>
      </c>
      <c r="L51" s="127">
        <v>0</v>
      </c>
      <c r="M51" s="127">
        <v>0</v>
      </c>
      <c r="N51" s="127">
        <v>52</v>
      </c>
      <c r="O51" s="127">
        <v>0</v>
      </c>
    </row>
    <row r="52" spans="1:15" ht="13.5" customHeight="1">
      <c r="A52" s="126"/>
      <c r="B52" s="126" t="s">
        <v>157</v>
      </c>
      <c r="C52" s="127">
        <f t="shared" si="13"/>
        <v>155</v>
      </c>
      <c r="D52" s="127">
        <v>0</v>
      </c>
      <c r="E52" s="127">
        <v>0</v>
      </c>
      <c r="F52" s="127">
        <v>0</v>
      </c>
      <c r="G52" s="127">
        <v>0</v>
      </c>
      <c r="H52" s="128">
        <v>155</v>
      </c>
      <c r="I52" s="129">
        <v>0</v>
      </c>
      <c r="J52" s="127">
        <f t="shared" si="14"/>
        <v>155</v>
      </c>
      <c r="K52" s="127">
        <f t="shared" si="18"/>
        <v>0</v>
      </c>
      <c r="L52" s="127">
        <v>0</v>
      </c>
      <c r="M52" s="127">
        <v>0</v>
      </c>
      <c r="N52" s="127">
        <v>0</v>
      </c>
      <c r="O52" s="127">
        <v>155</v>
      </c>
    </row>
    <row r="53" spans="1:15" ht="13.5" customHeight="1">
      <c r="A53" s="126"/>
      <c r="B53" s="126" t="s">
        <v>158</v>
      </c>
      <c r="C53" s="127">
        <f t="shared" si="13"/>
        <v>0</v>
      </c>
      <c r="D53" s="127">
        <v>0</v>
      </c>
      <c r="E53" s="127">
        <v>0</v>
      </c>
      <c r="F53" s="127">
        <v>0</v>
      </c>
      <c r="G53" s="127">
        <v>0</v>
      </c>
      <c r="H53" s="128">
        <v>0</v>
      </c>
      <c r="I53" s="129">
        <v>0</v>
      </c>
      <c r="J53" s="127">
        <f t="shared" si="14"/>
        <v>0</v>
      </c>
      <c r="K53" s="127">
        <f t="shared" si="18"/>
        <v>0</v>
      </c>
      <c r="L53" s="127">
        <v>0</v>
      </c>
      <c r="M53" s="127">
        <v>0</v>
      </c>
      <c r="N53" s="127">
        <v>0</v>
      </c>
      <c r="O53" s="127">
        <v>0</v>
      </c>
    </row>
    <row r="54" spans="1:15" ht="13.5" customHeight="1">
      <c r="A54" s="126"/>
      <c r="B54" s="126" t="s">
        <v>159</v>
      </c>
      <c r="C54" s="127">
        <f t="shared" si="13"/>
        <v>431</v>
      </c>
      <c r="D54" s="127">
        <v>329</v>
      </c>
      <c r="E54" s="127">
        <v>0</v>
      </c>
      <c r="F54" s="127">
        <v>0</v>
      </c>
      <c r="G54" s="127">
        <v>102</v>
      </c>
      <c r="H54" s="128">
        <v>0</v>
      </c>
      <c r="I54" s="129">
        <v>329</v>
      </c>
      <c r="J54" s="127">
        <f t="shared" si="14"/>
        <v>102</v>
      </c>
      <c r="K54" s="127">
        <f t="shared" si="18"/>
        <v>0</v>
      </c>
      <c r="L54" s="127">
        <v>0</v>
      </c>
      <c r="M54" s="127">
        <v>0</v>
      </c>
      <c r="N54" s="127">
        <v>102</v>
      </c>
      <c r="O54" s="127">
        <v>0</v>
      </c>
    </row>
    <row r="55" spans="1:15" ht="13.5" customHeight="1">
      <c r="A55" s="126"/>
      <c r="B55" s="126" t="s">
        <v>160</v>
      </c>
      <c r="C55" s="127">
        <f t="shared" si="13"/>
        <v>0</v>
      </c>
      <c r="D55" s="127">
        <v>0</v>
      </c>
      <c r="E55" s="127">
        <v>0</v>
      </c>
      <c r="F55" s="127">
        <v>0</v>
      </c>
      <c r="G55" s="127">
        <v>0</v>
      </c>
      <c r="H55" s="128">
        <v>0</v>
      </c>
      <c r="I55" s="129">
        <v>0</v>
      </c>
      <c r="J55" s="127">
        <f t="shared" si="14"/>
        <v>0</v>
      </c>
      <c r="K55" s="127">
        <f t="shared" si="18"/>
        <v>0</v>
      </c>
      <c r="L55" s="127">
        <v>0</v>
      </c>
      <c r="M55" s="127">
        <v>0</v>
      </c>
      <c r="N55" s="127">
        <v>0</v>
      </c>
      <c r="O55" s="127">
        <v>0</v>
      </c>
    </row>
    <row r="56" spans="1:15" ht="13.5" customHeight="1">
      <c r="A56" s="130"/>
      <c r="B56" s="130" t="s">
        <v>161</v>
      </c>
      <c r="C56" s="131">
        <f t="shared" si="13"/>
        <v>0</v>
      </c>
      <c r="D56" s="131">
        <v>0</v>
      </c>
      <c r="E56" s="131">
        <v>0</v>
      </c>
      <c r="F56" s="131">
        <v>0</v>
      </c>
      <c r="G56" s="131">
        <v>0</v>
      </c>
      <c r="H56" s="132">
        <v>0</v>
      </c>
      <c r="I56" s="133">
        <v>0</v>
      </c>
      <c r="J56" s="131">
        <f t="shared" si="14"/>
        <v>0</v>
      </c>
      <c r="K56" s="131">
        <f t="shared" si="18"/>
        <v>0</v>
      </c>
      <c r="L56" s="131">
        <v>0</v>
      </c>
      <c r="M56" s="131">
        <v>0</v>
      </c>
      <c r="N56" s="131">
        <v>0</v>
      </c>
      <c r="O56" s="131">
        <v>0</v>
      </c>
    </row>
    <row r="57" spans="1:15" ht="13.5" customHeight="1">
      <c r="A57" s="134" t="s">
        <v>162</v>
      </c>
      <c r="B57" s="121"/>
      <c r="C57" s="123">
        <f t="shared" si="13"/>
        <v>3518</v>
      </c>
      <c r="D57" s="123">
        <f aca="true" t="shared" si="19" ref="D57:I57">SUM(D58,D64)</f>
        <v>918</v>
      </c>
      <c r="E57" s="123">
        <f t="shared" si="19"/>
        <v>4</v>
      </c>
      <c r="F57" s="123">
        <f t="shared" si="19"/>
        <v>0</v>
      </c>
      <c r="G57" s="123">
        <f t="shared" si="19"/>
        <v>653</v>
      </c>
      <c r="H57" s="124">
        <f t="shared" si="19"/>
        <v>1943</v>
      </c>
      <c r="I57" s="125">
        <f t="shared" si="19"/>
        <v>918</v>
      </c>
      <c r="J57" s="123">
        <f t="shared" si="14"/>
        <v>2600</v>
      </c>
      <c r="K57" s="123">
        <f>SUM(K58,K64)</f>
        <v>0</v>
      </c>
      <c r="L57" s="123">
        <f>SUM(L58,L64)</f>
        <v>4</v>
      </c>
      <c r="M57" s="123">
        <f>SUM(M58,M64)</f>
        <v>0</v>
      </c>
      <c r="N57" s="123">
        <f>SUM(N58,N64)</f>
        <v>653</v>
      </c>
      <c r="O57" s="123">
        <f>SUM(O58,O64)</f>
        <v>1943</v>
      </c>
    </row>
    <row r="58" spans="1:15" ht="13.5" customHeight="1">
      <c r="A58" s="146" t="s">
        <v>163</v>
      </c>
      <c r="B58" s="146"/>
      <c r="C58" s="147">
        <f t="shared" si="13"/>
        <v>1725</v>
      </c>
      <c r="D58" s="147">
        <f aca="true" t="shared" si="20" ref="D58:I58">SUM(D59:D63)</f>
        <v>360</v>
      </c>
      <c r="E58" s="147">
        <f t="shared" si="20"/>
        <v>0</v>
      </c>
      <c r="F58" s="147">
        <f t="shared" si="20"/>
        <v>0</v>
      </c>
      <c r="G58" s="147">
        <f t="shared" si="20"/>
        <v>402</v>
      </c>
      <c r="H58" s="148">
        <f t="shared" si="20"/>
        <v>963</v>
      </c>
      <c r="I58" s="149">
        <f t="shared" si="20"/>
        <v>360</v>
      </c>
      <c r="J58" s="147">
        <f t="shared" si="14"/>
        <v>1365</v>
      </c>
      <c r="K58" s="147">
        <f>SUM(K59:K63)</f>
        <v>0</v>
      </c>
      <c r="L58" s="147">
        <f>SUM(L59:L63)</f>
        <v>0</v>
      </c>
      <c r="M58" s="147">
        <f>SUM(M59:M63)</f>
        <v>0</v>
      </c>
      <c r="N58" s="147">
        <f>SUM(N59:N63)</f>
        <v>402</v>
      </c>
      <c r="O58" s="147">
        <f>SUM(O59:O63)</f>
        <v>963</v>
      </c>
    </row>
    <row r="59" spans="1:15" ht="13.5" customHeight="1">
      <c r="A59" s="126"/>
      <c r="B59" s="126" t="s">
        <v>164</v>
      </c>
      <c r="C59" s="127">
        <f>SUM(D59:H59)</f>
        <v>205</v>
      </c>
      <c r="D59" s="127">
        <v>0</v>
      </c>
      <c r="E59" s="127">
        <v>0</v>
      </c>
      <c r="F59" s="127">
        <v>0</v>
      </c>
      <c r="G59" s="127">
        <v>0</v>
      </c>
      <c r="H59" s="128">
        <v>205</v>
      </c>
      <c r="I59" s="129">
        <v>0</v>
      </c>
      <c r="J59" s="127">
        <f>SUM(K59:O59)</f>
        <v>205</v>
      </c>
      <c r="K59" s="127">
        <f>SUM(D59-I59)</f>
        <v>0</v>
      </c>
      <c r="L59" s="127">
        <v>0</v>
      </c>
      <c r="M59" s="127">
        <v>0</v>
      </c>
      <c r="N59" s="127">
        <v>0</v>
      </c>
      <c r="O59" s="127">
        <v>205</v>
      </c>
    </row>
    <row r="60" spans="1:15" ht="13.5" customHeight="1">
      <c r="A60" s="126"/>
      <c r="B60" s="126" t="s">
        <v>165</v>
      </c>
      <c r="C60" s="127">
        <f t="shared" si="13"/>
        <v>1026</v>
      </c>
      <c r="D60" s="127">
        <f>0+0+360+0</f>
        <v>360</v>
      </c>
      <c r="E60" s="127">
        <v>0</v>
      </c>
      <c r="F60" s="127">
        <v>0</v>
      </c>
      <c r="G60" s="127">
        <f>109+59+0+0</f>
        <v>168</v>
      </c>
      <c r="H60" s="128">
        <f>234+99+0+165</f>
        <v>498</v>
      </c>
      <c r="I60" s="129">
        <v>360</v>
      </c>
      <c r="J60" s="127">
        <f t="shared" si="14"/>
        <v>666</v>
      </c>
      <c r="K60" s="127">
        <f>SUM(D60-I60)</f>
        <v>0</v>
      </c>
      <c r="L60" s="127">
        <v>0</v>
      </c>
      <c r="M60" s="127">
        <v>0</v>
      </c>
      <c r="N60" s="127">
        <v>168</v>
      </c>
      <c r="O60" s="127">
        <v>498</v>
      </c>
    </row>
    <row r="61" spans="1:15" ht="13.5" customHeight="1">
      <c r="A61" s="126"/>
      <c r="B61" s="126" t="s">
        <v>166</v>
      </c>
      <c r="C61" s="127">
        <f t="shared" si="13"/>
        <v>132</v>
      </c>
      <c r="D61" s="127">
        <v>0</v>
      </c>
      <c r="E61" s="127">
        <v>0</v>
      </c>
      <c r="F61" s="127">
        <v>0</v>
      </c>
      <c r="G61" s="127">
        <v>91</v>
      </c>
      <c r="H61" s="128">
        <v>41</v>
      </c>
      <c r="I61" s="129">
        <v>0</v>
      </c>
      <c r="J61" s="127">
        <f t="shared" si="14"/>
        <v>132</v>
      </c>
      <c r="K61" s="127">
        <f>SUM(D61-I61)</f>
        <v>0</v>
      </c>
      <c r="L61" s="127">
        <v>0</v>
      </c>
      <c r="M61" s="127">
        <v>0</v>
      </c>
      <c r="N61" s="127">
        <v>91</v>
      </c>
      <c r="O61" s="127">
        <v>41</v>
      </c>
    </row>
    <row r="62" spans="1:15" ht="13.5" customHeight="1">
      <c r="A62" s="126"/>
      <c r="B62" s="126" t="s">
        <v>167</v>
      </c>
      <c r="C62" s="127">
        <f t="shared" si="13"/>
        <v>362</v>
      </c>
      <c r="D62" s="127">
        <f>0+0+0+0</f>
        <v>0</v>
      </c>
      <c r="E62" s="127">
        <v>0</v>
      </c>
      <c r="F62" s="127">
        <v>0</v>
      </c>
      <c r="G62" s="127">
        <f>103+40</f>
        <v>143</v>
      </c>
      <c r="H62" s="128">
        <f>194+0+25+0</f>
        <v>219</v>
      </c>
      <c r="I62" s="129">
        <v>0</v>
      </c>
      <c r="J62" s="127">
        <f t="shared" si="14"/>
        <v>362</v>
      </c>
      <c r="K62" s="127">
        <f>SUM(D62-I62)</f>
        <v>0</v>
      </c>
      <c r="L62" s="127">
        <v>0</v>
      </c>
      <c r="M62" s="127">
        <v>0</v>
      </c>
      <c r="N62" s="127">
        <v>143</v>
      </c>
      <c r="O62" s="127">
        <v>219</v>
      </c>
    </row>
    <row r="63" spans="1:15" ht="13.5" customHeight="1">
      <c r="A63" s="150"/>
      <c r="B63" s="150" t="s">
        <v>168</v>
      </c>
      <c r="C63" s="151">
        <f t="shared" si="13"/>
        <v>0</v>
      </c>
      <c r="D63" s="151">
        <v>0</v>
      </c>
      <c r="E63" s="151">
        <v>0</v>
      </c>
      <c r="F63" s="151">
        <v>0</v>
      </c>
      <c r="G63" s="151">
        <v>0</v>
      </c>
      <c r="H63" s="152">
        <v>0</v>
      </c>
      <c r="I63" s="153">
        <v>0</v>
      </c>
      <c r="J63" s="151">
        <f t="shared" si="14"/>
        <v>0</v>
      </c>
      <c r="K63" s="151">
        <f>SUM(D63-I63)</f>
        <v>0</v>
      </c>
      <c r="L63" s="151">
        <v>0</v>
      </c>
      <c r="M63" s="151">
        <v>0</v>
      </c>
      <c r="N63" s="151">
        <v>0</v>
      </c>
      <c r="O63" s="151">
        <v>0</v>
      </c>
    </row>
    <row r="64" spans="1:15" ht="13.5" customHeight="1">
      <c r="A64" s="126" t="s">
        <v>169</v>
      </c>
      <c r="B64" s="126"/>
      <c r="C64" s="127">
        <f t="shared" si="13"/>
        <v>1793</v>
      </c>
      <c r="D64" s="127">
        <f aca="true" t="shared" si="21" ref="D64:I64">SUM(D65:D67)</f>
        <v>558</v>
      </c>
      <c r="E64" s="127">
        <f t="shared" si="21"/>
        <v>4</v>
      </c>
      <c r="F64" s="127">
        <f t="shared" si="21"/>
        <v>0</v>
      </c>
      <c r="G64" s="127">
        <f t="shared" si="21"/>
        <v>251</v>
      </c>
      <c r="H64" s="128">
        <f t="shared" si="21"/>
        <v>980</v>
      </c>
      <c r="I64" s="129">
        <f t="shared" si="21"/>
        <v>558</v>
      </c>
      <c r="J64" s="127">
        <f t="shared" si="14"/>
        <v>1235</v>
      </c>
      <c r="K64" s="127">
        <f>SUM(K65:K67)</f>
        <v>0</v>
      </c>
      <c r="L64" s="127">
        <f>SUM(L65:L67)</f>
        <v>4</v>
      </c>
      <c r="M64" s="127">
        <f>SUM(M65:M67)</f>
        <v>0</v>
      </c>
      <c r="N64" s="127">
        <f>SUM(N65:N67)</f>
        <v>251</v>
      </c>
      <c r="O64" s="127">
        <f>SUM(O65:O67)</f>
        <v>980</v>
      </c>
    </row>
    <row r="65" spans="1:15" ht="13.5" customHeight="1">
      <c r="A65" s="126"/>
      <c r="B65" s="126" t="s">
        <v>170</v>
      </c>
      <c r="C65" s="127">
        <f t="shared" si="13"/>
        <v>757</v>
      </c>
      <c r="D65" s="127">
        <v>311</v>
      </c>
      <c r="E65" s="127">
        <v>0</v>
      </c>
      <c r="F65" s="127">
        <v>0</v>
      </c>
      <c r="G65" s="127">
        <v>78</v>
      </c>
      <c r="H65" s="128">
        <v>368</v>
      </c>
      <c r="I65" s="129">
        <v>311</v>
      </c>
      <c r="J65" s="127">
        <f t="shared" si="14"/>
        <v>446</v>
      </c>
      <c r="K65" s="127">
        <f>SUM(D65-I65)</f>
        <v>0</v>
      </c>
      <c r="L65" s="127">
        <v>0</v>
      </c>
      <c r="M65" s="127">
        <v>0</v>
      </c>
      <c r="N65" s="127">
        <v>78</v>
      </c>
      <c r="O65" s="127">
        <v>368</v>
      </c>
    </row>
    <row r="66" spans="1:15" ht="13.5" customHeight="1">
      <c r="A66" s="126"/>
      <c r="B66" s="126" t="s">
        <v>171</v>
      </c>
      <c r="C66" s="127">
        <f t="shared" si="13"/>
        <v>1006</v>
      </c>
      <c r="D66" s="127">
        <v>247</v>
      </c>
      <c r="E66" s="127">
        <v>4</v>
      </c>
      <c r="F66" s="127">
        <v>0</v>
      </c>
      <c r="G66" s="127">
        <v>143</v>
      </c>
      <c r="H66" s="128">
        <v>612</v>
      </c>
      <c r="I66" s="129">
        <v>247</v>
      </c>
      <c r="J66" s="127">
        <f t="shared" si="14"/>
        <v>759</v>
      </c>
      <c r="K66" s="127">
        <f>SUM(D66-I66)</f>
        <v>0</v>
      </c>
      <c r="L66" s="127">
        <v>4</v>
      </c>
      <c r="M66" s="127">
        <v>0</v>
      </c>
      <c r="N66" s="127">
        <v>143</v>
      </c>
      <c r="O66" s="127">
        <v>612</v>
      </c>
    </row>
    <row r="67" spans="1:15" ht="13.5" customHeight="1">
      <c r="A67" s="130"/>
      <c r="B67" s="130" t="s">
        <v>200</v>
      </c>
      <c r="C67" s="131">
        <f t="shared" si="13"/>
        <v>30</v>
      </c>
      <c r="D67" s="131">
        <v>0</v>
      </c>
      <c r="E67" s="131">
        <v>0</v>
      </c>
      <c r="F67" s="131">
        <v>0</v>
      </c>
      <c r="G67" s="131">
        <v>30</v>
      </c>
      <c r="H67" s="132">
        <v>0</v>
      </c>
      <c r="I67" s="133">
        <v>0</v>
      </c>
      <c r="J67" s="131">
        <f t="shared" si="14"/>
        <v>30</v>
      </c>
      <c r="K67" s="131">
        <f>SUM(D67-I67)</f>
        <v>0</v>
      </c>
      <c r="L67" s="131">
        <v>0</v>
      </c>
      <c r="M67" s="131">
        <v>0</v>
      </c>
      <c r="N67" s="131">
        <v>30</v>
      </c>
      <c r="O67" s="131">
        <v>0</v>
      </c>
    </row>
    <row r="68" spans="1:15" ht="13.5" customHeight="1">
      <c r="A68" s="134" t="s">
        <v>201</v>
      </c>
      <c r="B68" s="121"/>
      <c r="C68" s="123">
        <f aca="true" t="shared" si="22" ref="C68:C85">SUM(D68:H68)</f>
        <v>2349</v>
      </c>
      <c r="D68" s="123">
        <f aca="true" t="shared" si="23" ref="D68:I68">SUM(D69,D73)</f>
        <v>610</v>
      </c>
      <c r="E68" s="123">
        <f t="shared" si="23"/>
        <v>4</v>
      </c>
      <c r="F68" s="123">
        <f t="shared" si="23"/>
        <v>7</v>
      </c>
      <c r="G68" s="123">
        <f t="shared" si="23"/>
        <v>301</v>
      </c>
      <c r="H68" s="124">
        <f t="shared" si="23"/>
        <v>1427</v>
      </c>
      <c r="I68" s="125">
        <f t="shared" si="23"/>
        <v>545</v>
      </c>
      <c r="J68" s="123">
        <f aca="true" t="shared" si="24" ref="J68:J85">SUM(K68:O68)</f>
        <v>1804</v>
      </c>
      <c r="K68" s="123">
        <f>SUM(K69,K73)</f>
        <v>65</v>
      </c>
      <c r="L68" s="123">
        <f>SUM(L69,L73)</f>
        <v>4</v>
      </c>
      <c r="M68" s="123">
        <f>SUM(M69,M73)</f>
        <v>7</v>
      </c>
      <c r="N68" s="123">
        <f>SUM(N69,N73)</f>
        <v>301</v>
      </c>
      <c r="O68" s="123">
        <f>SUM(O69,O73)</f>
        <v>1427</v>
      </c>
    </row>
    <row r="69" spans="1:15" ht="13.5" customHeight="1">
      <c r="A69" s="146" t="s">
        <v>174</v>
      </c>
      <c r="B69" s="146"/>
      <c r="C69" s="147">
        <f t="shared" si="22"/>
        <v>1195</v>
      </c>
      <c r="D69" s="147">
        <f aca="true" t="shared" si="25" ref="D69:I69">SUM(D70:D72)</f>
        <v>65</v>
      </c>
      <c r="E69" s="147">
        <f t="shared" si="25"/>
        <v>4</v>
      </c>
      <c r="F69" s="147">
        <f t="shared" si="25"/>
        <v>0</v>
      </c>
      <c r="G69" s="147">
        <f t="shared" si="25"/>
        <v>210</v>
      </c>
      <c r="H69" s="148">
        <f t="shared" si="25"/>
        <v>916</v>
      </c>
      <c r="I69" s="149">
        <f t="shared" si="25"/>
        <v>0</v>
      </c>
      <c r="J69" s="147">
        <f t="shared" si="24"/>
        <v>1195</v>
      </c>
      <c r="K69" s="147">
        <f>SUM(K70:K72)</f>
        <v>65</v>
      </c>
      <c r="L69" s="147">
        <f>SUM(L70:L72)</f>
        <v>4</v>
      </c>
      <c r="M69" s="147">
        <f>SUM(M70:M72)</f>
        <v>0</v>
      </c>
      <c r="N69" s="147">
        <f>SUM(N70:N72)</f>
        <v>210</v>
      </c>
      <c r="O69" s="147">
        <f>SUM(O70:O72)</f>
        <v>916</v>
      </c>
    </row>
    <row r="70" spans="1:15" ht="13.5" customHeight="1">
      <c r="A70" s="126"/>
      <c r="B70" s="126" t="s">
        <v>175</v>
      </c>
      <c r="C70" s="127">
        <f t="shared" si="22"/>
        <v>763</v>
      </c>
      <c r="D70" s="127">
        <v>65</v>
      </c>
      <c r="E70" s="127">
        <v>4</v>
      </c>
      <c r="F70" s="127">
        <v>0</v>
      </c>
      <c r="G70" s="127">
        <v>40</v>
      </c>
      <c r="H70" s="128">
        <v>654</v>
      </c>
      <c r="I70" s="129">
        <v>0</v>
      </c>
      <c r="J70" s="127">
        <f t="shared" si="24"/>
        <v>763</v>
      </c>
      <c r="K70" s="127">
        <f>SUM(D70-I70)</f>
        <v>65</v>
      </c>
      <c r="L70" s="127">
        <v>4</v>
      </c>
      <c r="M70" s="127">
        <v>0</v>
      </c>
      <c r="N70" s="127">
        <v>40</v>
      </c>
      <c r="O70" s="127">
        <v>654</v>
      </c>
    </row>
    <row r="71" spans="1:15" ht="13.5" customHeight="1">
      <c r="A71" s="126"/>
      <c r="B71" s="126" t="s">
        <v>176</v>
      </c>
      <c r="C71" s="127">
        <f>SUM(D71:H71)</f>
        <v>152</v>
      </c>
      <c r="D71" s="127">
        <v>0</v>
      </c>
      <c r="E71" s="127">
        <v>0</v>
      </c>
      <c r="F71" s="127">
        <v>0</v>
      </c>
      <c r="G71" s="127">
        <v>0</v>
      </c>
      <c r="H71" s="128">
        <v>152</v>
      </c>
      <c r="I71" s="129">
        <v>0</v>
      </c>
      <c r="J71" s="127">
        <f>SUM(K71:O71)</f>
        <v>152</v>
      </c>
      <c r="K71" s="127">
        <f>SUM(D71-I71)</f>
        <v>0</v>
      </c>
      <c r="L71" s="127">
        <v>0</v>
      </c>
      <c r="M71" s="127">
        <v>0</v>
      </c>
      <c r="N71" s="127">
        <v>0</v>
      </c>
      <c r="O71" s="127">
        <v>152</v>
      </c>
    </row>
    <row r="72" spans="1:15" ht="13.5" customHeight="1">
      <c r="A72" s="150"/>
      <c r="B72" s="150" t="s">
        <v>177</v>
      </c>
      <c r="C72" s="151">
        <f t="shared" si="22"/>
        <v>280</v>
      </c>
      <c r="D72" s="151">
        <f>0+0</f>
        <v>0</v>
      </c>
      <c r="E72" s="151">
        <v>0</v>
      </c>
      <c r="F72" s="151">
        <v>0</v>
      </c>
      <c r="G72" s="151">
        <f>80+90</f>
        <v>170</v>
      </c>
      <c r="H72" s="152">
        <f>110+0</f>
        <v>110</v>
      </c>
      <c r="I72" s="153">
        <v>0</v>
      </c>
      <c r="J72" s="151">
        <f t="shared" si="24"/>
        <v>280</v>
      </c>
      <c r="K72" s="151">
        <f>SUM(D72-I72)</f>
        <v>0</v>
      </c>
      <c r="L72" s="151">
        <v>0</v>
      </c>
      <c r="M72" s="151">
        <v>0</v>
      </c>
      <c r="N72" s="151">
        <v>170</v>
      </c>
      <c r="O72" s="151">
        <v>110</v>
      </c>
    </row>
    <row r="73" spans="1:15" ht="13.5" customHeight="1">
      <c r="A73" s="126" t="s">
        <v>178</v>
      </c>
      <c r="B73" s="126"/>
      <c r="C73" s="127">
        <f t="shared" si="22"/>
        <v>1154</v>
      </c>
      <c r="D73" s="127">
        <f aca="true" t="shared" si="26" ref="D73:I73">SUM(D74:D75)</f>
        <v>545</v>
      </c>
      <c r="E73" s="127">
        <f t="shared" si="26"/>
        <v>0</v>
      </c>
      <c r="F73" s="127">
        <f t="shared" si="26"/>
        <v>7</v>
      </c>
      <c r="G73" s="127">
        <f t="shared" si="26"/>
        <v>91</v>
      </c>
      <c r="H73" s="128">
        <f t="shared" si="26"/>
        <v>511</v>
      </c>
      <c r="I73" s="129">
        <f t="shared" si="26"/>
        <v>545</v>
      </c>
      <c r="J73" s="127">
        <f t="shared" si="24"/>
        <v>609</v>
      </c>
      <c r="K73" s="127">
        <f>SUM(K74:K75)</f>
        <v>0</v>
      </c>
      <c r="L73" s="127">
        <f>SUM(L74:L75)</f>
        <v>0</v>
      </c>
      <c r="M73" s="127">
        <f>SUM(M74:M75)</f>
        <v>7</v>
      </c>
      <c r="N73" s="127">
        <f>SUM(N74:N75)</f>
        <v>91</v>
      </c>
      <c r="O73" s="127">
        <f>SUM(O74:O75)</f>
        <v>511</v>
      </c>
    </row>
    <row r="74" spans="1:15" ht="13.5" customHeight="1">
      <c r="A74" s="126"/>
      <c r="B74" s="126" t="s">
        <v>179</v>
      </c>
      <c r="C74" s="127">
        <f t="shared" si="22"/>
        <v>715</v>
      </c>
      <c r="D74" s="127">
        <v>295</v>
      </c>
      <c r="E74" s="127">
        <v>0</v>
      </c>
      <c r="F74" s="127">
        <v>7</v>
      </c>
      <c r="G74" s="127">
        <v>55</v>
      </c>
      <c r="H74" s="128">
        <v>358</v>
      </c>
      <c r="I74" s="129">
        <v>295</v>
      </c>
      <c r="J74" s="127">
        <f t="shared" si="24"/>
        <v>420</v>
      </c>
      <c r="K74" s="127">
        <f>SUM(D74-I74)</f>
        <v>0</v>
      </c>
      <c r="L74" s="127">
        <v>0</v>
      </c>
      <c r="M74" s="127">
        <v>7</v>
      </c>
      <c r="N74" s="127">
        <v>55</v>
      </c>
      <c r="O74" s="127">
        <v>358</v>
      </c>
    </row>
    <row r="75" spans="1:15" ht="13.5" customHeight="1">
      <c r="A75" s="130"/>
      <c r="B75" s="130" t="s">
        <v>180</v>
      </c>
      <c r="C75" s="131">
        <f t="shared" si="22"/>
        <v>439</v>
      </c>
      <c r="D75" s="131">
        <v>250</v>
      </c>
      <c r="E75" s="131">
        <v>0</v>
      </c>
      <c r="F75" s="131">
        <v>0</v>
      </c>
      <c r="G75" s="131">
        <v>36</v>
      </c>
      <c r="H75" s="132">
        <v>153</v>
      </c>
      <c r="I75" s="133">
        <v>250</v>
      </c>
      <c r="J75" s="131">
        <f t="shared" si="24"/>
        <v>189</v>
      </c>
      <c r="K75" s="131">
        <f>SUM(D75-I75)</f>
        <v>0</v>
      </c>
      <c r="L75" s="131">
        <v>0</v>
      </c>
      <c r="M75" s="131">
        <v>0</v>
      </c>
      <c r="N75" s="131">
        <v>36</v>
      </c>
      <c r="O75" s="131">
        <v>153</v>
      </c>
    </row>
    <row r="76" spans="1:15" ht="13.5" customHeight="1">
      <c r="A76" s="134" t="s">
        <v>181</v>
      </c>
      <c r="B76" s="121"/>
      <c r="C76" s="123">
        <f t="shared" si="22"/>
        <v>1535</v>
      </c>
      <c r="D76" s="123">
        <f aca="true" t="shared" si="27" ref="D76:I76">SUM(D77)</f>
        <v>266</v>
      </c>
      <c r="E76" s="123">
        <f t="shared" si="27"/>
        <v>4</v>
      </c>
      <c r="F76" s="123">
        <f t="shared" si="27"/>
        <v>50</v>
      </c>
      <c r="G76" s="123">
        <f t="shared" si="27"/>
        <v>381</v>
      </c>
      <c r="H76" s="124">
        <f t="shared" si="27"/>
        <v>834</v>
      </c>
      <c r="I76" s="125">
        <f t="shared" si="27"/>
        <v>266</v>
      </c>
      <c r="J76" s="123">
        <f t="shared" si="24"/>
        <v>1269</v>
      </c>
      <c r="K76" s="123">
        <f>SUM(K77)</f>
        <v>0</v>
      </c>
      <c r="L76" s="123">
        <f>SUM(L77)</f>
        <v>4</v>
      </c>
      <c r="M76" s="123">
        <f>SUM(M77)</f>
        <v>50</v>
      </c>
      <c r="N76" s="123">
        <f>SUM(N77)</f>
        <v>381</v>
      </c>
      <c r="O76" s="123">
        <f>SUM(O77)</f>
        <v>834</v>
      </c>
    </row>
    <row r="77" spans="1:15" ht="13.5" customHeight="1">
      <c r="A77" s="146" t="s">
        <v>182</v>
      </c>
      <c r="B77" s="146"/>
      <c r="C77" s="147">
        <f t="shared" si="22"/>
        <v>1535</v>
      </c>
      <c r="D77" s="147">
        <f aca="true" t="shared" si="28" ref="D77:I77">SUM(D78:D79)</f>
        <v>266</v>
      </c>
      <c r="E77" s="147">
        <f t="shared" si="28"/>
        <v>4</v>
      </c>
      <c r="F77" s="147">
        <f t="shared" si="28"/>
        <v>50</v>
      </c>
      <c r="G77" s="147">
        <f t="shared" si="28"/>
        <v>381</v>
      </c>
      <c r="H77" s="148">
        <f t="shared" si="28"/>
        <v>834</v>
      </c>
      <c r="I77" s="149">
        <f t="shared" si="28"/>
        <v>266</v>
      </c>
      <c r="J77" s="147">
        <f t="shared" si="24"/>
        <v>1269</v>
      </c>
      <c r="K77" s="147">
        <f>SUM(K78:K79)</f>
        <v>0</v>
      </c>
      <c r="L77" s="147">
        <f>SUM(L78:L79)</f>
        <v>4</v>
      </c>
      <c r="M77" s="147">
        <f>SUM(M78:M79)</f>
        <v>50</v>
      </c>
      <c r="N77" s="147">
        <f>SUM(N78:N79)</f>
        <v>381</v>
      </c>
      <c r="O77" s="147">
        <f>SUM(O78:O79)</f>
        <v>834</v>
      </c>
    </row>
    <row r="78" spans="1:15" ht="13.5" customHeight="1">
      <c r="A78" s="126"/>
      <c r="B78" s="126" t="s">
        <v>183</v>
      </c>
      <c r="C78" s="127">
        <f t="shared" si="22"/>
        <v>357</v>
      </c>
      <c r="D78" s="127">
        <v>0</v>
      </c>
      <c r="E78" s="127">
        <v>0</v>
      </c>
      <c r="F78" s="127">
        <v>0</v>
      </c>
      <c r="G78" s="127">
        <v>113</v>
      </c>
      <c r="H78" s="128">
        <v>244</v>
      </c>
      <c r="I78" s="129">
        <v>0</v>
      </c>
      <c r="J78" s="127">
        <f t="shared" si="24"/>
        <v>357</v>
      </c>
      <c r="K78" s="127">
        <f>SUM(D78-I78)</f>
        <v>0</v>
      </c>
      <c r="L78" s="127">
        <v>0</v>
      </c>
      <c r="M78" s="127">
        <v>0</v>
      </c>
      <c r="N78" s="127">
        <v>113</v>
      </c>
      <c r="O78" s="127">
        <v>244</v>
      </c>
    </row>
    <row r="79" spans="1:15" ht="13.5" customHeight="1">
      <c r="A79" s="130"/>
      <c r="B79" s="130" t="s">
        <v>184</v>
      </c>
      <c r="C79" s="131">
        <f t="shared" si="22"/>
        <v>1178</v>
      </c>
      <c r="D79" s="131">
        <v>266</v>
      </c>
      <c r="E79" s="131">
        <v>4</v>
      </c>
      <c r="F79" s="131">
        <v>50</v>
      </c>
      <c r="G79" s="131">
        <v>268</v>
      </c>
      <c r="H79" s="132">
        <v>590</v>
      </c>
      <c r="I79" s="133">
        <v>266</v>
      </c>
      <c r="J79" s="131">
        <f t="shared" si="24"/>
        <v>912</v>
      </c>
      <c r="K79" s="131">
        <f>SUM(D79-I79)</f>
        <v>0</v>
      </c>
      <c r="L79" s="131">
        <v>4</v>
      </c>
      <c r="M79" s="131">
        <v>50</v>
      </c>
      <c r="N79" s="131">
        <v>268</v>
      </c>
      <c r="O79" s="131">
        <v>590</v>
      </c>
    </row>
    <row r="80" spans="1:15" ht="13.5" customHeight="1">
      <c r="A80" s="134" t="s">
        <v>202</v>
      </c>
      <c r="B80" s="121"/>
      <c r="C80" s="123">
        <f t="shared" si="22"/>
        <v>2077</v>
      </c>
      <c r="D80" s="123">
        <f aca="true" t="shared" si="29" ref="D80:I80">SUM(D81)</f>
        <v>393</v>
      </c>
      <c r="E80" s="123">
        <f t="shared" si="29"/>
        <v>4</v>
      </c>
      <c r="F80" s="123">
        <f t="shared" si="29"/>
        <v>26</v>
      </c>
      <c r="G80" s="123">
        <f t="shared" si="29"/>
        <v>980</v>
      </c>
      <c r="H80" s="124">
        <f t="shared" si="29"/>
        <v>674</v>
      </c>
      <c r="I80" s="125">
        <f t="shared" si="29"/>
        <v>348</v>
      </c>
      <c r="J80" s="123">
        <f t="shared" si="24"/>
        <v>1729</v>
      </c>
      <c r="K80" s="123">
        <f>SUM(K81)</f>
        <v>45</v>
      </c>
      <c r="L80" s="123">
        <f>SUM(L81)</f>
        <v>4</v>
      </c>
      <c r="M80" s="123">
        <f>SUM(M81)</f>
        <v>26</v>
      </c>
      <c r="N80" s="123">
        <f>SUM(N81)</f>
        <v>980</v>
      </c>
      <c r="O80" s="123">
        <f>SUM(O81)</f>
        <v>674</v>
      </c>
    </row>
    <row r="81" spans="1:15" ht="13.5" customHeight="1">
      <c r="A81" s="146" t="s">
        <v>186</v>
      </c>
      <c r="B81" s="146"/>
      <c r="C81" s="147">
        <f t="shared" si="22"/>
        <v>2077</v>
      </c>
      <c r="D81" s="147">
        <f aca="true" t="shared" si="30" ref="D81:I81">SUM(D82:D85)</f>
        <v>393</v>
      </c>
      <c r="E81" s="147">
        <f t="shared" si="30"/>
        <v>4</v>
      </c>
      <c r="F81" s="147">
        <f t="shared" si="30"/>
        <v>26</v>
      </c>
      <c r="G81" s="147">
        <f t="shared" si="30"/>
        <v>980</v>
      </c>
      <c r="H81" s="148">
        <f t="shared" si="30"/>
        <v>674</v>
      </c>
      <c r="I81" s="149">
        <f t="shared" si="30"/>
        <v>348</v>
      </c>
      <c r="J81" s="147">
        <f t="shared" si="24"/>
        <v>1729</v>
      </c>
      <c r="K81" s="147">
        <f>SUM(K82:K85)</f>
        <v>45</v>
      </c>
      <c r="L81" s="147">
        <f>SUM(L82:L85)</f>
        <v>4</v>
      </c>
      <c r="M81" s="147">
        <f>SUM(M82:M85)</f>
        <v>26</v>
      </c>
      <c r="N81" s="147">
        <f>SUM(N82:N85)</f>
        <v>980</v>
      </c>
      <c r="O81" s="147">
        <f>SUM(O82:O85)</f>
        <v>674</v>
      </c>
    </row>
    <row r="82" spans="1:15" ht="13.5" customHeight="1">
      <c r="A82" s="126"/>
      <c r="B82" s="126" t="s">
        <v>187</v>
      </c>
      <c r="C82" s="127">
        <f t="shared" si="22"/>
        <v>865</v>
      </c>
      <c r="D82" s="127">
        <v>308</v>
      </c>
      <c r="E82" s="127">
        <v>4</v>
      </c>
      <c r="F82" s="127">
        <v>26</v>
      </c>
      <c r="G82" s="127">
        <v>100</v>
      </c>
      <c r="H82" s="128">
        <v>427</v>
      </c>
      <c r="I82" s="129">
        <v>263</v>
      </c>
      <c r="J82" s="127">
        <f t="shared" si="24"/>
        <v>602</v>
      </c>
      <c r="K82" s="127">
        <f>SUM(D82-I82)</f>
        <v>45</v>
      </c>
      <c r="L82" s="127">
        <v>4</v>
      </c>
      <c r="M82" s="127">
        <v>26</v>
      </c>
      <c r="N82" s="127">
        <v>100</v>
      </c>
      <c r="O82" s="127">
        <v>427</v>
      </c>
    </row>
    <row r="83" spans="1:15" ht="13.5" customHeight="1">
      <c r="A83" s="126"/>
      <c r="B83" s="126" t="s">
        <v>188</v>
      </c>
      <c r="C83" s="127">
        <f t="shared" si="22"/>
        <v>630</v>
      </c>
      <c r="D83" s="127">
        <v>85</v>
      </c>
      <c r="E83" s="127">
        <v>0</v>
      </c>
      <c r="F83" s="127">
        <v>0</v>
      </c>
      <c r="G83" s="127">
        <v>504</v>
      </c>
      <c r="H83" s="128">
        <v>41</v>
      </c>
      <c r="I83" s="129">
        <v>85</v>
      </c>
      <c r="J83" s="127">
        <f t="shared" si="24"/>
        <v>545</v>
      </c>
      <c r="K83" s="127">
        <f>SUM(D83-I83)</f>
        <v>0</v>
      </c>
      <c r="L83" s="127">
        <v>0</v>
      </c>
      <c r="M83" s="127">
        <v>0</v>
      </c>
      <c r="N83" s="127">
        <v>504</v>
      </c>
      <c r="O83" s="127">
        <v>41</v>
      </c>
    </row>
    <row r="84" spans="1:15" ht="13.5" customHeight="1">
      <c r="A84" s="126"/>
      <c r="B84" s="126" t="s">
        <v>189</v>
      </c>
      <c r="C84" s="127">
        <f t="shared" si="22"/>
        <v>582</v>
      </c>
      <c r="D84" s="127">
        <v>0</v>
      </c>
      <c r="E84" s="127">
        <v>0</v>
      </c>
      <c r="F84" s="127">
        <v>0</v>
      </c>
      <c r="G84" s="127">
        <v>376</v>
      </c>
      <c r="H84" s="128">
        <v>206</v>
      </c>
      <c r="I84" s="129">
        <v>0</v>
      </c>
      <c r="J84" s="127">
        <f t="shared" si="24"/>
        <v>582</v>
      </c>
      <c r="K84" s="127">
        <f>SUM(D84-I84)</f>
        <v>0</v>
      </c>
      <c r="L84" s="127">
        <v>0</v>
      </c>
      <c r="M84" s="127">
        <v>0</v>
      </c>
      <c r="N84" s="127">
        <v>376</v>
      </c>
      <c r="O84" s="127">
        <v>206</v>
      </c>
    </row>
    <row r="85" spans="1:15" ht="13.5" customHeight="1">
      <c r="A85" s="130"/>
      <c r="B85" s="130" t="s">
        <v>190</v>
      </c>
      <c r="C85" s="131">
        <f t="shared" si="22"/>
        <v>0</v>
      </c>
      <c r="D85" s="131">
        <v>0</v>
      </c>
      <c r="E85" s="131">
        <v>0</v>
      </c>
      <c r="F85" s="131">
        <v>0</v>
      </c>
      <c r="G85" s="131">
        <v>0</v>
      </c>
      <c r="H85" s="132">
        <v>0</v>
      </c>
      <c r="I85" s="133">
        <v>0</v>
      </c>
      <c r="J85" s="131">
        <f t="shared" si="24"/>
        <v>0</v>
      </c>
      <c r="K85" s="131">
        <f>SUM(D85-I85)</f>
        <v>0</v>
      </c>
      <c r="L85" s="131">
        <v>0</v>
      </c>
      <c r="M85" s="131">
        <v>0</v>
      </c>
      <c r="N85" s="131">
        <v>0</v>
      </c>
      <c r="O85" s="131">
        <v>0</v>
      </c>
    </row>
  </sheetData>
  <mergeCells count="5">
    <mergeCell ref="A2:A3"/>
    <mergeCell ref="I2:I3"/>
    <mergeCell ref="J2:O2"/>
    <mergeCell ref="B2:B3"/>
    <mergeCell ref="C2:H2"/>
  </mergeCells>
  <printOptions/>
  <pageMargins left="0.6692913385826772" right="0.1968503937007874" top="0.59" bottom="0.8661417322834646" header="0.48" footer="0.5118110236220472"/>
  <pageSetup fitToHeight="2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2008-07-18T02:16:22Z</cp:lastPrinted>
  <dcterms:created xsi:type="dcterms:W3CDTF">1997-01-08T22:48:59Z</dcterms:created>
  <dcterms:modified xsi:type="dcterms:W3CDTF">2010-01-12T04:16:51Z</dcterms:modified>
  <cp:category/>
  <cp:version/>
  <cp:contentType/>
  <cp:contentStatus/>
</cp:coreProperties>
</file>